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0"/>
  <workbookPr codeName="ThisWorkbook" defaultThemeVersion="124226"/>
  <mc:AlternateContent xmlns:mc="http://schemas.openxmlformats.org/markup-compatibility/2006">
    <mc:Choice Requires="x15">
      <x15ac:absPath xmlns:x15ac="http://schemas.microsoft.com/office/spreadsheetml/2010/11/ac" url="T:\Private\Finance_All\4b\FY23\CY2023 Q4\Duals 3 mnth refresh\Final\"/>
    </mc:Choice>
  </mc:AlternateContent>
  <xr:revisionPtr revIDLastSave="0" documentId="13_ncr:1_{F585ECD5-C11C-473B-97C2-3814A5E743E2}" xr6:coauthVersionLast="47" xr6:coauthVersionMax="47" xr10:uidLastSave="{00000000-0000-0000-0000-000000000000}"/>
  <bookViews>
    <workbookView xWindow="-40860" yWindow="-285" windowWidth="35385" windowHeight="15960" firstSheet="7" activeTab="7"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3_Profit&amp;LossSummary" sheetId="52" r:id="rId10"/>
    <sheet name="Schedule 3A_Income Statement" sheetId="36" r:id="rId11"/>
    <sheet name="Schedule 3B_Income_Eastern" sheetId="37" r:id="rId12"/>
    <sheet name="Schedule 3C_Income_Western" sheetId="53" r:id="rId13"/>
    <sheet name="Schedule 3D_Income_The Cape" sheetId="54" r:id="rId14"/>
    <sheet name="3Q_QI and RCP" sheetId="55" r:id="rId15"/>
    <sheet name="4_Footnotes" sheetId="50" r:id="rId16"/>
    <sheet name="Schedule 5_Cash Flow" sheetId="13" r:id="rId17"/>
    <sheet name="Schedule 6_Medical Expense" sheetId="40" r:id="rId18"/>
    <sheet name="Schedule 7A_Utilization_All" sheetId="58" r:id="rId19"/>
    <sheet name="Schedule 7B_Utilization_Eastern" sheetId="28" r:id="rId20"/>
    <sheet name="Schedule 7C_Utilization_Western" sheetId="56" r:id="rId21"/>
    <sheet name="Schedule 7D_Utilization_TheCape" sheetId="57" r:id="rId22"/>
    <sheet name="Schedule 8_Indicators" sheetId="6" r:id="rId23"/>
    <sheet name="Schedule 9_Solvency Req." sheetId="7" r:id="rId24"/>
    <sheet name="Schedule 10_APMs" sheetId="49" r:id="rId25"/>
    <sheet name="11A_Lag Report UB" sheetId="44" r:id="rId26"/>
    <sheet name="11B_Lag Report HCFA" sheetId="45" r:id="rId27"/>
    <sheet name="11C_Lag Report Outpatient" sheetId="46" r:id="rId28"/>
    <sheet name="11D_Lag Report Pharmacy" sheetId="47" r:id="rId29"/>
    <sheet name="11E_Lag Report Other" sheetId="48" r:id="rId30"/>
    <sheet name="Schedule 12_Certification" sheetId="8" r:id="rId31"/>
    <sheet name="Notes" sheetId="11" r:id="rId32"/>
    <sheet name="ChangeLog" sheetId="59" r:id="rId33"/>
    <sheet name="ICO MS" sheetId="2" state="hidden" r:id="rId34"/>
  </sheets>
  <externalReferences>
    <externalReference r:id="rId35"/>
    <externalReference r:id="rId36"/>
    <externalReference r:id="rId37"/>
    <externalReference r:id="rId38"/>
    <externalReference r:id="rId39"/>
    <externalReference r:id="rId40"/>
  </externalReferences>
  <definedNames>
    <definedName name="__123Graph_A" hidden="1">[1]General!$AC$35:$AO$35</definedName>
    <definedName name="__123Graph_AAUTHS" hidden="1">[1]General!$AC$57:$AC$65</definedName>
    <definedName name="__123Graph_AIPIBNR" hidden="1">[1]General!$AF$49:$AO$49</definedName>
    <definedName name="__123Graph_ATOTAL" hidden="1">[1]General!$AC$10:$AO$10</definedName>
    <definedName name="__123Graph_ATYPEA" hidden="1">[1]General!$AC$10:$AO$10</definedName>
    <definedName name="__123Graph_ATYPED" hidden="1">[1]General!$AC$15:$AO$15</definedName>
    <definedName name="__123Graph_ATYPEE" hidden="1">[1]General!$AC$20:$AO$20</definedName>
    <definedName name="__123Graph_ATYPEI" hidden="1">[1]General!$AC$25:$AO$25</definedName>
    <definedName name="__123Graph_ATYPEM" hidden="1">[1]General!$AC$30:$AO$30</definedName>
    <definedName name="__123Graph_ATYPEP" hidden="1">[1]General!$AC$35:$AO$35</definedName>
    <definedName name="__123Graph_ATYPER" hidden="1">[1]General!$AC$40:$AO$40</definedName>
    <definedName name="__123Graph_ATYPESUM" hidden="1">[1]General!$AC$45:$AO$45</definedName>
    <definedName name="__123Graph_B" hidden="1">[1]General!$AC$14:$AO$14</definedName>
    <definedName name="__123Graph_BAUTHS" hidden="1">[1]General!$AE$57:$AE$65</definedName>
    <definedName name="__123Graph_BTOTAL" hidden="1">[1]General!$AC$15:$AO$15</definedName>
    <definedName name="__123Graph_BTYPED" hidden="1">[1]General!$AC$14:$AO$14</definedName>
    <definedName name="__123Graph_BTYPEE" hidden="1">[1]General!$AC$14:$AO$14</definedName>
    <definedName name="__123Graph_BTYPEI" hidden="1">[1]General!$AC$14:$AO$14</definedName>
    <definedName name="__123Graph_BTYPEM" hidden="1">[1]General!$AC$14:$AO$14</definedName>
    <definedName name="__123Graph_BTYPEP" hidden="1">[1]General!$AC$14:$AO$14</definedName>
    <definedName name="__123Graph_BTYPER" hidden="1">[1]General!$AC$14:$AO$14</definedName>
    <definedName name="__123Graph_BTYPESUM" hidden="1">[1]General!$AC$14:$AO$14</definedName>
    <definedName name="__123Graph_CAUTHS" hidden="1">[1]General!$AF$57:$AF$65</definedName>
    <definedName name="__123Graph_CTOTAL" hidden="1">[1]General!$AC$20:$AO$20</definedName>
    <definedName name="__123Graph_DAUTHS" hidden="1">[1]General!$AG$57:$AG$65</definedName>
    <definedName name="__123Graph_DIPIBNR" hidden="1">[1]General!$AF$51:$AO$51</definedName>
    <definedName name="__123Graph_DTOTAL" hidden="1">[1]General!$AC$25:$AO$25</definedName>
    <definedName name="__123Graph_EAUTHS" hidden="1">[1]General!$AH$57:$AH$65</definedName>
    <definedName name="__123Graph_ETOTAL" hidden="1">[1]General!$AC$35:$AO$35</definedName>
    <definedName name="__123Graph_FAUTHS" hidden="1">[1]General!$AI$57:$AI$65</definedName>
    <definedName name="__123Graph_FTOTAL" hidden="1">[1]General!$AC$40:$AO$40</definedName>
    <definedName name="__123Graph_LBL_A" hidden="1">[1]General!$AC$35:$AO$35</definedName>
    <definedName name="__123Graph_LBL_AIPIBNR" hidden="1">[1]General!$AF$49:$AO$49</definedName>
    <definedName name="__123Graph_LBL_ATYPEA" hidden="1">[1]General!$AC$10:$AO$10</definedName>
    <definedName name="__123Graph_LBL_ATYPED" hidden="1">[1]General!$AC$15:$AO$15</definedName>
    <definedName name="__123Graph_LBL_ATYPEE" hidden="1">[1]General!$AC$20:$AO$20</definedName>
    <definedName name="__123Graph_LBL_ATYPEI" hidden="1">[1]General!$AC$25:$AO$25</definedName>
    <definedName name="__123Graph_LBL_ATYPEM" hidden="1">[1]General!$AC$30:$AO$30</definedName>
    <definedName name="__123Graph_LBL_ATYPEP" hidden="1">[1]General!$AC$35:$AO$35</definedName>
    <definedName name="__123Graph_LBL_ATYPER" hidden="1">[1]General!$AC$40:$AO$40</definedName>
    <definedName name="__123Graph_LBL_ATYPESUM" hidden="1">[1]General!$AC$45:$AO$45</definedName>
    <definedName name="__123Graph_LBL_B" hidden="1">[1]General!$AC$15:$AO$15</definedName>
    <definedName name="__123Graph_LBL_BTYPED" hidden="1">[1]General!$AC$15:$AO$15</definedName>
    <definedName name="__123Graph_LBL_BTYPEE" hidden="1">[1]General!$AC$15:$AO$15</definedName>
    <definedName name="__123Graph_LBL_BTYPEI" hidden="1">[1]General!$AC$15:$AO$15</definedName>
    <definedName name="__123Graph_LBL_BTYPEM" hidden="1">[1]General!$AC$15:$AO$15</definedName>
    <definedName name="__123Graph_LBL_BTYPEP" hidden="1">[1]General!$AC$15:$AO$15</definedName>
    <definedName name="__123Graph_LBL_BTYPER" hidden="1">[1]General!$AC$15:$AO$15</definedName>
    <definedName name="__123Graph_LBL_BTYPESUM" hidden="1">[1]General!$AC$15:$AO$15</definedName>
    <definedName name="__123Graph_LBL_DIPIBNR" hidden="1">[1]General!$AF$51:$AO$51</definedName>
    <definedName name="__123Graph_XAUTHS" hidden="1">[1]General!$AA$57:$AA$65</definedName>
    <definedName name="__123Graph_XIPIBNR" hidden="1">[1]General!$AF$5:$AO$5</definedName>
    <definedName name="__123Graph_XTOTAL" hidden="1">[1]General!$AC$6:$AO$6</definedName>
    <definedName name="_xlnm._FilterDatabase" localSheetId="5" hidden="1">'COS Specification'!$A$8:$G$104</definedName>
    <definedName name="_xlnm._FilterDatabase" localSheetId="6" hidden="1">'COS Technical Specifications'!$A$3:$I$82</definedName>
    <definedName name="_Key1" localSheetId="9" hidden="1">#REF!</definedName>
    <definedName name="_Key1" localSheetId="14" hidden="1">#REF!</definedName>
    <definedName name="_Key1" localSheetId="15" hidden="1">#REF!</definedName>
    <definedName name="_Key1" localSheetId="5" hidden="1">#REF!</definedName>
    <definedName name="_Key1" localSheetId="7"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8" hidden="1">#REF!</definedName>
    <definedName name="_Key1" localSheetId="20" hidden="1">#REF!</definedName>
    <definedName name="_Key1" localSheetId="21" hidden="1">#REF!</definedName>
    <definedName name="_Key1" hidden="1">#REF!</definedName>
    <definedName name="_Key2" localSheetId="9" hidden="1">#REF!</definedName>
    <definedName name="_Key2" localSheetId="14" hidden="1">#REF!</definedName>
    <definedName name="_Key2" localSheetId="15" hidden="1">#REF!</definedName>
    <definedName name="_Key2" localSheetId="5" hidden="1">#REF!</definedName>
    <definedName name="_Key2" localSheetId="7"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18" hidden="1">#REF!</definedName>
    <definedName name="_Key2" localSheetId="20" hidden="1">#REF!</definedName>
    <definedName name="_Key2" localSheetId="21" hidden="1">#REF!</definedName>
    <definedName name="_Key2" hidden="1">#REF!</definedName>
    <definedName name="_May15">5</definedName>
    <definedName name="_one94" localSheetId="9">#REF!</definedName>
    <definedName name="_one94" localSheetId="14">#REF!</definedName>
    <definedName name="_one94" localSheetId="15">#REF!</definedName>
    <definedName name="_one94" localSheetId="5">#REF!</definedName>
    <definedName name="_one94" localSheetId="24">#REF!</definedName>
    <definedName name="_one94" localSheetId="12">#REF!</definedName>
    <definedName name="_one94" localSheetId="13">#REF!</definedName>
    <definedName name="_one94" localSheetId="18">#REF!</definedName>
    <definedName name="_one94" localSheetId="20">#REF!</definedName>
    <definedName name="_one94" localSheetId="21">#REF!</definedName>
    <definedName name="_one94">#REF!</definedName>
    <definedName name="_Order1" hidden="1">255</definedName>
    <definedName name="_Order2" hidden="1">255</definedName>
    <definedName name="_Sort" localSheetId="9" hidden="1">#REF!</definedName>
    <definedName name="_Sort" localSheetId="14" hidden="1">#REF!</definedName>
    <definedName name="_Sort" localSheetId="15" hidden="1">#REF!</definedName>
    <definedName name="_Sort" localSheetId="5" hidden="1">#REF!</definedName>
    <definedName name="_Sort" localSheetId="7"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8" hidden="1">#REF!</definedName>
    <definedName name="_Sort" localSheetId="20" hidden="1">#REF!</definedName>
    <definedName name="_Sort" localSheetId="21" hidden="1">#REF!</definedName>
    <definedName name="_Sort" hidden="1">#REF!</definedName>
    <definedName name="agmc6" localSheetId="9">'[2]Page 1'!#REF!</definedName>
    <definedName name="agmc6" localSheetId="14">'[2]Page 1'!#REF!</definedName>
    <definedName name="agmc6" localSheetId="15">'[2]Page 1'!#REF!</definedName>
    <definedName name="agmc6" localSheetId="5">'[2]Page 1'!#REF!</definedName>
    <definedName name="agmc6" localSheetId="24">'[2]Page 1'!#REF!</definedName>
    <definedName name="agmc6" localSheetId="12">'[2]Page 1'!#REF!</definedName>
    <definedName name="agmc6" localSheetId="13">'[2]Page 1'!#REF!</definedName>
    <definedName name="agmc6" localSheetId="18">'[2]Page 1'!#REF!</definedName>
    <definedName name="agmc6" localSheetId="20">'[2]Page 1'!#REF!</definedName>
    <definedName name="agmc6" localSheetId="21">'[2]Page 1'!#REF!</definedName>
    <definedName name="agmc6">'[2]Page 1'!#REF!</definedName>
    <definedName name="April12">300</definedName>
    <definedName name="April15">4</definedName>
    <definedName name="April9">300</definedName>
    <definedName name="August14">400</definedName>
    <definedName name="August15">8</definedName>
    <definedName name="Calendar" localSheetId="9">#REF!</definedName>
    <definedName name="Calendar" localSheetId="14">#REF!</definedName>
    <definedName name="Calendar" localSheetId="15">#REF!</definedName>
    <definedName name="Calendar" localSheetId="5">#REF!</definedName>
    <definedName name="Calendar" localSheetId="24">#REF!</definedName>
    <definedName name="Calendar" localSheetId="12">#REF!</definedName>
    <definedName name="Calendar" localSheetId="13">#REF!</definedName>
    <definedName name="Calendar" localSheetId="18">#REF!</definedName>
    <definedName name="Calendar" localSheetId="20">#REF!</definedName>
    <definedName name="Calendar" localSheetId="21">#REF!</definedName>
    <definedName name="Calendar">#REF!</definedName>
    <definedName name="ClaimsProcsd" localSheetId="9">#REF!</definedName>
    <definedName name="ClaimsProcsd" localSheetId="14">#REF!</definedName>
    <definedName name="ClaimsProcsd" localSheetId="15">#REF!</definedName>
    <definedName name="ClaimsProcsd" localSheetId="5">#REF!</definedName>
    <definedName name="ClaimsProcsd" localSheetId="24">#REF!</definedName>
    <definedName name="ClaimsProcsd" localSheetId="12">#REF!</definedName>
    <definedName name="ClaimsProcsd" localSheetId="13">#REF!</definedName>
    <definedName name="ClaimsProcsd" localSheetId="18">#REF!</definedName>
    <definedName name="ClaimsProcsd" localSheetId="20">#REF!</definedName>
    <definedName name="ClaimsProcsd" localSheetId="21">#REF!</definedName>
    <definedName name="ClaimsProcsd">#REF!</definedName>
    <definedName name="combobox">"Drop Down 3"</definedName>
    <definedName name="CoPay_IP" localSheetId="9">#REF!</definedName>
    <definedName name="CoPay_IP" localSheetId="14">#REF!</definedName>
    <definedName name="CoPay_IP" localSheetId="15">#REF!</definedName>
    <definedName name="CoPay_IP" localSheetId="5">#REF!</definedName>
    <definedName name="CoPay_IP" localSheetId="24">#REF!</definedName>
    <definedName name="CoPay_IP" localSheetId="12">#REF!</definedName>
    <definedName name="CoPay_IP" localSheetId="13">#REF!</definedName>
    <definedName name="CoPay_IP" localSheetId="18">#REF!</definedName>
    <definedName name="CoPay_IP" localSheetId="20">#REF!</definedName>
    <definedName name="CoPay_IP" localSheetId="21">#REF!</definedName>
    <definedName name="CoPay_IP">#REF!</definedName>
    <definedName name="CoPay_Other" localSheetId="9">#REF!</definedName>
    <definedName name="CoPay_Other" localSheetId="14">#REF!</definedName>
    <definedName name="CoPay_Other" localSheetId="15">#REF!</definedName>
    <definedName name="CoPay_Other" localSheetId="5">#REF!</definedName>
    <definedName name="CoPay_Other" localSheetId="24">#REF!</definedName>
    <definedName name="CoPay_Other" localSheetId="12">#REF!</definedName>
    <definedName name="CoPay_Other" localSheetId="13">#REF!</definedName>
    <definedName name="CoPay_Other" localSheetId="18">#REF!</definedName>
    <definedName name="CoPay_Other" localSheetId="20">#REF!</definedName>
    <definedName name="CoPay_Other" localSheetId="21">#REF!</definedName>
    <definedName name="CoPay_Other">#REF!</definedName>
    <definedName name="CoPay_Rx" localSheetId="9">#REF!</definedName>
    <definedName name="CoPay_Rx" localSheetId="14">#REF!</definedName>
    <definedName name="CoPay_Rx" localSheetId="15">#REF!</definedName>
    <definedName name="CoPay_Rx" localSheetId="5">#REF!</definedName>
    <definedName name="CoPay_Rx" localSheetId="24">#REF!</definedName>
    <definedName name="CoPay_Rx" localSheetId="12">#REF!</definedName>
    <definedName name="CoPay_Rx" localSheetId="13">#REF!</definedName>
    <definedName name="CoPay_Rx" localSheetId="18">#REF!</definedName>
    <definedName name="CoPay_Rx" localSheetId="20">#REF!</definedName>
    <definedName name="CoPay_Rx" localSheetId="21">#REF!</definedName>
    <definedName name="CoPay_Rx">#REF!</definedName>
    <definedName name="CoPay_XrayRad" localSheetId="9">#REF!</definedName>
    <definedName name="CoPay_XrayRad" localSheetId="14">#REF!</definedName>
    <definedName name="CoPay_XrayRad" localSheetId="15">#REF!</definedName>
    <definedName name="CoPay_XrayRad" localSheetId="5">#REF!</definedName>
    <definedName name="CoPay_XrayRad" localSheetId="12">#REF!</definedName>
    <definedName name="CoPay_XrayRad" localSheetId="13">#REF!</definedName>
    <definedName name="CoPay_XrayRad" localSheetId="18">#REF!</definedName>
    <definedName name="CoPay_XrayRad" localSheetId="20">#REF!</definedName>
    <definedName name="CoPay_XrayRad" localSheetId="21">#REF!</definedName>
    <definedName name="CoPay_XrayRad">#REF!</definedName>
    <definedName name="Data" localSheetId="9">#REF!</definedName>
    <definedName name="Data" localSheetId="14">#REF!</definedName>
    <definedName name="Data" localSheetId="15">#REF!</definedName>
    <definedName name="Data" localSheetId="5">#REF!</definedName>
    <definedName name="Data" localSheetId="12">#REF!</definedName>
    <definedName name="Data" localSheetId="13">#REF!</definedName>
    <definedName name="Data" localSheetId="18">#REF!</definedName>
    <definedName name="Data" localSheetId="20">#REF!</definedName>
    <definedName name="Data" localSheetId="21">#REF!</definedName>
    <definedName name="Data">#REF!</definedName>
    <definedName name="Date1">36740</definedName>
    <definedName name="DC_COS" localSheetId="9">#REF!</definedName>
    <definedName name="DC_COS" localSheetId="14">#REF!</definedName>
    <definedName name="DC_COS" localSheetId="15">#REF!</definedName>
    <definedName name="DC_COS" localSheetId="5">#REF!</definedName>
    <definedName name="DC_COS" localSheetId="24">#REF!</definedName>
    <definedName name="DC_COS" localSheetId="12">#REF!</definedName>
    <definedName name="DC_COS" localSheetId="13">#REF!</definedName>
    <definedName name="DC_COS" localSheetId="18">#REF!</definedName>
    <definedName name="DC_COS" localSheetId="20">#REF!</definedName>
    <definedName name="DC_COS" localSheetId="21">#REF!</definedName>
    <definedName name="DC_COS">#REF!</definedName>
    <definedName name="December14">400</definedName>
    <definedName name="December15">12</definedName>
    <definedName name="Dept" localSheetId="9">#REF!</definedName>
    <definedName name="Dept" localSheetId="14">#REF!</definedName>
    <definedName name="Dept" localSheetId="15">#REF!</definedName>
    <definedName name="Dept" localSheetId="5">#REF!</definedName>
    <definedName name="Dept" localSheetId="24">#REF!</definedName>
    <definedName name="Dept" localSheetId="12">#REF!</definedName>
    <definedName name="Dept" localSheetId="13">#REF!</definedName>
    <definedName name="Dept" localSheetId="18">#REF!</definedName>
    <definedName name="Dept" localSheetId="20">#REF!</definedName>
    <definedName name="Dept" localSheetId="21">#REF!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9">#REF!</definedName>
    <definedName name="INCSTATEMENT" localSheetId="14">#REF!</definedName>
    <definedName name="INCSTATEMENT" localSheetId="15">#REF!</definedName>
    <definedName name="INCSTATEMENT" localSheetId="5">#REF!</definedName>
    <definedName name="INCSTATEMENT" localSheetId="24">#REF!</definedName>
    <definedName name="INCSTATEMENT" localSheetId="12">#REF!</definedName>
    <definedName name="INCSTATEMENT" localSheetId="13">#REF!</definedName>
    <definedName name="INCSTATEMENT" localSheetId="18">#REF!</definedName>
    <definedName name="INCSTATEMENT" localSheetId="20">#REF!</definedName>
    <definedName name="INCSTATEMENT" localSheetId="21">#REF!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9">[3]AdministrativeExpenses!#REF!</definedName>
    <definedName name="Link1" localSheetId="14">[3]AdministrativeExpenses!#REF!</definedName>
    <definedName name="Link1" localSheetId="15">[3]AdministrativeExpenses!#REF!</definedName>
    <definedName name="Link1" localSheetId="5">[3]AdministrativeExpenses!#REF!</definedName>
    <definedName name="Link1" localSheetId="24">[3]AdministrativeExpenses!#REF!</definedName>
    <definedName name="Link1" localSheetId="12">[3]AdministrativeExpenses!#REF!</definedName>
    <definedName name="Link1" localSheetId="13">[3]AdministrativeExpenses!#REF!</definedName>
    <definedName name="Link1" localSheetId="18">[3]AdministrativeExpenses!#REF!</definedName>
    <definedName name="Link1" localSheetId="20">[3]AdministrativeExpenses!#REF!</definedName>
    <definedName name="Link1" localSheetId="21">[3]AdministrativeExpenses!#REF!</definedName>
    <definedName name="Link1">[3]AdministrativeExpenses!#REF!</definedName>
    <definedName name="Macro10" localSheetId="9">#N/A</definedName>
    <definedName name="Macro10" localSheetId="14">#N/A</definedName>
    <definedName name="Macro10" localSheetId="15">#N/A</definedName>
    <definedName name="Macro10" localSheetId="24">#N/A</definedName>
    <definedName name="Macro10">'3_Profit&amp;LossSummary'!Macro10</definedName>
    <definedName name="macro11" localSheetId="9">#N/A</definedName>
    <definedName name="macro11" localSheetId="14">#N/A</definedName>
    <definedName name="macro11" localSheetId="15">#N/A</definedName>
    <definedName name="macro11" localSheetId="24">#N/A</definedName>
    <definedName name="macro11">'3_Profit&amp;LossSummary'!macro11</definedName>
    <definedName name="macro14" localSheetId="9">#N/A</definedName>
    <definedName name="macro14" localSheetId="14">#N/A</definedName>
    <definedName name="macro14" localSheetId="15">#N/A</definedName>
    <definedName name="macro14" localSheetId="24">#N/A</definedName>
    <definedName name="macro14">'3_Profit&amp;LossSummary'!macro14</definedName>
    <definedName name="Macro4" localSheetId="9">#N/A</definedName>
    <definedName name="Macro4" localSheetId="14">#N/A</definedName>
    <definedName name="Macro4" localSheetId="15">#N/A</definedName>
    <definedName name="Macro4" localSheetId="24">#N/A</definedName>
    <definedName name="Macro4">'3_Profit&amp;LossSummary'!Macro4</definedName>
    <definedName name="Macro5" localSheetId="9">#N/A</definedName>
    <definedName name="Macro5" localSheetId="14">#N/A</definedName>
    <definedName name="Macro5" localSheetId="15">#N/A</definedName>
    <definedName name="Macro5" localSheetId="24">#N/A</definedName>
    <definedName name="Macro5">'3_Profit&amp;LossSummary'!Macro5</definedName>
    <definedName name="Macro6" localSheetId="9">#N/A</definedName>
    <definedName name="Macro6" localSheetId="14">#N/A</definedName>
    <definedName name="Macro6" localSheetId="15">#N/A</definedName>
    <definedName name="Macro6" localSheetId="24">#N/A</definedName>
    <definedName name="Macro6">'3_Profit&amp;LossSummary'!Macro6</definedName>
    <definedName name="March12">300</definedName>
    <definedName name="March15">3</definedName>
    <definedName name="March4">20000</definedName>
    <definedName name="March9">300</definedName>
    <definedName name="New_2005" localSheetId="9">#REF!</definedName>
    <definedName name="New_2005" localSheetId="14">#REF!</definedName>
    <definedName name="New_2005" localSheetId="15">#REF!</definedName>
    <definedName name="New_2005" localSheetId="5">#REF!</definedName>
    <definedName name="New_2005" localSheetId="24">#REF!</definedName>
    <definedName name="New_2005" localSheetId="12">#REF!</definedName>
    <definedName name="New_2005" localSheetId="13">#REF!</definedName>
    <definedName name="New_2005" localSheetId="18">#REF!</definedName>
    <definedName name="New_2005" localSheetId="20">#REF!</definedName>
    <definedName name="New_2005" localSheetId="21">#REF!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9">#REF!</definedName>
    <definedName name="plancntygrpscores" localSheetId="14">#REF!</definedName>
    <definedName name="plancntygrpscores" localSheetId="15">#REF!</definedName>
    <definedName name="plancntygrpscores" localSheetId="5">#REF!</definedName>
    <definedName name="plancntygrpscores" localSheetId="24">#REF!</definedName>
    <definedName name="plancntygrpscores" localSheetId="12">#REF!</definedName>
    <definedName name="plancntygrpscores" localSheetId="13">#REF!</definedName>
    <definedName name="plancntygrpscores" localSheetId="18">#REF!</definedName>
    <definedName name="plancntygrpscores" localSheetId="20">#REF!</definedName>
    <definedName name="plancntygrpscores" localSheetId="21">#REF!</definedName>
    <definedName name="plancntygrpscores">#REF!</definedName>
    <definedName name="previous" localSheetId="9">#REF!</definedName>
    <definedName name="previous" localSheetId="14">#REF!</definedName>
    <definedName name="previous" localSheetId="15">#REF!</definedName>
    <definedName name="previous" localSheetId="5">#REF!</definedName>
    <definedName name="previous" localSheetId="24">#REF!</definedName>
    <definedName name="previous" localSheetId="12">#REF!</definedName>
    <definedName name="previous" localSheetId="13">#REF!</definedName>
    <definedName name="previous" localSheetId="18">#REF!</definedName>
    <definedName name="previous" localSheetId="20">#REF!</definedName>
    <definedName name="previous" localSheetId="21">#REF!</definedName>
    <definedName name="previous">#REF!</definedName>
    <definedName name="_xlnm.Print_Area" localSheetId="25">'11A_Lag Report UB'!$A$1:$AH$47</definedName>
    <definedName name="_xlnm.Print_Area" localSheetId="26">'11B_Lag Report HCFA'!$A$1:$AH$47</definedName>
    <definedName name="_xlnm.Print_Area" localSheetId="27">'11C_Lag Report Outpatient'!$A$1:$AH$47</definedName>
    <definedName name="_xlnm.Print_Area" localSheetId="28">'11D_Lag Report Pharmacy'!$A$1:$AH$47</definedName>
    <definedName name="_xlnm.Print_Area" localSheetId="29">'11E_Lag Report Other'!$A$1:$AH$47</definedName>
    <definedName name="_xlnm.Print_Area" localSheetId="15">'4_Footnotes'!$A$1:$D$28</definedName>
    <definedName name="_xlnm.Print_Area" localSheetId="8">'Schedule 2_Balance Sheet'!$A$1:$F$96</definedName>
    <definedName name="_xlnm.Print_Area" localSheetId="10">'Schedule 3A_Income Statement'!$A$1:$G$97</definedName>
    <definedName name="_xlnm.Print_Area" localSheetId="11">'Schedule 3B_Income_Eastern'!$A$1:$G$97</definedName>
    <definedName name="_xlnm.Print_Area" localSheetId="12">'Schedule 3C_Income_Western'!$A$1:$G$97</definedName>
    <definedName name="_xlnm.Print_Area" localSheetId="13">'Schedule 3D_Income_The Cape'!$A$1:$G$97</definedName>
    <definedName name="_xlnm.Print_Area" localSheetId="16">'Schedule 5_Cash Flow'!$A$1:$E$47</definedName>
    <definedName name="_xlnm.Print_Area" localSheetId="22">'Schedule 8_Indicators'!$A$1:$E$46</definedName>
    <definedName name="_xlnm.Print_Area" localSheetId="23">'Schedule 9_Solvency Req.'!$A$1:$J$64</definedName>
    <definedName name="Print_Area_MI" localSheetId="9">#REF!</definedName>
    <definedName name="Print_Area_MI" localSheetId="14">#REF!</definedName>
    <definedName name="Print_Area_MI" localSheetId="15">#REF!</definedName>
    <definedName name="Print_Area_MI" localSheetId="5">#REF!</definedName>
    <definedName name="Print_Area_MI" localSheetId="24">#REF!</definedName>
    <definedName name="Print_Area_MI" localSheetId="12">#REF!</definedName>
    <definedName name="Print_Area_MI" localSheetId="13">#REF!</definedName>
    <definedName name="Print_Area_MI" localSheetId="18">#REF!</definedName>
    <definedName name="Print_Area_MI" localSheetId="20">#REF!</definedName>
    <definedName name="Print_Area_MI" localSheetId="21">#REF!</definedName>
    <definedName name="Print_Area_MI">#REF!</definedName>
    <definedName name="_xlnm.Print_Titles" localSheetId="25">'11A_Lag Report UB'!$A:$B,'11A_Lag Report UB'!$1:$6</definedName>
    <definedName name="_xlnm.Print_Titles" localSheetId="26">'11B_Lag Report HCFA'!$A:$B,'11B_Lag Report HCFA'!$1:$6</definedName>
    <definedName name="_xlnm.Print_Titles" localSheetId="27">'11C_Lag Report Outpatient'!$A:$B,'11C_Lag Report Outpatient'!$1:$6</definedName>
    <definedName name="_xlnm.Print_Titles" localSheetId="28">'11D_Lag Report Pharmacy'!$A:$B,'11D_Lag Report Pharmacy'!$1:$6</definedName>
    <definedName name="_xlnm.Print_Titles" localSheetId="29">'11E_Lag Report Other'!$A:$B,'11E_Lag Report Other'!$1:$6</definedName>
    <definedName name="_xlnm.Print_Titles" localSheetId="15">'4_Footnotes'!$1:$8</definedName>
    <definedName name="_xlnm.Print_Titles" localSheetId="24">'Schedule 10_APMs'!$2:$8</definedName>
    <definedName name="Prt_Shts" localSheetId="15">[4]!Prt_Shts</definedName>
    <definedName name="Prt_Shts" localSheetId="5">[5]!Prt_Shts</definedName>
    <definedName name="Prt_Shts" localSheetId="12">[5]!Prt_Shts</definedName>
    <definedName name="Prt_Shts" localSheetId="13">[5]!Prt_Shts</definedName>
    <definedName name="Prt_Shts" localSheetId="18">[5]!Prt_Shts</definedName>
    <definedName name="Prt_Shts" localSheetId="20">[5]!Prt_Shts</definedName>
    <definedName name="Prt_Shts" localSheetId="21">[5]!Prt_Shts</definedName>
    <definedName name="Prt_Shts">[5]!Prt_Shts</definedName>
    <definedName name="Region" localSheetId="9">#REF!</definedName>
    <definedName name="Region" localSheetId="14">#REF!</definedName>
    <definedName name="Region" localSheetId="15">#REF!</definedName>
    <definedName name="Region" localSheetId="5">'[6]A-Member Months'!#REF!</definedName>
    <definedName name="Region" localSheetId="24">#REF!</definedName>
    <definedName name="Region" localSheetId="12">'[6]A-Member Months'!#REF!</definedName>
    <definedName name="Region" localSheetId="13">'[6]A-Member Months'!#REF!</definedName>
    <definedName name="Region" localSheetId="18">'[6]A-Member Months'!#REF!</definedName>
    <definedName name="Region" localSheetId="20">'[6]A-Member Months'!#REF!</definedName>
    <definedName name="Region" localSheetId="21">'[6]A-Member Months'!#REF!</definedName>
    <definedName name="Region">'[6]A-Member Months'!#REF!</definedName>
    <definedName name="Regions" localSheetId="9">#REF!</definedName>
    <definedName name="Regions" localSheetId="14">#REF!</definedName>
    <definedName name="Regions" localSheetId="15">#REF!</definedName>
    <definedName name="Regions" localSheetId="5">'[6]A-Member Months'!#REF!</definedName>
    <definedName name="Regions" localSheetId="24">#REF!</definedName>
    <definedName name="Regions" localSheetId="12">'[6]A-Member Months'!#REF!</definedName>
    <definedName name="Regions" localSheetId="13">'[6]A-Member Months'!#REF!</definedName>
    <definedName name="Regions" localSheetId="18">'[6]A-Member Months'!#REF!</definedName>
    <definedName name="Regions" localSheetId="20">'[6]A-Member Months'!#REF!</definedName>
    <definedName name="Regions" localSheetId="21">'[6]A-Member Months'!#REF!</definedName>
    <definedName name="Regions">'[6]A-Member Months'!#REF!</definedName>
    <definedName name="respmgr">"Charlie"</definedName>
    <definedName name="second" localSheetId="9">#REF!</definedName>
    <definedName name="second" localSheetId="14">#REF!</definedName>
    <definedName name="second" localSheetId="15">#REF!</definedName>
    <definedName name="second" localSheetId="5">#REF!</definedName>
    <definedName name="second" localSheetId="24">#REF!</definedName>
    <definedName name="second" localSheetId="12">#REF!</definedName>
    <definedName name="second" localSheetId="13">#REF!</definedName>
    <definedName name="second" localSheetId="18">#REF!</definedName>
    <definedName name="second" localSheetId="20">#REF!</definedName>
    <definedName name="second" localSheetId="21">#REF!</definedName>
    <definedName name="second">#REF!</definedName>
    <definedName name="September15">9</definedName>
    <definedName name="sum">[3]AdministrativeExpenses!$Q$12</definedName>
    <definedName name="Table_1_Summary" localSheetId="9">#REF!</definedName>
    <definedName name="Table_1_Summary" localSheetId="14">#REF!</definedName>
    <definedName name="Table_1_Summary" localSheetId="15">#REF!</definedName>
    <definedName name="Table_1_Summary" localSheetId="5">#REF!</definedName>
    <definedName name="Table_1_Summary" localSheetId="24">#REF!</definedName>
    <definedName name="Table_1_Summary" localSheetId="12">#REF!</definedName>
    <definedName name="Table_1_Summary" localSheetId="13">#REF!</definedName>
    <definedName name="Table_1_Summary" localSheetId="18">#REF!</definedName>
    <definedName name="Table_1_Summary" localSheetId="20">#REF!</definedName>
    <definedName name="Table_1_Summary" localSheetId="21">#REF!</definedName>
    <definedName name="Table_1_Summary">#REF!</definedName>
    <definedName name="tblInstDeletionsStateExport" localSheetId="9">#REF!</definedName>
    <definedName name="tblInstDeletionsStateExport" localSheetId="14">#REF!</definedName>
    <definedName name="tblInstDeletionsStateExport" localSheetId="15">#REF!</definedName>
    <definedName name="tblInstDeletionsStateExport" localSheetId="5">#REF!</definedName>
    <definedName name="tblInstDeletionsStateExport" localSheetId="24">#REF!</definedName>
    <definedName name="tblInstDeletionsStateExport" localSheetId="12">#REF!</definedName>
    <definedName name="tblInstDeletionsStateExport" localSheetId="13">#REF!</definedName>
    <definedName name="tblInstDeletionsStateExport" localSheetId="18">#REF!</definedName>
    <definedName name="tblInstDeletionsStateExport" localSheetId="20">#REF!</definedName>
    <definedName name="tblInstDeletionsStateExport" localSheetId="21">#REF!</definedName>
    <definedName name="tblInstDeletionsStateExport">#REF!</definedName>
    <definedName name="tblInstStateExport" localSheetId="9">#REF!</definedName>
    <definedName name="tblInstStateExport" localSheetId="14">#REF!</definedName>
    <definedName name="tblInstStateExport" localSheetId="15">#REF!</definedName>
    <definedName name="tblInstStateExport" localSheetId="5">#REF!</definedName>
    <definedName name="tblInstStateExport" localSheetId="24">#REF!</definedName>
    <definedName name="tblInstStateExport" localSheetId="12">#REF!</definedName>
    <definedName name="tblInstStateExport" localSheetId="13">#REF!</definedName>
    <definedName name="tblInstStateExport" localSheetId="18">#REF!</definedName>
    <definedName name="tblInstStateExport" localSheetId="20">#REF!</definedName>
    <definedName name="tblInstStateExport" localSheetId="21">#REF!</definedName>
    <definedName name="tblInstStateExport">#REF!</definedName>
    <definedName name="tblProvDeletionsStateExport" localSheetId="9">#REF!</definedName>
    <definedName name="tblProvDeletionsStateExport" localSheetId="14">#REF!</definedName>
    <definedName name="tblProvDeletionsStateExport" localSheetId="15">#REF!</definedName>
    <definedName name="tblProvDeletionsStateExport" localSheetId="5">#REF!</definedName>
    <definedName name="tblProvDeletionsStateExport" localSheetId="12">#REF!</definedName>
    <definedName name="tblProvDeletionsStateExport" localSheetId="13">#REF!</definedName>
    <definedName name="tblProvDeletionsStateExport" localSheetId="18">#REF!</definedName>
    <definedName name="tblProvDeletionsStateExport" localSheetId="20">#REF!</definedName>
    <definedName name="tblProvDeletionsStateExport" localSheetId="21">#REF!</definedName>
    <definedName name="tblProvDeletionsStateExport">#REF!</definedName>
    <definedName name="tblProvStateExport" localSheetId="9">#REF!</definedName>
    <definedName name="tblProvStateExport" localSheetId="14">#REF!</definedName>
    <definedName name="tblProvStateExport" localSheetId="15">#REF!</definedName>
    <definedName name="tblProvStateExport" localSheetId="5">#REF!</definedName>
    <definedName name="tblProvStateExport" localSheetId="12">#REF!</definedName>
    <definedName name="tblProvStateExport" localSheetId="13">#REF!</definedName>
    <definedName name="tblProvStateExport" localSheetId="18">#REF!</definedName>
    <definedName name="tblProvStateExport" localSheetId="20">#REF!</definedName>
    <definedName name="tblProvStateExport" localSheetId="21">#REF!</definedName>
    <definedName name="tblProvStateExport">#REF!</definedName>
    <definedName name="third" localSheetId="9">#REF!</definedName>
    <definedName name="third" localSheetId="14">#REF!</definedName>
    <definedName name="third" localSheetId="15">#REF!</definedName>
    <definedName name="third" localSheetId="5">#REF!</definedName>
    <definedName name="third" localSheetId="12">#REF!</definedName>
    <definedName name="third" localSheetId="13">#REF!</definedName>
    <definedName name="third" localSheetId="18">#REF!</definedName>
    <definedName name="third" localSheetId="20">#REF!</definedName>
    <definedName name="third" localSheetId="21">#REF!</definedName>
    <definedName name="third">#REF!</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9" i="37" l="1"/>
  <c r="D32" i="39" l="1"/>
  <c r="E32" i="39"/>
  <c r="F32" i="39"/>
  <c r="D35" i="39"/>
  <c r="E35" i="39"/>
  <c r="F35" i="39"/>
  <c r="D20" i="39" l="1"/>
  <c r="E20" i="39"/>
  <c r="F20" i="39"/>
  <c r="F15" i="55"/>
  <c r="D14" i="39" l="1"/>
  <c r="E14" i="39"/>
  <c r="F14" i="39"/>
  <c r="D5" i="55"/>
  <c r="D2" i="55"/>
  <c r="CA84" i="54" l="1"/>
  <c r="CA83" i="54"/>
  <c r="CA82" i="54"/>
  <c r="CA81" i="54"/>
  <c r="CA79" i="54"/>
  <c r="CA78" i="54"/>
  <c r="CA77" i="54"/>
  <c r="CA76" i="54"/>
  <c r="BC84" i="54"/>
  <c r="BC83" i="54"/>
  <c r="BC82" i="54"/>
  <c r="BC81" i="54"/>
  <c r="BC79" i="54"/>
  <c r="BC78" i="54"/>
  <c r="BC77" i="54"/>
  <c r="BC76" i="54"/>
  <c r="AQ84" i="54"/>
  <c r="AQ83" i="54"/>
  <c r="AQ82" i="54"/>
  <c r="AQ81" i="54"/>
  <c r="AQ79" i="54"/>
  <c r="AQ78" i="54"/>
  <c r="AQ77" i="54"/>
  <c r="AQ76" i="54"/>
  <c r="AE84" i="54"/>
  <c r="AE83" i="54"/>
  <c r="AE82" i="54"/>
  <c r="AE81" i="54"/>
  <c r="AE79" i="54"/>
  <c r="AE78" i="54"/>
  <c r="AE77" i="54"/>
  <c r="AE76" i="54"/>
  <c r="S84" i="54"/>
  <c r="S83" i="54"/>
  <c r="S82" i="54"/>
  <c r="S81" i="54"/>
  <c r="S79" i="54"/>
  <c r="S78" i="54"/>
  <c r="S77" i="54"/>
  <c r="S76" i="54"/>
  <c r="G84" i="54"/>
  <c r="G83" i="54"/>
  <c r="G82" i="54"/>
  <c r="G81" i="54"/>
  <c r="G79" i="54"/>
  <c r="G78" i="54"/>
  <c r="G77" i="54"/>
  <c r="G76" i="54"/>
  <c r="CA84" i="53"/>
  <c r="CA83" i="53"/>
  <c r="CA82" i="53"/>
  <c r="CA81" i="53"/>
  <c r="CA79" i="53"/>
  <c r="CA78" i="53"/>
  <c r="CA77" i="53"/>
  <c r="CA76" i="53"/>
  <c r="BC84" i="53"/>
  <c r="BC83" i="53"/>
  <c r="BC82" i="53"/>
  <c r="BC81" i="53"/>
  <c r="BC79" i="53"/>
  <c r="BC78" i="53"/>
  <c r="BC77" i="53"/>
  <c r="BC76" i="53"/>
  <c r="AQ84" i="53"/>
  <c r="AQ83" i="53"/>
  <c r="AQ82" i="53"/>
  <c r="AQ81" i="53"/>
  <c r="AQ79" i="53"/>
  <c r="AQ78" i="53"/>
  <c r="AQ77" i="53"/>
  <c r="AQ76" i="53"/>
  <c r="AE84" i="53"/>
  <c r="AE83" i="53"/>
  <c r="AE82" i="53"/>
  <c r="AE81" i="53"/>
  <c r="AE79" i="53"/>
  <c r="AE78" i="53"/>
  <c r="AE77" i="53"/>
  <c r="AE76" i="53"/>
  <c r="S84" i="53"/>
  <c r="S83" i="53"/>
  <c r="S82" i="53"/>
  <c r="S81" i="53"/>
  <c r="S79" i="53"/>
  <c r="S78" i="53"/>
  <c r="S77" i="53"/>
  <c r="S76" i="53"/>
  <c r="G84" i="53"/>
  <c r="G83" i="53"/>
  <c r="G82" i="53"/>
  <c r="G81" i="53"/>
  <c r="G79" i="53"/>
  <c r="G78" i="53"/>
  <c r="G77" i="53"/>
  <c r="G76" i="53"/>
  <c r="CA84" i="37"/>
  <c r="CA83" i="37"/>
  <c r="CA82" i="37"/>
  <c r="CA81" i="37"/>
  <c r="CA79" i="37"/>
  <c r="CA78" i="37"/>
  <c r="CA77" i="37"/>
  <c r="CA76" i="37"/>
  <c r="BC84" i="37"/>
  <c r="BC83" i="37"/>
  <c r="BC82" i="37"/>
  <c r="BC81" i="37"/>
  <c r="BC79" i="37"/>
  <c r="BC78" i="37"/>
  <c r="BC77" i="37"/>
  <c r="BC76" i="37"/>
  <c r="AQ84" i="37"/>
  <c r="AQ83" i="37"/>
  <c r="AQ82" i="37"/>
  <c r="AQ81" i="37"/>
  <c r="AQ79" i="37"/>
  <c r="AQ78" i="37"/>
  <c r="AQ77" i="37"/>
  <c r="AQ76" i="37"/>
  <c r="AE84" i="37"/>
  <c r="AE83" i="37"/>
  <c r="AE82" i="37"/>
  <c r="AE81" i="37"/>
  <c r="AE79" i="37"/>
  <c r="AE78" i="37"/>
  <c r="AE77" i="37"/>
  <c r="AE76" i="37"/>
  <c r="S84" i="37"/>
  <c r="S83" i="37"/>
  <c r="S82" i="37"/>
  <c r="S81" i="37"/>
  <c r="S79" i="37"/>
  <c r="S78" i="37"/>
  <c r="S77" i="37"/>
  <c r="S76" i="37"/>
  <c r="G84" i="37"/>
  <c r="G83" i="37"/>
  <c r="G82" i="37"/>
  <c r="G81" i="37"/>
  <c r="G79" i="37"/>
  <c r="G78" i="37"/>
  <c r="G77" i="37"/>
  <c r="G76" i="37"/>
  <c r="BO68" i="53"/>
  <c r="BU68" i="53" s="1"/>
  <c r="BT68" i="53"/>
  <c r="BT38" i="54" l="1"/>
  <c r="BO38" i="54"/>
  <c r="BT37" i="54"/>
  <c r="BO37" i="54"/>
  <c r="BT36" i="54"/>
  <c r="BO36" i="54"/>
  <c r="BT35" i="54"/>
  <c r="BU35" i="54" s="1"/>
  <c r="BO35" i="54"/>
  <c r="BT34" i="54"/>
  <c r="BU34" i="54" s="1"/>
  <c r="BO34" i="54"/>
  <c r="BU36" i="54" l="1"/>
  <c r="BU37" i="54"/>
  <c r="BU38" i="54"/>
  <c r="BT28" i="54" l="1"/>
  <c r="BO28" i="54"/>
  <c r="BU28" i="54" s="1"/>
  <c r="CA27" i="54"/>
  <c r="BU27" i="54"/>
  <c r="BT27" i="54"/>
  <c r="BO27" i="54"/>
  <c r="BH27" i="54"/>
  <c r="BC27" i="54"/>
  <c r="AV27" i="54"/>
  <c r="AQ27" i="54"/>
  <c r="AJ27" i="54"/>
  <c r="AE27" i="54"/>
  <c r="AK27" i="54" s="1"/>
  <c r="X27" i="54"/>
  <c r="Y27" i="54" s="1"/>
  <c r="S27" i="54"/>
  <c r="L27" i="54"/>
  <c r="G27" i="54"/>
  <c r="CA26" i="54"/>
  <c r="BT26" i="54"/>
  <c r="BU26" i="54" s="1"/>
  <c r="BO26" i="54"/>
  <c r="BH26" i="54"/>
  <c r="BC26" i="54"/>
  <c r="BI26" i="54" s="1"/>
  <c r="AV26" i="54"/>
  <c r="AQ26" i="54"/>
  <c r="AW26" i="54" s="1"/>
  <c r="AJ26" i="54"/>
  <c r="AE26" i="54"/>
  <c r="X26" i="54"/>
  <c r="S26" i="54"/>
  <c r="L26" i="54"/>
  <c r="G26" i="54"/>
  <c r="CA25" i="54"/>
  <c r="BT25" i="54"/>
  <c r="BO25" i="54"/>
  <c r="BU25" i="54" s="1"/>
  <c r="BH25" i="54"/>
  <c r="BC25" i="54"/>
  <c r="BI25" i="54" s="1"/>
  <c r="AV25" i="54"/>
  <c r="AW25" i="54" s="1"/>
  <c r="AQ25" i="54"/>
  <c r="AJ25" i="54"/>
  <c r="AK25" i="54" s="1"/>
  <c r="AE25" i="54"/>
  <c r="X25" i="54"/>
  <c r="S25" i="54"/>
  <c r="Y25" i="54" s="1"/>
  <c r="L25" i="54"/>
  <c r="G25" i="54"/>
  <c r="M25" i="54" s="1"/>
  <c r="CA24" i="54"/>
  <c r="BT24" i="54"/>
  <c r="BO24" i="54"/>
  <c r="BU24" i="54" s="1"/>
  <c r="BH24" i="54"/>
  <c r="BC24" i="54"/>
  <c r="BI24" i="54" s="1"/>
  <c r="AV24" i="54"/>
  <c r="AQ24" i="54"/>
  <c r="AJ24" i="54"/>
  <c r="AE24" i="54"/>
  <c r="X24" i="54"/>
  <c r="S24" i="54"/>
  <c r="Y24" i="54" s="1"/>
  <c r="M24" i="54"/>
  <c r="L24" i="54"/>
  <c r="G24" i="54"/>
  <c r="BQ22" i="54"/>
  <c r="BM22" i="54"/>
  <c r="CA21" i="54"/>
  <c r="BT21" i="54"/>
  <c r="BU21" i="54" s="1"/>
  <c r="BO21" i="54"/>
  <c r="BC21" i="54"/>
  <c r="AQ21" i="54"/>
  <c r="AE21" i="54"/>
  <c r="S21" i="54"/>
  <c r="G21" i="54"/>
  <c r="CA20" i="54"/>
  <c r="BT20" i="54"/>
  <c r="BO20" i="54"/>
  <c r="BU20" i="54" s="1"/>
  <c r="BH20" i="54"/>
  <c r="BC20" i="54"/>
  <c r="AV20" i="54"/>
  <c r="AW20" i="54" s="1"/>
  <c r="AQ20" i="54"/>
  <c r="AJ20" i="54"/>
  <c r="AK20" i="54" s="1"/>
  <c r="AE20" i="54"/>
  <c r="X20" i="54"/>
  <c r="S20" i="54"/>
  <c r="L20" i="54"/>
  <c r="G20" i="54"/>
  <c r="BZ19" i="54"/>
  <c r="BY19" i="54"/>
  <c r="BX19" i="54"/>
  <c r="BW19" i="54"/>
  <c r="BS19" i="54"/>
  <c r="BS22" i="54" s="1"/>
  <c r="BR19" i="54"/>
  <c r="BR22" i="54" s="1"/>
  <c r="BQ19" i="54"/>
  <c r="BP19" i="54"/>
  <c r="BP22" i="54" s="1"/>
  <c r="BT22" i="54" s="1"/>
  <c r="BN19" i="54"/>
  <c r="BN22" i="54" s="1"/>
  <c r="BM19" i="54"/>
  <c r="BL19" i="54"/>
  <c r="BL22" i="54" s="1"/>
  <c r="BK19" i="54"/>
  <c r="BK22" i="54" s="1"/>
  <c r="BO22" i="54" s="1"/>
  <c r="BU22" i="54" s="1"/>
  <c r="BB19" i="54"/>
  <c r="BA19" i="54"/>
  <c r="AZ19" i="54"/>
  <c r="AY19" i="54"/>
  <c r="BC19" i="54" s="1"/>
  <c r="AP19" i="54"/>
  <c r="AO19" i="54"/>
  <c r="AN19" i="54"/>
  <c r="AM19" i="54"/>
  <c r="AQ19" i="54" s="1"/>
  <c r="AD19" i="54"/>
  <c r="AC19" i="54"/>
  <c r="AB19" i="54"/>
  <c r="AA19" i="54"/>
  <c r="AE19" i="54" s="1"/>
  <c r="R19" i="54"/>
  <c r="Q19" i="54"/>
  <c r="P19" i="54"/>
  <c r="O19" i="54"/>
  <c r="F19" i="54"/>
  <c r="E19" i="54"/>
  <c r="D19" i="54"/>
  <c r="C19" i="54"/>
  <c r="CA18" i="54"/>
  <c r="BU18" i="54"/>
  <c r="BT18" i="54"/>
  <c r="BO18" i="54"/>
  <c r="BC18" i="54"/>
  <c r="AQ18" i="54"/>
  <c r="AE18" i="54"/>
  <c r="S18" i="54"/>
  <c r="G18" i="54"/>
  <c r="CA17" i="54"/>
  <c r="BT17" i="54"/>
  <c r="BU17" i="54" s="1"/>
  <c r="BO17" i="54"/>
  <c r="BC17" i="54"/>
  <c r="AQ17" i="54"/>
  <c r="AE17" i="54"/>
  <c r="X17" i="54"/>
  <c r="S17" i="54"/>
  <c r="G17" i="54"/>
  <c r="CA16" i="54"/>
  <c r="BT16" i="54"/>
  <c r="BO16" i="54"/>
  <c r="BU16" i="54" s="1"/>
  <c r="BC16" i="54"/>
  <c r="AQ16" i="54"/>
  <c r="AE16" i="54"/>
  <c r="S16" i="54"/>
  <c r="G16" i="54"/>
  <c r="BT15" i="54"/>
  <c r="BO15" i="54"/>
  <c r="BU15" i="54" s="1"/>
  <c r="BH15" i="54"/>
  <c r="AV15" i="54"/>
  <c r="AJ15" i="54"/>
  <c r="X15" i="54"/>
  <c r="L15" i="54"/>
  <c r="BT28" i="53"/>
  <c r="BO28" i="53"/>
  <c r="BU28" i="53" s="1"/>
  <c r="CA27" i="53"/>
  <c r="BT27" i="53"/>
  <c r="BO27" i="53"/>
  <c r="BU27" i="53" s="1"/>
  <c r="BI27" i="53"/>
  <c r="BH27" i="53"/>
  <c r="BC27" i="53"/>
  <c r="AV27" i="53"/>
  <c r="AQ27" i="53"/>
  <c r="AJ27" i="53"/>
  <c r="AE27" i="53"/>
  <c r="X27" i="53"/>
  <c r="S27" i="53"/>
  <c r="Y27" i="53" s="1"/>
  <c r="L27" i="53"/>
  <c r="M27" i="53" s="1"/>
  <c r="G27" i="53"/>
  <c r="CA26" i="53"/>
  <c r="BU26" i="53"/>
  <c r="BT26" i="53"/>
  <c r="BO26" i="53"/>
  <c r="BH26" i="53"/>
  <c r="BC26" i="53"/>
  <c r="BI26" i="53" s="1"/>
  <c r="AV26" i="53"/>
  <c r="AQ26" i="53"/>
  <c r="AW26" i="53" s="1"/>
  <c r="AJ26" i="53"/>
  <c r="AE26" i="53"/>
  <c r="AK26" i="53" s="1"/>
  <c r="X26" i="53"/>
  <c r="S26" i="53"/>
  <c r="L26" i="53"/>
  <c r="G26" i="53"/>
  <c r="M26" i="53" s="1"/>
  <c r="CA25" i="53"/>
  <c r="BT25" i="53"/>
  <c r="BO25" i="53"/>
  <c r="BU25" i="53" s="1"/>
  <c r="BH25" i="53"/>
  <c r="BC25" i="53"/>
  <c r="AV25" i="53"/>
  <c r="AQ25" i="53"/>
  <c r="AW25" i="53" s="1"/>
  <c r="AJ25" i="53"/>
  <c r="AE25" i="53"/>
  <c r="AK25" i="53" s="1"/>
  <c r="X25" i="53"/>
  <c r="S25" i="53"/>
  <c r="L25" i="53"/>
  <c r="G25" i="53"/>
  <c r="CA24" i="53"/>
  <c r="BT24" i="53"/>
  <c r="BO24" i="53"/>
  <c r="BU24" i="53" s="1"/>
  <c r="BH24" i="53"/>
  <c r="BC24" i="53"/>
  <c r="BI24" i="53" s="1"/>
  <c r="AV24" i="53"/>
  <c r="AQ24" i="53"/>
  <c r="AJ24" i="53"/>
  <c r="AE24" i="53"/>
  <c r="X24" i="53"/>
  <c r="S24" i="53"/>
  <c r="Y24" i="53" s="1"/>
  <c r="L24" i="53"/>
  <c r="G24" i="53"/>
  <c r="M24" i="53" s="1"/>
  <c r="BR22" i="53"/>
  <c r="BN22" i="53"/>
  <c r="CA21" i="53"/>
  <c r="BU21" i="53"/>
  <c r="BT21" i="53"/>
  <c r="BO21" i="53"/>
  <c r="BC21" i="53"/>
  <c r="AQ21" i="53"/>
  <c r="AE21" i="53"/>
  <c r="S21" i="53"/>
  <c r="G21" i="53"/>
  <c r="CA20" i="53"/>
  <c r="BT20" i="53"/>
  <c r="BU20" i="53" s="1"/>
  <c r="BO20" i="53"/>
  <c r="BH20" i="53"/>
  <c r="BC20" i="53"/>
  <c r="AV20" i="53"/>
  <c r="AQ20" i="53"/>
  <c r="AJ20" i="53"/>
  <c r="AK20" i="53" s="1"/>
  <c r="AE20" i="53"/>
  <c r="X20" i="53"/>
  <c r="Y20" i="53" s="1"/>
  <c r="S20" i="53"/>
  <c r="L20" i="53"/>
  <c r="G20" i="53"/>
  <c r="BZ19" i="53"/>
  <c r="BY19" i="53"/>
  <c r="BX19" i="53"/>
  <c r="BW19" i="53"/>
  <c r="BS19" i="53"/>
  <c r="BS22" i="53" s="1"/>
  <c r="BR19" i="53"/>
  <c r="BQ19" i="53"/>
  <c r="BQ22" i="53" s="1"/>
  <c r="BP19" i="53"/>
  <c r="BP22" i="53" s="1"/>
  <c r="BN19" i="53"/>
  <c r="BM19" i="53"/>
  <c r="BM22" i="53" s="1"/>
  <c r="BL19" i="53"/>
  <c r="BL22" i="53" s="1"/>
  <c r="BK19" i="53"/>
  <c r="BO19" i="53" s="1"/>
  <c r="BB19" i="53"/>
  <c r="BA19" i="53"/>
  <c r="AZ19" i="53"/>
  <c r="AY19" i="53"/>
  <c r="AP19" i="53"/>
  <c r="AO19" i="53"/>
  <c r="AN19" i="53"/>
  <c r="AM19" i="53"/>
  <c r="AD19" i="53"/>
  <c r="AC19" i="53"/>
  <c r="AB19" i="53"/>
  <c r="AA19" i="53"/>
  <c r="R19" i="53"/>
  <c r="Q19" i="53"/>
  <c r="P19" i="53"/>
  <c r="O19" i="53"/>
  <c r="F19" i="53"/>
  <c r="E19" i="53"/>
  <c r="D19" i="53"/>
  <c r="C19" i="53"/>
  <c r="CA18" i="53"/>
  <c r="BT18" i="53"/>
  <c r="BO18" i="53"/>
  <c r="BU18" i="53" s="1"/>
  <c r="BC18" i="53"/>
  <c r="AQ18" i="53"/>
  <c r="AE18" i="53"/>
  <c r="S18" i="53"/>
  <c r="G18" i="53"/>
  <c r="CA17" i="53"/>
  <c r="BU17" i="53"/>
  <c r="BT17" i="53"/>
  <c r="BO17" i="53"/>
  <c r="BC17" i="53"/>
  <c r="AQ17" i="53"/>
  <c r="AE17" i="53"/>
  <c r="X17" i="53"/>
  <c r="S17" i="53"/>
  <c r="G17" i="53"/>
  <c r="CA16" i="53"/>
  <c r="BT16" i="53"/>
  <c r="BU16" i="53" s="1"/>
  <c r="BO16" i="53"/>
  <c r="BC16" i="53"/>
  <c r="AQ16" i="53"/>
  <c r="AE16" i="53"/>
  <c r="S16" i="53"/>
  <c r="G16" i="53"/>
  <c r="BT15" i="53"/>
  <c r="BO15" i="53"/>
  <c r="BU15" i="53" s="1"/>
  <c r="BH15" i="53"/>
  <c r="AV15" i="53"/>
  <c r="AJ15" i="53"/>
  <c r="X15" i="53"/>
  <c r="L15" i="53"/>
  <c r="BS29" i="37"/>
  <c r="BR29" i="37"/>
  <c r="BQ29" i="37"/>
  <c r="BP29" i="37"/>
  <c r="BN29" i="37"/>
  <c r="BM29" i="37"/>
  <c r="BL29" i="37"/>
  <c r="BK29" i="37"/>
  <c r="BY29" i="37"/>
  <c r="BT28" i="37"/>
  <c r="BO28" i="37"/>
  <c r="BA29" i="37"/>
  <c r="AT29" i="37"/>
  <c r="AC29" i="37"/>
  <c r="Q29" i="37"/>
  <c r="E29" i="37"/>
  <c r="CA27" i="37"/>
  <c r="BT27" i="37"/>
  <c r="BO27" i="37"/>
  <c r="BH27" i="37"/>
  <c r="BC27" i="37"/>
  <c r="BI27" i="37" s="1"/>
  <c r="AV27" i="37"/>
  <c r="AQ27" i="37"/>
  <c r="AW27" i="37" s="1"/>
  <c r="AJ27" i="37"/>
  <c r="AE27" i="37"/>
  <c r="AK27" i="37" s="1"/>
  <c r="X27" i="37"/>
  <c r="S27" i="37"/>
  <c r="L27" i="37"/>
  <c r="G27" i="37"/>
  <c r="CA26" i="37"/>
  <c r="BT26" i="37"/>
  <c r="BU26" i="37" s="1"/>
  <c r="BO26" i="37"/>
  <c r="BH26" i="37"/>
  <c r="BC26" i="37"/>
  <c r="AV26" i="37"/>
  <c r="AQ26" i="37"/>
  <c r="AJ26" i="37"/>
  <c r="AE26" i="37"/>
  <c r="X26" i="37"/>
  <c r="S26" i="37"/>
  <c r="Y26" i="37" s="1"/>
  <c r="L26" i="37"/>
  <c r="G26" i="37"/>
  <c r="M26" i="37" s="1"/>
  <c r="CA25" i="37"/>
  <c r="BT25" i="37"/>
  <c r="BO25" i="37"/>
  <c r="BU25" i="37" s="1"/>
  <c r="BH25" i="37"/>
  <c r="BC25" i="37"/>
  <c r="AV25" i="37"/>
  <c r="AQ25" i="37"/>
  <c r="AJ25" i="37"/>
  <c r="AE25" i="37"/>
  <c r="X25" i="37"/>
  <c r="S25" i="37"/>
  <c r="L25" i="37"/>
  <c r="G25" i="37"/>
  <c r="CA24" i="37"/>
  <c r="BT24" i="37"/>
  <c r="BO24" i="37"/>
  <c r="BH24" i="37"/>
  <c r="BC24" i="37"/>
  <c r="AV24" i="37"/>
  <c r="AW24" i="37" s="1"/>
  <c r="AQ24" i="37"/>
  <c r="AJ24" i="37"/>
  <c r="AE24" i="37"/>
  <c r="AK24" i="37" s="1"/>
  <c r="X24" i="37"/>
  <c r="S24" i="37"/>
  <c r="Y24" i="37" s="1"/>
  <c r="L24" i="37"/>
  <c r="G24" i="37"/>
  <c r="CA21" i="37"/>
  <c r="BT21" i="37"/>
  <c r="BO21" i="37"/>
  <c r="BC21" i="37"/>
  <c r="AQ21" i="37"/>
  <c r="AE21" i="37"/>
  <c r="S21" i="37"/>
  <c r="G21" i="37"/>
  <c r="CA20" i="37"/>
  <c r="BT20" i="37"/>
  <c r="BO20" i="37"/>
  <c r="BU20" i="37" s="1"/>
  <c r="BH20" i="37"/>
  <c r="BI20" i="37" s="1"/>
  <c r="BC20" i="37"/>
  <c r="AV20" i="37"/>
  <c r="AQ20" i="37"/>
  <c r="AJ20" i="37"/>
  <c r="AE20" i="37"/>
  <c r="X20" i="37"/>
  <c r="S20" i="37"/>
  <c r="L20" i="37"/>
  <c r="G20" i="37"/>
  <c r="BZ19" i="37"/>
  <c r="BY19" i="37"/>
  <c r="BX19" i="37"/>
  <c r="BW19" i="37"/>
  <c r="BS19" i="37"/>
  <c r="BS22" i="37" s="1"/>
  <c r="BR19" i="37"/>
  <c r="BR22" i="37" s="1"/>
  <c r="BQ19" i="37"/>
  <c r="BQ22" i="37" s="1"/>
  <c r="BP19" i="37"/>
  <c r="BP22" i="37" s="1"/>
  <c r="BN19" i="37"/>
  <c r="BN22" i="37" s="1"/>
  <c r="BM19" i="37"/>
  <c r="BM22" i="37" s="1"/>
  <c r="BL19" i="37"/>
  <c r="BL22" i="37" s="1"/>
  <c r="BK19" i="37"/>
  <c r="BK22" i="37" s="1"/>
  <c r="BB19" i="37"/>
  <c r="BA19" i="37"/>
  <c r="AZ19" i="37"/>
  <c r="AY19" i="37"/>
  <c r="AP19" i="37"/>
  <c r="AO19" i="37"/>
  <c r="AN19" i="37"/>
  <c r="AM19" i="37"/>
  <c r="AD19" i="37"/>
  <c r="AC19" i="37"/>
  <c r="AB19" i="37"/>
  <c r="AA19" i="37"/>
  <c r="R19" i="37"/>
  <c r="Q19" i="37"/>
  <c r="P19" i="37"/>
  <c r="O19" i="37"/>
  <c r="F19" i="37"/>
  <c r="E19" i="37"/>
  <c r="D19" i="37"/>
  <c r="C19" i="37"/>
  <c r="CA18" i="37"/>
  <c r="BT18" i="37"/>
  <c r="BU18" i="37" s="1"/>
  <c r="BO18" i="37"/>
  <c r="BC18" i="37"/>
  <c r="AQ18" i="37"/>
  <c r="AE18" i="37"/>
  <c r="S18" i="37"/>
  <c r="G18" i="37"/>
  <c r="CA17" i="37"/>
  <c r="BT17" i="37"/>
  <c r="BU17" i="37" s="1"/>
  <c r="BO17" i="37"/>
  <c r="BC17" i="37"/>
  <c r="AQ17" i="37"/>
  <c r="AJ17" i="37"/>
  <c r="AE17" i="37"/>
  <c r="S17" i="37"/>
  <c r="G17" i="37"/>
  <c r="CA16" i="37"/>
  <c r="BT16" i="37"/>
  <c r="BO16" i="37"/>
  <c r="BU16" i="37" s="1"/>
  <c r="BC16" i="37"/>
  <c r="AQ16" i="37"/>
  <c r="AE16" i="37"/>
  <c r="S16" i="37"/>
  <c r="G16" i="37"/>
  <c r="BU15" i="37"/>
  <c r="BT15" i="37"/>
  <c r="BO15" i="37"/>
  <c r="BH15" i="37"/>
  <c r="AV15" i="37"/>
  <c r="AJ15" i="37"/>
  <c r="X15" i="37"/>
  <c r="L15" i="37"/>
  <c r="CA19" i="53" l="1"/>
  <c r="BC19" i="53"/>
  <c r="AQ19" i="53"/>
  <c r="BI26" i="37"/>
  <c r="BI25" i="53"/>
  <c r="BI27" i="54"/>
  <c r="AW24" i="53"/>
  <c r="AW27" i="53"/>
  <c r="AW27" i="54"/>
  <c r="AW24" i="54"/>
  <c r="AK25" i="37"/>
  <c r="AK27" i="53"/>
  <c r="AK24" i="54"/>
  <c r="AK26" i="54"/>
  <c r="AK24" i="53"/>
  <c r="Y25" i="37"/>
  <c r="AE19" i="53"/>
  <c r="AK17" i="37"/>
  <c r="Y27" i="37"/>
  <c r="Y26" i="53"/>
  <c r="Y26" i="54"/>
  <c r="Y25" i="53"/>
  <c r="M25" i="37"/>
  <c r="M25" i="53"/>
  <c r="M26" i="54"/>
  <c r="M27" i="54"/>
  <c r="M27" i="37"/>
  <c r="Y17" i="54"/>
  <c r="S19" i="54"/>
  <c r="Y17" i="53"/>
  <c r="S19" i="53"/>
  <c r="G19" i="54"/>
  <c r="G19" i="53"/>
  <c r="AW20" i="53"/>
  <c r="AW20" i="37"/>
  <c r="BI24" i="37"/>
  <c r="AW25" i="37"/>
  <c r="AK26" i="37"/>
  <c r="BO29" i="37"/>
  <c r="BU29" i="37" s="1"/>
  <c r="BT29" i="37"/>
  <c r="M24" i="37"/>
  <c r="S19" i="37"/>
  <c r="AE19" i="37"/>
  <c r="BC19" i="37"/>
  <c r="CA19" i="37"/>
  <c r="BU24" i="37"/>
  <c r="BI25" i="37"/>
  <c r="AW26" i="37"/>
  <c r="BU27" i="37"/>
  <c r="BU28" i="37"/>
  <c r="M20" i="37"/>
  <c r="AK20" i="37"/>
  <c r="Y20" i="54"/>
  <c r="Y20" i="37"/>
  <c r="BI20" i="53"/>
  <c r="M20" i="54"/>
  <c r="CA19" i="54"/>
  <c r="M20" i="53"/>
  <c r="BI20" i="54"/>
  <c r="J29" i="37"/>
  <c r="AH29" i="37"/>
  <c r="BF29" i="37"/>
  <c r="CD29" i="37"/>
  <c r="X17" i="37"/>
  <c r="Y17" i="37" s="1"/>
  <c r="L17" i="53"/>
  <c r="M17" i="53" s="1"/>
  <c r="BH17" i="53"/>
  <c r="BI17" i="53" s="1"/>
  <c r="AJ17" i="54"/>
  <c r="AK17" i="54" s="1"/>
  <c r="AJ16" i="53"/>
  <c r="AK16" i="53" s="1"/>
  <c r="AJ17" i="53"/>
  <c r="AK17" i="53" s="1"/>
  <c r="AV16" i="54"/>
  <c r="AW16" i="54" s="1"/>
  <c r="AV17" i="54"/>
  <c r="AV17" i="53"/>
  <c r="AW17" i="53" s="1"/>
  <c r="L17" i="54"/>
  <c r="M17" i="54" s="1"/>
  <c r="BH17" i="54"/>
  <c r="BI17" i="54" s="1"/>
  <c r="AW17" i="54"/>
  <c r="AJ16" i="54"/>
  <c r="AK16" i="54" s="1"/>
  <c r="X16" i="54"/>
  <c r="Y16" i="54" s="1"/>
  <c r="BO19" i="54"/>
  <c r="L16" i="54"/>
  <c r="M16" i="54" s="1"/>
  <c r="BH16" i="54"/>
  <c r="BI16" i="54" s="1"/>
  <c r="BT19" i="54"/>
  <c r="BT22" i="53"/>
  <c r="X16" i="53"/>
  <c r="Y16" i="53" s="1"/>
  <c r="L16" i="53"/>
  <c r="M16" i="53" s="1"/>
  <c r="BH16" i="53"/>
  <c r="BI16" i="53" s="1"/>
  <c r="BT19" i="53"/>
  <c r="BU19" i="53" s="1"/>
  <c r="BK22" i="53"/>
  <c r="BO22" i="53" s="1"/>
  <c r="BU22" i="53" s="1"/>
  <c r="AV16" i="53"/>
  <c r="AW16" i="53" s="1"/>
  <c r="BT22" i="37"/>
  <c r="AV17" i="37"/>
  <c r="G19" i="37"/>
  <c r="AJ16" i="37"/>
  <c r="AK16" i="37" s="1"/>
  <c r="L16" i="37"/>
  <c r="M16" i="37" s="1"/>
  <c r="AV16" i="37"/>
  <c r="AW16" i="37" s="1"/>
  <c r="BH17" i="37"/>
  <c r="BI17" i="37" s="1"/>
  <c r="AQ19" i="37"/>
  <c r="BO22" i="37"/>
  <c r="BU22" i="37" s="1"/>
  <c r="BT19" i="37"/>
  <c r="BU21" i="37"/>
  <c r="V29" i="37"/>
  <c r="AO29" i="37"/>
  <c r="X16" i="37"/>
  <c r="Y16" i="37" s="1"/>
  <c r="L17" i="37"/>
  <c r="M17" i="37" s="1"/>
  <c r="BO19" i="37"/>
  <c r="BH16" i="37"/>
  <c r="BI16" i="37" s="1"/>
  <c r="A11" i="8"/>
  <c r="A10" i="8"/>
  <c r="E11" i="7"/>
  <c r="D11" i="7"/>
  <c r="C11" i="7"/>
  <c r="B11" i="7"/>
  <c r="J33" i="58"/>
  <c r="I33" i="58"/>
  <c r="H33" i="58"/>
  <c r="G33" i="58"/>
  <c r="J32" i="58"/>
  <c r="I32" i="58"/>
  <c r="H32" i="58"/>
  <c r="G32" i="58"/>
  <c r="J31" i="58"/>
  <c r="I31" i="58"/>
  <c r="H31" i="58"/>
  <c r="G31" i="58"/>
  <c r="J30" i="58"/>
  <c r="I30" i="58"/>
  <c r="H30" i="58"/>
  <c r="G30" i="58"/>
  <c r="J29" i="58"/>
  <c r="I29" i="58"/>
  <c r="H29" i="58"/>
  <c r="G29" i="58"/>
  <c r="J28" i="58"/>
  <c r="I28" i="58"/>
  <c r="H28" i="58"/>
  <c r="G28" i="58"/>
  <c r="AF28" i="58" s="1"/>
  <c r="J27" i="58"/>
  <c r="I27" i="58"/>
  <c r="H27" i="58"/>
  <c r="G27" i="58"/>
  <c r="J26" i="58"/>
  <c r="I26" i="58"/>
  <c r="H26" i="58"/>
  <c r="G26" i="58"/>
  <c r="AF26" i="58" s="1"/>
  <c r="J25" i="58"/>
  <c r="I25" i="58"/>
  <c r="H25" i="58"/>
  <c r="G25" i="58"/>
  <c r="J24" i="58"/>
  <c r="I24" i="58"/>
  <c r="H24" i="58"/>
  <c r="G24" i="58"/>
  <c r="J23" i="58"/>
  <c r="I23" i="58"/>
  <c r="H23" i="58"/>
  <c r="G23" i="58"/>
  <c r="J22" i="58"/>
  <c r="I22" i="58"/>
  <c r="H22" i="58"/>
  <c r="G22" i="58"/>
  <c r="J21" i="58"/>
  <c r="I21" i="58"/>
  <c r="H21" i="58"/>
  <c r="G21" i="58"/>
  <c r="J20" i="58"/>
  <c r="I20" i="58"/>
  <c r="H20" i="58"/>
  <c r="G20" i="58"/>
  <c r="J19" i="58"/>
  <c r="I19" i="58"/>
  <c r="H19" i="58"/>
  <c r="G19" i="58"/>
  <c r="J18" i="58"/>
  <c r="I18" i="58"/>
  <c r="H18" i="58"/>
  <c r="G18" i="58"/>
  <c r="J17" i="58"/>
  <c r="I17" i="58"/>
  <c r="H17" i="58"/>
  <c r="G17" i="58"/>
  <c r="J16" i="58"/>
  <c r="I16" i="58"/>
  <c r="H16" i="58"/>
  <c r="G16" i="58"/>
  <c r="J15" i="58"/>
  <c r="I15" i="58"/>
  <c r="H15" i="58"/>
  <c r="G15" i="58"/>
  <c r="E16" i="58"/>
  <c r="D16" i="58"/>
  <c r="X16" i="58" s="1"/>
  <c r="C16" i="58"/>
  <c r="W16" i="58" s="1"/>
  <c r="B16" i="58"/>
  <c r="E15" i="58"/>
  <c r="D15" i="58"/>
  <c r="X15" i="58" s="1"/>
  <c r="C15" i="58"/>
  <c r="B15" i="58"/>
  <c r="Y16" i="58"/>
  <c r="Z33" i="58"/>
  <c r="Y33" i="58"/>
  <c r="X33" i="58"/>
  <c r="W33" i="58"/>
  <c r="V33" i="58"/>
  <c r="Z32" i="58"/>
  <c r="Y32" i="58"/>
  <c r="X32" i="58"/>
  <c r="W32" i="58"/>
  <c r="V32" i="58"/>
  <c r="Z31" i="58"/>
  <c r="Y31" i="58"/>
  <c r="X31" i="58"/>
  <c r="W31" i="58"/>
  <c r="V31" i="58"/>
  <c r="Z30" i="58"/>
  <c r="Y30" i="58"/>
  <c r="X30" i="58"/>
  <c r="W30" i="58"/>
  <c r="V30" i="58"/>
  <c r="Z29" i="58"/>
  <c r="Y29" i="58"/>
  <c r="X29" i="58"/>
  <c r="W29" i="58"/>
  <c r="V29" i="58"/>
  <c r="Z28" i="58"/>
  <c r="Y28" i="58"/>
  <c r="X28" i="58"/>
  <c r="W28" i="58"/>
  <c r="V28" i="58"/>
  <c r="Z27" i="58"/>
  <c r="Y27" i="58"/>
  <c r="X27" i="58"/>
  <c r="W27" i="58"/>
  <c r="V27" i="58"/>
  <c r="Z26" i="58"/>
  <c r="Y26" i="58"/>
  <c r="X26" i="58"/>
  <c r="W26" i="58"/>
  <c r="V26" i="58"/>
  <c r="Z25" i="58"/>
  <c r="Y25" i="58"/>
  <c r="X25" i="58"/>
  <c r="W25" i="58"/>
  <c r="V25" i="58"/>
  <c r="Z24" i="58"/>
  <c r="Y24" i="58"/>
  <c r="X24" i="58"/>
  <c r="W24" i="58"/>
  <c r="V24" i="58"/>
  <c r="Z23" i="58"/>
  <c r="Y23" i="58"/>
  <c r="X23" i="58"/>
  <c r="W23" i="58"/>
  <c r="V23" i="58"/>
  <c r="Z22" i="58"/>
  <c r="Y22" i="58"/>
  <c r="X22" i="58"/>
  <c r="W22" i="58"/>
  <c r="V22" i="58"/>
  <c r="Z21" i="58"/>
  <c r="Y21" i="58"/>
  <c r="X21" i="58"/>
  <c r="W21" i="58"/>
  <c r="V21" i="58"/>
  <c r="Z20" i="58"/>
  <c r="Y20" i="58"/>
  <c r="X20" i="58"/>
  <c r="W20" i="58"/>
  <c r="V20" i="58"/>
  <c r="Z19" i="58"/>
  <c r="Y19" i="58"/>
  <c r="X19" i="58"/>
  <c r="W19" i="58"/>
  <c r="V19" i="58"/>
  <c r="Z18" i="58"/>
  <c r="Y18" i="58"/>
  <c r="X18" i="58"/>
  <c r="W18" i="58"/>
  <c r="V18" i="58"/>
  <c r="Z17" i="58"/>
  <c r="Y17" i="58"/>
  <c r="X17" i="58"/>
  <c r="W17" i="58"/>
  <c r="V17" i="58"/>
  <c r="O12" i="58"/>
  <c r="T12" i="58" s="1"/>
  <c r="Y12" i="58" s="1"/>
  <c r="AD12" i="58" s="1"/>
  <c r="AI12" i="58" s="1"/>
  <c r="AN12" i="58" s="1"/>
  <c r="J12" i="58"/>
  <c r="I12" i="58"/>
  <c r="N12" i="58" s="1"/>
  <c r="S12" i="58" s="1"/>
  <c r="X12" i="58" s="1"/>
  <c r="AC12" i="58" s="1"/>
  <c r="AH12" i="58" s="1"/>
  <c r="AM12" i="58" s="1"/>
  <c r="H12" i="58"/>
  <c r="M12" i="58" s="1"/>
  <c r="R12" i="58" s="1"/>
  <c r="W12" i="58" s="1"/>
  <c r="AB12" i="58" s="1"/>
  <c r="AG12" i="58" s="1"/>
  <c r="AL12" i="58" s="1"/>
  <c r="G12" i="58"/>
  <c r="L12" i="58" s="1"/>
  <c r="Q12" i="58" s="1"/>
  <c r="V12" i="58" s="1"/>
  <c r="AA12" i="58" s="1"/>
  <c r="AF12" i="58" s="1"/>
  <c r="AK12" i="58" s="1"/>
  <c r="B6" i="58"/>
  <c r="B5" i="58"/>
  <c r="B4" i="58"/>
  <c r="B3" i="58"/>
  <c r="B2" i="58"/>
  <c r="J34" i="57"/>
  <c r="I34" i="57"/>
  <c r="H34" i="57"/>
  <c r="G34" i="57"/>
  <c r="E34" i="57"/>
  <c r="D34" i="57"/>
  <c r="C34" i="57"/>
  <c r="B34" i="57"/>
  <c r="Z33" i="57"/>
  <c r="Y33" i="57"/>
  <c r="X33" i="57"/>
  <c r="W33" i="57"/>
  <c r="V33" i="57"/>
  <c r="K33" i="57"/>
  <c r="Z32" i="57"/>
  <c r="Y32" i="57"/>
  <c r="X32" i="57"/>
  <c r="W32" i="57"/>
  <c r="V32" i="57"/>
  <c r="K32" i="57"/>
  <c r="Z31" i="57"/>
  <c r="Y31" i="57"/>
  <c r="X31" i="57"/>
  <c r="W31" i="57"/>
  <c r="V31" i="57"/>
  <c r="K31" i="57"/>
  <c r="Z30" i="57"/>
  <c r="Y30" i="57"/>
  <c r="X30" i="57"/>
  <c r="W30" i="57"/>
  <c r="V30" i="57"/>
  <c r="K30" i="57"/>
  <c r="AI29" i="57"/>
  <c r="AH29" i="57"/>
  <c r="AG29" i="57"/>
  <c r="Z29" i="57"/>
  <c r="Y29" i="57"/>
  <c r="X29" i="57"/>
  <c r="W29" i="57"/>
  <c r="V29" i="57"/>
  <c r="K29" i="57"/>
  <c r="AI28" i="57"/>
  <c r="AH28" i="57"/>
  <c r="AG28" i="57"/>
  <c r="AF28" i="57"/>
  <c r="Z28" i="57"/>
  <c r="Y28" i="57"/>
  <c r="X28" i="57"/>
  <c r="W28" i="57"/>
  <c r="V28" i="57"/>
  <c r="K28" i="57"/>
  <c r="AJ28" i="57" s="1"/>
  <c r="Z27" i="57"/>
  <c r="Y27" i="57"/>
  <c r="X27" i="57"/>
  <c r="W27" i="57"/>
  <c r="V27" i="57"/>
  <c r="K27" i="57"/>
  <c r="AI26" i="57"/>
  <c r="AH26" i="57"/>
  <c r="AG26" i="57"/>
  <c r="AF26" i="57"/>
  <c r="Z26" i="57"/>
  <c r="Y26" i="57"/>
  <c r="X26" i="57"/>
  <c r="W26" i="57"/>
  <c r="V26" i="57"/>
  <c r="K26" i="57"/>
  <c r="AJ26" i="57" s="1"/>
  <c r="Z25" i="57"/>
  <c r="Y25" i="57"/>
  <c r="X25" i="57"/>
  <c r="W25" i="57"/>
  <c r="V25" i="57"/>
  <c r="K25" i="57"/>
  <c r="Z24" i="57"/>
  <c r="Y24" i="57"/>
  <c r="X24" i="57"/>
  <c r="W24" i="57"/>
  <c r="V24" i="57"/>
  <c r="K24" i="57"/>
  <c r="Z23" i="57"/>
  <c r="Y23" i="57"/>
  <c r="X23" i="57"/>
  <c r="W23" i="57"/>
  <c r="V23" i="57"/>
  <c r="K23" i="57"/>
  <c r="Z22" i="57"/>
  <c r="Y22" i="57"/>
  <c r="X22" i="57"/>
  <c r="W22" i="57"/>
  <c r="V22" i="57"/>
  <c r="K22" i="57"/>
  <c r="Z21" i="57"/>
  <c r="Y21" i="57"/>
  <c r="X21" i="57"/>
  <c r="W21" i="57"/>
  <c r="V21" i="57"/>
  <c r="K21" i="57"/>
  <c r="Z20" i="57"/>
  <c r="Y20" i="57"/>
  <c r="X20" i="57"/>
  <c r="W20" i="57"/>
  <c r="V20" i="57"/>
  <c r="K20" i="57"/>
  <c r="Z19" i="57"/>
  <c r="Y19" i="57"/>
  <c r="X19" i="57"/>
  <c r="W19" i="57"/>
  <c r="V19" i="57"/>
  <c r="K19" i="57"/>
  <c r="Z18" i="57"/>
  <c r="Y18" i="57"/>
  <c r="X18" i="57"/>
  <c r="W18" i="57"/>
  <c r="V18" i="57"/>
  <c r="K18" i="57"/>
  <c r="Z17" i="57"/>
  <c r="Y17" i="57"/>
  <c r="X17" i="57"/>
  <c r="W17" i="57"/>
  <c r="V17" i="57"/>
  <c r="K17" i="57"/>
  <c r="Y16" i="57"/>
  <c r="X16" i="57"/>
  <c r="W16" i="57"/>
  <c r="V16" i="57"/>
  <c r="K16" i="57"/>
  <c r="F16" i="57"/>
  <c r="Y15" i="57"/>
  <c r="X15" i="57"/>
  <c r="W15" i="57"/>
  <c r="V15" i="57"/>
  <c r="K15" i="57"/>
  <c r="F15" i="57"/>
  <c r="M12" i="57"/>
  <c r="R12" i="57" s="1"/>
  <c r="W12" i="57" s="1"/>
  <c r="AB12" i="57" s="1"/>
  <c r="AG12" i="57" s="1"/>
  <c r="AL12" i="57" s="1"/>
  <c r="J12" i="57"/>
  <c r="O12" i="57" s="1"/>
  <c r="T12" i="57" s="1"/>
  <c r="Y12" i="57" s="1"/>
  <c r="AD12" i="57" s="1"/>
  <c r="AI12" i="57" s="1"/>
  <c r="AN12" i="57" s="1"/>
  <c r="I12" i="57"/>
  <c r="N12" i="57" s="1"/>
  <c r="S12" i="57" s="1"/>
  <c r="X12" i="57" s="1"/>
  <c r="AC12" i="57" s="1"/>
  <c r="AH12" i="57" s="1"/>
  <c r="AM12" i="57" s="1"/>
  <c r="H12" i="57"/>
  <c r="G12" i="57"/>
  <c r="L12" i="57" s="1"/>
  <c r="Q12" i="57" s="1"/>
  <c r="V12" i="57" s="1"/>
  <c r="AA12" i="57" s="1"/>
  <c r="AF12" i="57" s="1"/>
  <c r="AK12" i="57" s="1"/>
  <c r="B6" i="57"/>
  <c r="B5" i="57"/>
  <c r="B4" i="57"/>
  <c r="B3" i="57"/>
  <c r="B2" i="57"/>
  <c r="J34" i="56"/>
  <c r="I34" i="56"/>
  <c r="H34" i="56"/>
  <c r="G34" i="56"/>
  <c r="E34" i="56"/>
  <c r="D34" i="56"/>
  <c r="C34" i="56"/>
  <c r="B34" i="56"/>
  <c r="Z33" i="56"/>
  <c r="Y33" i="56"/>
  <c r="X33" i="56"/>
  <c r="W33" i="56"/>
  <c r="V33" i="56"/>
  <c r="K33" i="56"/>
  <c r="Z32" i="56"/>
  <c r="Y32" i="56"/>
  <c r="X32" i="56"/>
  <c r="W32" i="56"/>
  <c r="V32" i="56"/>
  <c r="K32" i="56"/>
  <c r="Z31" i="56"/>
  <c r="Y31" i="56"/>
  <c r="X31" i="56"/>
  <c r="W31" i="56"/>
  <c r="V31" i="56"/>
  <c r="K31" i="56"/>
  <c r="Z30" i="56"/>
  <c r="Y30" i="56"/>
  <c r="X30" i="56"/>
  <c r="W30" i="56"/>
  <c r="V30" i="56"/>
  <c r="K30" i="56"/>
  <c r="AI29" i="56"/>
  <c r="AH29" i="56"/>
  <c r="Z29" i="56"/>
  <c r="Y29" i="56"/>
  <c r="X29" i="56"/>
  <c r="W29" i="56"/>
  <c r="V29" i="56"/>
  <c r="K29" i="56"/>
  <c r="AI28" i="56"/>
  <c r="AH28" i="56"/>
  <c r="AG28" i="56"/>
  <c r="AF28" i="56"/>
  <c r="Z28" i="56"/>
  <c r="Y28" i="56"/>
  <c r="X28" i="56"/>
  <c r="W28" i="56"/>
  <c r="V28" i="56"/>
  <c r="K28" i="56"/>
  <c r="AJ28" i="56" s="1"/>
  <c r="Z27" i="56"/>
  <c r="Y27" i="56"/>
  <c r="X27" i="56"/>
  <c r="W27" i="56"/>
  <c r="V27" i="56"/>
  <c r="K27" i="56"/>
  <c r="AI26" i="56"/>
  <c r="AH26" i="56"/>
  <c r="AG26" i="56"/>
  <c r="AF26" i="56"/>
  <c r="Z26" i="56"/>
  <c r="Y26" i="56"/>
  <c r="X26" i="56"/>
  <c r="W26" i="56"/>
  <c r="V26" i="56"/>
  <c r="K26" i="56"/>
  <c r="AJ26" i="56" s="1"/>
  <c r="Z25" i="56"/>
  <c r="Y25" i="56"/>
  <c r="X25" i="56"/>
  <c r="W25" i="56"/>
  <c r="V25" i="56"/>
  <c r="K25" i="56"/>
  <c r="Z24" i="56"/>
  <c r="Y24" i="56"/>
  <c r="X24" i="56"/>
  <c r="W24" i="56"/>
  <c r="V24" i="56"/>
  <c r="K24" i="56"/>
  <c r="Z23" i="56"/>
  <c r="Y23" i="56"/>
  <c r="X23" i="56"/>
  <c r="W23" i="56"/>
  <c r="V23" i="56"/>
  <c r="K23" i="56"/>
  <c r="Z22" i="56"/>
  <c r="Y22" i="56"/>
  <c r="X22" i="56"/>
  <c r="W22" i="56"/>
  <c r="V22" i="56"/>
  <c r="K22" i="56"/>
  <c r="Z21" i="56"/>
  <c r="Y21" i="56"/>
  <c r="X21" i="56"/>
  <c r="W21" i="56"/>
  <c r="V21" i="56"/>
  <c r="K21" i="56"/>
  <c r="Z20" i="56"/>
  <c r="Y20" i="56"/>
  <c r="X20" i="56"/>
  <c r="W20" i="56"/>
  <c r="V20" i="56"/>
  <c r="K20" i="56"/>
  <c r="Z19" i="56"/>
  <c r="Y19" i="56"/>
  <c r="X19" i="56"/>
  <c r="W19" i="56"/>
  <c r="V19" i="56"/>
  <c r="K19" i="56"/>
  <c r="Z18" i="56"/>
  <c r="Y18" i="56"/>
  <c r="X18" i="56"/>
  <c r="W18" i="56"/>
  <c r="V18" i="56"/>
  <c r="K18" i="56"/>
  <c r="Z17" i="56"/>
  <c r="Y17" i="56"/>
  <c r="X17" i="56"/>
  <c r="W17" i="56"/>
  <c r="V17" i="56"/>
  <c r="K17" i="56"/>
  <c r="Y16" i="56"/>
  <c r="X16" i="56"/>
  <c r="W16" i="56"/>
  <c r="V16" i="56"/>
  <c r="K16" i="56"/>
  <c r="F16" i="56"/>
  <c r="Y15" i="56"/>
  <c r="X15" i="56"/>
  <c r="W15" i="56"/>
  <c r="V15" i="56"/>
  <c r="K15" i="56"/>
  <c r="F15" i="56"/>
  <c r="J12" i="56"/>
  <c r="O12" i="56" s="1"/>
  <c r="T12" i="56" s="1"/>
  <c r="Y12" i="56" s="1"/>
  <c r="AD12" i="56" s="1"/>
  <c r="AI12" i="56" s="1"/>
  <c r="AN12" i="56" s="1"/>
  <c r="I12" i="56"/>
  <c r="N12" i="56" s="1"/>
  <c r="S12" i="56" s="1"/>
  <c r="X12" i="56" s="1"/>
  <c r="AC12" i="56" s="1"/>
  <c r="AH12" i="56" s="1"/>
  <c r="AM12" i="56" s="1"/>
  <c r="H12" i="56"/>
  <c r="M12" i="56" s="1"/>
  <c r="R12" i="56" s="1"/>
  <c r="W12" i="56" s="1"/>
  <c r="AB12" i="56" s="1"/>
  <c r="AG12" i="56" s="1"/>
  <c r="AL12" i="56" s="1"/>
  <c r="G12" i="56"/>
  <c r="L12" i="56" s="1"/>
  <c r="Q12" i="56" s="1"/>
  <c r="V12" i="56" s="1"/>
  <c r="AA12" i="56" s="1"/>
  <c r="AF12" i="56" s="1"/>
  <c r="AK12" i="56" s="1"/>
  <c r="B6" i="56"/>
  <c r="B5" i="56"/>
  <c r="B4" i="56"/>
  <c r="B3" i="56"/>
  <c r="B2" i="56"/>
  <c r="J34" i="28"/>
  <c r="I34" i="28"/>
  <c r="H34" i="28"/>
  <c r="G34" i="28"/>
  <c r="E34" i="28"/>
  <c r="D34" i="28"/>
  <c r="C34" i="28"/>
  <c r="B34" i="28"/>
  <c r="C44" i="40"/>
  <c r="C43" i="40"/>
  <c r="C42" i="40"/>
  <c r="C41" i="40"/>
  <c r="C40" i="40"/>
  <c r="C39" i="40"/>
  <c r="C38" i="40"/>
  <c r="C37" i="40"/>
  <c r="C36" i="40"/>
  <c r="C35" i="40"/>
  <c r="C34" i="40"/>
  <c r="C33" i="40"/>
  <c r="C32" i="40"/>
  <c r="C31" i="40"/>
  <c r="C30" i="40"/>
  <c r="C29" i="40"/>
  <c r="C28" i="40"/>
  <c r="C27" i="40"/>
  <c r="C26" i="40"/>
  <c r="C25" i="40"/>
  <c r="C24" i="40"/>
  <c r="C23" i="40"/>
  <c r="C22" i="40"/>
  <c r="C21" i="40"/>
  <c r="C20" i="40"/>
  <c r="C19" i="40"/>
  <c r="C18" i="40"/>
  <c r="Q21" i="55"/>
  <c r="O21" i="55"/>
  <c r="M21" i="55"/>
  <c r="R20" i="55"/>
  <c r="R19" i="55"/>
  <c r="F21" i="55"/>
  <c r="G20" i="55"/>
  <c r="G19" i="55"/>
  <c r="D21" i="55"/>
  <c r="R18" i="55"/>
  <c r="G18" i="55"/>
  <c r="R17" i="55"/>
  <c r="G17" i="55"/>
  <c r="R16" i="55"/>
  <c r="G16" i="55"/>
  <c r="R15" i="55"/>
  <c r="G15" i="55"/>
  <c r="R14" i="55"/>
  <c r="G14" i="55"/>
  <c r="R13" i="55"/>
  <c r="G13" i="55"/>
  <c r="R12" i="55"/>
  <c r="G12" i="55"/>
  <c r="CE84" i="36"/>
  <c r="CD84" i="36"/>
  <c r="CC84" i="36"/>
  <c r="CB84" i="36"/>
  <c r="BZ84" i="36"/>
  <c r="BY84" i="36"/>
  <c r="BX84" i="36"/>
  <c r="BW84" i="36"/>
  <c r="CE83" i="36"/>
  <c r="CD83" i="36"/>
  <c r="CC83" i="36"/>
  <c r="CB83" i="36"/>
  <c r="BZ83" i="36"/>
  <c r="BY83" i="36"/>
  <c r="BX83" i="36"/>
  <c r="BW83" i="36"/>
  <c r="CE82" i="36"/>
  <c r="CD82" i="36"/>
  <c r="CC82" i="36"/>
  <c r="CB82" i="36"/>
  <c r="BZ82" i="36"/>
  <c r="BY82" i="36"/>
  <c r="BX82" i="36"/>
  <c r="BW82" i="36"/>
  <c r="CE81" i="36"/>
  <c r="CD81" i="36"/>
  <c r="CC81" i="36"/>
  <c r="CB81" i="36"/>
  <c r="BZ81" i="36"/>
  <c r="BY81" i="36"/>
  <c r="BX81" i="36"/>
  <c r="BW81" i="36"/>
  <c r="CE79" i="36"/>
  <c r="CD79" i="36"/>
  <c r="CC79" i="36"/>
  <c r="CB79" i="36"/>
  <c r="BZ79" i="36"/>
  <c r="BY79" i="36"/>
  <c r="BX79" i="36"/>
  <c r="BW79" i="36"/>
  <c r="CE78" i="36"/>
  <c r="CD78" i="36"/>
  <c r="CC78" i="36"/>
  <c r="CB78" i="36"/>
  <c r="BZ78" i="36"/>
  <c r="BY78" i="36"/>
  <c r="BX78" i="36"/>
  <c r="BW78" i="36"/>
  <c r="CE77" i="36"/>
  <c r="CD77" i="36"/>
  <c r="CC77" i="36"/>
  <c r="CB77" i="36"/>
  <c r="BZ77" i="36"/>
  <c r="BY77" i="36"/>
  <c r="BX77" i="36"/>
  <c r="BW77" i="36"/>
  <c r="CE76" i="36"/>
  <c r="CD76" i="36"/>
  <c r="CC76" i="36"/>
  <c r="CB76" i="36"/>
  <c r="BZ76" i="36"/>
  <c r="BY76" i="36"/>
  <c r="BX76" i="36"/>
  <c r="BW76" i="36"/>
  <c r="CE70" i="36"/>
  <c r="CD70" i="36"/>
  <c r="CC70" i="36"/>
  <c r="CB70" i="36"/>
  <c r="BZ70" i="36"/>
  <c r="BY70" i="36"/>
  <c r="BX70" i="36"/>
  <c r="BW70" i="36"/>
  <c r="CE63" i="36"/>
  <c r="CD63" i="36"/>
  <c r="CC63" i="36"/>
  <c r="CB63" i="36"/>
  <c r="BZ63" i="36"/>
  <c r="BY63" i="36"/>
  <c r="BX63" i="36"/>
  <c r="BW63" i="36"/>
  <c r="CE62" i="36"/>
  <c r="CD62" i="36"/>
  <c r="CC62" i="36"/>
  <c r="CB62" i="36"/>
  <c r="BZ62" i="36"/>
  <c r="BY62" i="36"/>
  <c r="BX62" i="36"/>
  <c r="BW62" i="36"/>
  <c r="CE61" i="36"/>
  <c r="CD61" i="36"/>
  <c r="CC61" i="36"/>
  <c r="CB61" i="36"/>
  <c r="BZ61" i="36"/>
  <c r="BY61" i="36"/>
  <c r="BX61" i="36"/>
  <c r="BW61" i="36"/>
  <c r="BY28" i="36"/>
  <c r="CE27" i="36"/>
  <c r="CD27" i="36"/>
  <c r="CC27" i="36"/>
  <c r="CB27" i="36"/>
  <c r="BZ27" i="36"/>
  <c r="BY27" i="36"/>
  <c r="BX27" i="36"/>
  <c r="BW27" i="36"/>
  <c r="CE26" i="36"/>
  <c r="CD26" i="36"/>
  <c r="CC26" i="36"/>
  <c r="CB26" i="36"/>
  <c r="BZ26" i="36"/>
  <c r="BY26" i="36"/>
  <c r="BX26" i="36"/>
  <c r="BW26" i="36"/>
  <c r="CE25" i="36"/>
  <c r="CD25" i="36"/>
  <c r="CC25" i="36"/>
  <c r="CB25" i="36"/>
  <c r="BZ25" i="36"/>
  <c r="BY25" i="36"/>
  <c r="BX25" i="36"/>
  <c r="BW25" i="36"/>
  <c r="CE24" i="36"/>
  <c r="CD24" i="36"/>
  <c r="CC24" i="36"/>
  <c r="CB24" i="36"/>
  <c r="BZ24" i="36"/>
  <c r="BY24" i="36"/>
  <c r="BX24" i="36"/>
  <c r="BW24" i="36"/>
  <c r="BZ21" i="36"/>
  <c r="BY21" i="36"/>
  <c r="BX21" i="36"/>
  <c r="BW21" i="36"/>
  <c r="CE20" i="36"/>
  <c r="CD20" i="36"/>
  <c r="CC20" i="36"/>
  <c r="CB20" i="36"/>
  <c r="BZ20" i="36"/>
  <c r="BY20" i="36"/>
  <c r="BX20" i="36"/>
  <c r="BW20" i="36"/>
  <c r="BZ18" i="36"/>
  <c r="BY18" i="36"/>
  <c r="BX18" i="36"/>
  <c r="BW18" i="36"/>
  <c r="BZ17" i="36"/>
  <c r="BY17" i="36"/>
  <c r="BX17" i="36"/>
  <c r="BW17" i="36"/>
  <c r="CE16" i="36"/>
  <c r="CD16" i="36"/>
  <c r="CC16" i="36"/>
  <c r="CB16" i="36"/>
  <c r="BZ16" i="36"/>
  <c r="BY16" i="36"/>
  <c r="BX16" i="36"/>
  <c r="BW16" i="36"/>
  <c r="CE15" i="36"/>
  <c r="CD15" i="36"/>
  <c r="CC15" i="36"/>
  <c r="CB15" i="36"/>
  <c r="BS85" i="36"/>
  <c r="BR85" i="36"/>
  <c r="BQ85" i="36"/>
  <c r="BP85" i="36"/>
  <c r="BN85" i="36"/>
  <c r="BM85" i="36"/>
  <c r="BL85" i="36"/>
  <c r="BK85" i="36"/>
  <c r="BS84" i="36"/>
  <c r="BR84" i="36"/>
  <c r="BQ84" i="36"/>
  <c r="BP84" i="36"/>
  <c r="BN84" i="36"/>
  <c r="BM84" i="36"/>
  <c r="BL84" i="36"/>
  <c r="BK84" i="36"/>
  <c r="BS83" i="36"/>
  <c r="BR83" i="36"/>
  <c r="BQ83" i="36"/>
  <c r="BP83" i="36"/>
  <c r="BN83" i="36"/>
  <c r="BM83" i="36"/>
  <c r="BL83" i="36"/>
  <c r="BK83" i="36"/>
  <c r="BS82" i="36"/>
  <c r="BR82" i="36"/>
  <c r="BQ82" i="36"/>
  <c r="BP82" i="36"/>
  <c r="BN82" i="36"/>
  <c r="BM82" i="36"/>
  <c r="BL82" i="36"/>
  <c r="BK82" i="36"/>
  <c r="BS81" i="36"/>
  <c r="BR81" i="36"/>
  <c r="BQ81" i="36"/>
  <c r="BP81" i="36"/>
  <c r="BN81" i="36"/>
  <c r="BM81" i="36"/>
  <c r="BL81" i="36"/>
  <c r="BK81" i="36"/>
  <c r="BS80" i="36"/>
  <c r="BR80" i="36"/>
  <c r="BQ80" i="36"/>
  <c r="BP80" i="36"/>
  <c r="BN80" i="36"/>
  <c r="BM80" i="36"/>
  <c r="BL80" i="36"/>
  <c r="BK80" i="36"/>
  <c r="BS79" i="36"/>
  <c r="BR79" i="36"/>
  <c r="BQ79" i="36"/>
  <c r="BP79" i="36"/>
  <c r="BN79" i="36"/>
  <c r="BM79" i="36"/>
  <c r="BL79" i="36"/>
  <c r="BK79" i="36"/>
  <c r="BS78" i="36"/>
  <c r="BR78" i="36"/>
  <c r="BQ78" i="36"/>
  <c r="BP78" i="36"/>
  <c r="BN78" i="36"/>
  <c r="BM78" i="36"/>
  <c r="BL78" i="36"/>
  <c r="BK78" i="36"/>
  <c r="BS77" i="36"/>
  <c r="BR77" i="36"/>
  <c r="BQ77" i="36"/>
  <c r="BP77" i="36"/>
  <c r="BN77" i="36"/>
  <c r="BM77" i="36"/>
  <c r="BL77" i="36"/>
  <c r="BK77" i="36"/>
  <c r="BS76" i="36"/>
  <c r="BR76" i="36"/>
  <c r="BQ76" i="36"/>
  <c r="BP76" i="36"/>
  <c r="BN76" i="36"/>
  <c r="BM76" i="36"/>
  <c r="BL76" i="36"/>
  <c r="BK76" i="36"/>
  <c r="BS75" i="36"/>
  <c r="BR75" i="36"/>
  <c r="BQ75" i="36"/>
  <c r="BP75" i="36"/>
  <c r="BN75" i="36"/>
  <c r="BM75" i="36"/>
  <c r="BL75" i="36"/>
  <c r="BK75" i="36"/>
  <c r="BS70" i="36"/>
  <c r="BR70" i="36"/>
  <c r="BQ70" i="36"/>
  <c r="BP70" i="36"/>
  <c r="BN70" i="36"/>
  <c r="BM70" i="36"/>
  <c r="BL70" i="36"/>
  <c r="BK70" i="36"/>
  <c r="BS68" i="36"/>
  <c r="BR68" i="36"/>
  <c r="BQ68" i="36"/>
  <c r="BP68" i="36"/>
  <c r="BN68" i="36"/>
  <c r="BM68" i="36"/>
  <c r="BL68" i="36"/>
  <c r="BK68" i="36"/>
  <c r="BS63" i="36"/>
  <c r="BR63" i="36"/>
  <c r="BQ63" i="36"/>
  <c r="BP63" i="36"/>
  <c r="BN63" i="36"/>
  <c r="BM63" i="36"/>
  <c r="BL63" i="36"/>
  <c r="BK63" i="36"/>
  <c r="BS62" i="36"/>
  <c r="BR62" i="36"/>
  <c r="BQ62" i="36"/>
  <c r="BP62" i="36"/>
  <c r="BN62" i="36"/>
  <c r="BM62" i="36"/>
  <c r="BL62" i="36"/>
  <c r="BK62" i="36"/>
  <c r="BS61" i="36"/>
  <c r="BR61" i="36"/>
  <c r="BQ61" i="36"/>
  <c r="BP61" i="36"/>
  <c r="BN61" i="36"/>
  <c r="BM61" i="36"/>
  <c r="BL61" i="36"/>
  <c r="BK61" i="36"/>
  <c r="BS60" i="36"/>
  <c r="BR60" i="36"/>
  <c r="BQ60" i="36"/>
  <c r="BP60" i="36"/>
  <c r="BN60" i="36"/>
  <c r="BM60" i="36"/>
  <c r="BL60" i="36"/>
  <c r="BK60" i="36"/>
  <c r="BS59" i="36"/>
  <c r="BR59" i="36"/>
  <c r="BQ59" i="36"/>
  <c r="BP59" i="36"/>
  <c r="BN59" i="36"/>
  <c r="BM59" i="36"/>
  <c r="BL59" i="36"/>
  <c r="BK59" i="36"/>
  <c r="BS58" i="36"/>
  <c r="BR58" i="36"/>
  <c r="BQ58" i="36"/>
  <c r="BP58" i="36"/>
  <c r="BN58" i="36"/>
  <c r="BM58" i="36"/>
  <c r="BL58" i="36"/>
  <c r="BK58" i="36"/>
  <c r="BS57" i="36"/>
  <c r="BR57" i="36"/>
  <c r="BQ57" i="36"/>
  <c r="BP57" i="36"/>
  <c r="BN57" i="36"/>
  <c r="BM57" i="36"/>
  <c r="BL57" i="36"/>
  <c r="BK57" i="36"/>
  <c r="BS56" i="36"/>
  <c r="BR56" i="36"/>
  <c r="BQ56" i="36"/>
  <c r="BP56" i="36"/>
  <c r="BN56" i="36"/>
  <c r="BM56" i="36"/>
  <c r="BL56" i="36"/>
  <c r="BK56" i="36"/>
  <c r="BS55" i="36"/>
  <c r="BR55" i="36"/>
  <c r="BQ55" i="36"/>
  <c r="BP55" i="36"/>
  <c r="BN55" i="36"/>
  <c r="BM55" i="36"/>
  <c r="BL55" i="36"/>
  <c r="BK55" i="36"/>
  <c r="BS54" i="36"/>
  <c r="BR54" i="36"/>
  <c r="BQ54" i="36"/>
  <c r="BP54" i="36"/>
  <c r="BN54" i="36"/>
  <c r="BM54" i="36"/>
  <c r="BL54" i="36"/>
  <c r="BK54" i="36"/>
  <c r="BS53" i="36"/>
  <c r="BR53" i="36"/>
  <c r="BQ53" i="36"/>
  <c r="BP53" i="36"/>
  <c r="BN53" i="36"/>
  <c r="BM53" i="36"/>
  <c r="BL53" i="36"/>
  <c r="BK53" i="36"/>
  <c r="BS52" i="36"/>
  <c r="BR52" i="36"/>
  <c r="BQ52" i="36"/>
  <c r="BP52" i="36"/>
  <c r="BN52" i="36"/>
  <c r="BM52" i="36"/>
  <c r="BL52" i="36"/>
  <c r="BK52" i="36"/>
  <c r="BS51" i="36"/>
  <c r="BR51" i="36"/>
  <c r="BQ51" i="36"/>
  <c r="BP51" i="36"/>
  <c r="BN51" i="36"/>
  <c r="BM51" i="36"/>
  <c r="BL51" i="36"/>
  <c r="BK51" i="36"/>
  <c r="BS50" i="36"/>
  <c r="BR50" i="36"/>
  <c r="BQ50" i="36"/>
  <c r="BP50" i="36"/>
  <c r="BN50" i="36"/>
  <c r="BM50" i="36"/>
  <c r="BL50" i="36"/>
  <c r="BK50" i="36"/>
  <c r="BS49" i="36"/>
  <c r="BR49" i="36"/>
  <c r="BQ49" i="36"/>
  <c r="BP49" i="36"/>
  <c r="BN49" i="36"/>
  <c r="BM49" i="36"/>
  <c r="BL49" i="36"/>
  <c r="BK49" i="36"/>
  <c r="BS48" i="36"/>
  <c r="BR48" i="36"/>
  <c r="BQ48" i="36"/>
  <c r="BP48" i="36"/>
  <c r="BN48" i="36"/>
  <c r="BM48" i="36"/>
  <c r="BL48" i="36"/>
  <c r="BK48" i="36"/>
  <c r="BS47" i="36"/>
  <c r="BR47" i="36"/>
  <c r="BQ47" i="36"/>
  <c r="BP47" i="36"/>
  <c r="BN47" i="36"/>
  <c r="BM47" i="36"/>
  <c r="BL47" i="36"/>
  <c r="BK47" i="36"/>
  <c r="BS46" i="36"/>
  <c r="BR46" i="36"/>
  <c r="BQ46" i="36"/>
  <c r="BP46" i="36"/>
  <c r="BN46" i="36"/>
  <c r="BM46" i="36"/>
  <c r="BL46" i="36"/>
  <c r="BK46" i="36"/>
  <c r="BS45" i="36"/>
  <c r="BR45" i="36"/>
  <c r="BQ45" i="36"/>
  <c r="BP45" i="36"/>
  <c r="BN45" i="36"/>
  <c r="BM45" i="36"/>
  <c r="BL45" i="36"/>
  <c r="BK45" i="36"/>
  <c r="BS44" i="36"/>
  <c r="BR44" i="36"/>
  <c r="BQ44" i="36"/>
  <c r="BP44" i="36"/>
  <c r="BN44" i="36"/>
  <c r="BM44" i="36"/>
  <c r="BL44" i="36"/>
  <c r="BK44" i="36"/>
  <c r="BS43" i="36"/>
  <c r="BR43" i="36"/>
  <c r="BQ43" i="36"/>
  <c r="BP43" i="36"/>
  <c r="BN43" i="36"/>
  <c r="BM43" i="36"/>
  <c r="BL43" i="36"/>
  <c r="BK43" i="36"/>
  <c r="BS42" i="36"/>
  <c r="BR42" i="36"/>
  <c r="BQ42" i="36"/>
  <c r="BP42" i="36"/>
  <c r="BN42" i="36"/>
  <c r="BM42" i="36"/>
  <c r="BL42" i="36"/>
  <c r="BK42" i="36"/>
  <c r="BS41" i="36"/>
  <c r="BR41" i="36"/>
  <c r="BQ41" i="36"/>
  <c r="BP41" i="36"/>
  <c r="BN41" i="36"/>
  <c r="BM41" i="36"/>
  <c r="BL41" i="36"/>
  <c r="BK41" i="36"/>
  <c r="BS40" i="36"/>
  <c r="BR40" i="36"/>
  <c r="BQ40" i="36"/>
  <c r="BP40" i="36"/>
  <c r="BN40" i="36"/>
  <c r="BM40" i="36"/>
  <c r="BL40" i="36"/>
  <c r="BK40" i="36"/>
  <c r="BS39" i="36"/>
  <c r="BR39" i="36"/>
  <c r="BQ39" i="36"/>
  <c r="BP39" i="36"/>
  <c r="BN39" i="36"/>
  <c r="BM39" i="36"/>
  <c r="BL39" i="36"/>
  <c r="BK39" i="36"/>
  <c r="BS38" i="36"/>
  <c r="BR38" i="36"/>
  <c r="BQ38" i="36"/>
  <c r="BP38" i="36"/>
  <c r="BN38" i="36"/>
  <c r="BM38" i="36"/>
  <c r="BL38" i="36"/>
  <c r="BK38" i="36"/>
  <c r="BS37" i="36"/>
  <c r="BR37" i="36"/>
  <c r="BQ37" i="36"/>
  <c r="BP37" i="36"/>
  <c r="BN37" i="36"/>
  <c r="BM37" i="36"/>
  <c r="BL37" i="36"/>
  <c r="BK37" i="36"/>
  <c r="BS36" i="36"/>
  <c r="BR36" i="36"/>
  <c r="BQ36" i="36"/>
  <c r="BP36" i="36"/>
  <c r="BN36" i="36"/>
  <c r="BM36" i="36"/>
  <c r="BL36" i="36"/>
  <c r="BK36" i="36"/>
  <c r="BS35" i="36"/>
  <c r="BR35" i="36"/>
  <c r="BQ35" i="36"/>
  <c r="BP35" i="36"/>
  <c r="BN35" i="36"/>
  <c r="BM35" i="36"/>
  <c r="BL35" i="36"/>
  <c r="BK35" i="36"/>
  <c r="BS34" i="36"/>
  <c r="BR34" i="36"/>
  <c r="BQ34" i="36"/>
  <c r="BP34" i="36"/>
  <c r="BN34" i="36"/>
  <c r="BM34" i="36"/>
  <c r="BL34" i="36"/>
  <c r="BK34" i="36"/>
  <c r="BS28" i="36"/>
  <c r="BR28" i="36"/>
  <c r="BQ28" i="36"/>
  <c r="BP28" i="36"/>
  <c r="BN28" i="36"/>
  <c r="BM28" i="36"/>
  <c r="BL28" i="36"/>
  <c r="BK28" i="36"/>
  <c r="BS27" i="36"/>
  <c r="BR27" i="36"/>
  <c r="BQ27" i="36"/>
  <c r="BP27" i="36"/>
  <c r="BN27" i="36"/>
  <c r="BM27" i="36"/>
  <c r="BL27" i="36"/>
  <c r="BK27" i="36"/>
  <c r="BS26" i="36"/>
  <c r="BR26" i="36"/>
  <c r="BQ26" i="36"/>
  <c r="BP26" i="36"/>
  <c r="BN26" i="36"/>
  <c r="BM26" i="36"/>
  <c r="BL26" i="36"/>
  <c r="BK26" i="36"/>
  <c r="BS25" i="36"/>
  <c r="BR25" i="36"/>
  <c r="BQ25" i="36"/>
  <c r="BP25" i="36"/>
  <c r="BN25" i="36"/>
  <c r="BM25" i="36"/>
  <c r="BL25" i="36"/>
  <c r="BK25" i="36"/>
  <c r="BS24" i="36"/>
  <c r="BR24" i="36"/>
  <c r="BQ24" i="36"/>
  <c r="BP24" i="36"/>
  <c r="BN24" i="36"/>
  <c r="BM24" i="36"/>
  <c r="BL24" i="36"/>
  <c r="BK24" i="36"/>
  <c r="BS21" i="36"/>
  <c r="BR21" i="36"/>
  <c r="BQ21" i="36"/>
  <c r="BP21" i="36"/>
  <c r="BN21" i="36"/>
  <c r="BM21" i="36"/>
  <c r="BL21" i="36"/>
  <c r="BK21" i="36"/>
  <c r="BS20" i="36"/>
  <c r="BR20" i="36"/>
  <c r="BQ20" i="36"/>
  <c r="BP20" i="36"/>
  <c r="BN20" i="36"/>
  <c r="BM20" i="36"/>
  <c r="BL20" i="36"/>
  <c r="BK20" i="36"/>
  <c r="BS18" i="36"/>
  <c r="BR18" i="36"/>
  <c r="BQ18" i="36"/>
  <c r="BP18" i="36"/>
  <c r="BN18" i="36"/>
  <c r="BM18" i="36"/>
  <c r="BL18" i="36"/>
  <c r="BK18" i="36"/>
  <c r="BS17" i="36"/>
  <c r="BR17" i="36"/>
  <c r="BQ17" i="36"/>
  <c r="BP17" i="36"/>
  <c r="BN17" i="36"/>
  <c r="BM17" i="36"/>
  <c r="BL17" i="36"/>
  <c r="BK17" i="36"/>
  <c r="BS16" i="36"/>
  <c r="BR16" i="36"/>
  <c r="BQ16" i="36"/>
  <c r="BP16" i="36"/>
  <c r="BN16" i="36"/>
  <c r="BM16" i="36"/>
  <c r="BL16" i="36"/>
  <c r="BK16" i="36"/>
  <c r="BS15" i="36"/>
  <c r="BR15" i="36"/>
  <c r="BQ15" i="36"/>
  <c r="BP15" i="36"/>
  <c r="BN15" i="36"/>
  <c r="BM15" i="36"/>
  <c r="BL15" i="36"/>
  <c r="BK15" i="36"/>
  <c r="BG84" i="36"/>
  <c r="BF84" i="36"/>
  <c r="BE84" i="36"/>
  <c r="BD84" i="36"/>
  <c r="BB84" i="36"/>
  <c r="BA84" i="36"/>
  <c r="AZ84" i="36"/>
  <c r="AY84" i="36"/>
  <c r="BG83" i="36"/>
  <c r="BF83" i="36"/>
  <c r="BE83" i="36"/>
  <c r="BD83" i="36"/>
  <c r="BB83" i="36"/>
  <c r="BA83" i="36"/>
  <c r="AZ83" i="36"/>
  <c r="AY83" i="36"/>
  <c r="BG82" i="36"/>
  <c r="BF82" i="36"/>
  <c r="BE82" i="36"/>
  <c r="BD82" i="36"/>
  <c r="BB82" i="36"/>
  <c r="BA82" i="36"/>
  <c r="AZ82" i="36"/>
  <c r="AY82" i="36"/>
  <c r="BG81" i="36"/>
  <c r="BF81" i="36"/>
  <c r="BE81" i="36"/>
  <c r="BD81" i="36"/>
  <c r="BB81" i="36"/>
  <c r="BA81" i="36"/>
  <c r="AZ81" i="36"/>
  <c r="AY81" i="36"/>
  <c r="BG79" i="36"/>
  <c r="BF79" i="36"/>
  <c r="BE79" i="36"/>
  <c r="BD79" i="36"/>
  <c r="BB79" i="36"/>
  <c r="BA79" i="36"/>
  <c r="AZ79" i="36"/>
  <c r="AY79" i="36"/>
  <c r="BG78" i="36"/>
  <c r="BF78" i="36"/>
  <c r="BE78" i="36"/>
  <c r="BD78" i="36"/>
  <c r="BB78" i="36"/>
  <c r="BA78" i="36"/>
  <c r="AZ78" i="36"/>
  <c r="AY78" i="36"/>
  <c r="BG77" i="36"/>
  <c r="BF77" i="36"/>
  <c r="BE77" i="36"/>
  <c r="BD77" i="36"/>
  <c r="BB77" i="36"/>
  <c r="BA77" i="36"/>
  <c r="AZ77" i="36"/>
  <c r="AY77" i="36"/>
  <c r="BG76" i="36"/>
  <c r="BF76" i="36"/>
  <c r="BE76" i="36"/>
  <c r="BD76" i="36"/>
  <c r="BB76" i="36"/>
  <c r="BA76" i="36"/>
  <c r="AZ76" i="36"/>
  <c r="AY76" i="36"/>
  <c r="BG70" i="36"/>
  <c r="BF70" i="36"/>
  <c r="BE70" i="36"/>
  <c r="BD70" i="36"/>
  <c r="BB70" i="36"/>
  <c r="BA70" i="36"/>
  <c r="AZ70" i="36"/>
  <c r="AY70" i="36"/>
  <c r="BG63" i="36"/>
  <c r="BF63" i="36"/>
  <c r="BE63" i="36"/>
  <c r="BD63" i="36"/>
  <c r="BB63" i="36"/>
  <c r="BA63" i="36"/>
  <c r="AZ63" i="36"/>
  <c r="AY63" i="36"/>
  <c r="BG62" i="36"/>
  <c r="BF62" i="36"/>
  <c r="BE62" i="36"/>
  <c r="BD62" i="36"/>
  <c r="BB62" i="36"/>
  <c r="BA62" i="36"/>
  <c r="AZ62" i="36"/>
  <c r="AY62" i="36"/>
  <c r="BG61" i="36"/>
  <c r="BF61" i="36"/>
  <c r="BE61" i="36"/>
  <c r="BD61" i="36"/>
  <c r="BB61" i="36"/>
  <c r="BA61" i="36"/>
  <c r="AZ61" i="36"/>
  <c r="AY61" i="36"/>
  <c r="BA28" i="36"/>
  <c r="BG27" i="36"/>
  <c r="BF27" i="36"/>
  <c r="BE27" i="36"/>
  <c r="BD27" i="36"/>
  <c r="BB27" i="36"/>
  <c r="BA27" i="36"/>
  <c r="AZ27" i="36"/>
  <c r="AY27" i="36"/>
  <c r="BG26" i="36"/>
  <c r="BF26" i="36"/>
  <c r="BE26" i="36"/>
  <c r="BD26" i="36"/>
  <c r="BB26" i="36"/>
  <c r="BA26" i="36"/>
  <c r="AZ26" i="36"/>
  <c r="AY26" i="36"/>
  <c r="BG25" i="36"/>
  <c r="BF25" i="36"/>
  <c r="BE25" i="36"/>
  <c r="BD25" i="36"/>
  <c r="BB25" i="36"/>
  <c r="BA25" i="36"/>
  <c r="AZ25" i="36"/>
  <c r="AY25" i="36"/>
  <c r="BG24" i="36"/>
  <c r="BF24" i="36"/>
  <c r="BE24" i="36"/>
  <c r="BD24" i="36"/>
  <c r="BB24" i="36"/>
  <c r="BA24" i="36"/>
  <c r="AZ24" i="36"/>
  <c r="AY24" i="36"/>
  <c r="BB21" i="36"/>
  <c r="BA21" i="36"/>
  <c r="AZ21" i="36"/>
  <c r="AY21" i="36"/>
  <c r="BG20" i="36"/>
  <c r="BF20" i="36"/>
  <c r="BE20" i="36"/>
  <c r="BD20" i="36"/>
  <c r="BB20" i="36"/>
  <c r="BA20" i="36"/>
  <c r="AZ20" i="36"/>
  <c r="AY20" i="36"/>
  <c r="BB18" i="36"/>
  <c r="BA18" i="36"/>
  <c r="AZ18" i="36"/>
  <c r="AY18" i="36"/>
  <c r="BG17" i="36"/>
  <c r="BF17" i="36"/>
  <c r="BE17" i="36"/>
  <c r="BD17" i="36"/>
  <c r="BB17" i="36"/>
  <c r="BA17" i="36"/>
  <c r="AZ17" i="36"/>
  <c r="AY17" i="36"/>
  <c r="BG16" i="36"/>
  <c r="BF16" i="36"/>
  <c r="BE16" i="36"/>
  <c r="BD16" i="36"/>
  <c r="BB16" i="36"/>
  <c r="BA16" i="36"/>
  <c r="AZ16" i="36"/>
  <c r="AY16" i="36"/>
  <c r="BG15" i="36"/>
  <c r="BF15" i="36"/>
  <c r="BE15" i="36"/>
  <c r="BD15" i="36"/>
  <c r="AU84" i="36"/>
  <c r="AT84" i="36"/>
  <c r="AS84" i="36"/>
  <c r="AR84" i="36"/>
  <c r="AP84" i="36"/>
  <c r="AO84" i="36"/>
  <c r="AN84" i="36"/>
  <c r="AM84" i="36"/>
  <c r="AU83" i="36"/>
  <c r="AT83" i="36"/>
  <c r="AS83" i="36"/>
  <c r="AR83" i="36"/>
  <c r="AP83" i="36"/>
  <c r="AO83" i="36"/>
  <c r="AN83" i="36"/>
  <c r="AM83" i="36"/>
  <c r="AU82" i="36"/>
  <c r="AT82" i="36"/>
  <c r="AS82" i="36"/>
  <c r="AR82" i="36"/>
  <c r="AP82" i="36"/>
  <c r="AO82" i="36"/>
  <c r="AN82" i="36"/>
  <c r="AM82" i="36"/>
  <c r="AU81" i="36"/>
  <c r="AT81" i="36"/>
  <c r="AS81" i="36"/>
  <c r="AR81" i="36"/>
  <c r="AP81" i="36"/>
  <c r="AO81" i="36"/>
  <c r="AN81" i="36"/>
  <c r="AM81" i="36"/>
  <c r="AU79" i="36"/>
  <c r="AT79" i="36"/>
  <c r="AS79" i="36"/>
  <c r="AR79" i="36"/>
  <c r="AP79" i="36"/>
  <c r="AO79" i="36"/>
  <c r="AN79" i="36"/>
  <c r="AM79" i="36"/>
  <c r="AU78" i="36"/>
  <c r="AT78" i="36"/>
  <c r="AS78" i="36"/>
  <c r="AR78" i="36"/>
  <c r="AP78" i="36"/>
  <c r="AO78" i="36"/>
  <c r="AN78" i="36"/>
  <c r="AM78" i="36"/>
  <c r="AU77" i="36"/>
  <c r="AT77" i="36"/>
  <c r="AS77" i="36"/>
  <c r="AR77" i="36"/>
  <c r="AP77" i="36"/>
  <c r="AO77" i="36"/>
  <c r="AN77" i="36"/>
  <c r="AM77" i="36"/>
  <c r="AU76" i="36"/>
  <c r="AT76" i="36"/>
  <c r="AS76" i="36"/>
  <c r="AR76" i="36"/>
  <c r="AP76" i="36"/>
  <c r="AO76" i="36"/>
  <c r="AN76" i="36"/>
  <c r="AM76" i="36"/>
  <c r="AU70" i="36"/>
  <c r="AT70" i="36"/>
  <c r="AS70" i="36"/>
  <c r="AR70" i="36"/>
  <c r="AP70" i="36"/>
  <c r="AO70" i="36"/>
  <c r="AN70" i="36"/>
  <c r="AM70" i="36"/>
  <c r="AU63" i="36"/>
  <c r="AT63" i="36"/>
  <c r="AS63" i="36"/>
  <c r="AR63" i="36"/>
  <c r="AP63" i="36"/>
  <c r="AO63" i="36"/>
  <c r="AN63" i="36"/>
  <c r="AM63" i="36"/>
  <c r="AU62" i="36"/>
  <c r="AT62" i="36"/>
  <c r="AS62" i="36"/>
  <c r="AR62" i="36"/>
  <c r="AP62" i="36"/>
  <c r="AO62" i="36"/>
  <c r="AN62" i="36"/>
  <c r="AM62" i="36"/>
  <c r="AU61" i="36"/>
  <c r="AT61" i="36"/>
  <c r="AS61" i="36"/>
  <c r="AR61" i="36"/>
  <c r="AP61" i="36"/>
  <c r="AO61" i="36"/>
  <c r="AN61" i="36"/>
  <c r="AM61" i="36"/>
  <c r="AT28" i="36"/>
  <c r="AO28" i="36"/>
  <c r="AU27" i="36"/>
  <c r="AT27" i="36"/>
  <c r="AS27" i="36"/>
  <c r="AR27" i="36"/>
  <c r="AP27" i="36"/>
  <c r="AO27" i="36"/>
  <c r="AN27" i="36"/>
  <c r="AM27" i="36"/>
  <c r="AU26" i="36"/>
  <c r="AT26" i="36"/>
  <c r="AS26" i="36"/>
  <c r="AR26" i="36"/>
  <c r="AP26" i="36"/>
  <c r="AO26" i="36"/>
  <c r="AN26" i="36"/>
  <c r="AM26" i="36"/>
  <c r="AU25" i="36"/>
  <c r="AT25" i="36"/>
  <c r="AS25" i="36"/>
  <c r="AR25" i="36"/>
  <c r="AP25" i="36"/>
  <c r="AO25" i="36"/>
  <c r="AN25" i="36"/>
  <c r="AM25" i="36"/>
  <c r="AU24" i="36"/>
  <c r="AT24" i="36"/>
  <c r="AS24" i="36"/>
  <c r="AR24" i="36"/>
  <c r="AP24" i="36"/>
  <c r="AO24" i="36"/>
  <c r="AN24" i="36"/>
  <c r="AM24" i="36"/>
  <c r="AP21" i="36"/>
  <c r="AO21" i="36"/>
  <c r="AN21" i="36"/>
  <c r="AM21" i="36"/>
  <c r="AU20" i="36"/>
  <c r="AT20" i="36"/>
  <c r="AS20" i="36"/>
  <c r="AR20" i="36"/>
  <c r="AP20" i="36"/>
  <c r="AO20" i="36"/>
  <c r="AN20" i="36"/>
  <c r="AM20" i="36"/>
  <c r="AP18" i="36"/>
  <c r="AO18" i="36"/>
  <c r="AN18" i="36"/>
  <c r="AM18" i="36"/>
  <c r="AU17" i="36"/>
  <c r="AT17" i="36"/>
  <c r="AS17" i="36"/>
  <c r="AR17" i="36"/>
  <c r="AP17" i="36"/>
  <c r="AO17" i="36"/>
  <c r="AN17" i="36"/>
  <c r="AM17" i="36"/>
  <c r="AU16" i="36"/>
  <c r="AT16" i="36"/>
  <c r="AS16" i="36"/>
  <c r="AR16" i="36"/>
  <c r="AP16" i="36"/>
  <c r="AO16" i="36"/>
  <c r="AN16" i="36"/>
  <c r="AM16" i="36"/>
  <c r="AU15" i="36"/>
  <c r="AT15" i="36"/>
  <c r="AS15" i="36"/>
  <c r="AR15" i="36"/>
  <c r="AI84" i="36"/>
  <c r="AH84" i="36"/>
  <c r="AG84" i="36"/>
  <c r="AF84" i="36"/>
  <c r="AD84" i="36"/>
  <c r="AC84" i="36"/>
  <c r="AB84" i="36"/>
  <c r="AA84" i="36"/>
  <c r="AI83" i="36"/>
  <c r="AH83" i="36"/>
  <c r="AG83" i="36"/>
  <c r="AF83" i="36"/>
  <c r="AD83" i="36"/>
  <c r="AC83" i="36"/>
  <c r="AB83" i="36"/>
  <c r="AA83" i="36"/>
  <c r="AI82" i="36"/>
  <c r="AH82" i="36"/>
  <c r="AG82" i="36"/>
  <c r="AF82" i="36"/>
  <c r="AD82" i="36"/>
  <c r="AC82" i="36"/>
  <c r="AB82" i="36"/>
  <c r="AA82" i="36"/>
  <c r="AI81" i="36"/>
  <c r="AH81" i="36"/>
  <c r="AG81" i="36"/>
  <c r="AF81" i="36"/>
  <c r="AD81" i="36"/>
  <c r="AC81" i="36"/>
  <c r="AB81" i="36"/>
  <c r="AA81" i="36"/>
  <c r="AI79" i="36"/>
  <c r="AH79" i="36"/>
  <c r="AG79" i="36"/>
  <c r="AF79" i="36"/>
  <c r="AD79" i="36"/>
  <c r="AC79" i="36"/>
  <c r="AB79" i="36"/>
  <c r="AA79" i="36"/>
  <c r="AI78" i="36"/>
  <c r="AH78" i="36"/>
  <c r="AG78" i="36"/>
  <c r="AF78" i="36"/>
  <c r="AD78" i="36"/>
  <c r="AC78" i="36"/>
  <c r="AB78" i="36"/>
  <c r="AA78" i="36"/>
  <c r="AI77" i="36"/>
  <c r="AH77" i="36"/>
  <c r="AG77" i="36"/>
  <c r="AF77" i="36"/>
  <c r="AD77" i="36"/>
  <c r="AC77" i="36"/>
  <c r="AB77" i="36"/>
  <c r="AA77" i="36"/>
  <c r="AI76" i="36"/>
  <c r="AH76" i="36"/>
  <c r="AG76" i="36"/>
  <c r="AF76" i="36"/>
  <c r="AD76" i="36"/>
  <c r="AC76" i="36"/>
  <c r="AB76" i="36"/>
  <c r="AA76" i="36"/>
  <c r="AI70" i="36"/>
  <c r="AH70" i="36"/>
  <c r="AG70" i="36"/>
  <c r="AF70" i="36"/>
  <c r="AD70" i="36"/>
  <c r="AC70" i="36"/>
  <c r="AB70" i="36"/>
  <c r="AA70" i="36"/>
  <c r="AI63" i="36"/>
  <c r="AH63" i="36"/>
  <c r="AG63" i="36"/>
  <c r="AF63" i="36"/>
  <c r="AD63" i="36"/>
  <c r="AC63" i="36"/>
  <c r="AB63" i="36"/>
  <c r="AA63" i="36"/>
  <c r="AI62" i="36"/>
  <c r="AH62" i="36"/>
  <c r="AG62" i="36"/>
  <c r="AF62" i="36"/>
  <c r="AD62" i="36"/>
  <c r="AC62" i="36"/>
  <c r="AB62" i="36"/>
  <c r="AA62" i="36"/>
  <c r="AI61" i="36"/>
  <c r="AH61" i="36"/>
  <c r="AG61" i="36"/>
  <c r="AF61" i="36"/>
  <c r="AD61" i="36"/>
  <c r="AC61" i="36"/>
  <c r="AB61" i="36"/>
  <c r="AA61" i="36"/>
  <c r="AC28" i="36"/>
  <c r="AI27" i="36"/>
  <c r="AH27" i="36"/>
  <c r="AG27" i="36"/>
  <c r="AF27" i="36"/>
  <c r="AD27" i="36"/>
  <c r="AC27" i="36"/>
  <c r="AB27" i="36"/>
  <c r="AA27" i="36"/>
  <c r="AI26" i="36"/>
  <c r="AH26" i="36"/>
  <c r="AG26" i="36"/>
  <c r="AF26" i="36"/>
  <c r="AD26" i="36"/>
  <c r="AC26" i="36"/>
  <c r="AB26" i="36"/>
  <c r="AA26" i="36"/>
  <c r="AI25" i="36"/>
  <c r="AH25" i="36"/>
  <c r="AG25" i="36"/>
  <c r="AF25" i="36"/>
  <c r="AD25" i="36"/>
  <c r="AC25" i="36"/>
  <c r="AB25" i="36"/>
  <c r="AA25" i="36"/>
  <c r="AI24" i="36"/>
  <c r="AH24" i="36"/>
  <c r="AG24" i="36"/>
  <c r="AF24" i="36"/>
  <c r="AD24" i="36"/>
  <c r="AC24" i="36"/>
  <c r="AB24" i="36"/>
  <c r="AA24" i="36"/>
  <c r="AD21" i="36"/>
  <c r="AC21" i="36"/>
  <c r="AB21" i="36"/>
  <c r="AA21" i="36"/>
  <c r="AI20" i="36"/>
  <c r="AH20" i="36"/>
  <c r="AG20" i="36"/>
  <c r="AF20" i="36"/>
  <c r="AD20" i="36"/>
  <c r="AC20" i="36"/>
  <c r="AB20" i="36"/>
  <c r="AA20" i="36"/>
  <c r="AD18" i="36"/>
  <c r="AC18" i="36"/>
  <c r="AB18" i="36"/>
  <c r="AA18" i="36"/>
  <c r="AI17" i="36"/>
  <c r="AH17" i="36"/>
  <c r="AG17" i="36"/>
  <c r="AF17" i="36"/>
  <c r="AD17" i="36"/>
  <c r="AC17" i="36"/>
  <c r="AB17" i="36"/>
  <c r="AA17" i="36"/>
  <c r="AI16" i="36"/>
  <c r="AH16" i="36"/>
  <c r="AG16" i="36"/>
  <c r="AF16" i="36"/>
  <c r="AD16" i="36"/>
  <c r="AC16" i="36"/>
  <c r="AB16" i="36"/>
  <c r="AA16" i="36"/>
  <c r="AI15" i="36"/>
  <c r="AH15" i="36"/>
  <c r="AG15" i="36"/>
  <c r="AF15" i="36"/>
  <c r="W84" i="36"/>
  <c r="V84" i="36"/>
  <c r="U84" i="36"/>
  <c r="T84" i="36"/>
  <c r="R84" i="36"/>
  <c r="Q84" i="36"/>
  <c r="P84" i="36"/>
  <c r="O84" i="36"/>
  <c r="W83" i="36"/>
  <c r="V83" i="36"/>
  <c r="U83" i="36"/>
  <c r="T83" i="36"/>
  <c r="R83" i="36"/>
  <c r="Q83" i="36"/>
  <c r="P83" i="36"/>
  <c r="O83" i="36"/>
  <c r="W82" i="36"/>
  <c r="V82" i="36"/>
  <c r="U82" i="36"/>
  <c r="T82" i="36"/>
  <c r="R82" i="36"/>
  <c r="Q82" i="36"/>
  <c r="P82" i="36"/>
  <c r="O82" i="36"/>
  <c r="W81" i="36"/>
  <c r="V81" i="36"/>
  <c r="U81" i="36"/>
  <c r="T81" i="36"/>
  <c r="R81" i="36"/>
  <c r="Q81" i="36"/>
  <c r="P81" i="36"/>
  <c r="O81" i="36"/>
  <c r="W79" i="36"/>
  <c r="V79" i="36"/>
  <c r="U79" i="36"/>
  <c r="T79" i="36"/>
  <c r="R79" i="36"/>
  <c r="Q79" i="36"/>
  <c r="P79" i="36"/>
  <c r="O79" i="36"/>
  <c r="W78" i="36"/>
  <c r="V78" i="36"/>
  <c r="U78" i="36"/>
  <c r="T78" i="36"/>
  <c r="R78" i="36"/>
  <c r="Q78" i="36"/>
  <c r="P78" i="36"/>
  <c r="O78" i="36"/>
  <c r="W77" i="36"/>
  <c r="V77" i="36"/>
  <c r="U77" i="36"/>
  <c r="T77" i="36"/>
  <c r="R77" i="36"/>
  <c r="Q77" i="36"/>
  <c r="P77" i="36"/>
  <c r="O77" i="36"/>
  <c r="W76" i="36"/>
  <c r="V76" i="36"/>
  <c r="U76" i="36"/>
  <c r="T76" i="36"/>
  <c r="R76" i="36"/>
  <c r="Q76" i="36"/>
  <c r="P76" i="36"/>
  <c r="O76" i="36"/>
  <c r="W70" i="36"/>
  <c r="V70" i="36"/>
  <c r="U70" i="36"/>
  <c r="T70" i="36"/>
  <c r="R70" i="36"/>
  <c r="Q70" i="36"/>
  <c r="P70" i="36"/>
  <c r="O70" i="36"/>
  <c r="W63" i="36"/>
  <c r="V63" i="36"/>
  <c r="U63" i="36"/>
  <c r="T63" i="36"/>
  <c r="R63" i="36"/>
  <c r="Q63" i="36"/>
  <c r="P63" i="36"/>
  <c r="O63" i="36"/>
  <c r="W62" i="36"/>
  <c r="V62" i="36"/>
  <c r="U62" i="36"/>
  <c r="T62" i="36"/>
  <c r="R62" i="36"/>
  <c r="Q62" i="36"/>
  <c r="P62" i="36"/>
  <c r="O62" i="36"/>
  <c r="W61" i="36"/>
  <c r="V61" i="36"/>
  <c r="U61" i="36"/>
  <c r="T61" i="36"/>
  <c r="R61" i="36"/>
  <c r="Q61" i="36"/>
  <c r="P61" i="36"/>
  <c r="O61" i="36"/>
  <c r="Q28" i="36"/>
  <c r="W27" i="36"/>
  <c r="V27" i="36"/>
  <c r="U27" i="36"/>
  <c r="T27" i="36"/>
  <c r="R27" i="36"/>
  <c r="Q27" i="36"/>
  <c r="P27" i="36"/>
  <c r="O27" i="36"/>
  <c r="W26" i="36"/>
  <c r="V26" i="36"/>
  <c r="U26" i="36"/>
  <c r="T26" i="36"/>
  <c r="R26" i="36"/>
  <c r="Q26" i="36"/>
  <c r="P26" i="36"/>
  <c r="O26" i="36"/>
  <c r="W25" i="36"/>
  <c r="V25" i="36"/>
  <c r="U25" i="36"/>
  <c r="T25" i="36"/>
  <c r="R25" i="36"/>
  <c r="Q25" i="36"/>
  <c r="P25" i="36"/>
  <c r="O25" i="36"/>
  <c r="W24" i="36"/>
  <c r="V24" i="36"/>
  <c r="U24" i="36"/>
  <c r="T24" i="36"/>
  <c r="R24" i="36"/>
  <c r="Q24" i="36"/>
  <c r="P24" i="36"/>
  <c r="O24" i="36"/>
  <c r="R21" i="36"/>
  <c r="Q21" i="36"/>
  <c r="P21" i="36"/>
  <c r="O21" i="36"/>
  <c r="W20" i="36"/>
  <c r="V20" i="36"/>
  <c r="U20" i="36"/>
  <c r="T20" i="36"/>
  <c r="R20" i="36"/>
  <c r="Q20" i="36"/>
  <c r="P20" i="36"/>
  <c r="O20" i="36"/>
  <c r="R18" i="36"/>
  <c r="Q18" i="36"/>
  <c r="P18" i="36"/>
  <c r="O18" i="36"/>
  <c r="W17" i="36"/>
  <c r="V17" i="36"/>
  <c r="U17" i="36"/>
  <c r="T17" i="36"/>
  <c r="R17" i="36"/>
  <c r="Q17" i="36"/>
  <c r="P17" i="36"/>
  <c r="O17" i="36"/>
  <c r="W16" i="36"/>
  <c r="V16" i="36"/>
  <c r="U16" i="36"/>
  <c r="T16" i="36"/>
  <c r="R16" i="36"/>
  <c r="Q16" i="36"/>
  <c r="P16" i="36"/>
  <c r="O16" i="36"/>
  <c r="W15" i="36"/>
  <c r="V15" i="36"/>
  <c r="U15" i="36"/>
  <c r="T15" i="36"/>
  <c r="K84" i="36"/>
  <c r="J84" i="36"/>
  <c r="I84" i="36"/>
  <c r="H84" i="36"/>
  <c r="F84" i="36"/>
  <c r="E84" i="36"/>
  <c r="D84" i="36"/>
  <c r="C84" i="36"/>
  <c r="K83" i="36"/>
  <c r="J83" i="36"/>
  <c r="I83" i="36"/>
  <c r="H83" i="36"/>
  <c r="F83" i="36"/>
  <c r="E83" i="36"/>
  <c r="D83" i="36"/>
  <c r="C83" i="36"/>
  <c r="K82" i="36"/>
  <c r="J82" i="36"/>
  <c r="I82" i="36"/>
  <c r="H82" i="36"/>
  <c r="F82" i="36"/>
  <c r="E82" i="36"/>
  <c r="D82" i="36"/>
  <c r="C82" i="36"/>
  <c r="K81" i="36"/>
  <c r="J81" i="36"/>
  <c r="I81" i="36"/>
  <c r="H81" i="36"/>
  <c r="F81" i="36"/>
  <c r="E81" i="36"/>
  <c r="D81" i="36"/>
  <c r="C81" i="36"/>
  <c r="K79" i="36"/>
  <c r="J79" i="36"/>
  <c r="I79" i="36"/>
  <c r="H79" i="36"/>
  <c r="F79" i="36"/>
  <c r="E79" i="36"/>
  <c r="D79" i="36"/>
  <c r="C79" i="36"/>
  <c r="K78" i="36"/>
  <c r="J78" i="36"/>
  <c r="I78" i="36"/>
  <c r="H78" i="36"/>
  <c r="F78" i="36"/>
  <c r="E78" i="36"/>
  <c r="D78" i="36"/>
  <c r="C78" i="36"/>
  <c r="K77" i="36"/>
  <c r="J77" i="36"/>
  <c r="I77" i="36"/>
  <c r="H77" i="36"/>
  <c r="F77" i="36"/>
  <c r="E77" i="36"/>
  <c r="D77" i="36"/>
  <c r="C77" i="36"/>
  <c r="K76" i="36"/>
  <c r="J76" i="36"/>
  <c r="I76" i="36"/>
  <c r="H76" i="36"/>
  <c r="F76" i="36"/>
  <c r="E76" i="36"/>
  <c r="D76" i="36"/>
  <c r="C76" i="36"/>
  <c r="K70" i="36"/>
  <c r="J70" i="36"/>
  <c r="I70" i="36"/>
  <c r="H70" i="36"/>
  <c r="F70" i="36"/>
  <c r="E70" i="36"/>
  <c r="D70" i="36"/>
  <c r="C70" i="36"/>
  <c r="K63" i="36"/>
  <c r="J63" i="36"/>
  <c r="I63" i="36"/>
  <c r="H63" i="36"/>
  <c r="F63" i="36"/>
  <c r="E63" i="36"/>
  <c r="D63" i="36"/>
  <c r="C63" i="36"/>
  <c r="K62" i="36"/>
  <c r="J62" i="36"/>
  <c r="I62" i="36"/>
  <c r="H62" i="36"/>
  <c r="F62" i="36"/>
  <c r="E62" i="36"/>
  <c r="D62" i="36"/>
  <c r="C62" i="36"/>
  <c r="K61" i="36"/>
  <c r="J61" i="36"/>
  <c r="I61" i="36"/>
  <c r="H61" i="36"/>
  <c r="F61" i="36"/>
  <c r="E61" i="36"/>
  <c r="D61" i="36"/>
  <c r="C61" i="36"/>
  <c r="E28" i="36"/>
  <c r="K27" i="36"/>
  <c r="J27" i="36"/>
  <c r="I27" i="36"/>
  <c r="H27" i="36"/>
  <c r="F27" i="36"/>
  <c r="E27" i="36"/>
  <c r="D27" i="36"/>
  <c r="C27" i="36"/>
  <c r="K26" i="36"/>
  <c r="J26" i="36"/>
  <c r="I26" i="36"/>
  <c r="H26" i="36"/>
  <c r="F26" i="36"/>
  <c r="E26" i="36"/>
  <c r="D26" i="36"/>
  <c r="C26" i="36"/>
  <c r="K25" i="36"/>
  <c r="J25" i="36"/>
  <c r="I25" i="36"/>
  <c r="H25" i="36"/>
  <c r="F25" i="36"/>
  <c r="E25" i="36"/>
  <c r="D25" i="36"/>
  <c r="C25" i="36"/>
  <c r="K24" i="36"/>
  <c r="J24" i="36"/>
  <c r="I24" i="36"/>
  <c r="H24" i="36"/>
  <c r="F24" i="36"/>
  <c r="E24" i="36"/>
  <c r="D24" i="36"/>
  <c r="C24" i="36"/>
  <c r="F21" i="36"/>
  <c r="E21" i="36"/>
  <c r="D21" i="36"/>
  <c r="C21" i="36"/>
  <c r="K20" i="36"/>
  <c r="J20" i="36"/>
  <c r="I20" i="36"/>
  <c r="H20" i="36"/>
  <c r="F20" i="36"/>
  <c r="E20" i="36"/>
  <c r="D20" i="36"/>
  <c r="C20" i="36"/>
  <c r="F18" i="36"/>
  <c r="E18" i="36"/>
  <c r="D18" i="36"/>
  <c r="C18" i="36"/>
  <c r="K17" i="36"/>
  <c r="J17" i="36"/>
  <c r="I17" i="36"/>
  <c r="H17" i="36"/>
  <c r="F17" i="36"/>
  <c r="E17" i="36"/>
  <c r="D17" i="36"/>
  <c r="C17" i="36"/>
  <c r="K16" i="36"/>
  <c r="J16" i="36"/>
  <c r="I16" i="36"/>
  <c r="H16" i="36"/>
  <c r="F16" i="36"/>
  <c r="E16" i="36"/>
  <c r="D16" i="36"/>
  <c r="C16" i="36"/>
  <c r="K15" i="36"/>
  <c r="J15" i="36"/>
  <c r="I15" i="36"/>
  <c r="H15" i="36"/>
  <c r="BS87" i="54"/>
  <c r="BR87" i="54"/>
  <c r="BQ87" i="54"/>
  <c r="BP87" i="54"/>
  <c r="BN87" i="54"/>
  <c r="BM87" i="54"/>
  <c r="BL87" i="54"/>
  <c r="BK87" i="54"/>
  <c r="BT85" i="54"/>
  <c r="BO85" i="54"/>
  <c r="BU85" i="54" s="1"/>
  <c r="CQ84" i="54"/>
  <c r="CP84" i="54"/>
  <c r="CO84" i="54"/>
  <c r="CN84" i="54"/>
  <c r="CL84" i="54"/>
  <c r="CK84" i="54"/>
  <c r="CJ84" i="54"/>
  <c r="CI84" i="54"/>
  <c r="CF84" i="54"/>
  <c r="CG84" i="54" s="1"/>
  <c r="BT84" i="54"/>
  <c r="BU84" i="54" s="1"/>
  <c r="BO84" i="54"/>
  <c r="BH84" i="54"/>
  <c r="BI84" i="54"/>
  <c r="AV84" i="54"/>
  <c r="AW84" i="54" s="1"/>
  <c r="AJ84" i="54"/>
  <c r="AK84" i="54" s="1"/>
  <c r="X84" i="54"/>
  <c r="Y84" i="54" s="1"/>
  <c r="L84" i="54"/>
  <c r="CQ83" i="54"/>
  <c r="CP83" i="54"/>
  <c r="CO83" i="54"/>
  <c r="CN83" i="54"/>
  <c r="CL83" i="54"/>
  <c r="CK83" i="54"/>
  <c r="CJ83" i="54"/>
  <c r="CI83" i="54"/>
  <c r="CS83" i="54" s="1"/>
  <c r="CF83" i="54"/>
  <c r="BT83" i="54"/>
  <c r="BO83" i="54"/>
  <c r="BU83" i="54" s="1"/>
  <c r="BH83" i="54"/>
  <c r="BI83" i="54" s="1"/>
  <c r="AV83" i="54"/>
  <c r="AW83" i="54" s="1"/>
  <c r="AJ83" i="54"/>
  <c r="AK83" i="54" s="1"/>
  <c r="X83" i="54"/>
  <c r="L83" i="54"/>
  <c r="M83" i="54" s="1"/>
  <c r="CQ82" i="54"/>
  <c r="CP82" i="54"/>
  <c r="CO82" i="54"/>
  <c r="CN82" i="54"/>
  <c r="CL82" i="54"/>
  <c r="CK82" i="54"/>
  <c r="CJ82" i="54"/>
  <c r="CT82" i="54" s="1"/>
  <c r="CI82" i="54"/>
  <c r="CF82" i="54"/>
  <c r="CG82" i="54" s="1"/>
  <c r="BT82" i="54"/>
  <c r="BU82" i="54" s="1"/>
  <c r="BO82" i="54"/>
  <c r="BH82" i="54"/>
  <c r="BI82" i="54" s="1"/>
  <c r="AV82" i="54"/>
  <c r="AW82" i="54" s="1"/>
  <c r="AJ82" i="54"/>
  <c r="AK82" i="54" s="1"/>
  <c r="X82" i="54"/>
  <c r="Y82" i="54" s="1"/>
  <c r="L82" i="54"/>
  <c r="CQ81" i="54"/>
  <c r="CP81" i="54"/>
  <c r="CO81" i="54"/>
  <c r="CN81" i="54"/>
  <c r="CL81" i="54"/>
  <c r="CV81" i="54" s="1"/>
  <c r="CK81" i="54"/>
  <c r="CJ81" i="54"/>
  <c r="CI81" i="54"/>
  <c r="CF81" i="54"/>
  <c r="BT81" i="54"/>
  <c r="BO81" i="54"/>
  <c r="BU81" i="54" s="1"/>
  <c r="BH81" i="54"/>
  <c r="BI81" i="54" s="1"/>
  <c r="AV81" i="54"/>
  <c r="AW81" i="54" s="1"/>
  <c r="AJ81" i="54"/>
  <c r="AK81" i="54" s="1"/>
  <c r="X81" i="54"/>
  <c r="L81" i="54"/>
  <c r="M81" i="54"/>
  <c r="BT80" i="54"/>
  <c r="BU80" i="54" s="1"/>
  <c r="BO80" i="54"/>
  <c r="CQ79" i="54"/>
  <c r="CP79" i="54"/>
  <c r="CO79" i="54"/>
  <c r="CN79" i="54"/>
  <c r="CL79" i="54"/>
  <c r="CV79" i="54" s="1"/>
  <c r="CK79" i="54"/>
  <c r="CJ79" i="54"/>
  <c r="CI79" i="54"/>
  <c r="CF79" i="54"/>
  <c r="BT79" i="54"/>
  <c r="BO79" i="54"/>
  <c r="BU79" i="54" s="1"/>
  <c r="BH79" i="54"/>
  <c r="BI79" i="54" s="1"/>
  <c r="AV79" i="54"/>
  <c r="AW79" i="54" s="1"/>
  <c r="AJ79" i="54"/>
  <c r="AK79" i="54" s="1"/>
  <c r="X79" i="54"/>
  <c r="L79" i="54"/>
  <c r="M79" i="54" s="1"/>
  <c r="CQ78" i="54"/>
  <c r="CP78" i="54"/>
  <c r="CO78" i="54"/>
  <c r="CN78" i="54"/>
  <c r="CL78" i="54"/>
  <c r="CK78" i="54"/>
  <c r="CJ78" i="54"/>
  <c r="CT78" i="54" s="1"/>
  <c r="CI78" i="54"/>
  <c r="CF78" i="54"/>
  <c r="CG78" i="54" s="1"/>
  <c r="BT78" i="54"/>
  <c r="BO78" i="54"/>
  <c r="BH78" i="54"/>
  <c r="BI78" i="54" s="1"/>
  <c r="AV78" i="54"/>
  <c r="AW78" i="54" s="1"/>
  <c r="AJ78" i="54"/>
  <c r="AK78" i="54" s="1"/>
  <c r="X78" i="54"/>
  <c r="L78" i="54"/>
  <c r="CQ77" i="54"/>
  <c r="CP77" i="54"/>
  <c r="CO77" i="54"/>
  <c r="CN77" i="54"/>
  <c r="CL77" i="54"/>
  <c r="CK77" i="54"/>
  <c r="CJ77" i="54"/>
  <c r="CI77" i="54"/>
  <c r="CS77" i="54" s="1"/>
  <c r="CF77" i="54"/>
  <c r="CG77" i="54" s="1"/>
  <c r="BT77" i="54"/>
  <c r="BO77" i="54"/>
  <c r="BH77" i="54"/>
  <c r="AV77" i="54"/>
  <c r="AW77" i="54" s="1"/>
  <c r="AJ77" i="54"/>
  <c r="X77" i="54"/>
  <c r="CM77" i="54"/>
  <c r="L77" i="54"/>
  <c r="M77" i="54" s="1"/>
  <c r="CQ76" i="54"/>
  <c r="CP76" i="54"/>
  <c r="CO76" i="54"/>
  <c r="CN76" i="54"/>
  <c r="CL76" i="54"/>
  <c r="CK76" i="54"/>
  <c r="CU76" i="54" s="1"/>
  <c r="CJ76" i="54"/>
  <c r="CI76" i="54"/>
  <c r="CF76" i="54"/>
  <c r="CG76" i="54" s="1"/>
  <c r="BT76" i="54"/>
  <c r="BO76" i="54"/>
  <c r="BH76" i="54"/>
  <c r="BI76" i="54" s="1"/>
  <c r="AV76" i="54"/>
  <c r="AW76" i="54" s="1"/>
  <c r="AJ76" i="54"/>
  <c r="AK76" i="54" s="1"/>
  <c r="X76" i="54"/>
  <c r="Y76" i="54"/>
  <c r="L76" i="54"/>
  <c r="BT75" i="54"/>
  <c r="BO75" i="54"/>
  <c r="CQ70" i="54"/>
  <c r="CP70" i="54"/>
  <c r="CO70" i="54"/>
  <c r="CN70" i="54"/>
  <c r="CL70" i="54"/>
  <c r="CV70" i="54" s="1"/>
  <c r="CK70" i="54"/>
  <c r="CU70" i="54" s="1"/>
  <c r="CJ70" i="54"/>
  <c r="CT70" i="54" s="1"/>
  <c r="CI70" i="54"/>
  <c r="CS70" i="54" s="1"/>
  <c r="CF70" i="54"/>
  <c r="CG70" i="54" s="1"/>
  <c r="CA70" i="54"/>
  <c r="BT70" i="54"/>
  <c r="BU70" i="54" s="1"/>
  <c r="BO70" i="54"/>
  <c r="BH70" i="54"/>
  <c r="BI70" i="54" s="1"/>
  <c r="BC70" i="54"/>
  <c r="AW70" i="54"/>
  <c r="AV70" i="54"/>
  <c r="AQ70" i="54"/>
  <c r="AJ70" i="54"/>
  <c r="AE70" i="54"/>
  <c r="X70" i="54"/>
  <c r="Y70" i="54" s="1"/>
  <c r="S70" i="54"/>
  <c r="L70" i="54"/>
  <c r="CR70" i="54" s="1"/>
  <c r="G70" i="54"/>
  <c r="CE69" i="54"/>
  <c r="CD69" i="54"/>
  <c r="CC69" i="54"/>
  <c r="CB69" i="54"/>
  <c r="BZ69" i="54"/>
  <c r="BY69" i="54"/>
  <c r="BX69" i="54"/>
  <c r="BW69" i="54"/>
  <c r="BS69" i="54"/>
  <c r="BS72" i="54" s="1"/>
  <c r="BR69" i="54"/>
  <c r="BR72" i="54" s="1"/>
  <c r="BQ69" i="54"/>
  <c r="BQ72" i="54" s="1"/>
  <c r="BP69" i="54"/>
  <c r="BP72" i="54" s="1"/>
  <c r="BN69" i="54"/>
  <c r="BN72" i="54" s="1"/>
  <c r="BM69" i="54"/>
  <c r="BM72" i="54" s="1"/>
  <c r="BL69" i="54"/>
  <c r="BL72" i="54" s="1"/>
  <c r="BK69" i="54"/>
  <c r="BK72" i="54" s="1"/>
  <c r="BG69" i="54"/>
  <c r="BF69" i="54"/>
  <c r="BE69" i="54"/>
  <c r="BD69" i="54"/>
  <c r="BB69" i="54"/>
  <c r="BA69" i="54"/>
  <c r="AZ69" i="54"/>
  <c r="AY69" i="54"/>
  <c r="AU69" i="54"/>
  <c r="AT69" i="54"/>
  <c r="AS69" i="54"/>
  <c r="AR69" i="54"/>
  <c r="AP69" i="54"/>
  <c r="AO69" i="54"/>
  <c r="AN69" i="54"/>
  <c r="AM69" i="54"/>
  <c r="AI69" i="54"/>
  <c r="AH69" i="54"/>
  <c r="AG69" i="54"/>
  <c r="AF69" i="54"/>
  <c r="AD69" i="54"/>
  <c r="AC69" i="54"/>
  <c r="AB69" i="54"/>
  <c r="AA69" i="54"/>
  <c r="W69" i="54"/>
  <c r="V69" i="54"/>
  <c r="U69" i="54"/>
  <c r="T69" i="54"/>
  <c r="R69" i="54"/>
  <c r="Q69" i="54"/>
  <c r="P69" i="54"/>
  <c r="O69" i="54"/>
  <c r="K69" i="54"/>
  <c r="J69" i="54"/>
  <c r="I69" i="54"/>
  <c r="H69" i="54"/>
  <c r="F69" i="54"/>
  <c r="E69" i="54"/>
  <c r="D69" i="54"/>
  <c r="C69" i="54"/>
  <c r="BT68" i="54"/>
  <c r="BO68" i="54"/>
  <c r="BS65" i="54"/>
  <c r="BR65" i="54"/>
  <c r="BQ65" i="54"/>
  <c r="BP65" i="54"/>
  <c r="BP89" i="54" s="1"/>
  <c r="BN65" i="54"/>
  <c r="BM65" i="54"/>
  <c r="BL65" i="54"/>
  <c r="BK65" i="54"/>
  <c r="CQ63" i="54"/>
  <c r="CP63" i="54"/>
  <c r="CO63" i="54"/>
  <c r="CN63" i="54"/>
  <c r="CL63" i="54"/>
  <c r="CK63" i="54"/>
  <c r="CU63" i="54" s="1"/>
  <c r="CJ63" i="54"/>
  <c r="CT63" i="54" s="1"/>
  <c r="CI63" i="54"/>
  <c r="CS63" i="54" s="1"/>
  <c r="CF63" i="54"/>
  <c r="CG63" i="54" s="1"/>
  <c r="CA63" i="54"/>
  <c r="BT63" i="54"/>
  <c r="BO63" i="54"/>
  <c r="BH63" i="54"/>
  <c r="BI63" i="54" s="1"/>
  <c r="BC63" i="54"/>
  <c r="AV63" i="54"/>
  <c r="AW63" i="54" s="1"/>
  <c r="AQ63" i="54"/>
  <c r="AJ63" i="54"/>
  <c r="AE63" i="54"/>
  <c r="X63" i="54"/>
  <c r="Y63" i="54" s="1"/>
  <c r="S63" i="54"/>
  <c r="L63" i="54"/>
  <c r="G63" i="54"/>
  <c r="CQ62" i="54"/>
  <c r="CP62" i="54"/>
  <c r="CO62" i="54"/>
  <c r="CN62" i="54"/>
  <c r="CL62" i="54"/>
  <c r="CV62" i="54" s="1"/>
  <c r="CK62" i="54"/>
  <c r="CU62" i="54" s="1"/>
  <c r="CJ62" i="54"/>
  <c r="CI62" i="54"/>
  <c r="CS62" i="54" s="1"/>
  <c r="CF62" i="54"/>
  <c r="CA62" i="54"/>
  <c r="BU62" i="54"/>
  <c r="BT62" i="54"/>
  <c r="BO62" i="54"/>
  <c r="BH62" i="54"/>
  <c r="BI62" i="54" s="1"/>
  <c r="BC62" i="54"/>
  <c r="AV62" i="54"/>
  <c r="AQ62" i="54"/>
  <c r="AJ62" i="54"/>
  <c r="AK62" i="54" s="1"/>
  <c r="AE62" i="54"/>
  <c r="X62" i="54"/>
  <c r="S62" i="54"/>
  <c r="L62" i="54"/>
  <c r="G62" i="54"/>
  <c r="CQ61" i="54"/>
  <c r="CP61" i="54"/>
  <c r="CO61" i="54"/>
  <c r="CN61" i="54"/>
  <c r="CL61" i="54"/>
  <c r="CK61" i="54"/>
  <c r="CJ61" i="54"/>
  <c r="CT61" i="54" s="1"/>
  <c r="CI61" i="54"/>
  <c r="CS61" i="54" s="1"/>
  <c r="CF61" i="54"/>
  <c r="CA61" i="54"/>
  <c r="BT61" i="54"/>
  <c r="BO61" i="54"/>
  <c r="BH61" i="54"/>
  <c r="BI61" i="54" s="1"/>
  <c r="BC61" i="54"/>
  <c r="AV61" i="54"/>
  <c r="AW61" i="54" s="1"/>
  <c r="AQ61" i="54"/>
  <c r="AJ61" i="54"/>
  <c r="AE61" i="54"/>
  <c r="X61" i="54"/>
  <c r="S61" i="54"/>
  <c r="L61" i="54"/>
  <c r="M61" i="54" s="1"/>
  <c r="G61" i="54"/>
  <c r="BT60" i="54"/>
  <c r="BU60" i="54" s="1"/>
  <c r="BO60" i="54"/>
  <c r="BT59" i="54"/>
  <c r="BO59" i="54"/>
  <c r="BU59" i="54" s="1"/>
  <c r="BT58" i="54"/>
  <c r="BU58" i="54" s="1"/>
  <c r="BO58" i="54"/>
  <c r="BT57" i="54"/>
  <c r="BO57" i="54"/>
  <c r="BU56" i="54"/>
  <c r="BT56" i="54"/>
  <c r="BO56" i="54"/>
  <c r="BT55" i="54"/>
  <c r="BO55" i="54"/>
  <c r="BU54" i="54"/>
  <c r="BT54" i="54"/>
  <c r="BO54" i="54"/>
  <c r="BT53" i="54"/>
  <c r="BO53" i="54"/>
  <c r="BU52" i="54"/>
  <c r="BT52" i="54"/>
  <c r="BO52" i="54"/>
  <c r="BT51" i="54"/>
  <c r="BO51" i="54"/>
  <c r="BU50" i="54"/>
  <c r="BT50" i="54"/>
  <c r="BO50" i="54"/>
  <c r="BT49" i="54"/>
  <c r="BO49" i="54"/>
  <c r="BT48" i="54"/>
  <c r="BU48" i="54" s="1"/>
  <c r="BO48" i="54"/>
  <c r="BT47" i="54"/>
  <c r="BO47" i="54"/>
  <c r="BU47" i="54" s="1"/>
  <c r="BT46" i="54"/>
  <c r="BO46" i="54"/>
  <c r="BT45" i="54"/>
  <c r="BU45" i="54" s="1"/>
  <c r="BO45" i="54"/>
  <c r="BU44" i="54"/>
  <c r="BT44" i="54"/>
  <c r="BO44" i="54"/>
  <c r="BT43" i="54"/>
  <c r="BU43" i="54" s="1"/>
  <c r="BO43" i="54"/>
  <c r="BT42" i="54"/>
  <c r="BU42" i="54" s="1"/>
  <c r="BO42" i="54"/>
  <c r="BT41" i="54"/>
  <c r="BU41" i="54" s="1"/>
  <c r="BO41" i="54"/>
  <c r="BT40" i="54"/>
  <c r="BO40" i="54"/>
  <c r="BU40" i="54" s="1"/>
  <c r="BT39" i="54"/>
  <c r="BO39" i="54"/>
  <c r="CD29" i="54"/>
  <c r="BY29" i="54"/>
  <c r="BS29" i="54"/>
  <c r="BR29" i="54"/>
  <c r="BQ29" i="54"/>
  <c r="BP29" i="54"/>
  <c r="BN29" i="54"/>
  <c r="BM29" i="54"/>
  <c r="BL29" i="54"/>
  <c r="BL31" i="54" s="1"/>
  <c r="BL95" i="54" s="1"/>
  <c r="BK29" i="54"/>
  <c r="BG29" i="54"/>
  <c r="BF29" i="54"/>
  <c r="BB29" i="54"/>
  <c r="BA29" i="54"/>
  <c r="AT29" i="54"/>
  <c r="AO29" i="54"/>
  <c r="AH29" i="54"/>
  <c r="AC29" i="54"/>
  <c r="V29" i="54"/>
  <c r="Q29" i="54"/>
  <c r="J29" i="54"/>
  <c r="E29" i="54"/>
  <c r="CP28" i="54"/>
  <c r="CK28" i="54"/>
  <c r="CQ27" i="54"/>
  <c r="CP27" i="54"/>
  <c r="CO27" i="54"/>
  <c r="CN27" i="54"/>
  <c r="CL27" i="54"/>
  <c r="CK27" i="54"/>
  <c r="CJ27" i="54"/>
  <c r="CT27" i="54" s="1"/>
  <c r="CI27" i="54"/>
  <c r="CS27" i="54" s="1"/>
  <c r="CF27" i="54"/>
  <c r="CM27" i="54"/>
  <c r="CQ26" i="54"/>
  <c r="CP26" i="54"/>
  <c r="CO26" i="54"/>
  <c r="CN26" i="54"/>
  <c r="CL26" i="54"/>
  <c r="CK26" i="54"/>
  <c r="CJ26" i="54"/>
  <c r="CI26" i="54"/>
  <c r="CG26" i="54"/>
  <c r="CF26" i="54"/>
  <c r="CQ25" i="54"/>
  <c r="CP25" i="54"/>
  <c r="CO25" i="54"/>
  <c r="CN25" i="54"/>
  <c r="CL25" i="54"/>
  <c r="CK25" i="54"/>
  <c r="CJ25" i="54"/>
  <c r="CI25" i="54"/>
  <c r="CG25" i="54"/>
  <c r="CF25" i="54"/>
  <c r="CQ24" i="54"/>
  <c r="CP24" i="54"/>
  <c r="CO24" i="54"/>
  <c r="CN24" i="54"/>
  <c r="CL24" i="54"/>
  <c r="CK24" i="54"/>
  <c r="CJ24" i="54"/>
  <c r="CI24" i="54"/>
  <c r="CF24" i="54"/>
  <c r="CM24" i="54"/>
  <c r="CL21" i="54"/>
  <c r="CK21" i="54"/>
  <c r="CJ21" i="54"/>
  <c r="CI21" i="54"/>
  <c r="CQ20" i="54"/>
  <c r="CP20" i="54"/>
  <c r="CO20" i="54"/>
  <c r="CN20" i="54"/>
  <c r="CL20" i="54"/>
  <c r="CK20" i="54"/>
  <c r="CJ20" i="54"/>
  <c r="CI20" i="54"/>
  <c r="CF20" i="54"/>
  <c r="BS31" i="54"/>
  <c r="BS95" i="54" s="1"/>
  <c r="BR31" i="54"/>
  <c r="BR95" i="54" s="1"/>
  <c r="BN31" i="54"/>
  <c r="BN95" i="54" s="1"/>
  <c r="BM31" i="54"/>
  <c r="BM95" i="54" s="1"/>
  <c r="CL18" i="54"/>
  <c r="CK18" i="54"/>
  <c r="CJ18" i="54"/>
  <c r="CI18" i="54"/>
  <c r="CF18" i="54"/>
  <c r="CL17" i="54"/>
  <c r="CK17" i="54"/>
  <c r="CJ17" i="54"/>
  <c r="CI17" i="54"/>
  <c r="CM17" i="54"/>
  <c r="CQ16" i="54"/>
  <c r="CP16" i="54"/>
  <c r="CU16" i="54" s="1"/>
  <c r="CO16" i="54"/>
  <c r="CN16" i="54"/>
  <c r="CL16" i="54"/>
  <c r="CJ16" i="54"/>
  <c r="CI16" i="54"/>
  <c r="CF16" i="54"/>
  <c r="CQ15" i="54"/>
  <c r="CP15" i="54"/>
  <c r="CO15" i="54"/>
  <c r="CN15" i="54"/>
  <c r="CF15" i="54"/>
  <c r="CE13" i="54"/>
  <c r="CD13" i="54"/>
  <c r="CC13" i="54"/>
  <c r="CB13" i="54"/>
  <c r="BZ13" i="54"/>
  <c r="BY13" i="54"/>
  <c r="BX13" i="54"/>
  <c r="BW13" i="54"/>
  <c r="BS13" i="54"/>
  <c r="BR13" i="54"/>
  <c r="BQ13" i="54"/>
  <c r="BP13" i="54"/>
  <c r="BN13" i="54"/>
  <c r="BM13" i="54"/>
  <c r="BL13" i="54"/>
  <c r="BK13" i="54"/>
  <c r="BG13" i="54"/>
  <c r="BF13" i="54"/>
  <c r="BE13" i="54"/>
  <c r="BD13" i="54"/>
  <c r="BB13" i="54"/>
  <c r="BA13" i="54"/>
  <c r="AZ13" i="54"/>
  <c r="AY13" i="54"/>
  <c r="AU13" i="54"/>
  <c r="AT13" i="54"/>
  <c r="AS13" i="54"/>
  <c r="AR13" i="54"/>
  <c r="AP13" i="54"/>
  <c r="AO13" i="54"/>
  <c r="AN13" i="54"/>
  <c r="AM13" i="54"/>
  <c r="AI13" i="54"/>
  <c r="AH13" i="54"/>
  <c r="AG13" i="54"/>
  <c r="AF13" i="54"/>
  <c r="AD13" i="54"/>
  <c r="AC13" i="54"/>
  <c r="AB13" i="54"/>
  <c r="AA13" i="54"/>
  <c r="W13" i="54"/>
  <c r="V13" i="54"/>
  <c r="U13" i="54"/>
  <c r="T13" i="54"/>
  <c r="R13" i="54"/>
  <c r="Q13" i="54"/>
  <c r="P13" i="54"/>
  <c r="O13" i="54"/>
  <c r="K13" i="54"/>
  <c r="J13" i="54"/>
  <c r="I13" i="54"/>
  <c r="H13" i="54"/>
  <c r="F13" i="54"/>
  <c r="E13" i="54"/>
  <c r="D13" i="54"/>
  <c r="C13" i="54"/>
  <c r="BS87" i="53"/>
  <c r="BR87" i="53"/>
  <c r="BQ87" i="53"/>
  <c r="BP87" i="53"/>
  <c r="BN87" i="53"/>
  <c r="BM87" i="53"/>
  <c r="BL87" i="53"/>
  <c r="BK87" i="53"/>
  <c r="BT85" i="53"/>
  <c r="BU85" i="53" s="1"/>
  <c r="BO85" i="53"/>
  <c r="CQ84" i="53"/>
  <c r="CP84" i="53"/>
  <c r="CO84" i="53"/>
  <c r="CN84" i="53"/>
  <c r="CL84" i="53"/>
  <c r="CK84" i="53"/>
  <c r="CJ84" i="53"/>
  <c r="CI84" i="53"/>
  <c r="CF84" i="53"/>
  <c r="CG84" i="53" s="1"/>
  <c r="BU84" i="53"/>
  <c r="BT84" i="53"/>
  <c r="BO84" i="53"/>
  <c r="BH84" i="53"/>
  <c r="BI84" i="53" s="1"/>
  <c r="AV84" i="53"/>
  <c r="AW84" i="53" s="1"/>
  <c r="AJ84" i="53"/>
  <c r="AK84" i="53" s="1"/>
  <c r="X84" i="53"/>
  <c r="Y84" i="53" s="1"/>
  <c r="CM84" i="53"/>
  <c r="L84" i="53"/>
  <c r="M84" i="53" s="1"/>
  <c r="CQ83" i="53"/>
  <c r="CP83" i="53"/>
  <c r="CO83" i="53"/>
  <c r="CN83" i="53"/>
  <c r="CL83" i="53"/>
  <c r="CK83" i="53"/>
  <c r="CJ83" i="53"/>
  <c r="CI83" i="53"/>
  <c r="CF83" i="53"/>
  <c r="CG83" i="53" s="1"/>
  <c r="BT83" i="53"/>
  <c r="BU83" i="53" s="1"/>
  <c r="BO83" i="53"/>
  <c r="BH83" i="53"/>
  <c r="BI83" i="53"/>
  <c r="AV83" i="53"/>
  <c r="AW83" i="53" s="1"/>
  <c r="AJ83" i="53"/>
  <c r="AK83" i="53" s="1"/>
  <c r="X83" i="53"/>
  <c r="M83" i="53"/>
  <c r="L83" i="53"/>
  <c r="CM83" i="53"/>
  <c r="CQ82" i="53"/>
  <c r="CP82" i="53"/>
  <c r="CO82" i="53"/>
  <c r="CN82" i="53"/>
  <c r="CL82" i="53"/>
  <c r="CK82" i="53"/>
  <c r="CJ82" i="53"/>
  <c r="CI82" i="53"/>
  <c r="CF82" i="53"/>
  <c r="CG82" i="53" s="1"/>
  <c r="BT82" i="53"/>
  <c r="BO82" i="53"/>
  <c r="BH82" i="53"/>
  <c r="BI82" i="53"/>
  <c r="AV82" i="53"/>
  <c r="AW82" i="53" s="1"/>
  <c r="AJ82" i="53"/>
  <c r="AK82" i="53" s="1"/>
  <c r="X82" i="53"/>
  <c r="Y82" i="53" s="1"/>
  <c r="L82" i="53"/>
  <c r="CQ81" i="53"/>
  <c r="CP81" i="53"/>
  <c r="CO81" i="53"/>
  <c r="CN81" i="53"/>
  <c r="CL81" i="53"/>
  <c r="CK81" i="53"/>
  <c r="CJ81" i="53"/>
  <c r="CI81" i="53"/>
  <c r="CF81" i="53"/>
  <c r="CG81" i="53" s="1"/>
  <c r="BT81" i="53"/>
  <c r="BO81" i="53"/>
  <c r="BU81" i="53" s="1"/>
  <c r="BH81" i="53"/>
  <c r="AV81" i="53"/>
  <c r="AW81" i="53" s="1"/>
  <c r="AJ81" i="53"/>
  <c r="AK81" i="53" s="1"/>
  <c r="X81" i="53"/>
  <c r="L81" i="53"/>
  <c r="M81" i="53" s="1"/>
  <c r="CM81" i="53"/>
  <c r="BU80" i="53"/>
  <c r="BT80" i="53"/>
  <c r="BO80" i="53"/>
  <c r="CQ79" i="53"/>
  <c r="CP79" i="53"/>
  <c r="CO79" i="53"/>
  <c r="CN79" i="53"/>
  <c r="CL79" i="53"/>
  <c r="CK79" i="53"/>
  <c r="CJ79" i="53"/>
  <c r="CI79" i="53"/>
  <c r="CF79" i="53"/>
  <c r="CG79" i="53" s="1"/>
  <c r="BT79" i="53"/>
  <c r="BU79" i="53" s="1"/>
  <c r="BO79" i="53"/>
  <c r="BH79" i="53"/>
  <c r="BI79" i="53" s="1"/>
  <c r="AV79" i="53"/>
  <c r="AW79" i="53" s="1"/>
  <c r="AJ79" i="53"/>
  <c r="AK79" i="53" s="1"/>
  <c r="X79" i="53"/>
  <c r="CM79" i="53"/>
  <c r="L79" i="53"/>
  <c r="M79" i="53" s="1"/>
  <c r="CQ78" i="53"/>
  <c r="CP78" i="53"/>
  <c r="CO78" i="53"/>
  <c r="CN78" i="53"/>
  <c r="CL78" i="53"/>
  <c r="CK78" i="53"/>
  <c r="CJ78" i="53"/>
  <c r="CI78" i="53"/>
  <c r="CF78" i="53"/>
  <c r="CG78" i="53" s="1"/>
  <c r="BT78" i="53"/>
  <c r="BO78" i="53"/>
  <c r="BH78" i="53"/>
  <c r="BI78" i="53" s="1"/>
  <c r="AV78" i="53"/>
  <c r="AW78" i="53" s="1"/>
  <c r="AJ78" i="53"/>
  <c r="AK78" i="53" s="1"/>
  <c r="X78" i="53"/>
  <c r="Y78" i="53" s="1"/>
  <c r="L78" i="53"/>
  <c r="CQ77" i="53"/>
  <c r="CP77" i="53"/>
  <c r="CO77" i="53"/>
  <c r="CN77" i="53"/>
  <c r="CL77" i="53"/>
  <c r="CK77" i="53"/>
  <c r="CJ77" i="53"/>
  <c r="CI77" i="53"/>
  <c r="CF77" i="53"/>
  <c r="CG77" i="53" s="1"/>
  <c r="BU77" i="53"/>
  <c r="BT77" i="53"/>
  <c r="BO77" i="53"/>
  <c r="BH77" i="53"/>
  <c r="AV77" i="53"/>
  <c r="AW77" i="53" s="1"/>
  <c r="AJ77" i="53"/>
  <c r="AK77" i="53" s="1"/>
  <c r="X77" i="53"/>
  <c r="L77" i="53"/>
  <c r="M77" i="53"/>
  <c r="CQ76" i="53"/>
  <c r="CP76" i="53"/>
  <c r="CO76" i="53"/>
  <c r="CN76" i="53"/>
  <c r="CL76" i="53"/>
  <c r="CV76" i="53" s="1"/>
  <c r="CK76" i="53"/>
  <c r="CJ76" i="53"/>
  <c r="CI76" i="53"/>
  <c r="CF76" i="53"/>
  <c r="CG76" i="53" s="1"/>
  <c r="BT76" i="53"/>
  <c r="BO76" i="53"/>
  <c r="BI76" i="53"/>
  <c r="BH76" i="53"/>
  <c r="AV76" i="53"/>
  <c r="AW76" i="53" s="1"/>
  <c r="AJ76" i="53"/>
  <c r="Y76" i="53"/>
  <c r="X76" i="53"/>
  <c r="L76" i="53"/>
  <c r="BT75" i="53"/>
  <c r="BO75" i="53"/>
  <c r="BU75" i="53" s="1"/>
  <c r="CU70" i="53"/>
  <c r="CQ70" i="53"/>
  <c r="CP70" i="53"/>
  <c r="CO70" i="53"/>
  <c r="CN70" i="53"/>
  <c r="CL70" i="53"/>
  <c r="CV70" i="53" s="1"/>
  <c r="CK70" i="53"/>
  <c r="CJ70" i="53"/>
  <c r="CT70" i="53" s="1"/>
  <c r="CI70" i="53"/>
  <c r="CS70" i="53" s="1"/>
  <c r="CF70" i="53"/>
  <c r="CG70" i="53" s="1"/>
  <c r="CA70" i="53"/>
  <c r="BT70" i="53"/>
  <c r="BU70" i="53" s="1"/>
  <c r="BO70" i="53"/>
  <c r="BH70" i="53"/>
  <c r="BC70" i="53"/>
  <c r="BI70" i="53" s="1"/>
  <c r="AV70" i="53"/>
  <c r="AW70" i="53" s="1"/>
  <c r="AQ70" i="53"/>
  <c r="AJ70" i="53"/>
  <c r="AK70" i="53" s="1"/>
  <c r="AE70" i="53"/>
  <c r="X70" i="53"/>
  <c r="S70" i="53"/>
  <c r="L70" i="53"/>
  <c r="CR70" i="53" s="1"/>
  <c r="G70" i="53"/>
  <c r="CE69" i="53"/>
  <c r="CD69" i="53"/>
  <c r="CC69" i="53"/>
  <c r="CB69" i="53"/>
  <c r="BZ69" i="53"/>
  <c r="BY69" i="53"/>
  <c r="BX69" i="53"/>
  <c r="BW69" i="53"/>
  <c r="BS69" i="53"/>
  <c r="BS72" i="53" s="1"/>
  <c r="BR69" i="53"/>
  <c r="BR72" i="53" s="1"/>
  <c r="BQ69" i="53"/>
  <c r="BQ72" i="53" s="1"/>
  <c r="BP69" i="53"/>
  <c r="BN69" i="53"/>
  <c r="BM69" i="53"/>
  <c r="BM72" i="53" s="1"/>
  <c r="BL69" i="53"/>
  <c r="BL72" i="53" s="1"/>
  <c r="BK69" i="53"/>
  <c r="BK72" i="53" s="1"/>
  <c r="BG69" i="53"/>
  <c r="BF69" i="53"/>
  <c r="BE69" i="53"/>
  <c r="BD69" i="53"/>
  <c r="BB69" i="53"/>
  <c r="BA69" i="53"/>
  <c r="AZ69" i="53"/>
  <c r="AY69" i="53"/>
  <c r="AU69" i="53"/>
  <c r="AT69" i="53"/>
  <c r="AS69" i="53"/>
  <c r="AR69" i="53"/>
  <c r="AP69" i="53"/>
  <c r="AO69" i="53"/>
  <c r="AN69" i="53"/>
  <c r="AM69" i="53"/>
  <c r="AI69" i="53"/>
  <c r="AH69" i="53"/>
  <c r="AG69" i="53"/>
  <c r="AF69" i="53"/>
  <c r="AD69" i="53"/>
  <c r="AC69" i="53"/>
  <c r="AB69" i="53"/>
  <c r="AA69" i="53"/>
  <c r="W69" i="53"/>
  <c r="V69" i="53"/>
  <c r="U69" i="53"/>
  <c r="T69" i="53"/>
  <c r="R69" i="53"/>
  <c r="Q69" i="53"/>
  <c r="P69" i="53"/>
  <c r="O69" i="53"/>
  <c r="K69" i="53"/>
  <c r="J69" i="53"/>
  <c r="I69" i="53"/>
  <c r="H69" i="53"/>
  <c r="F69" i="53"/>
  <c r="E69" i="53"/>
  <c r="D69" i="53"/>
  <c r="C69" i="53"/>
  <c r="BS65" i="53"/>
  <c r="BR65" i="53"/>
  <c r="BR89" i="53" s="1"/>
  <c r="BQ65" i="53"/>
  <c r="BQ89" i="53" s="1"/>
  <c r="BP65" i="53"/>
  <c r="BN65" i="53"/>
  <c r="BM65" i="53"/>
  <c r="BL65" i="53"/>
  <c r="BK65" i="53"/>
  <c r="CQ63" i="53"/>
  <c r="CP63" i="53"/>
  <c r="CO63" i="53"/>
  <c r="CN63" i="53"/>
  <c r="CL63" i="53"/>
  <c r="CV63" i="53" s="1"/>
  <c r="CK63" i="53"/>
  <c r="CU63" i="53" s="1"/>
  <c r="CJ63" i="53"/>
  <c r="CT63" i="53" s="1"/>
  <c r="CI63" i="53"/>
  <c r="CF63" i="53"/>
  <c r="CA63" i="53"/>
  <c r="BT63" i="53"/>
  <c r="BO63" i="53"/>
  <c r="BH63" i="53"/>
  <c r="BC63" i="53"/>
  <c r="AV63" i="53"/>
  <c r="AQ63" i="53"/>
  <c r="AJ63" i="53"/>
  <c r="AE63" i="53"/>
  <c r="X63" i="53"/>
  <c r="S63" i="53"/>
  <c r="L63" i="53"/>
  <c r="G63" i="53"/>
  <c r="CQ62" i="53"/>
  <c r="CP62" i="53"/>
  <c r="CO62" i="53"/>
  <c r="CN62" i="53"/>
  <c r="CL62" i="53"/>
  <c r="CV62" i="53" s="1"/>
  <c r="CK62" i="53"/>
  <c r="CJ62" i="53"/>
  <c r="CT62" i="53" s="1"/>
  <c r="CI62" i="53"/>
  <c r="CS62" i="53" s="1"/>
  <c r="CF62" i="53"/>
  <c r="CA62" i="53"/>
  <c r="BT62" i="53"/>
  <c r="BO62" i="53"/>
  <c r="BU62" i="53" s="1"/>
  <c r="BH62" i="53"/>
  <c r="BC62" i="53"/>
  <c r="AV62" i="53"/>
  <c r="AQ62" i="53"/>
  <c r="AJ62" i="53"/>
  <c r="AE62" i="53"/>
  <c r="X62" i="53"/>
  <c r="S62" i="53"/>
  <c r="L62" i="53"/>
  <c r="G62" i="53"/>
  <c r="CQ61" i="53"/>
  <c r="CP61" i="53"/>
  <c r="CO61" i="53"/>
  <c r="CN61" i="53"/>
  <c r="CL61" i="53"/>
  <c r="CK61" i="53"/>
  <c r="CU61" i="53" s="1"/>
  <c r="CJ61" i="53"/>
  <c r="CI61" i="53"/>
  <c r="CF61" i="53"/>
  <c r="CA61" i="53"/>
  <c r="BT61" i="53"/>
  <c r="BU61" i="53" s="1"/>
  <c r="BO61" i="53"/>
  <c r="BH61" i="53"/>
  <c r="BI61" i="53" s="1"/>
  <c r="BC61" i="53"/>
  <c r="AV61" i="53"/>
  <c r="AQ61" i="53"/>
  <c r="AJ61" i="53"/>
  <c r="AE61" i="53"/>
  <c r="X61" i="53"/>
  <c r="S61" i="53"/>
  <c r="L61" i="53"/>
  <c r="G61" i="53"/>
  <c r="BT60" i="53"/>
  <c r="BU60" i="53" s="1"/>
  <c r="BO60" i="53"/>
  <c r="BT59" i="53"/>
  <c r="BU59" i="53" s="1"/>
  <c r="BO59" i="53"/>
  <c r="BT58" i="53"/>
  <c r="BO58" i="53"/>
  <c r="BT57" i="53"/>
  <c r="BO57" i="53"/>
  <c r="BT56" i="53"/>
  <c r="BO56" i="53"/>
  <c r="BU56" i="53" s="1"/>
  <c r="BT55" i="53"/>
  <c r="BU55" i="53" s="1"/>
  <c r="BO55" i="53"/>
  <c r="BT54" i="53"/>
  <c r="BO54" i="53"/>
  <c r="BT53" i="53"/>
  <c r="BU53" i="53" s="1"/>
  <c r="BO53" i="53"/>
  <c r="BT52" i="53"/>
  <c r="BO52" i="53"/>
  <c r="BU51" i="53"/>
  <c r="BT51" i="53"/>
  <c r="BO51" i="53"/>
  <c r="BT50" i="53"/>
  <c r="BO50" i="53"/>
  <c r="BT49" i="53"/>
  <c r="BO49" i="53"/>
  <c r="BT48" i="53"/>
  <c r="BO48" i="53"/>
  <c r="BT47" i="53"/>
  <c r="BU47" i="53" s="1"/>
  <c r="BO47" i="53"/>
  <c r="BT46" i="53"/>
  <c r="BO46" i="53"/>
  <c r="BT45" i="53"/>
  <c r="BU45" i="53" s="1"/>
  <c r="BO45" i="53"/>
  <c r="BT44" i="53"/>
  <c r="BO44" i="53"/>
  <c r="BT43" i="53"/>
  <c r="BO43" i="53"/>
  <c r="BT42" i="53"/>
  <c r="BO42" i="53"/>
  <c r="BT41" i="53"/>
  <c r="BU41" i="53" s="1"/>
  <c r="BO41" i="53"/>
  <c r="BT40" i="53"/>
  <c r="BO40" i="53"/>
  <c r="BT39" i="53"/>
  <c r="BU39" i="53" s="1"/>
  <c r="BO39" i="53"/>
  <c r="BT38" i="53"/>
  <c r="BO38" i="53"/>
  <c r="BT37" i="53"/>
  <c r="BU37" i="53" s="1"/>
  <c r="BO37" i="53"/>
  <c r="BT36" i="53"/>
  <c r="BO36" i="53"/>
  <c r="BT35" i="53"/>
  <c r="BO35" i="53"/>
  <c r="BT34" i="53"/>
  <c r="BO34" i="53"/>
  <c r="CD29" i="53"/>
  <c r="BY29" i="53"/>
  <c r="BS29" i="53"/>
  <c r="BR29" i="53"/>
  <c r="BQ29" i="53"/>
  <c r="BP29" i="53"/>
  <c r="BN29" i="53"/>
  <c r="BM29" i="53"/>
  <c r="BL29" i="53"/>
  <c r="BK29" i="53"/>
  <c r="BF29" i="53"/>
  <c r="BA29" i="53"/>
  <c r="AT29" i="53"/>
  <c r="AO29" i="53"/>
  <c r="AH29" i="53"/>
  <c r="AC29" i="53"/>
  <c r="V29" i="53"/>
  <c r="Q29" i="53"/>
  <c r="J29" i="53"/>
  <c r="E29" i="53"/>
  <c r="CP28" i="53"/>
  <c r="CK28" i="53"/>
  <c r="CQ27" i="53"/>
  <c r="CP27" i="53"/>
  <c r="CO27" i="53"/>
  <c r="CN27" i="53"/>
  <c r="CL27" i="53"/>
  <c r="CK27" i="53"/>
  <c r="CJ27" i="53"/>
  <c r="CT27" i="53" s="1"/>
  <c r="CI27" i="53"/>
  <c r="CF27" i="53"/>
  <c r="CG27" i="53" s="1"/>
  <c r="CQ26" i="53"/>
  <c r="CP26" i="53"/>
  <c r="CO26" i="53"/>
  <c r="CN26" i="53"/>
  <c r="CL26" i="53"/>
  <c r="CK26" i="53"/>
  <c r="CJ26" i="53"/>
  <c r="CI26" i="53"/>
  <c r="CF26" i="53"/>
  <c r="CR26" i="53" s="1"/>
  <c r="CQ25" i="53"/>
  <c r="CP25" i="53"/>
  <c r="CO25" i="53"/>
  <c r="CN25" i="53"/>
  <c r="CL25" i="53"/>
  <c r="CK25" i="53"/>
  <c r="CJ25" i="53"/>
  <c r="CT25" i="53" s="1"/>
  <c r="CI25" i="53"/>
  <c r="CS25" i="53" s="1"/>
  <c r="CF25" i="53"/>
  <c r="CG25" i="53"/>
  <c r="CQ24" i="53"/>
  <c r="CP24" i="53"/>
  <c r="CO24" i="53"/>
  <c r="CN24" i="53"/>
  <c r="CL24" i="53"/>
  <c r="CK24" i="53"/>
  <c r="CU24" i="53" s="1"/>
  <c r="CJ24" i="53"/>
  <c r="CI24" i="53"/>
  <c r="CF24" i="53"/>
  <c r="CM24" i="53"/>
  <c r="CL21" i="53"/>
  <c r="CK21" i="53"/>
  <c r="CJ21" i="53"/>
  <c r="CI21" i="53"/>
  <c r="CM21" i="53"/>
  <c r="CQ20" i="53"/>
  <c r="CP20" i="53"/>
  <c r="CO20" i="53"/>
  <c r="CN20" i="53"/>
  <c r="CL20" i="53"/>
  <c r="CK20" i="53"/>
  <c r="CJ20" i="53"/>
  <c r="CI20" i="53"/>
  <c r="CF20" i="53"/>
  <c r="CG20" i="53" s="1"/>
  <c r="BR31" i="53"/>
  <c r="BR95" i="53" s="1"/>
  <c r="BQ31" i="53"/>
  <c r="BQ95" i="53" s="1"/>
  <c r="BN31" i="53"/>
  <c r="BN95" i="53" s="1"/>
  <c r="BM31" i="53"/>
  <c r="BM95" i="53" s="1"/>
  <c r="BL31" i="53"/>
  <c r="BL95" i="53" s="1"/>
  <c r="CL18" i="53"/>
  <c r="CK18" i="53"/>
  <c r="CJ18" i="53"/>
  <c r="CI18" i="53"/>
  <c r="CQ17" i="53"/>
  <c r="CP17" i="53"/>
  <c r="CO17" i="53"/>
  <c r="CN17" i="53"/>
  <c r="CL17" i="53"/>
  <c r="CK17" i="53"/>
  <c r="CJ17" i="53"/>
  <c r="CI17" i="53"/>
  <c r="CF17" i="53"/>
  <c r="CQ16" i="53"/>
  <c r="CP16" i="53"/>
  <c r="CO16" i="53"/>
  <c r="CN16" i="53"/>
  <c r="CL16" i="53"/>
  <c r="CK16" i="53"/>
  <c r="CJ16" i="53"/>
  <c r="CI16" i="53"/>
  <c r="CF16" i="53"/>
  <c r="CQ15" i="53"/>
  <c r="CP15" i="53"/>
  <c r="CO15" i="53"/>
  <c r="CN15" i="53"/>
  <c r="CF15" i="53"/>
  <c r="CR15" i="53" s="1"/>
  <c r="CE13" i="53"/>
  <c r="CD13" i="53"/>
  <c r="CC13" i="53"/>
  <c r="CB13" i="53"/>
  <c r="BZ13" i="53"/>
  <c r="BY13" i="53"/>
  <c r="BX13" i="53"/>
  <c r="BW13" i="53"/>
  <c r="BS13" i="53"/>
  <c r="BR13" i="53"/>
  <c r="BQ13" i="53"/>
  <c r="BP13" i="53"/>
  <c r="BN13" i="53"/>
  <c r="BM13" i="53"/>
  <c r="BL13" i="53"/>
  <c r="BK13" i="53"/>
  <c r="BG13" i="53"/>
  <c r="BF13" i="53"/>
  <c r="BE13" i="53"/>
  <c r="BD13" i="53"/>
  <c r="BB13" i="53"/>
  <c r="BA13" i="53"/>
  <c r="AZ13" i="53"/>
  <c r="AY13" i="53"/>
  <c r="AU13" i="53"/>
  <c r="AT13" i="53"/>
  <c r="AS13" i="53"/>
  <c r="AR13" i="53"/>
  <c r="AP13" i="53"/>
  <c r="AO13" i="53"/>
  <c r="AN13" i="53"/>
  <c r="AM13" i="53"/>
  <c r="AI13" i="53"/>
  <c r="AH13" i="53"/>
  <c r="AG13" i="53"/>
  <c r="AF13" i="53"/>
  <c r="AD13" i="53"/>
  <c r="AC13" i="53"/>
  <c r="AB13" i="53"/>
  <c r="AA13" i="53"/>
  <c r="W13" i="53"/>
  <c r="V13" i="53"/>
  <c r="U13" i="53"/>
  <c r="T13" i="53"/>
  <c r="R13" i="53"/>
  <c r="Q13" i="53"/>
  <c r="P13" i="53"/>
  <c r="O13" i="53"/>
  <c r="K13" i="53"/>
  <c r="J13" i="53"/>
  <c r="I13" i="53"/>
  <c r="H13" i="53"/>
  <c r="F13" i="53"/>
  <c r="E13" i="53"/>
  <c r="D13" i="53"/>
  <c r="C13" i="53"/>
  <c r="CE13" i="37"/>
  <c r="CD13" i="37"/>
  <c r="CC13" i="37"/>
  <c r="CB13" i="37"/>
  <c r="BZ13" i="37"/>
  <c r="BY13" i="37"/>
  <c r="BX13" i="37"/>
  <c r="BW13" i="37"/>
  <c r="BS13" i="37"/>
  <c r="BR13" i="37"/>
  <c r="BQ13" i="37"/>
  <c r="BP13" i="37"/>
  <c r="BN13" i="37"/>
  <c r="BN13" i="36" s="1"/>
  <c r="BM13" i="37"/>
  <c r="BM13" i="36" s="1"/>
  <c r="BL13" i="37"/>
  <c r="BK13" i="37"/>
  <c r="BG13" i="37"/>
  <c r="BF13" i="37"/>
  <c r="BE13" i="37"/>
  <c r="BD13" i="37"/>
  <c r="BB13" i="37"/>
  <c r="BA13" i="37"/>
  <c r="AZ13" i="37"/>
  <c r="AY13" i="37"/>
  <c r="AU13" i="37"/>
  <c r="AT13" i="37"/>
  <c r="AS13" i="37"/>
  <c r="AR13" i="37"/>
  <c r="AP13" i="37"/>
  <c r="AO13" i="37"/>
  <c r="AN13" i="37"/>
  <c r="AM13" i="37"/>
  <c r="AI13" i="37"/>
  <c r="AH13" i="37"/>
  <c r="AG13" i="37"/>
  <c r="AF13" i="37"/>
  <c r="AD13" i="37"/>
  <c r="AC13" i="37"/>
  <c r="AB13" i="37"/>
  <c r="AA13" i="37"/>
  <c r="W13" i="37"/>
  <c r="V13" i="37"/>
  <c r="U13" i="37"/>
  <c r="T13" i="37"/>
  <c r="R13" i="37"/>
  <c r="Q13" i="37"/>
  <c r="P13" i="37"/>
  <c r="O13" i="37"/>
  <c r="K13" i="37"/>
  <c r="CQ13" i="37" s="1"/>
  <c r="J13" i="37"/>
  <c r="CP13" i="37" s="1"/>
  <c r="I13" i="37"/>
  <c r="H13" i="37"/>
  <c r="CN13" i="37" s="1"/>
  <c r="F13" i="37"/>
  <c r="E13" i="37"/>
  <c r="E13" i="36" s="1"/>
  <c r="D13" i="37"/>
  <c r="C13" i="37"/>
  <c r="CQ84" i="37"/>
  <c r="CP84" i="37"/>
  <c r="CO84" i="37"/>
  <c r="CN84" i="37"/>
  <c r="CQ83" i="37"/>
  <c r="CP83" i="37"/>
  <c r="CP83" i="36" s="1"/>
  <c r="CO83" i="37"/>
  <c r="CN83" i="37"/>
  <c r="CQ82" i="37"/>
  <c r="CP82" i="37"/>
  <c r="CO82" i="37"/>
  <c r="CN82" i="37"/>
  <c r="CQ81" i="37"/>
  <c r="CP81" i="37"/>
  <c r="CO81" i="37"/>
  <c r="CN81" i="37"/>
  <c r="CQ79" i="37"/>
  <c r="CP79" i="37"/>
  <c r="CO79" i="37"/>
  <c r="CN79" i="37"/>
  <c r="CQ78" i="37"/>
  <c r="CP78" i="37"/>
  <c r="CO78" i="37"/>
  <c r="CN78" i="37"/>
  <c r="CQ77" i="37"/>
  <c r="CP77" i="37"/>
  <c r="CO77" i="37"/>
  <c r="CN77" i="37"/>
  <c r="CQ76" i="37"/>
  <c r="CP76" i="37"/>
  <c r="CO76" i="37"/>
  <c r="CN76" i="37"/>
  <c r="CQ70" i="37"/>
  <c r="CQ70" i="36" s="1"/>
  <c r="CP70" i="37"/>
  <c r="CP70" i="36" s="1"/>
  <c r="CO70" i="37"/>
  <c r="CO70" i="36" s="1"/>
  <c r="CN70" i="37"/>
  <c r="CN70" i="36" s="1"/>
  <c r="CQ63" i="37"/>
  <c r="CP63" i="37"/>
  <c r="CO63" i="37"/>
  <c r="CN63" i="37"/>
  <c r="CQ62" i="37"/>
  <c r="CP62" i="37"/>
  <c r="CP62" i="36" s="1"/>
  <c r="CO62" i="37"/>
  <c r="CN62" i="37"/>
  <c r="CQ61" i="37"/>
  <c r="CP61" i="37"/>
  <c r="CO61" i="37"/>
  <c r="CN61" i="37"/>
  <c r="CQ27" i="37"/>
  <c r="CP27" i="37"/>
  <c r="CO27" i="37"/>
  <c r="CN27" i="37"/>
  <c r="CQ26" i="37"/>
  <c r="CP26" i="37"/>
  <c r="CO26" i="37"/>
  <c r="CN26" i="37"/>
  <c r="CQ25" i="37"/>
  <c r="CP25" i="37"/>
  <c r="CO25" i="37"/>
  <c r="CN25" i="37"/>
  <c r="CQ24" i="37"/>
  <c r="CP24" i="37"/>
  <c r="CO24" i="37"/>
  <c r="CN24" i="37"/>
  <c r="CQ20" i="37"/>
  <c r="CP20" i="37"/>
  <c r="CO20" i="37"/>
  <c r="CN20" i="37"/>
  <c r="CQ17" i="37"/>
  <c r="CP17" i="37"/>
  <c r="CO17" i="37"/>
  <c r="CN17" i="37"/>
  <c r="CQ16" i="37"/>
  <c r="CP16" i="37"/>
  <c r="CO16" i="37"/>
  <c r="CN16" i="37"/>
  <c r="CQ15" i="37"/>
  <c r="CP15" i="37"/>
  <c r="CO15" i="37"/>
  <c r="CN15" i="37"/>
  <c r="CL84" i="37"/>
  <c r="CK84" i="37"/>
  <c r="CJ84" i="37"/>
  <c r="CI84" i="37"/>
  <c r="CL83" i="37"/>
  <c r="CK83" i="37"/>
  <c r="CJ83" i="37"/>
  <c r="CI83" i="37"/>
  <c r="CL82" i="37"/>
  <c r="CK82" i="37"/>
  <c r="CJ82" i="37"/>
  <c r="CI82" i="37"/>
  <c r="CL81" i="37"/>
  <c r="CK81" i="37"/>
  <c r="CJ81" i="37"/>
  <c r="CI81" i="37"/>
  <c r="CL79" i="37"/>
  <c r="CK79" i="37"/>
  <c r="CJ79" i="37"/>
  <c r="CI79" i="37"/>
  <c r="CL78" i="37"/>
  <c r="CK78" i="37"/>
  <c r="CJ78" i="37"/>
  <c r="CI78" i="37"/>
  <c r="CL77" i="37"/>
  <c r="CK77" i="37"/>
  <c r="CJ77" i="37"/>
  <c r="CI77" i="37"/>
  <c r="CL76" i="37"/>
  <c r="CK76" i="37"/>
  <c r="CJ76" i="37"/>
  <c r="CI76" i="37"/>
  <c r="CL70" i="37"/>
  <c r="CL70" i="36" s="1"/>
  <c r="CK70" i="37"/>
  <c r="CK70" i="36" s="1"/>
  <c r="CJ70" i="37"/>
  <c r="CI70" i="37"/>
  <c r="CL63" i="37"/>
  <c r="CK63" i="37"/>
  <c r="CJ63" i="37"/>
  <c r="CI63" i="37"/>
  <c r="CL62" i="37"/>
  <c r="CK62" i="37"/>
  <c r="CK62" i="36" s="1"/>
  <c r="CJ62" i="37"/>
  <c r="CI62" i="37"/>
  <c r="CL61" i="37"/>
  <c r="CK61" i="37"/>
  <c r="CJ61" i="37"/>
  <c r="CI61" i="37"/>
  <c r="CK28" i="37"/>
  <c r="CL27" i="37"/>
  <c r="CK27" i="37"/>
  <c r="CJ27" i="37"/>
  <c r="CJ27" i="36" s="1"/>
  <c r="CI27" i="37"/>
  <c r="CL26" i="37"/>
  <c r="CL26" i="36" s="1"/>
  <c r="CK26" i="37"/>
  <c r="CJ26" i="37"/>
  <c r="CI26" i="37"/>
  <c r="CL25" i="37"/>
  <c r="CK25" i="37"/>
  <c r="CJ25" i="37"/>
  <c r="CI25" i="37"/>
  <c r="CL24" i="37"/>
  <c r="CK24" i="37"/>
  <c r="CJ24" i="37"/>
  <c r="CI24" i="37"/>
  <c r="CL21" i="37"/>
  <c r="CK21" i="37"/>
  <c r="CK21" i="36" s="1"/>
  <c r="CJ21" i="37"/>
  <c r="CI21" i="37"/>
  <c r="CL20" i="37"/>
  <c r="CL20" i="36" s="1"/>
  <c r="CK20" i="37"/>
  <c r="CJ20" i="37"/>
  <c r="CI20" i="37"/>
  <c r="CL18" i="37"/>
  <c r="CK18" i="37"/>
  <c r="CJ18" i="37"/>
  <c r="CI18" i="37"/>
  <c r="CL17" i="37"/>
  <c r="CK17" i="37"/>
  <c r="CJ17" i="37"/>
  <c r="CI17" i="37"/>
  <c r="CL16" i="37"/>
  <c r="CK16" i="37"/>
  <c r="CJ16" i="37"/>
  <c r="CI16" i="37"/>
  <c r="AJ84" i="37"/>
  <c r="AE84" i="36"/>
  <c r="AJ83" i="37"/>
  <c r="AJ82" i="37"/>
  <c r="AE82" i="36"/>
  <c r="AJ81" i="37"/>
  <c r="AE81" i="36"/>
  <c r="AJ79" i="37"/>
  <c r="AE79" i="36"/>
  <c r="AJ78" i="37"/>
  <c r="AJ78" i="36" s="1"/>
  <c r="AE78" i="36"/>
  <c r="AJ77" i="37"/>
  <c r="AE77" i="36"/>
  <c r="AJ76" i="37"/>
  <c r="AE76" i="36"/>
  <c r="AJ70" i="37"/>
  <c r="AE70" i="37"/>
  <c r="AE70" i="36" s="1"/>
  <c r="AI69" i="37"/>
  <c r="AH69" i="37"/>
  <c r="AG69" i="37"/>
  <c r="AF69" i="37"/>
  <c r="AD69" i="37"/>
  <c r="AD69" i="36" s="1"/>
  <c r="AC69" i="37"/>
  <c r="AB69" i="37"/>
  <c r="AA69" i="37"/>
  <c r="AJ63" i="37"/>
  <c r="AE63" i="37"/>
  <c r="AJ62" i="37"/>
  <c r="AE62" i="37"/>
  <c r="AE62" i="36" s="1"/>
  <c r="AJ61" i="37"/>
  <c r="AE61" i="37"/>
  <c r="AJ27" i="36"/>
  <c r="AJ26" i="36"/>
  <c r="AJ25" i="36"/>
  <c r="AE25" i="36"/>
  <c r="AE24" i="36"/>
  <c r="AJ20" i="36"/>
  <c r="AE20" i="36"/>
  <c r="AE16" i="36"/>
  <c r="AV84" i="37"/>
  <c r="AV83" i="37"/>
  <c r="AV83" i="36" s="1"/>
  <c r="AV82" i="37"/>
  <c r="AV82" i="36" s="1"/>
  <c r="AV81" i="37"/>
  <c r="AQ81" i="36"/>
  <c r="AV79" i="37"/>
  <c r="AQ79" i="36"/>
  <c r="AV78" i="37"/>
  <c r="AQ78" i="36"/>
  <c r="AV77" i="37"/>
  <c r="AV77" i="36" s="1"/>
  <c r="AQ77" i="36"/>
  <c r="AV76" i="37"/>
  <c r="AV70" i="37"/>
  <c r="AQ70" i="37"/>
  <c r="AQ70" i="36" s="1"/>
  <c r="AU69" i="37"/>
  <c r="AT69" i="37"/>
  <c r="AS69" i="37"/>
  <c r="AR69" i="37"/>
  <c r="AP69" i="37"/>
  <c r="AO69" i="37"/>
  <c r="AN69" i="37"/>
  <c r="AM69" i="37"/>
  <c r="AV63" i="37"/>
  <c r="AQ63" i="37"/>
  <c r="AQ63" i="36" s="1"/>
  <c r="AV62" i="37"/>
  <c r="AQ62" i="37"/>
  <c r="AV61" i="37"/>
  <c r="AQ61" i="37"/>
  <c r="AQ61" i="36" s="1"/>
  <c r="AV27" i="36"/>
  <c r="AQ26" i="36"/>
  <c r="AV25" i="36"/>
  <c r="AQ25" i="36"/>
  <c r="AV24" i="36"/>
  <c r="AV20" i="36"/>
  <c r="AQ20" i="36"/>
  <c r="AQ16" i="36"/>
  <c r="AV15" i="36"/>
  <c r="BH84" i="37"/>
  <c r="BH84" i="36" s="1"/>
  <c r="BH83" i="37"/>
  <c r="BC83" i="36"/>
  <c r="BH82" i="37"/>
  <c r="BC82" i="36"/>
  <c r="BH81" i="37"/>
  <c r="BC81" i="36"/>
  <c r="BH79" i="37"/>
  <c r="BC79" i="36"/>
  <c r="BH78" i="37"/>
  <c r="BH78" i="36" s="1"/>
  <c r="BC78" i="36"/>
  <c r="BH77" i="37"/>
  <c r="BH77" i="36" s="1"/>
  <c r="BC77" i="36"/>
  <c r="BH76" i="37"/>
  <c r="BH76" i="36" s="1"/>
  <c r="BH70" i="37"/>
  <c r="BC70" i="37"/>
  <c r="BC70" i="36" s="1"/>
  <c r="BG69" i="37"/>
  <c r="BF69" i="37"/>
  <c r="BE69" i="37"/>
  <c r="BD69" i="37"/>
  <c r="BB69" i="37"/>
  <c r="BB69" i="36" s="1"/>
  <c r="BA69" i="37"/>
  <c r="AZ69" i="37"/>
  <c r="AY69" i="37"/>
  <c r="BH63" i="37"/>
  <c r="BC63" i="37"/>
  <c r="BC63" i="36" s="1"/>
  <c r="BH62" i="37"/>
  <c r="BC62" i="37"/>
  <c r="BC62" i="36" s="1"/>
  <c r="BH61" i="37"/>
  <c r="BC61" i="37"/>
  <c r="BC61" i="36" s="1"/>
  <c r="BH27" i="36"/>
  <c r="BH26" i="36"/>
  <c r="BH25" i="36"/>
  <c r="BH24" i="36"/>
  <c r="BH20" i="36"/>
  <c r="BC20" i="36"/>
  <c r="AZ19" i="36"/>
  <c r="E69" i="37"/>
  <c r="F69" i="37"/>
  <c r="C6" i="52"/>
  <c r="C5" i="52"/>
  <c r="C4" i="52"/>
  <c r="C3" i="52"/>
  <c r="C2" i="52"/>
  <c r="F91" i="12"/>
  <c r="E91" i="12"/>
  <c r="D91" i="12"/>
  <c r="C91" i="12"/>
  <c r="J37" i="39"/>
  <c r="I37" i="39"/>
  <c r="H37" i="39"/>
  <c r="G37" i="39"/>
  <c r="F37" i="39"/>
  <c r="E37" i="39"/>
  <c r="D37" i="39"/>
  <c r="J36" i="39"/>
  <c r="I36" i="39"/>
  <c r="H36" i="39"/>
  <c r="G36" i="39"/>
  <c r="F36" i="39"/>
  <c r="E36" i="39"/>
  <c r="D36" i="39"/>
  <c r="J35" i="39"/>
  <c r="I35" i="39"/>
  <c r="H35" i="39"/>
  <c r="G35" i="39"/>
  <c r="J32" i="39"/>
  <c r="I32" i="39"/>
  <c r="H32" i="39"/>
  <c r="G32" i="39"/>
  <c r="K31" i="39"/>
  <c r="K30" i="39"/>
  <c r="E10" i="56" s="1"/>
  <c r="AD31" i="56" s="1"/>
  <c r="K29" i="39"/>
  <c r="E10" i="28" s="1"/>
  <c r="J26" i="39"/>
  <c r="I26" i="39"/>
  <c r="H26" i="39"/>
  <c r="G26" i="39"/>
  <c r="F26" i="39"/>
  <c r="E26" i="39"/>
  <c r="D26" i="39"/>
  <c r="K25" i="39"/>
  <c r="D10" i="57" s="1"/>
  <c r="K24" i="39"/>
  <c r="D10" i="56" s="1"/>
  <c r="K23" i="39"/>
  <c r="J20" i="39"/>
  <c r="I20" i="39"/>
  <c r="H20" i="39"/>
  <c r="G20" i="39"/>
  <c r="K19" i="39"/>
  <c r="C10" i="57" s="1"/>
  <c r="K18" i="39"/>
  <c r="C10" i="56" s="1"/>
  <c r="K17" i="39"/>
  <c r="K12" i="39"/>
  <c r="CR77" i="53" l="1"/>
  <c r="CV84" i="54"/>
  <c r="CV82" i="53"/>
  <c r="CV82" i="54"/>
  <c r="CV83" i="54"/>
  <c r="CU84" i="54"/>
  <c r="CV78" i="53"/>
  <c r="CV78" i="54"/>
  <c r="CP76" i="36"/>
  <c r="CP84" i="36"/>
  <c r="CT61" i="53"/>
  <c r="CS26" i="53"/>
  <c r="CV24" i="53"/>
  <c r="CV27" i="53"/>
  <c r="CT26" i="54"/>
  <c r="CL24" i="36"/>
  <c r="CU17" i="53"/>
  <c r="CJ17" i="36"/>
  <c r="CU26" i="54"/>
  <c r="CP24" i="36"/>
  <c r="CU25" i="53"/>
  <c r="CT26" i="53"/>
  <c r="CS27" i="53"/>
  <c r="CU24" i="54"/>
  <c r="CS25" i="54"/>
  <c r="CV26" i="54"/>
  <c r="CQ24" i="36"/>
  <c r="CU26" i="53"/>
  <c r="CI24" i="36"/>
  <c r="CV83" i="53"/>
  <c r="BD69" i="36"/>
  <c r="CS79" i="53"/>
  <c r="BE69" i="36"/>
  <c r="CS84" i="53"/>
  <c r="CT81" i="53"/>
  <c r="AS69" i="36"/>
  <c r="AV84" i="36"/>
  <c r="CT84" i="54"/>
  <c r="AV76" i="36"/>
  <c r="AV78" i="36"/>
  <c r="CT77" i="53"/>
  <c r="CP77" i="36"/>
  <c r="CP78" i="36"/>
  <c r="CU78" i="54"/>
  <c r="AG69" i="36"/>
  <c r="AJ82" i="36"/>
  <c r="CS78" i="53"/>
  <c r="AH69" i="36"/>
  <c r="AJ83" i="36"/>
  <c r="CK77" i="36"/>
  <c r="AC69" i="36"/>
  <c r="CT84" i="53"/>
  <c r="CU82" i="54"/>
  <c r="CT76" i="53"/>
  <c r="CV77" i="53"/>
  <c r="CV79" i="53"/>
  <c r="CV77" i="54"/>
  <c r="CS82" i="53"/>
  <c r="CS83" i="53"/>
  <c r="CU78" i="53"/>
  <c r="CV81" i="53"/>
  <c r="CT83" i="53"/>
  <c r="CU84" i="53"/>
  <c r="CS77" i="53"/>
  <c r="CO84" i="36"/>
  <c r="CR84" i="54"/>
  <c r="CO24" i="36"/>
  <c r="CO26" i="36"/>
  <c r="CJ26" i="36"/>
  <c r="CJ24" i="36"/>
  <c r="CJ25" i="36"/>
  <c r="CK24" i="36"/>
  <c r="CK26" i="36"/>
  <c r="CN24" i="36"/>
  <c r="CK16" i="36"/>
  <c r="CL16" i="36"/>
  <c r="CL17" i="36"/>
  <c r="CL18" i="36"/>
  <c r="CI17" i="36"/>
  <c r="CO78" i="36"/>
  <c r="CO79" i="36"/>
  <c r="CO82" i="36"/>
  <c r="CO83" i="36"/>
  <c r="CR78" i="54"/>
  <c r="CK78" i="36"/>
  <c r="CK76" i="36"/>
  <c r="CL78" i="36"/>
  <c r="CL79" i="36"/>
  <c r="CL82" i="36"/>
  <c r="CL83" i="36"/>
  <c r="CU82" i="53"/>
  <c r="CT76" i="54"/>
  <c r="CS78" i="54"/>
  <c r="CS82" i="54"/>
  <c r="CS84" i="54"/>
  <c r="CS79" i="54"/>
  <c r="CS81" i="54"/>
  <c r="CN76" i="36"/>
  <c r="CN79" i="36"/>
  <c r="CN81" i="36"/>
  <c r="CO76" i="36"/>
  <c r="CL84" i="36"/>
  <c r="CU61" i="54"/>
  <c r="S69" i="54"/>
  <c r="CV61" i="53"/>
  <c r="CP26" i="36"/>
  <c r="CQ26" i="36"/>
  <c r="CN25" i="36"/>
  <c r="CN26" i="36"/>
  <c r="CN27" i="36"/>
  <c r="CK25" i="36"/>
  <c r="CV25" i="53"/>
  <c r="CI25" i="36"/>
  <c r="CI27" i="36"/>
  <c r="CU27" i="54"/>
  <c r="CO25" i="36"/>
  <c r="CS26" i="54"/>
  <c r="CO27" i="36"/>
  <c r="CV27" i="54"/>
  <c r="CP25" i="36"/>
  <c r="CP27" i="36"/>
  <c r="CK27" i="36"/>
  <c r="CI26" i="36"/>
  <c r="CI20" i="36"/>
  <c r="CI21" i="36"/>
  <c r="CJ20" i="36"/>
  <c r="CJ21" i="36"/>
  <c r="CK18" i="36"/>
  <c r="CJ16" i="36"/>
  <c r="CJ18" i="36"/>
  <c r="CK17" i="36"/>
  <c r="CN63" i="36"/>
  <c r="CV20" i="54"/>
  <c r="E29" i="36"/>
  <c r="Z15" i="57"/>
  <c r="BM89" i="54"/>
  <c r="BN89" i="54"/>
  <c r="CO13" i="37"/>
  <c r="CI61" i="36"/>
  <c r="CN61" i="36"/>
  <c r="J28" i="36"/>
  <c r="CU20" i="53"/>
  <c r="CO15" i="36"/>
  <c r="CS16" i="54"/>
  <c r="AV17" i="36"/>
  <c r="CV20" i="53"/>
  <c r="CQ15" i="36"/>
  <c r="CQ20" i="36"/>
  <c r="CR20" i="53"/>
  <c r="CV17" i="53"/>
  <c r="CU20" i="54"/>
  <c r="AJ17" i="36"/>
  <c r="CN15" i="36"/>
  <c r="AH28" i="36"/>
  <c r="V16" i="58"/>
  <c r="CS20" i="53"/>
  <c r="CU16" i="53"/>
  <c r="CV16" i="54"/>
  <c r="CO16" i="36"/>
  <c r="CO20" i="36"/>
  <c r="CR16" i="53"/>
  <c r="CS17" i="53"/>
  <c r="CS20" i="54"/>
  <c r="CN20" i="36"/>
  <c r="CT17" i="53"/>
  <c r="CT20" i="53"/>
  <c r="CT20" i="54"/>
  <c r="CR17" i="53"/>
  <c r="CP29" i="53"/>
  <c r="CU28" i="54"/>
  <c r="CJ61" i="36"/>
  <c r="CO61" i="36"/>
  <c r="AT29" i="36"/>
  <c r="BF29" i="36"/>
  <c r="CT16" i="54"/>
  <c r="CP16" i="36"/>
  <c r="CQ16" i="36"/>
  <c r="CR16" i="54"/>
  <c r="BH16" i="36"/>
  <c r="AJ16" i="36"/>
  <c r="BH17" i="36"/>
  <c r="CU28" i="53"/>
  <c r="AC29" i="36"/>
  <c r="CD28" i="36"/>
  <c r="BA29" i="36"/>
  <c r="CP28" i="37"/>
  <c r="CP28" i="36" s="1"/>
  <c r="BF28" i="36"/>
  <c r="G21" i="55"/>
  <c r="G19" i="52" s="1"/>
  <c r="AQ62" i="36"/>
  <c r="CO63" i="36"/>
  <c r="CP61" i="36"/>
  <c r="BH63" i="36"/>
  <c r="CL62" i="36"/>
  <c r="CL63" i="36"/>
  <c r="CQ61" i="36"/>
  <c r="CQ62" i="36"/>
  <c r="CQ63" i="36"/>
  <c r="AK63" i="53"/>
  <c r="BI63" i="53"/>
  <c r="CN62" i="36"/>
  <c r="CR63" i="54"/>
  <c r="AE61" i="36"/>
  <c r="AE63" i="36"/>
  <c r="CI62" i="36"/>
  <c r="AW61" i="53"/>
  <c r="AK62" i="53"/>
  <c r="CK61" i="36"/>
  <c r="CK63" i="36"/>
  <c r="CG61" i="54"/>
  <c r="CR61" i="53"/>
  <c r="Y61" i="54"/>
  <c r="M62" i="54"/>
  <c r="M63" i="54"/>
  <c r="AH29" i="36"/>
  <c r="CK28" i="36"/>
  <c r="CL61" i="36"/>
  <c r="M62" i="53"/>
  <c r="CR63" i="53"/>
  <c r="AW62" i="54"/>
  <c r="CO62" i="36"/>
  <c r="CP63" i="36"/>
  <c r="AK61" i="53"/>
  <c r="AW63" i="53"/>
  <c r="CR82" i="54"/>
  <c r="CP81" i="36"/>
  <c r="CK79" i="36"/>
  <c r="CK81" i="36"/>
  <c r="CN82" i="36"/>
  <c r="BH79" i="36"/>
  <c r="CN77" i="36"/>
  <c r="CN78" i="36"/>
  <c r="CN83" i="36"/>
  <c r="CO81" i="36"/>
  <c r="CP79" i="36"/>
  <c r="CO77" i="36"/>
  <c r="CQ78" i="36"/>
  <c r="CQ79" i="36"/>
  <c r="CQ82" i="36"/>
  <c r="CQ83" i="36"/>
  <c r="CQ84" i="36"/>
  <c r="CP82" i="36"/>
  <c r="CU79" i="53"/>
  <c r="CS81" i="53"/>
  <c r="CU83" i="53"/>
  <c r="CK82" i="36"/>
  <c r="CQ76" i="36"/>
  <c r="CQ77" i="36"/>
  <c r="CQ81" i="36"/>
  <c r="L69" i="53"/>
  <c r="CT78" i="53"/>
  <c r="CT79" i="53"/>
  <c r="CL76" i="36"/>
  <c r="CL77" i="36"/>
  <c r="CL81" i="36"/>
  <c r="CN84" i="36"/>
  <c r="CT82" i="53"/>
  <c r="CG16" i="53"/>
  <c r="CW16" i="53" s="1"/>
  <c r="CG17" i="53"/>
  <c r="CW17" i="53" s="1"/>
  <c r="Z16" i="56"/>
  <c r="F16" i="58"/>
  <c r="CK20" i="36"/>
  <c r="CP15" i="36"/>
  <c r="CP20" i="36"/>
  <c r="CL21" i="36"/>
  <c r="CL25" i="36"/>
  <c r="CL27" i="36"/>
  <c r="CQ25" i="36"/>
  <c r="CQ27" i="36"/>
  <c r="BU19" i="54"/>
  <c r="CT24" i="54"/>
  <c r="CI16" i="36"/>
  <c r="CI18" i="36"/>
  <c r="CN16" i="36"/>
  <c r="CS24" i="54"/>
  <c r="BO29" i="54"/>
  <c r="CS16" i="53"/>
  <c r="CT16" i="53"/>
  <c r="AO29" i="36"/>
  <c r="AW17" i="37"/>
  <c r="AV16" i="36"/>
  <c r="V28" i="36"/>
  <c r="BU19" i="37"/>
  <c r="D13" i="36"/>
  <c r="P13" i="36"/>
  <c r="AB13" i="36"/>
  <c r="AN13" i="36"/>
  <c r="AZ13" i="36"/>
  <c r="V13" i="36"/>
  <c r="AH13" i="36"/>
  <c r="AT13" i="36"/>
  <c r="BF13" i="36"/>
  <c r="BR13" i="36"/>
  <c r="CD13" i="36"/>
  <c r="AY13" i="36"/>
  <c r="BK13" i="36"/>
  <c r="BW13" i="36"/>
  <c r="CI13" i="54"/>
  <c r="W13" i="36"/>
  <c r="AI13" i="36"/>
  <c r="AU13" i="36"/>
  <c r="BG13" i="36"/>
  <c r="BS13" i="36"/>
  <c r="E19" i="36"/>
  <c r="BB19" i="36"/>
  <c r="BC21" i="36"/>
  <c r="BI61" i="37"/>
  <c r="BI61" i="36" s="1"/>
  <c r="BH61" i="36"/>
  <c r="BF69" i="36"/>
  <c r="BI70" i="37"/>
  <c r="BI70" i="36" s="1"/>
  <c r="BH70" i="36"/>
  <c r="BI79" i="37"/>
  <c r="BI79" i="36" s="1"/>
  <c r="AP19" i="36"/>
  <c r="AQ21" i="36"/>
  <c r="AV26" i="36"/>
  <c r="AN69" i="36"/>
  <c r="AR69" i="36"/>
  <c r="AW78" i="37"/>
  <c r="AW78" i="36" s="1"/>
  <c r="AK16" i="36"/>
  <c r="AD19" i="36"/>
  <c r="AE21" i="36"/>
  <c r="AK70" i="37"/>
  <c r="AJ70" i="36"/>
  <c r="AK76" i="37"/>
  <c r="AJ76" i="36"/>
  <c r="CK83" i="36"/>
  <c r="CU83" i="37"/>
  <c r="CK84" i="36"/>
  <c r="CU84" i="37"/>
  <c r="CU16" i="37"/>
  <c r="CU17" i="37"/>
  <c r="CU20" i="37"/>
  <c r="CU24" i="37"/>
  <c r="CU24" i="36" s="1"/>
  <c r="CU25" i="37"/>
  <c r="CU26" i="37"/>
  <c r="CU27" i="37"/>
  <c r="CU61" i="37"/>
  <c r="CV62" i="37"/>
  <c r="CV62" i="36" s="1"/>
  <c r="CV70" i="37"/>
  <c r="CV70" i="36" s="1"/>
  <c r="CV76" i="37"/>
  <c r="CV78" i="37"/>
  <c r="CV82" i="37"/>
  <c r="AC31" i="56"/>
  <c r="AC32" i="56"/>
  <c r="AC28" i="56"/>
  <c r="K20" i="39"/>
  <c r="C10" i="28"/>
  <c r="C10" i="58" s="1"/>
  <c r="AB23" i="58" s="1"/>
  <c r="AC31" i="57"/>
  <c r="AC34" i="57"/>
  <c r="AB34" i="56"/>
  <c r="AB26" i="56"/>
  <c r="AB22" i="56"/>
  <c r="AB15" i="56"/>
  <c r="AB28" i="56"/>
  <c r="AB24" i="56"/>
  <c r="F69" i="36"/>
  <c r="BC17" i="36"/>
  <c r="AY19" i="36"/>
  <c r="BC25" i="36"/>
  <c r="BC27" i="36"/>
  <c r="BI63" i="37"/>
  <c r="AY69" i="36"/>
  <c r="BC69" i="37"/>
  <c r="BG69" i="36"/>
  <c r="BI78" i="37"/>
  <c r="BI78" i="36" s="1"/>
  <c r="BI81" i="37"/>
  <c r="BH81" i="36"/>
  <c r="BI83" i="37"/>
  <c r="BI83" i="36" s="1"/>
  <c r="BH83" i="36"/>
  <c r="AQ17" i="36"/>
  <c r="AM19" i="36"/>
  <c r="AW27" i="36"/>
  <c r="AQ27" i="36"/>
  <c r="AW62" i="37"/>
  <c r="AV62" i="36"/>
  <c r="AO69" i="36"/>
  <c r="AW70" i="37"/>
  <c r="AW70" i="36" s="1"/>
  <c r="AV70" i="36"/>
  <c r="AQ76" i="36"/>
  <c r="AW77" i="37"/>
  <c r="AW77" i="36" s="1"/>
  <c r="AW83" i="37"/>
  <c r="AW83" i="36" s="1"/>
  <c r="AQ83" i="36"/>
  <c r="AJ15" i="36"/>
  <c r="AE17" i="36"/>
  <c r="AA19" i="36"/>
  <c r="AK24" i="36"/>
  <c r="AJ24" i="36"/>
  <c r="AK26" i="36"/>
  <c r="AE26" i="36"/>
  <c r="AK62" i="37"/>
  <c r="AJ62" i="36"/>
  <c r="AK78" i="37"/>
  <c r="AK78" i="36" s="1"/>
  <c r="CV16" i="37"/>
  <c r="CV17" i="37"/>
  <c r="CV20" i="37"/>
  <c r="CV24" i="37"/>
  <c r="CV25" i="37"/>
  <c r="CV26" i="37"/>
  <c r="CV27" i="37"/>
  <c r="CV61" i="37"/>
  <c r="CU63" i="37"/>
  <c r="CU63" i="36" s="1"/>
  <c r="CU77" i="37"/>
  <c r="CU79" i="37"/>
  <c r="CU81" i="37"/>
  <c r="CV83" i="37"/>
  <c r="AB34" i="57"/>
  <c r="AB24" i="57"/>
  <c r="AB32" i="57"/>
  <c r="AB28" i="57"/>
  <c r="AB20" i="57"/>
  <c r="AB16" i="57"/>
  <c r="AB15" i="57"/>
  <c r="K26" i="39"/>
  <c r="D10" i="28"/>
  <c r="D10" i="58" s="1"/>
  <c r="AC31" i="58" s="1"/>
  <c r="K32" i="39"/>
  <c r="E10" i="57"/>
  <c r="AD23" i="57" s="1"/>
  <c r="E69" i="36"/>
  <c r="BH15" i="36"/>
  <c r="BI62" i="37"/>
  <c r="BH62" i="36"/>
  <c r="AZ69" i="36"/>
  <c r="BH69" i="37"/>
  <c r="BI76" i="37"/>
  <c r="BI76" i="36" s="1"/>
  <c r="BC76" i="36"/>
  <c r="BI77" i="37"/>
  <c r="BI84" i="37"/>
  <c r="BI84" i="36" s="1"/>
  <c r="BC84" i="36"/>
  <c r="AN19" i="36"/>
  <c r="AQ24" i="36"/>
  <c r="AP69" i="36"/>
  <c r="AT69" i="36"/>
  <c r="AW79" i="37"/>
  <c r="AW79" i="36" s="1"/>
  <c r="AV79" i="36"/>
  <c r="AW81" i="37"/>
  <c r="AW81" i="36" s="1"/>
  <c r="AV81" i="36"/>
  <c r="AB19" i="36"/>
  <c r="AA69" i="36"/>
  <c r="AE69" i="37"/>
  <c r="AI69" i="36"/>
  <c r="AK77" i="37"/>
  <c r="AJ77" i="36"/>
  <c r="AK82" i="37"/>
  <c r="AK82" i="36" s="1"/>
  <c r="AK84" i="37"/>
  <c r="AK84" i="36" s="1"/>
  <c r="AJ84" i="36"/>
  <c r="CI63" i="36"/>
  <c r="CS63" i="37"/>
  <c r="CI70" i="36"/>
  <c r="CS70" i="37"/>
  <c r="CS70" i="36" s="1"/>
  <c r="CI76" i="36"/>
  <c r="CS76" i="37"/>
  <c r="CI77" i="36"/>
  <c r="CS77" i="37"/>
  <c r="CI78" i="36"/>
  <c r="CS78" i="37"/>
  <c r="CI79" i="36"/>
  <c r="CS79" i="37"/>
  <c r="CI81" i="36"/>
  <c r="CS81" i="37"/>
  <c r="CI82" i="36"/>
  <c r="CS82" i="37"/>
  <c r="CI83" i="36"/>
  <c r="CS83" i="37"/>
  <c r="CI84" i="36"/>
  <c r="CS84" i="37"/>
  <c r="CS16" i="37"/>
  <c r="CS17" i="37"/>
  <c r="CS20" i="37"/>
  <c r="CS24" i="37"/>
  <c r="CS25" i="37"/>
  <c r="CS26" i="37"/>
  <c r="CS26" i="36" s="1"/>
  <c r="CS27" i="37"/>
  <c r="CS61" i="37"/>
  <c r="CS62" i="37"/>
  <c r="CS62" i="36" s="1"/>
  <c r="CV63" i="37"/>
  <c r="CV77" i="37"/>
  <c r="CV79" i="37"/>
  <c r="CV81" i="37"/>
  <c r="CV84" i="37"/>
  <c r="K36" i="39"/>
  <c r="B10" i="56"/>
  <c r="AA26" i="56" s="1"/>
  <c r="F19" i="36"/>
  <c r="BC16" i="36"/>
  <c r="BC18" i="36"/>
  <c r="BA19" i="36"/>
  <c r="BI24" i="36"/>
  <c r="BC24" i="36"/>
  <c r="BI26" i="36"/>
  <c r="BC26" i="36"/>
  <c r="BA69" i="36"/>
  <c r="BI82" i="37"/>
  <c r="BI82" i="36" s="1"/>
  <c r="BH82" i="36"/>
  <c r="AQ18" i="36"/>
  <c r="AO19" i="36"/>
  <c r="AW61" i="37"/>
  <c r="AW61" i="36" s="1"/>
  <c r="AV61" i="36"/>
  <c r="AW63" i="37"/>
  <c r="AW63" i="36" s="1"/>
  <c r="AV63" i="36"/>
  <c r="AM69" i="36"/>
  <c r="AQ69" i="37"/>
  <c r="AU69" i="36"/>
  <c r="AW82" i="37"/>
  <c r="AW82" i="36" s="1"/>
  <c r="AQ82" i="36"/>
  <c r="AW84" i="37"/>
  <c r="AW84" i="36" s="1"/>
  <c r="AQ84" i="36"/>
  <c r="AE18" i="36"/>
  <c r="AC19" i="36"/>
  <c r="AE27" i="36"/>
  <c r="AK61" i="37"/>
  <c r="AJ61" i="36"/>
  <c r="AK63" i="37"/>
  <c r="AJ63" i="36"/>
  <c r="AB69" i="36"/>
  <c r="AF69" i="36"/>
  <c r="AK79" i="37"/>
  <c r="AK79" i="36" s="1"/>
  <c r="AJ79" i="36"/>
  <c r="AK81" i="37"/>
  <c r="AK81" i="36" s="1"/>
  <c r="AJ81" i="36"/>
  <c r="AK83" i="37"/>
  <c r="AK83" i="36" s="1"/>
  <c r="AE83" i="36"/>
  <c r="CJ62" i="36"/>
  <c r="CT62" i="37"/>
  <c r="CJ63" i="36"/>
  <c r="CT63" i="37"/>
  <c r="CT63" i="36" s="1"/>
  <c r="CJ70" i="36"/>
  <c r="CT70" i="37"/>
  <c r="CT70" i="36" s="1"/>
  <c r="CJ76" i="36"/>
  <c r="CT76" i="37"/>
  <c r="CJ77" i="36"/>
  <c r="CT77" i="37"/>
  <c r="CJ78" i="36"/>
  <c r="CT78" i="37"/>
  <c r="CT78" i="36" s="1"/>
  <c r="CJ79" i="36"/>
  <c r="CT79" i="37"/>
  <c r="CJ81" i="36"/>
  <c r="CT81" i="37"/>
  <c r="CJ82" i="36"/>
  <c r="CT82" i="37"/>
  <c r="CT82" i="36" s="1"/>
  <c r="CJ83" i="36"/>
  <c r="CT83" i="37"/>
  <c r="CJ84" i="36"/>
  <c r="CT84" i="37"/>
  <c r="CT16" i="37"/>
  <c r="CT17" i="37"/>
  <c r="CT20" i="37"/>
  <c r="CT24" i="37"/>
  <c r="CT25" i="37"/>
  <c r="CT26" i="37"/>
  <c r="CT27" i="37"/>
  <c r="CT27" i="36" s="1"/>
  <c r="CT61" i="37"/>
  <c r="CT61" i="36" s="1"/>
  <c r="CU62" i="37"/>
  <c r="CU70" i="37"/>
  <c r="CU70" i="36" s="1"/>
  <c r="CU76" i="37"/>
  <c r="CU78" i="37"/>
  <c r="CU78" i="36" s="1"/>
  <c r="CU82" i="37"/>
  <c r="BT13" i="53"/>
  <c r="BU13" i="53" s="1"/>
  <c r="AW20" i="36"/>
  <c r="CM20" i="53"/>
  <c r="CG24" i="53"/>
  <c r="CM25" i="53"/>
  <c r="BU49" i="53"/>
  <c r="BU52" i="53"/>
  <c r="BU57" i="53"/>
  <c r="BU58" i="53"/>
  <c r="Y61" i="53"/>
  <c r="CG61" i="53"/>
  <c r="BI62" i="53"/>
  <c r="CG62" i="53"/>
  <c r="AV69" i="53"/>
  <c r="M78" i="53"/>
  <c r="BI81" i="53"/>
  <c r="M82" i="53"/>
  <c r="CW82" i="53" s="1"/>
  <c r="CR84" i="53"/>
  <c r="CV84" i="53"/>
  <c r="CG18" i="54"/>
  <c r="CR20" i="54"/>
  <c r="CM21" i="54"/>
  <c r="CM25" i="54"/>
  <c r="CM61" i="54"/>
  <c r="BU61" i="54"/>
  <c r="CV61" i="54"/>
  <c r="BT69" i="54"/>
  <c r="BT72" i="54" s="1"/>
  <c r="AK70" i="54"/>
  <c r="BU77" i="54"/>
  <c r="Y78" i="54"/>
  <c r="CG79" i="54"/>
  <c r="CT81" i="54"/>
  <c r="CM83" i="54"/>
  <c r="CG83" i="54"/>
  <c r="CR25" i="53"/>
  <c r="CK29" i="53"/>
  <c r="BU54" i="53"/>
  <c r="CS61" i="53"/>
  <c r="Y63" i="53"/>
  <c r="CG63" i="53"/>
  <c r="G69" i="53"/>
  <c r="M69" i="53" s="1"/>
  <c r="BC69" i="53"/>
  <c r="CA69" i="53"/>
  <c r="CU76" i="53"/>
  <c r="CM77" i="53"/>
  <c r="BI77" i="53"/>
  <c r="CG20" i="54"/>
  <c r="CW20" i="54" s="1"/>
  <c r="CR25" i="54"/>
  <c r="BO65" i="54"/>
  <c r="BU46" i="54"/>
  <c r="CR61" i="54"/>
  <c r="Y62" i="54"/>
  <c r="CT62" i="54"/>
  <c r="L69" i="54"/>
  <c r="CF69" i="54"/>
  <c r="CT77" i="54"/>
  <c r="BC13" i="53"/>
  <c r="CV16" i="53"/>
  <c r="CM18" i="53"/>
  <c r="AK20" i="36"/>
  <c r="BI20" i="36"/>
  <c r="CS63" i="53"/>
  <c r="BO87" i="53"/>
  <c r="CR78" i="53"/>
  <c r="CR82" i="53"/>
  <c r="BL89" i="53"/>
  <c r="CM26" i="54"/>
  <c r="CP29" i="54"/>
  <c r="BK31" i="54"/>
  <c r="BK95" i="54" s="1"/>
  <c r="BC69" i="54"/>
  <c r="M70" i="54"/>
  <c r="CS76" i="54"/>
  <c r="AK77" i="54"/>
  <c r="BI77" i="54"/>
  <c r="CT79" i="54"/>
  <c r="CM81" i="54"/>
  <c r="CG81" i="54"/>
  <c r="CT83" i="54"/>
  <c r="CM16" i="53"/>
  <c r="CT24" i="53"/>
  <c r="CV26" i="53"/>
  <c r="CM27" i="53"/>
  <c r="BO29" i="53"/>
  <c r="BU48" i="53"/>
  <c r="BU50" i="53"/>
  <c r="CM62" i="53"/>
  <c r="AW62" i="53"/>
  <c r="BU63" i="53"/>
  <c r="AE69" i="53"/>
  <c r="Y70" i="53"/>
  <c r="CR76" i="53"/>
  <c r="CS76" i="53"/>
  <c r="CU77" i="53"/>
  <c r="BU78" i="53"/>
  <c r="CM78" i="53"/>
  <c r="CU81" i="53"/>
  <c r="BU82" i="53"/>
  <c r="CM82" i="53"/>
  <c r="CR15" i="54"/>
  <c r="CG16" i="54"/>
  <c r="CW16" i="54" s="1"/>
  <c r="CG24" i="54"/>
  <c r="CW24" i="54" s="1"/>
  <c r="CV24" i="54"/>
  <c r="CG27" i="54"/>
  <c r="CW27" i="54" s="1"/>
  <c r="BU39" i="54"/>
  <c r="BU57" i="54"/>
  <c r="CR62" i="54"/>
  <c r="BU63" i="54"/>
  <c r="CV63" i="54"/>
  <c r="BU68" i="54"/>
  <c r="BU72" i="54" s="1"/>
  <c r="BO69" i="54"/>
  <c r="BU69" i="54" s="1"/>
  <c r="R21" i="55"/>
  <c r="G20" i="52" s="1"/>
  <c r="K34" i="57"/>
  <c r="Z15" i="56"/>
  <c r="F34" i="56"/>
  <c r="K34" i="56"/>
  <c r="Z16" i="57"/>
  <c r="F34" i="57"/>
  <c r="F15" i="58"/>
  <c r="CA13" i="54"/>
  <c r="AE13" i="53"/>
  <c r="O13" i="36"/>
  <c r="AM13" i="36"/>
  <c r="AA13" i="36"/>
  <c r="L13" i="53"/>
  <c r="M13" i="53" s="1"/>
  <c r="CI13" i="53"/>
  <c r="BR87" i="36"/>
  <c r="BR65" i="36"/>
  <c r="BM65" i="36"/>
  <c r="BL65" i="36"/>
  <c r="BN65" i="36"/>
  <c r="BN87" i="36"/>
  <c r="BP87" i="36"/>
  <c r="BM87" i="36"/>
  <c r="BL87" i="36"/>
  <c r="BP65" i="36"/>
  <c r="BQ65" i="36"/>
  <c r="BQ87" i="36"/>
  <c r="BK65" i="36"/>
  <c r="BS65" i="36"/>
  <c r="BK87" i="36"/>
  <c r="BS87" i="36"/>
  <c r="W15" i="58"/>
  <c r="AG26" i="58"/>
  <c r="AG28" i="58"/>
  <c r="AH26" i="58"/>
  <c r="AH28" i="58"/>
  <c r="AI26" i="58"/>
  <c r="AI28" i="58"/>
  <c r="AH29" i="58"/>
  <c r="B34" i="58"/>
  <c r="V15" i="58"/>
  <c r="C34" i="58"/>
  <c r="D34" i="58"/>
  <c r="AC15" i="57"/>
  <c r="AC16" i="57"/>
  <c r="AC20" i="57"/>
  <c r="AC24" i="57"/>
  <c r="AC28" i="57"/>
  <c r="AC32" i="57"/>
  <c r="AB17" i="57"/>
  <c r="AB21" i="57"/>
  <c r="AB25" i="57"/>
  <c r="AB29" i="57"/>
  <c r="AB33" i="57"/>
  <c r="AC17" i="57"/>
  <c r="AC21" i="57"/>
  <c r="AC25" i="57"/>
  <c r="AC29" i="57"/>
  <c r="AC33" i="57"/>
  <c r="AB18" i="57"/>
  <c r="AB22" i="57"/>
  <c r="AB26" i="57"/>
  <c r="AB30" i="57"/>
  <c r="AC18" i="57"/>
  <c r="AC22" i="57"/>
  <c r="AC26" i="57"/>
  <c r="AC30" i="57"/>
  <c r="R15" i="57"/>
  <c r="R16" i="57"/>
  <c r="AD18" i="57"/>
  <c r="AB19" i="57"/>
  <c r="AB23" i="57"/>
  <c r="AB27" i="57"/>
  <c r="AB31" i="57"/>
  <c r="T15" i="57"/>
  <c r="S15" i="57"/>
  <c r="S16" i="57"/>
  <c r="AC19" i="57"/>
  <c r="AC23" i="57"/>
  <c r="AC27" i="57"/>
  <c r="AC15" i="56"/>
  <c r="AC24" i="56"/>
  <c r="AB16" i="56"/>
  <c r="AC16" i="56"/>
  <c r="AB18" i="56"/>
  <c r="AB20" i="56"/>
  <c r="AC34" i="56"/>
  <c r="AC20" i="56"/>
  <c r="AD15" i="56"/>
  <c r="AD16" i="56"/>
  <c r="AB17" i="56"/>
  <c r="AD20" i="56"/>
  <c r="AB21" i="56"/>
  <c r="AD24" i="56"/>
  <c r="AB25" i="56"/>
  <c r="AD28" i="56"/>
  <c r="AB29" i="56"/>
  <c r="AD32" i="56"/>
  <c r="AB33" i="56"/>
  <c r="AD34" i="56"/>
  <c r="AC17" i="56"/>
  <c r="AC21" i="56"/>
  <c r="AC25" i="56"/>
  <c r="AC29" i="56"/>
  <c r="AC33" i="56"/>
  <c r="AD17" i="56"/>
  <c r="AD21" i="56"/>
  <c r="AD25" i="56"/>
  <c r="AD29" i="56"/>
  <c r="AB30" i="56"/>
  <c r="AD33" i="56"/>
  <c r="AC18" i="56"/>
  <c r="AC22" i="56"/>
  <c r="AC26" i="56"/>
  <c r="AC30" i="56"/>
  <c r="R15" i="56"/>
  <c r="R16" i="56"/>
  <c r="AD18" i="56"/>
  <c r="AB19" i="56"/>
  <c r="AD22" i="56"/>
  <c r="AB23" i="56"/>
  <c r="AD26" i="56"/>
  <c r="AB27" i="56"/>
  <c r="AD30" i="56"/>
  <c r="AB31" i="56"/>
  <c r="S15" i="56"/>
  <c r="S16" i="56"/>
  <c r="AC19" i="56"/>
  <c r="AC23" i="56"/>
  <c r="AC27" i="56"/>
  <c r="T15" i="56"/>
  <c r="T16" i="56"/>
  <c r="AD19" i="56"/>
  <c r="AD23" i="56"/>
  <c r="AD27" i="56"/>
  <c r="AB32" i="56"/>
  <c r="Q13" i="36"/>
  <c r="AC13" i="36"/>
  <c r="AO13" i="36"/>
  <c r="BA13" i="36"/>
  <c r="BY13" i="36"/>
  <c r="BL13" i="36"/>
  <c r="F13" i="36"/>
  <c r="R13" i="36"/>
  <c r="BB13" i="36"/>
  <c r="CE13" i="36"/>
  <c r="CN13" i="54"/>
  <c r="CS13" i="54" s="1"/>
  <c r="BX13" i="36"/>
  <c r="T13" i="36"/>
  <c r="AF13" i="36"/>
  <c r="AR13" i="36"/>
  <c r="BD13" i="36"/>
  <c r="BP13" i="36"/>
  <c r="CB13" i="36"/>
  <c r="CI13" i="37"/>
  <c r="CS13" i="37" s="1"/>
  <c r="U13" i="36"/>
  <c r="AG13" i="36"/>
  <c r="AS13" i="36"/>
  <c r="BE13" i="36"/>
  <c r="BQ13" i="36"/>
  <c r="CC13" i="36"/>
  <c r="H13" i="36"/>
  <c r="CJ13" i="37"/>
  <c r="CK13" i="37"/>
  <c r="CJ13" i="53"/>
  <c r="S13" i="53"/>
  <c r="AQ13" i="53"/>
  <c r="I13" i="36"/>
  <c r="AE13" i="37"/>
  <c r="AQ13" i="37"/>
  <c r="CA13" i="37"/>
  <c r="CL13" i="37"/>
  <c r="CK13" i="53"/>
  <c r="CF13" i="53"/>
  <c r="CG13" i="53" s="1"/>
  <c r="J13" i="36"/>
  <c r="AD13" i="36"/>
  <c r="CQ13" i="54"/>
  <c r="CL13" i="53"/>
  <c r="C13" i="36"/>
  <c r="K13" i="36"/>
  <c r="BZ13" i="36"/>
  <c r="CN13" i="53"/>
  <c r="BO13" i="53"/>
  <c r="CA13" i="53"/>
  <c r="AP13" i="36"/>
  <c r="AJ13" i="53"/>
  <c r="AK13" i="53" s="1"/>
  <c r="X13" i="54"/>
  <c r="Y13" i="54" s="1"/>
  <c r="AJ13" i="54"/>
  <c r="AK13" i="54" s="1"/>
  <c r="CF13" i="54"/>
  <c r="CG13" i="54" s="1"/>
  <c r="X13" i="53"/>
  <c r="Y13" i="53" s="1"/>
  <c r="CP13" i="53"/>
  <c r="CO13" i="53"/>
  <c r="BH13" i="53"/>
  <c r="BI13" i="53" s="1"/>
  <c r="CQ13" i="53"/>
  <c r="AV13" i="53"/>
  <c r="AW13" i="53" s="1"/>
  <c r="S21" i="55"/>
  <c r="AV13" i="54"/>
  <c r="AW13" i="54" s="1"/>
  <c r="BH13" i="54"/>
  <c r="BI13" i="54" s="1"/>
  <c r="BT13" i="54"/>
  <c r="BU13" i="54" s="1"/>
  <c r="AE13" i="54"/>
  <c r="AQ13" i="54"/>
  <c r="BC13" i="54"/>
  <c r="BO13" i="54"/>
  <c r="CL13" i="54"/>
  <c r="CJ13" i="54"/>
  <c r="CK13" i="54"/>
  <c r="S13" i="54"/>
  <c r="CO13" i="54"/>
  <c r="CP13" i="54"/>
  <c r="BP31" i="54"/>
  <c r="BP95" i="54" s="1"/>
  <c r="CW25" i="54"/>
  <c r="BS96" i="54"/>
  <c r="BS93" i="54"/>
  <c r="BS94" i="54"/>
  <c r="BO31" i="54"/>
  <c r="BO95" i="54" s="1"/>
  <c r="L13" i="54"/>
  <c r="CM16" i="54"/>
  <c r="CM18" i="54"/>
  <c r="CI19" i="54"/>
  <c r="CM20" i="54"/>
  <c r="BR96" i="54"/>
  <c r="BR93" i="54"/>
  <c r="BR94" i="54"/>
  <c r="CJ19" i="54"/>
  <c r="CR24" i="54"/>
  <c r="CT25" i="54"/>
  <c r="CR27" i="54"/>
  <c r="CK19" i="54"/>
  <c r="CU25" i="54"/>
  <c r="CR26" i="54"/>
  <c r="G13" i="54"/>
  <c r="CL19" i="54"/>
  <c r="CV25" i="54"/>
  <c r="CW26" i="54"/>
  <c r="CK29" i="54"/>
  <c r="BU51" i="54"/>
  <c r="CN69" i="54"/>
  <c r="AJ69" i="54"/>
  <c r="CO69" i="54"/>
  <c r="BM96" i="54"/>
  <c r="BM93" i="54"/>
  <c r="BM94" i="54"/>
  <c r="BM91" i="54"/>
  <c r="BN94" i="54"/>
  <c r="BN91" i="54"/>
  <c r="BN93" i="54"/>
  <c r="BN96" i="54"/>
  <c r="BQ31" i="54"/>
  <c r="BQ95" i="54" s="1"/>
  <c r="BK96" i="54"/>
  <c r="BK93" i="54"/>
  <c r="BK94" i="54"/>
  <c r="BT29" i="54"/>
  <c r="BU29" i="54" s="1"/>
  <c r="BL96" i="54"/>
  <c r="BL93" i="54"/>
  <c r="BL94" i="54"/>
  <c r="BU53" i="54"/>
  <c r="AK63" i="54"/>
  <c r="BO87" i="54"/>
  <c r="BU75" i="54"/>
  <c r="BU55" i="54"/>
  <c r="CM62" i="54"/>
  <c r="CM63" i="54"/>
  <c r="CJ69" i="54"/>
  <c r="CA69" i="54"/>
  <c r="CK69" i="54"/>
  <c r="BH69" i="54"/>
  <c r="BI69" i="54" s="1"/>
  <c r="CW63" i="54"/>
  <c r="CL69" i="54"/>
  <c r="AQ69" i="54"/>
  <c r="AV69" i="54"/>
  <c r="CG62" i="54"/>
  <c r="CW70" i="54"/>
  <c r="CV76" i="54"/>
  <c r="BT65" i="54"/>
  <c r="BU49" i="54"/>
  <c r="BU65" i="54" s="1"/>
  <c r="AK61" i="54"/>
  <c r="AE69" i="54"/>
  <c r="G69" i="54"/>
  <c r="X69" i="54"/>
  <c r="CP69" i="54"/>
  <c r="BQ89" i="54"/>
  <c r="CI69" i="54"/>
  <c r="CQ69" i="54"/>
  <c r="CM70" i="54"/>
  <c r="BU76" i="54"/>
  <c r="BR89" i="54"/>
  <c r="BR91" i="54" s="1"/>
  <c r="M76" i="54"/>
  <c r="CM76" i="54"/>
  <c r="BU78" i="54"/>
  <c r="BT87" i="54"/>
  <c r="BK89" i="54"/>
  <c r="BK91" i="54" s="1"/>
  <c r="BS89" i="54"/>
  <c r="BS91" i="54" s="1"/>
  <c r="CU77" i="54"/>
  <c r="BL89" i="54"/>
  <c r="BL91" i="54" s="1"/>
  <c r="CR76" i="54"/>
  <c r="CR77" i="54"/>
  <c r="Y77" i="54"/>
  <c r="CW77" i="54" s="1"/>
  <c r="M78" i="54"/>
  <c r="CM78" i="54"/>
  <c r="CM79" i="54"/>
  <c r="CU79" i="54"/>
  <c r="CU81" i="54"/>
  <c r="CU83" i="54"/>
  <c r="CR79" i="54"/>
  <c r="Y79" i="54"/>
  <c r="CW79" i="54" s="1"/>
  <c r="CR81" i="54"/>
  <c r="Y81" i="54"/>
  <c r="CW81" i="54" s="1"/>
  <c r="M82" i="54"/>
  <c r="CM82" i="54"/>
  <c r="CR83" i="54"/>
  <c r="Y83" i="54"/>
  <c r="M84" i="54"/>
  <c r="CW84" i="54" s="1"/>
  <c r="CM84" i="54"/>
  <c r="BN96" i="53"/>
  <c r="BN93" i="53"/>
  <c r="BN94" i="53"/>
  <c r="BL96" i="53"/>
  <c r="BL93" i="53"/>
  <c r="BL91" i="53"/>
  <c r="BL94" i="53"/>
  <c r="BK31" i="53"/>
  <c r="BK95" i="53" s="1"/>
  <c r="BU38" i="53"/>
  <c r="BU42" i="53"/>
  <c r="BU46" i="53"/>
  <c r="M70" i="53"/>
  <c r="CW70" i="53" s="1"/>
  <c r="CM70" i="53"/>
  <c r="G13" i="53"/>
  <c r="BP31" i="53"/>
  <c r="BP95" i="53" s="1"/>
  <c r="CW27" i="53"/>
  <c r="CP69" i="53"/>
  <c r="X69" i="53"/>
  <c r="BT69" i="53"/>
  <c r="BP72" i="53"/>
  <c r="CN69" i="53"/>
  <c r="CM17" i="53"/>
  <c r="CJ19" i="53"/>
  <c r="CI19" i="53"/>
  <c r="BR94" i="53"/>
  <c r="BR91" i="53"/>
  <c r="BR96" i="53"/>
  <c r="BR93" i="53"/>
  <c r="CR24" i="53"/>
  <c r="CR27" i="53"/>
  <c r="BT29" i="53"/>
  <c r="BU35" i="53"/>
  <c r="CR81" i="53"/>
  <c r="Y81" i="53"/>
  <c r="CW81" i="53" s="1"/>
  <c r="BM96" i="53"/>
  <c r="BM93" i="53"/>
  <c r="BM94" i="53"/>
  <c r="CK19" i="53"/>
  <c r="CL19" i="53"/>
  <c r="BS31" i="53"/>
  <c r="BS95" i="53" s="1"/>
  <c r="CS24" i="53"/>
  <c r="CW25" i="53"/>
  <c r="BU36" i="53"/>
  <c r="BU40" i="53"/>
  <c r="BU44" i="53"/>
  <c r="BU29" i="53"/>
  <c r="BN72" i="53"/>
  <c r="BN89" i="53" s="1"/>
  <c r="BN91" i="53" s="1"/>
  <c r="BO69" i="53"/>
  <c r="BO72" i="53" s="1"/>
  <c r="CW20" i="53"/>
  <c r="CM26" i="53"/>
  <c r="CG26" i="53"/>
  <c r="CW26" i="53" s="1"/>
  <c r="CU27" i="53"/>
  <c r="BU34" i="53"/>
  <c r="M63" i="53"/>
  <c r="CM63" i="53"/>
  <c r="CM19" i="53"/>
  <c r="BQ94" i="53"/>
  <c r="BQ91" i="53"/>
  <c r="BQ93" i="53"/>
  <c r="BQ96" i="53"/>
  <c r="CU62" i="53"/>
  <c r="CK69" i="53"/>
  <c r="BH69" i="53"/>
  <c r="CR79" i="53"/>
  <c r="Y79" i="53"/>
  <c r="CW79" i="53" s="1"/>
  <c r="CJ69" i="53"/>
  <c r="CR62" i="53"/>
  <c r="Y62" i="53"/>
  <c r="CF69" i="53"/>
  <c r="CG69" i="53" s="1"/>
  <c r="BO65" i="53"/>
  <c r="M61" i="53"/>
  <c r="CM61" i="53"/>
  <c r="BP89" i="53"/>
  <c r="AQ69" i="53"/>
  <c r="AW69" i="53" s="1"/>
  <c r="Y77" i="53"/>
  <c r="CW77" i="53" s="1"/>
  <c r="BT65" i="53"/>
  <c r="CR83" i="53"/>
  <c r="Y83" i="53"/>
  <c r="CW83" i="53" s="1"/>
  <c r="BU43" i="53"/>
  <c r="CO69" i="53"/>
  <c r="CI69" i="53"/>
  <c r="CS69" i="53" s="1"/>
  <c r="CQ69" i="53"/>
  <c r="BK89" i="53"/>
  <c r="BS89" i="53"/>
  <c r="S69" i="53"/>
  <c r="AJ69" i="53"/>
  <c r="AK69" i="53" s="1"/>
  <c r="AK76" i="53"/>
  <c r="BU76" i="53"/>
  <c r="BU87" i="53" s="1"/>
  <c r="CM76" i="53"/>
  <c r="CL69" i="53"/>
  <c r="M76" i="53"/>
  <c r="BM89" i="53"/>
  <c r="BM91" i="53" s="1"/>
  <c r="CW78" i="53"/>
  <c r="CW84" i="53"/>
  <c r="BT87" i="53"/>
  <c r="X13" i="37"/>
  <c r="AJ13" i="37"/>
  <c r="AV13" i="37"/>
  <c r="BH13" i="37"/>
  <c r="BT13" i="37"/>
  <c r="CF13" i="37"/>
  <c r="S13" i="37"/>
  <c r="BC13" i="37"/>
  <c r="BO13" i="37"/>
  <c r="AJ69" i="37"/>
  <c r="AW76" i="37"/>
  <c r="AW76" i="36" s="1"/>
  <c r="AV69" i="37"/>
  <c r="CV78" i="36" l="1"/>
  <c r="CG69" i="54"/>
  <c r="CW83" i="54"/>
  <c r="CV82" i="36"/>
  <c r="CV83" i="36"/>
  <c r="CS84" i="36"/>
  <c r="CT26" i="36"/>
  <c r="CS27" i="36"/>
  <c r="CS25" i="36"/>
  <c r="CU26" i="36"/>
  <c r="BI69" i="37"/>
  <c r="CT84" i="36"/>
  <c r="CS78" i="36"/>
  <c r="CS69" i="54"/>
  <c r="CV79" i="36"/>
  <c r="CS77" i="36"/>
  <c r="CV81" i="36"/>
  <c r="CV77" i="36"/>
  <c r="CS83" i="36"/>
  <c r="CU84" i="36"/>
  <c r="CU61" i="36"/>
  <c r="CV27" i="36"/>
  <c r="CS79" i="36"/>
  <c r="CT76" i="36"/>
  <c r="Y69" i="54"/>
  <c r="CU82" i="36"/>
  <c r="CS81" i="36"/>
  <c r="CS82" i="36"/>
  <c r="CU69" i="53"/>
  <c r="BI63" i="36"/>
  <c r="CW62" i="53"/>
  <c r="AD22" i="57"/>
  <c r="CU29" i="53"/>
  <c r="T16" i="57"/>
  <c r="AD25" i="57"/>
  <c r="AA23" i="56"/>
  <c r="AD27" i="57"/>
  <c r="AD24" i="57"/>
  <c r="AC19" i="58"/>
  <c r="AA20" i="56"/>
  <c r="AA28" i="56"/>
  <c r="F10" i="56"/>
  <c r="AE27" i="56" s="1"/>
  <c r="AA31" i="56"/>
  <c r="AD20" i="57"/>
  <c r="AC26" i="58"/>
  <c r="AE18" i="56"/>
  <c r="Q15" i="56"/>
  <c r="AA29" i="56"/>
  <c r="AA25" i="56"/>
  <c r="AA15" i="56"/>
  <c r="Q16" i="56"/>
  <c r="AA30" i="56"/>
  <c r="AA16" i="56"/>
  <c r="AA19" i="56"/>
  <c r="AD21" i="57"/>
  <c r="AD15" i="57"/>
  <c r="AD19" i="57"/>
  <c r="H21" i="55"/>
  <c r="AK62" i="36"/>
  <c r="CW61" i="54"/>
  <c r="CU20" i="36"/>
  <c r="CV20" i="36"/>
  <c r="CT20" i="36"/>
  <c r="CS20" i="36"/>
  <c r="AD28" i="57"/>
  <c r="AD34" i="57"/>
  <c r="AD26" i="57"/>
  <c r="AD29" i="57"/>
  <c r="AD30" i="57"/>
  <c r="AD33" i="57"/>
  <c r="AD32" i="57"/>
  <c r="AD16" i="57"/>
  <c r="F34" i="58"/>
  <c r="CS16" i="36"/>
  <c r="CU16" i="36"/>
  <c r="CW63" i="53"/>
  <c r="CW61" i="53"/>
  <c r="CU28" i="37"/>
  <c r="CU28" i="36" s="1"/>
  <c r="CU29" i="54"/>
  <c r="AC22" i="58"/>
  <c r="AC33" i="58"/>
  <c r="AC21" i="58"/>
  <c r="AC32" i="58"/>
  <c r="S15" i="58"/>
  <c r="AC29" i="58"/>
  <c r="AC17" i="58"/>
  <c r="AC23" i="58"/>
  <c r="AC30" i="58"/>
  <c r="CW62" i="54"/>
  <c r="BI69" i="53"/>
  <c r="CT16" i="36"/>
  <c r="AE34" i="56"/>
  <c r="CI13" i="36"/>
  <c r="CQ13" i="36"/>
  <c r="AE30" i="56"/>
  <c r="AA24" i="56"/>
  <c r="AA27" i="56"/>
  <c r="AE17" i="56"/>
  <c r="AA22" i="56"/>
  <c r="AB20" i="58"/>
  <c r="AC18" i="58"/>
  <c r="AB22" i="58"/>
  <c r="AC25" i="58"/>
  <c r="AB33" i="58"/>
  <c r="AB17" i="58"/>
  <c r="AC15" i="58"/>
  <c r="AB32" i="58"/>
  <c r="AB16" i="58"/>
  <c r="AB18" i="58"/>
  <c r="AB29" i="58"/>
  <c r="CU13" i="53"/>
  <c r="AE32" i="56"/>
  <c r="AA17" i="56"/>
  <c r="AB15" i="58"/>
  <c r="S16" i="58"/>
  <c r="AB19" i="58"/>
  <c r="AB25" i="58"/>
  <c r="AB28" i="58"/>
  <c r="AB30" i="58"/>
  <c r="AA32" i="56"/>
  <c r="AA18" i="56"/>
  <c r="AA33" i="56"/>
  <c r="AC27" i="58"/>
  <c r="AB31" i="58"/>
  <c r="R16" i="58"/>
  <c r="AC28" i="58"/>
  <c r="AE29" i="56"/>
  <c r="AE31" i="56"/>
  <c r="AB24" i="58"/>
  <c r="R15" i="58"/>
  <c r="AB26" i="58"/>
  <c r="AB21" i="58"/>
  <c r="AB27" i="58"/>
  <c r="CV13" i="54"/>
  <c r="CN13" i="36"/>
  <c r="AC24" i="58"/>
  <c r="CU13" i="54"/>
  <c r="AD17" i="57"/>
  <c r="AC20" i="58"/>
  <c r="AD31" i="57"/>
  <c r="AC16" i="58"/>
  <c r="CW13" i="53"/>
  <c r="BO89" i="53"/>
  <c r="AK63" i="36"/>
  <c r="CU81" i="36"/>
  <c r="CV25" i="36"/>
  <c r="AE19" i="36"/>
  <c r="AW17" i="36"/>
  <c r="BC69" i="36"/>
  <c r="BI27" i="36"/>
  <c r="BI17" i="36"/>
  <c r="CV76" i="36"/>
  <c r="AW16" i="36"/>
  <c r="AW69" i="37"/>
  <c r="AV69" i="36"/>
  <c r="AK27" i="36"/>
  <c r="AA34" i="56"/>
  <c r="AA21" i="56"/>
  <c r="CS61" i="36"/>
  <c r="CS24" i="36"/>
  <c r="AK77" i="36"/>
  <c r="AW24" i="36"/>
  <c r="CU79" i="36"/>
  <c r="CV61" i="36"/>
  <c r="CV24" i="36"/>
  <c r="AW62" i="36"/>
  <c r="BI81" i="36"/>
  <c r="CU27" i="36"/>
  <c r="AK70" i="36"/>
  <c r="AK25" i="36"/>
  <c r="AW26" i="36"/>
  <c r="AK69" i="37"/>
  <c r="AJ69" i="36"/>
  <c r="BO72" i="54"/>
  <c r="CU62" i="36"/>
  <c r="CT25" i="36"/>
  <c r="CT83" i="36"/>
  <c r="CT81" i="36"/>
  <c r="CT79" i="36"/>
  <c r="CT77" i="36"/>
  <c r="CT62" i="36"/>
  <c r="AK61" i="36"/>
  <c r="BI16" i="36"/>
  <c r="CV84" i="36"/>
  <c r="CS76" i="36"/>
  <c r="CS63" i="36"/>
  <c r="AE69" i="36"/>
  <c r="BI77" i="36"/>
  <c r="BH69" i="36"/>
  <c r="BI62" i="36"/>
  <c r="CU77" i="36"/>
  <c r="CV16" i="36"/>
  <c r="AK17" i="36"/>
  <c r="AQ19" i="36"/>
  <c r="BI25" i="36"/>
  <c r="BC19" i="36"/>
  <c r="BO91" i="54"/>
  <c r="BO89" i="54"/>
  <c r="CU76" i="36"/>
  <c r="CT24" i="36"/>
  <c r="AQ69" i="36"/>
  <c r="CV63" i="36"/>
  <c r="AW25" i="36"/>
  <c r="CV26" i="36"/>
  <c r="CU25" i="36"/>
  <c r="CU83" i="36"/>
  <c r="AK76" i="36"/>
  <c r="E10" i="58"/>
  <c r="CT13" i="53"/>
  <c r="CR13" i="53"/>
  <c r="CS13" i="53"/>
  <c r="CS13" i="36" s="1"/>
  <c r="G34" i="58"/>
  <c r="H34" i="58"/>
  <c r="K19" i="58"/>
  <c r="K31" i="58"/>
  <c r="K33" i="58"/>
  <c r="K28" i="58"/>
  <c r="AJ28" i="58" s="1"/>
  <c r="AI29" i="58"/>
  <c r="K26" i="58"/>
  <c r="AJ26" i="58" s="1"/>
  <c r="K22" i="58"/>
  <c r="K32" i="58"/>
  <c r="Y15" i="58"/>
  <c r="E34" i="58"/>
  <c r="CV13" i="53"/>
  <c r="CO13" i="36"/>
  <c r="AE13" i="36"/>
  <c r="BC13" i="36"/>
  <c r="CA13" i="36"/>
  <c r="CK13" i="36"/>
  <c r="CU13" i="37"/>
  <c r="S13" i="36"/>
  <c r="AQ13" i="36"/>
  <c r="CJ13" i="36"/>
  <c r="CT13" i="37"/>
  <c r="BU13" i="37"/>
  <c r="BU13" i="36" s="1"/>
  <c r="BT13" i="36"/>
  <c r="BI13" i="37"/>
  <c r="BI13" i="36" s="1"/>
  <c r="BH13" i="36"/>
  <c r="CG13" i="37"/>
  <c r="CG13" i="36" s="1"/>
  <c r="CF13" i="36"/>
  <c r="AW13" i="37"/>
  <c r="AW13" i="36" s="1"/>
  <c r="AV13" i="36"/>
  <c r="CM13" i="53"/>
  <c r="CM13" i="54"/>
  <c r="CP13" i="36"/>
  <c r="AK13" i="37"/>
  <c r="AK13" i="36" s="1"/>
  <c r="AJ13" i="36"/>
  <c r="BO13" i="36"/>
  <c r="Y13" i="37"/>
  <c r="Y13" i="36" s="1"/>
  <c r="X13" i="36"/>
  <c r="CT13" i="54"/>
  <c r="CL13" i="36"/>
  <c r="CV13" i="37"/>
  <c r="CV69" i="54"/>
  <c r="CU69" i="54"/>
  <c r="BO94" i="54"/>
  <c r="BO93" i="54"/>
  <c r="BO96" i="54"/>
  <c r="BT89" i="54"/>
  <c r="CW76" i="54"/>
  <c r="CM69" i="54"/>
  <c r="M69" i="54"/>
  <c r="CR69" i="54"/>
  <c r="BU31" i="54"/>
  <c r="BU95" i="54" s="1"/>
  <c r="CW78" i="54"/>
  <c r="CT69" i="54"/>
  <c r="AK69" i="54"/>
  <c r="CW82" i="54"/>
  <c r="BU87" i="54"/>
  <c r="BU89" i="54" s="1"/>
  <c r="BQ94" i="54"/>
  <c r="BQ91" i="54"/>
  <c r="BQ96" i="54"/>
  <c r="BQ93" i="54"/>
  <c r="CM19" i="54"/>
  <c r="BT31" i="54"/>
  <c r="BT95" i="54" s="1"/>
  <c r="AW69" i="54"/>
  <c r="BP94" i="54"/>
  <c r="BP91" i="54"/>
  <c r="BP93" i="54"/>
  <c r="BP96" i="54"/>
  <c r="CR13" i="54"/>
  <c r="M13" i="54"/>
  <c r="CW13" i="54" s="1"/>
  <c r="BU69" i="53"/>
  <c r="BK94" i="53"/>
  <c r="BK91" i="53"/>
  <c r="BO91" i="53" s="1"/>
  <c r="BK96" i="53"/>
  <c r="BK93" i="53"/>
  <c r="Y69" i="53"/>
  <c r="CW69" i="53" s="1"/>
  <c r="BT72" i="53"/>
  <c r="BT89" i="53" s="1"/>
  <c r="CV69" i="53"/>
  <c r="CM69" i="53"/>
  <c r="BO31" i="53"/>
  <c r="BO95" i="53" s="1"/>
  <c r="BU31" i="53"/>
  <c r="BU95" i="53" s="1"/>
  <c r="BU65" i="53"/>
  <c r="CW76" i="53"/>
  <c r="CT69" i="53"/>
  <c r="BS94" i="53"/>
  <c r="BS91" i="53"/>
  <c r="BS96" i="53"/>
  <c r="BS93" i="53"/>
  <c r="BU72" i="53"/>
  <c r="BT31" i="53"/>
  <c r="BT95" i="53" s="1"/>
  <c r="CW24" i="53"/>
  <c r="CR69" i="53"/>
  <c r="BP94" i="53"/>
  <c r="BP91" i="53"/>
  <c r="BT91" i="53" s="1"/>
  <c r="BP96" i="53"/>
  <c r="BP93" i="53"/>
  <c r="BT91" i="54" l="1"/>
  <c r="AE22" i="56"/>
  <c r="AE21" i="56"/>
  <c r="U16" i="56"/>
  <c r="U15" i="56"/>
  <c r="AE15" i="56"/>
  <c r="AE26" i="56"/>
  <c r="AE33" i="56"/>
  <c r="AE16" i="56"/>
  <c r="AE25" i="56"/>
  <c r="AE20" i="56"/>
  <c r="AE24" i="56"/>
  <c r="AE28" i="56"/>
  <c r="AE23" i="56"/>
  <c r="AE19" i="56"/>
  <c r="AB34" i="58"/>
  <c r="BI69" i="36"/>
  <c r="CV13" i="36"/>
  <c r="CU13" i="36"/>
  <c r="AK69" i="36"/>
  <c r="AW69" i="36"/>
  <c r="BU89" i="53"/>
  <c r="AD31" i="58"/>
  <c r="T16" i="58"/>
  <c r="AD15" i="58"/>
  <c r="AD17" i="58"/>
  <c r="AD21" i="58"/>
  <c r="AD25" i="58"/>
  <c r="AD29" i="58"/>
  <c r="AD33" i="58"/>
  <c r="T15" i="58"/>
  <c r="AD16" i="58"/>
  <c r="AD20" i="58"/>
  <c r="AD24" i="58"/>
  <c r="AD28" i="58"/>
  <c r="AD32" i="58"/>
  <c r="AD18" i="58"/>
  <c r="AD22" i="58"/>
  <c r="AD26" i="58"/>
  <c r="AD30" i="58"/>
  <c r="AD19" i="58"/>
  <c r="AD23" i="58"/>
  <c r="AD27" i="58"/>
  <c r="J34" i="58"/>
  <c r="K15" i="58"/>
  <c r="Z15" i="58" s="1"/>
  <c r="K16" i="58"/>
  <c r="I34" i="58"/>
  <c r="K30" i="58"/>
  <c r="K25" i="58"/>
  <c r="K21" i="58"/>
  <c r="K20" i="58"/>
  <c r="K23" i="58"/>
  <c r="K29" i="58"/>
  <c r="K17" i="58"/>
  <c r="K27" i="58"/>
  <c r="CT13" i="36"/>
  <c r="BT96" i="54"/>
  <c r="BT93" i="54"/>
  <c r="BT94" i="54"/>
  <c r="BU96" i="54"/>
  <c r="BU93" i="54"/>
  <c r="BU94" i="54"/>
  <c r="BU91" i="54"/>
  <c r="CW69" i="54"/>
  <c r="BU96" i="53"/>
  <c r="BU93" i="53"/>
  <c r="BU91" i="53"/>
  <c r="BU94" i="53"/>
  <c r="BT96" i="53"/>
  <c r="BT93" i="53"/>
  <c r="BT94" i="53"/>
  <c r="BO96" i="53"/>
  <c r="BO93" i="53"/>
  <c r="BO94" i="53"/>
  <c r="AD34" i="58" l="1"/>
  <c r="AC34" i="58"/>
  <c r="Z16" i="58"/>
  <c r="K24" i="58"/>
  <c r="K18" i="58"/>
  <c r="K34" i="58" l="1"/>
  <c r="Z27" i="28" l="1"/>
  <c r="Y27" i="28"/>
  <c r="X27" i="28"/>
  <c r="W27" i="28"/>
  <c r="V27" i="28"/>
  <c r="AI26" i="28"/>
  <c r="AH26" i="28"/>
  <c r="AG26" i="28"/>
  <c r="AF26" i="28"/>
  <c r="Z26" i="28"/>
  <c r="Y26" i="28"/>
  <c r="X26" i="28"/>
  <c r="W26" i="28"/>
  <c r="V26" i="28"/>
  <c r="Z25" i="28"/>
  <c r="Y25" i="28"/>
  <c r="X25" i="28"/>
  <c r="W25" i="28"/>
  <c r="V25" i="28"/>
  <c r="Z24" i="28"/>
  <c r="Y24" i="28"/>
  <c r="X24" i="28"/>
  <c r="W24" i="28"/>
  <c r="V24" i="28"/>
  <c r="Z23" i="28"/>
  <c r="Y23" i="28"/>
  <c r="X23" i="28"/>
  <c r="W23" i="28"/>
  <c r="V23" i="28"/>
  <c r="K27" i="28"/>
  <c r="K26" i="28"/>
  <c r="AJ26" i="28" s="1"/>
  <c r="K25" i="28"/>
  <c r="K24" i="28"/>
  <c r="K23" i="28"/>
  <c r="BW44" i="40" l="1"/>
  <c r="BV44" i="40"/>
  <c r="BU44" i="40"/>
  <c r="BT44" i="40"/>
  <c r="BP44" i="40"/>
  <c r="BO44" i="40"/>
  <c r="BM44" i="40"/>
  <c r="BW43" i="40"/>
  <c r="BV43" i="40"/>
  <c r="BU43" i="40"/>
  <c r="BT43" i="40"/>
  <c r="BP43" i="40"/>
  <c r="BO43" i="40"/>
  <c r="BM43" i="40"/>
  <c r="BW42" i="40"/>
  <c r="BV42" i="40"/>
  <c r="BU42" i="40"/>
  <c r="BT42" i="40"/>
  <c r="BW41" i="40"/>
  <c r="BV41" i="40"/>
  <c r="BU41" i="40"/>
  <c r="BT41" i="40"/>
  <c r="BP41" i="40"/>
  <c r="BO41" i="40"/>
  <c r="BM41" i="40"/>
  <c r="BW40" i="40"/>
  <c r="BV40" i="40"/>
  <c r="BU40" i="40"/>
  <c r="BT40" i="40"/>
  <c r="BP40" i="40"/>
  <c r="BO40" i="40"/>
  <c r="BM40" i="40"/>
  <c r="BW39" i="40"/>
  <c r="BV39" i="40"/>
  <c r="BU39" i="40"/>
  <c r="BT39" i="40"/>
  <c r="BP39" i="40"/>
  <c r="BO39" i="40"/>
  <c r="BM39" i="40"/>
  <c r="BW38" i="40"/>
  <c r="BV38" i="40"/>
  <c r="BU38" i="40"/>
  <c r="BT38" i="40"/>
  <c r="BP38" i="40"/>
  <c r="BO38" i="40"/>
  <c r="BM38" i="40"/>
  <c r="BW37" i="40"/>
  <c r="BV37" i="40"/>
  <c r="BU37" i="40"/>
  <c r="BT37" i="40"/>
  <c r="BP37" i="40"/>
  <c r="BO37" i="40"/>
  <c r="BM37" i="40"/>
  <c r="BW36" i="40"/>
  <c r="BV36" i="40"/>
  <c r="BU36" i="40"/>
  <c r="BT36" i="40"/>
  <c r="BP36" i="40"/>
  <c r="BO36" i="40"/>
  <c r="BM36" i="40"/>
  <c r="BW35" i="40"/>
  <c r="BV35" i="40"/>
  <c r="BU35" i="40"/>
  <c r="BT35" i="40"/>
  <c r="BP35" i="40"/>
  <c r="BO35" i="40"/>
  <c r="BM35" i="40"/>
  <c r="BW34" i="40"/>
  <c r="BV34" i="40"/>
  <c r="BU34" i="40"/>
  <c r="BT34" i="40"/>
  <c r="BP34" i="40"/>
  <c r="BO34" i="40"/>
  <c r="BM34" i="40"/>
  <c r="BW33" i="40"/>
  <c r="BV33" i="40"/>
  <c r="BU33" i="40"/>
  <c r="BT33" i="40"/>
  <c r="BP33" i="40"/>
  <c r="BO33" i="40"/>
  <c r="BM33" i="40"/>
  <c r="BW32" i="40"/>
  <c r="BV32" i="40"/>
  <c r="BU32" i="40"/>
  <c r="BT32" i="40"/>
  <c r="BP32" i="40"/>
  <c r="BO32" i="40"/>
  <c r="BM32" i="40"/>
  <c r="BW31" i="40"/>
  <c r="BV31" i="40"/>
  <c r="BU31" i="40"/>
  <c r="BT31" i="40"/>
  <c r="BP31" i="40"/>
  <c r="BO31" i="40"/>
  <c r="BM31" i="40"/>
  <c r="BW30" i="40"/>
  <c r="BV30" i="40"/>
  <c r="BU30" i="40"/>
  <c r="BT30" i="40"/>
  <c r="BP30" i="40"/>
  <c r="BM30" i="40"/>
  <c r="BW29" i="40"/>
  <c r="BV29" i="40"/>
  <c r="BU29" i="40"/>
  <c r="BT29" i="40"/>
  <c r="BP29" i="40"/>
  <c r="BM29" i="40"/>
  <c r="BW28" i="40"/>
  <c r="BV28" i="40"/>
  <c r="BU28" i="40"/>
  <c r="BT28" i="40"/>
  <c r="BP28" i="40"/>
  <c r="BM28" i="40"/>
  <c r="BW27" i="40"/>
  <c r="BV27" i="40"/>
  <c r="BU27" i="40"/>
  <c r="BT27" i="40"/>
  <c r="BP27" i="40"/>
  <c r="BM27" i="40"/>
  <c r="BW26" i="40"/>
  <c r="BV26" i="40"/>
  <c r="BU26" i="40"/>
  <c r="BT26" i="40"/>
  <c r="BP26" i="40"/>
  <c r="BO26" i="40"/>
  <c r="BM26" i="40"/>
  <c r="BW25" i="40"/>
  <c r="BV25" i="40"/>
  <c r="BU25" i="40"/>
  <c r="BT25" i="40"/>
  <c r="BP25" i="40"/>
  <c r="BO25" i="40"/>
  <c r="BM25" i="40"/>
  <c r="BW24" i="40"/>
  <c r="BV24" i="40"/>
  <c r="BU24" i="40"/>
  <c r="BT24" i="40"/>
  <c r="BP24" i="40"/>
  <c r="BO24" i="40"/>
  <c r="BM24" i="40"/>
  <c r="BW23" i="40"/>
  <c r="BV23" i="40"/>
  <c r="BU23" i="40"/>
  <c r="BT23" i="40"/>
  <c r="BP23" i="40"/>
  <c r="BO23" i="40"/>
  <c r="BM23" i="40"/>
  <c r="BW22" i="40"/>
  <c r="BV22" i="40"/>
  <c r="BU22" i="40"/>
  <c r="BT22" i="40"/>
  <c r="BP22" i="40"/>
  <c r="BO22" i="40"/>
  <c r="BM22" i="40"/>
  <c r="BW21" i="40"/>
  <c r="BV21" i="40"/>
  <c r="BU21" i="40"/>
  <c r="BT21" i="40"/>
  <c r="BP21" i="40"/>
  <c r="BO21" i="40"/>
  <c r="BM21" i="40"/>
  <c r="BW20" i="40"/>
  <c r="BV20" i="40"/>
  <c r="BU20" i="40"/>
  <c r="BT20" i="40"/>
  <c r="BP20" i="40"/>
  <c r="BO20" i="40"/>
  <c r="BM20" i="40"/>
  <c r="BW19" i="40"/>
  <c r="BV19" i="40"/>
  <c r="BU19" i="40"/>
  <c r="BT19" i="40"/>
  <c r="BP19" i="40"/>
  <c r="BO19" i="40"/>
  <c r="BM19" i="40"/>
  <c r="BW18" i="40"/>
  <c r="BV18" i="40"/>
  <c r="BU18" i="40"/>
  <c r="BT18" i="40"/>
  <c r="BP18" i="40"/>
  <c r="BO18" i="40"/>
  <c r="BM18" i="40"/>
  <c r="L13" i="37" l="1"/>
  <c r="G13" i="37"/>
  <c r="BB37" i="40"/>
  <c r="BB36" i="40"/>
  <c r="BB35" i="40"/>
  <c r="BB34" i="40"/>
  <c r="AM37" i="40"/>
  <c r="AM36" i="40"/>
  <c r="AM35" i="40"/>
  <c r="AM34" i="40"/>
  <c r="X37" i="40"/>
  <c r="X36" i="40"/>
  <c r="X35" i="40"/>
  <c r="X34" i="40"/>
  <c r="I37" i="40"/>
  <c r="I36" i="40"/>
  <c r="I35" i="40"/>
  <c r="BQ35" i="40" s="1"/>
  <c r="I34" i="40"/>
  <c r="BT53" i="37"/>
  <c r="BT53" i="36" s="1"/>
  <c r="BO53" i="37"/>
  <c r="BO53" i="36" s="1"/>
  <c r="BT52" i="37"/>
  <c r="BT52" i="36" s="1"/>
  <c r="BO52" i="37"/>
  <c r="BO52" i="36" s="1"/>
  <c r="BT51" i="37"/>
  <c r="BT51" i="36" s="1"/>
  <c r="BO51" i="37"/>
  <c r="BO51" i="36" s="1"/>
  <c r="BT50" i="37"/>
  <c r="BT50" i="36" s="1"/>
  <c r="BO50" i="37"/>
  <c r="BO50" i="36" s="1"/>
  <c r="X38" i="40"/>
  <c r="BQ36" i="40" l="1"/>
  <c r="BQ34" i="40"/>
  <c r="BQ37" i="40"/>
  <c r="CM13" i="37"/>
  <c r="G13" i="36"/>
  <c r="CR13" i="37"/>
  <c r="L13" i="36"/>
  <c r="BU51" i="37"/>
  <c r="BU51" i="36" s="1"/>
  <c r="BU52" i="37"/>
  <c r="BU52" i="36" s="1"/>
  <c r="BU53" i="37"/>
  <c r="BU53" i="36" s="1"/>
  <c r="BU50" i="37"/>
  <c r="BU50" i="36" s="1"/>
  <c r="M13" i="37"/>
  <c r="M13" i="36" s="1"/>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BW45" i="40" s="1"/>
  <c r="BW47" i="40" l="1"/>
  <c r="BW48" i="40"/>
  <c r="BW50" i="40"/>
  <c r="BW52" i="40"/>
  <c r="BW49" i="40"/>
  <c r="BW51" i="40"/>
  <c r="CW13" i="37"/>
  <c r="BS87" i="37" l="1"/>
  <c r="BR87" i="37"/>
  <c r="BQ87" i="37"/>
  <c r="BP87" i="37"/>
  <c r="BN87" i="37"/>
  <c r="BM87" i="37"/>
  <c r="BL87" i="37"/>
  <c r="BK87" i="37"/>
  <c r="BT85" i="37"/>
  <c r="BT85" i="36" s="1"/>
  <c r="BO85" i="37"/>
  <c r="BO85" i="36" s="1"/>
  <c r="CF84" i="37"/>
  <c r="CF84" i="36" s="1"/>
  <c r="CA84" i="36"/>
  <c r="BT84" i="37"/>
  <c r="BT84" i="36" s="1"/>
  <c r="BO84" i="37"/>
  <c r="BO84" i="36" s="1"/>
  <c r="X84" i="37"/>
  <c r="X84" i="36" s="1"/>
  <c r="S84" i="36"/>
  <c r="L84" i="37"/>
  <c r="L84" i="36" s="1"/>
  <c r="G84" i="36"/>
  <c r="CF83" i="37"/>
  <c r="CF83" i="36" s="1"/>
  <c r="CA83" i="36"/>
  <c r="BT83" i="37"/>
  <c r="BT83" i="36" s="1"/>
  <c r="BO83" i="37"/>
  <c r="BO83" i="36" s="1"/>
  <c r="X83" i="37"/>
  <c r="X83" i="36" s="1"/>
  <c r="S83" i="36"/>
  <c r="L83" i="37"/>
  <c r="L83" i="36" s="1"/>
  <c r="G83" i="36"/>
  <c r="CF82" i="37"/>
  <c r="CF82" i="36" s="1"/>
  <c r="CA82" i="36"/>
  <c r="BT82" i="37"/>
  <c r="BT82" i="36" s="1"/>
  <c r="BO82" i="37"/>
  <c r="BO82" i="36" s="1"/>
  <c r="X82" i="37"/>
  <c r="X82" i="36" s="1"/>
  <c r="S82" i="36"/>
  <c r="L82" i="37"/>
  <c r="L82" i="36" s="1"/>
  <c r="G82" i="36"/>
  <c r="CF81" i="37"/>
  <c r="CF81" i="36" s="1"/>
  <c r="CA81" i="36"/>
  <c r="BT81" i="37"/>
  <c r="BT81" i="36" s="1"/>
  <c r="BO81" i="37"/>
  <c r="BO81" i="36" s="1"/>
  <c r="X81" i="37"/>
  <c r="X81" i="36" s="1"/>
  <c r="S81" i="36"/>
  <c r="L81" i="37"/>
  <c r="L81" i="36" s="1"/>
  <c r="G81" i="36"/>
  <c r="BT80" i="37"/>
  <c r="BT80" i="36" s="1"/>
  <c r="BO80" i="37"/>
  <c r="BO80" i="36" s="1"/>
  <c r="CF79" i="37"/>
  <c r="CF79" i="36" s="1"/>
  <c r="CA79" i="36"/>
  <c r="BT79" i="37"/>
  <c r="BT79" i="36" s="1"/>
  <c r="BO79" i="37"/>
  <c r="BO79" i="36" s="1"/>
  <c r="X79" i="37"/>
  <c r="X79" i="36" s="1"/>
  <c r="S79" i="36"/>
  <c r="L79" i="37"/>
  <c r="L79" i="36" s="1"/>
  <c r="G79" i="36"/>
  <c r="CF78" i="37"/>
  <c r="CF78" i="36" s="1"/>
  <c r="CA78" i="36"/>
  <c r="BT78" i="37"/>
  <c r="BT78" i="36" s="1"/>
  <c r="BO78" i="37"/>
  <c r="BO78" i="36" s="1"/>
  <c r="X78" i="37"/>
  <c r="X78" i="36" s="1"/>
  <c r="S78" i="36"/>
  <c r="L78" i="37"/>
  <c r="L78" i="36" s="1"/>
  <c r="G78" i="36"/>
  <c r="CF77" i="37"/>
  <c r="CF77" i="36" s="1"/>
  <c r="CA77" i="36"/>
  <c r="BT77" i="37"/>
  <c r="BT77" i="36" s="1"/>
  <c r="BO77" i="37"/>
  <c r="BO77" i="36" s="1"/>
  <c r="X77" i="37"/>
  <c r="X77" i="36" s="1"/>
  <c r="S77" i="36"/>
  <c r="L77" i="37"/>
  <c r="L77" i="36" s="1"/>
  <c r="G77" i="36"/>
  <c r="CF76" i="37"/>
  <c r="CF76" i="36" s="1"/>
  <c r="CA76" i="36"/>
  <c r="BT76" i="37"/>
  <c r="BT76" i="36" s="1"/>
  <c r="BO76" i="37"/>
  <c r="BO76" i="36" s="1"/>
  <c r="X76" i="37"/>
  <c r="X76" i="36" s="1"/>
  <c r="S76" i="36"/>
  <c r="L76" i="37"/>
  <c r="L76" i="36" s="1"/>
  <c r="G76" i="36"/>
  <c r="BT75" i="37"/>
  <c r="BT75" i="36" s="1"/>
  <c r="BT87" i="36" s="1"/>
  <c r="BO75" i="37"/>
  <c r="BO75" i="36" s="1"/>
  <c r="CF70" i="37"/>
  <c r="CF70" i="36" s="1"/>
  <c r="CA70" i="37"/>
  <c r="CA70" i="36" s="1"/>
  <c r="BT70" i="37"/>
  <c r="BT70" i="36" s="1"/>
  <c r="BO70" i="37"/>
  <c r="BO70" i="36" s="1"/>
  <c r="X70" i="37"/>
  <c r="X70" i="36" s="1"/>
  <c r="S70" i="37"/>
  <c r="S70" i="36" s="1"/>
  <c r="L70" i="37"/>
  <c r="L70" i="36" s="1"/>
  <c r="G70" i="37"/>
  <c r="G70" i="36" s="1"/>
  <c r="CE69" i="37"/>
  <c r="CD69" i="37"/>
  <c r="CD69" i="36" s="1"/>
  <c r="CC69" i="37"/>
  <c r="CB69" i="37"/>
  <c r="BZ69" i="37"/>
  <c r="BY69" i="37"/>
  <c r="BX69" i="37"/>
  <c r="BW69" i="37"/>
  <c r="BS69" i="37"/>
  <c r="BR69" i="37"/>
  <c r="BQ69" i="37"/>
  <c r="BP69" i="37"/>
  <c r="BN69" i="37"/>
  <c r="BM69" i="37"/>
  <c r="BL69" i="37"/>
  <c r="BK69" i="37"/>
  <c r="W69" i="37"/>
  <c r="V69" i="37"/>
  <c r="U69" i="37"/>
  <c r="T69" i="37"/>
  <c r="T69" i="36" s="1"/>
  <c r="R69" i="37"/>
  <c r="Q69" i="37"/>
  <c r="P69" i="37"/>
  <c r="O69" i="37"/>
  <c r="O69" i="36" s="1"/>
  <c r="K69" i="37"/>
  <c r="J69" i="37"/>
  <c r="I69" i="37"/>
  <c r="H69" i="37"/>
  <c r="D69" i="37"/>
  <c r="BT68" i="37"/>
  <c r="BT68" i="36" s="1"/>
  <c r="BO68" i="37"/>
  <c r="BO68" i="36" s="1"/>
  <c r="BS65" i="37"/>
  <c r="BR65" i="37"/>
  <c r="BQ65" i="37"/>
  <c r="BP65" i="37"/>
  <c r="BN65" i="37"/>
  <c r="BM65" i="37"/>
  <c r="BL65" i="37"/>
  <c r="BK65" i="37"/>
  <c r="CF63" i="37"/>
  <c r="CF63" i="36" s="1"/>
  <c r="CA63" i="37"/>
  <c r="CA63" i="36" s="1"/>
  <c r="BT63" i="37"/>
  <c r="BT63" i="36" s="1"/>
  <c r="BO63" i="37"/>
  <c r="BO63" i="36" s="1"/>
  <c r="X63" i="37"/>
  <c r="X63" i="36" s="1"/>
  <c r="S63" i="37"/>
  <c r="S63" i="36" s="1"/>
  <c r="L63" i="37"/>
  <c r="L63" i="36" s="1"/>
  <c r="G63" i="37"/>
  <c r="G63" i="36" s="1"/>
  <c r="CF62" i="37"/>
  <c r="CF62" i="36" s="1"/>
  <c r="CA62" i="37"/>
  <c r="CA62" i="36" s="1"/>
  <c r="BT62" i="37"/>
  <c r="BT62" i="36" s="1"/>
  <c r="BO62" i="37"/>
  <c r="BO62" i="36" s="1"/>
  <c r="X62" i="37"/>
  <c r="X62" i="36" s="1"/>
  <c r="S62" i="37"/>
  <c r="S62" i="36" s="1"/>
  <c r="L62" i="37"/>
  <c r="L62" i="36" s="1"/>
  <c r="G62" i="37"/>
  <c r="G62" i="36" s="1"/>
  <c r="CF61" i="37"/>
  <c r="CF61" i="36" s="1"/>
  <c r="CA61" i="37"/>
  <c r="CA61" i="36" s="1"/>
  <c r="BT61" i="37"/>
  <c r="BT61" i="36" s="1"/>
  <c r="BO61" i="37"/>
  <c r="BO61" i="36" s="1"/>
  <c r="X61" i="37"/>
  <c r="X61" i="36" s="1"/>
  <c r="S61" i="37"/>
  <c r="S61" i="36" s="1"/>
  <c r="L61" i="37"/>
  <c r="L61" i="36" s="1"/>
  <c r="G61" i="37"/>
  <c r="G61" i="36" s="1"/>
  <c r="BT60" i="37"/>
  <c r="BT60" i="36" s="1"/>
  <c r="BO60" i="37"/>
  <c r="BO60" i="36" s="1"/>
  <c r="BT59" i="37"/>
  <c r="BT59" i="36" s="1"/>
  <c r="BO59" i="37"/>
  <c r="BO59" i="36" s="1"/>
  <c r="BT58" i="37"/>
  <c r="BT58" i="36" s="1"/>
  <c r="BO58" i="37"/>
  <c r="BO58" i="36" s="1"/>
  <c r="BT57" i="37"/>
  <c r="BT57" i="36" s="1"/>
  <c r="BO57" i="37"/>
  <c r="BO57" i="36" s="1"/>
  <c r="BT56" i="37"/>
  <c r="BT56" i="36" s="1"/>
  <c r="BO56" i="37"/>
  <c r="BO56" i="36" s="1"/>
  <c r="BT55" i="37"/>
  <c r="BT55" i="36" s="1"/>
  <c r="BO55" i="37"/>
  <c r="BO55" i="36" s="1"/>
  <c r="BT54" i="37"/>
  <c r="BT54" i="36" s="1"/>
  <c r="BO54" i="37"/>
  <c r="BO54" i="36" s="1"/>
  <c r="BT49" i="37"/>
  <c r="BT49" i="36" s="1"/>
  <c r="BO49" i="37"/>
  <c r="BO49" i="36" s="1"/>
  <c r="BT48" i="37"/>
  <c r="BT48" i="36" s="1"/>
  <c r="BO48" i="37"/>
  <c r="BO48" i="36" s="1"/>
  <c r="BT47" i="37"/>
  <c r="BT47" i="36" s="1"/>
  <c r="BO47" i="37"/>
  <c r="BO47" i="36" s="1"/>
  <c r="BT46" i="37"/>
  <c r="BT46" i="36" s="1"/>
  <c r="BO46" i="37"/>
  <c r="BO46" i="36" s="1"/>
  <c r="L46" i="37"/>
  <c r="BT45" i="37"/>
  <c r="BT45" i="36" s="1"/>
  <c r="BO45" i="37"/>
  <c r="BO45" i="36" s="1"/>
  <c r="BT44" i="37"/>
  <c r="BT44" i="36" s="1"/>
  <c r="BO44" i="37"/>
  <c r="BO44" i="36" s="1"/>
  <c r="BT43" i="37"/>
  <c r="BT43" i="36" s="1"/>
  <c r="BO43" i="37"/>
  <c r="BO43" i="36" s="1"/>
  <c r="BT42" i="37"/>
  <c r="BT42" i="36" s="1"/>
  <c r="BO42" i="37"/>
  <c r="BO42" i="36" s="1"/>
  <c r="BT41" i="37"/>
  <c r="BT41" i="36" s="1"/>
  <c r="BO41" i="37"/>
  <c r="BO41" i="36" s="1"/>
  <c r="BT40" i="37"/>
  <c r="BT40" i="36" s="1"/>
  <c r="BO40" i="37"/>
  <c r="BO40" i="36" s="1"/>
  <c r="BT39" i="37"/>
  <c r="BT39" i="36" s="1"/>
  <c r="BO39" i="37"/>
  <c r="BO39" i="36" s="1"/>
  <c r="BT38" i="37"/>
  <c r="BT38" i="36" s="1"/>
  <c r="BO38" i="37"/>
  <c r="BO38" i="36" s="1"/>
  <c r="BT37" i="37"/>
  <c r="BT37" i="36" s="1"/>
  <c r="BO37" i="37"/>
  <c r="BO37" i="36" s="1"/>
  <c r="BT36" i="37"/>
  <c r="BT36" i="36" s="1"/>
  <c r="BO36" i="37"/>
  <c r="BO36" i="36" s="1"/>
  <c r="BT35" i="37"/>
  <c r="BT35" i="36" s="1"/>
  <c r="BO35" i="37"/>
  <c r="BO35" i="36" s="1"/>
  <c r="BT34" i="37"/>
  <c r="BT34" i="36" s="1"/>
  <c r="BO34" i="37"/>
  <c r="BO34" i="36" s="1"/>
  <c r="CD29" i="36"/>
  <c r="BY29" i="36"/>
  <c r="BS29" i="36"/>
  <c r="BR29" i="36"/>
  <c r="BQ29" i="36"/>
  <c r="BP29" i="36"/>
  <c r="BN29" i="36"/>
  <c r="BM29" i="36"/>
  <c r="BL29" i="36"/>
  <c r="BK29" i="36"/>
  <c r="V29" i="36"/>
  <c r="BT28" i="36"/>
  <c r="BO28" i="36"/>
  <c r="CF27" i="37"/>
  <c r="CF27" i="36" s="1"/>
  <c r="CA27" i="36"/>
  <c r="BT27" i="36"/>
  <c r="BO27" i="36"/>
  <c r="X27" i="36"/>
  <c r="S27" i="36"/>
  <c r="L27" i="36"/>
  <c r="G27" i="36"/>
  <c r="CF26" i="37"/>
  <c r="CF26" i="36" s="1"/>
  <c r="CA26" i="36"/>
  <c r="BT26" i="36"/>
  <c r="BO26" i="36"/>
  <c r="X26" i="36"/>
  <c r="S26" i="36"/>
  <c r="L26" i="36"/>
  <c r="G26" i="36"/>
  <c r="CF25" i="37"/>
  <c r="CF25" i="36" s="1"/>
  <c r="CA25" i="36"/>
  <c r="BT25" i="36"/>
  <c r="BO25" i="36"/>
  <c r="X25" i="36"/>
  <c r="S25" i="36"/>
  <c r="L25" i="36"/>
  <c r="G25" i="36"/>
  <c r="CF24" i="37"/>
  <c r="CF24" i="36" s="1"/>
  <c r="CA24" i="36"/>
  <c r="BT24" i="36"/>
  <c r="BO24" i="36"/>
  <c r="X24" i="36"/>
  <c r="S24" i="36"/>
  <c r="L24" i="36"/>
  <c r="G24" i="36"/>
  <c r="CA21" i="36"/>
  <c r="BT21" i="36"/>
  <c r="BO21" i="36"/>
  <c r="S21" i="36"/>
  <c r="G21" i="36"/>
  <c r="CF20" i="37"/>
  <c r="CF20" i="36" s="1"/>
  <c r="CA20" i="36"/>
  <c r="BT20" i="36"/>
  <c r="BO20" i="36"/>
  <c r="X20" i="36"/>
  <c r="S20" i="36"/>
  <c r="L20" i="36"/>
  <c r="G20" i="36"/>
  <c r="CA18" i="36"/>
  <c r="BT18" i="36"/>
  <c r="BO18" i="36"/>
  <c r="S18" i="36"/>
  <c r="G18" i="36"/>
  <c r="CF17" i="37"/>
  <c r="CA17" i="36"/>
  <c r="BT17" i="36"/>
  <c r="BO17" i="36"/>
  <c r="X17" i="36"/>
  <c r="S17" i="36"/>
  <c r="L17" i="36"/>
  <c r="G17" i="36"/>
  <c r="CF16" i="37"/>
  <c r="CF16" i="36" s="1"/>
  <c r="CA16" i="36"/>
  <c r="BT16" i="36"/>
  <c r="BO16" i="36"/>
  <c r="X16" i="36"/>
  <c r="S16" i="36"/>
  <c r="L16" i="36"/>
  <c r="G16" i="36"/>
  <c r="CF15" i="37"/>
  <c r="CF15" i="36" s="1"/>
  <c r="BT15" i="36"/>
  <c r="BO15" i="36"/>
  <c r="X15" i="36"/>
  <c r="L15" i="36"/>
  <c r="BO87" i="36" l="1"/>
  <c r="D19" i="36"/>
  <c r="CJ19" i="37"/>
  <c r="R19" i="36"/>
  <c r="CL19" i="37"/>
  <c r="BN22" i="36"/>
  <c r="BN31" i="36" s="1"/>
  <c r="BN19" i="36"/>
  <c r="BS22" i="36"/>
  <c r="BS31" i="36" s="1"/>
  <c r="BS19" i="36"/>
  <c r="BZ19" i="36"/>
  <c r="BT65" i="36"/>
  <c r="I69" i="36"/>
  <c r="CO69" i="37"/>
  <c r="CO69" i="36" s="1"/>
  <c r="P69" i="36"/>
  <c r="U69" i="36"/>
  <c r="BL72" i="37"/>
  <c r="BL69" i="36"/>
  <c r="BL72" i="36" s="1"/>
  <c r="BL89" i="36" s="1"/>
  <c r="BQ72" i="37"/>
  <c r="BQ89" i="37" s="1"/>
  <c r="BQ69" i="36"/>
  <c r="BQ72" i="36" s="1"/>
  <c r="BQ89" i="36" s="1"/>
  <c r="BX69" i="36"/>
  <c r="CC69" i="36"/>
  <c r="O19" i="36"/>
  <c r="BK22" i="36"/>
  <c r="BK31" i="36" s="1"/>
  <c r="BK19" i="36"/>
  <c r="BP22" i="36"/>
  <c r="BP31" i="36" s="1"/>
  <c r="BP19" i="36"/>
  <c r="BW19" i="36"/>
  <c r="J29" i="36"/>
  <c r="CP29" i="37"/>
  <c r="CP29" i="36" s="1"/>
  <c r="Q29" i="36"/>
  <c r="CK29" i="37"/>
  <c r="C69" i="36"/>
  <c r="CI69" i="37"/>
  <c r="J69" i="36"/>
  <c r="CP69" i="37"/>
  <c r="CP69" i="36" s="1"/>
  <c r="Q69" i="36"/>
  <c r="CK69" i="37"/>
  <c r="V69" i="36"/>
  <c r="BM72" i="37"/>
  <c r="BM69" i="36"/>
  <c r="BM72" i="36" s="1"/>
  <c r="BM89" i="36" s="1"/>
  <c r="BR72" i="37"/>
  <c r="BR69" i="36"/>
  <c r="BR72" i="36" s="1"/>
  <c r="BR89" i="36" s="1"/>
  <c r="BY69" i="36"/>
  <c r="P19" i="36"/>
  <c r="BL22" i="36"/>
  <c r="BL31" i="36" s="1"/>
  <c r="BL19" i="36"/>
  <c r="BQ22" i="36"/>
  <c r="BQ31" i="36" s="1"/>
  <c r="BQ19" i="36"/>
  <c r="BX19" i="36"/>
  <c r="D69" i="36"/>
  <c r="CJ69" i="37"/>
  <c r="K69" i="36"/>
  <c r="CQ69" i="37"/>
  <c r="CQ69" i="36" s="1"/>
  <c r="R69" i="36"/>
  <c r="CL69" i="37"/>
  <c r="W69" i="36"/>
  <c r="BN72" i="37"/>
  <c r="BN69" i="36"/>
  <c r="BN72" i="36" s="1"/>
  <c r="BN89" i="36" s="1"/>
  <c r="BN91" i="36" s="1"/>
  <c r="BS72" i="37"/>
  <c r="BS89" i="37" s="1"/>
  <c r="BS69" i="36"/>
  <c r="BS72" i="36" s="1"/>
  <c r="BS89" i="36" s="1"/>
  <c r="BZ69" i="36"/>
  <c r="CE69" i="36"/>
  <c r="C19" i="36"/>
  <c r="CI19" i="37"/>
  <c r="Q19" i="36"/>
  <c r="CK19" i="37"/>
  <c r="BM22" i="36"/>
  <c r="BM31" i="36" s="1"/>
  <c r="BM19" i="36"/>
  <c r="BR22" i="36"/>
  <c r="BR31" i="36" s="1"/>
  <c r="BR19" i="36"/>
  <c r="BY19" i="36"/>
  <c r="BO65" i="36"/>
  <c r="H69" i="36"/>
  <c r="CN69" i="37"/>
  <c r="CN69" i="36" s="1"/>
  <c r="BK72" i="37"/>
  <c r="BK69" i="36"/>
  <c r="BK72" i="36" s="1"/>
  <c r="BK89" i="36" s="1"/>
  <c r="BK91" i="36" s="1"/>
  <c r="BP72" i="37"/>
  <c r="BP89" i="37" s="1"/>
  <c r="BP69" i="36"/>
  <c r="BP72" i="36" s="1"/>
  <c r="BP89" i="36" s="1"/>
  <c r="BP91" i="36" s="1"/>
  <c r="BW69" i="36"/>
  <c r="CB69" i="36"/>
  <c r="BK31" i="37"/>
  <c r="BU54" i="37"/>
  <c r="BU54" i="36" s="1"/>
  <c r="BU60" i="37"/>
  <c r="BU60" i="36" s="1"/>
  <c r="BU61" i="37"/>
  <c r="BU61" i="36" s="1"/>
  <c r="BU62" i="37"/>
  <c r="BU62" i="36" s="1"/>
  <c r="CG77" i="37"/>
  <c r="CG77" i="36" s="1"/>
  <c r="CG17" i="37"/>
  <c r="BU77" i="37"/>
  <c r="BU77" i="36" s="1"/>
  <c r="BU79" i="37"/>
  <c r="BU79" i="36" s="1"/>
  <c r="BU80" i="37"/>
  <c r="BU80" i="36" s="1"/>
  <c r="BU63" i="37"/>
  <c r="BU63" i="36" s="1"/>
  <c r="BU27" i="36"/>
  <c r="CG25" i="37"/>
  <c r="CG25" i="36" s="1"/>
  <c r="CG26" i="37"/>
  <c r="CG26" i="36" s="1"/>
  <c r="CM27" i="37"/>
  <c r="BN31" i="37"/>
  <c r="BS31" i="37"/>
  <c r="CG78" i="37"/>
  <c r="CG78" i="36" s="1"/>
  <c r="BU84" i="37"/>
  <c r="BU84" i="36" s="1"/>
  <c r="BU85" i="37"/>
  <c r="BU85" i="36" s="1"/>
  <c r="CG63" i="37"/>
  <c r="CG63" i="36" s="1"/>
  <c r="CG81" i="37"/>
  <c r="CG81" i="36" s="1"/>
  <c r="BO87" i="37"/>
  <c r="BU40" i="37"/>
  <c r="BU40" i="36" s="1"/>
  <c r="CR20" i="37"/>
  <c r="CR24" i="37"/>
  <c r="CR25" i="37"/>
  <c r="CR26" i="37"/>
  <c r="CG70" i="37"/>
  <c r="CG70" i="36" s="1"/>
  <c r="BU76" i="37"/>
  <c r="BU76" i="36" s="1"/>
  <c r="CR16" i="37"/>
  <c r="BU37" i="37"/>
  <c r="BU37" i="36" s="1"/>
  <c r="BU39" i="37"/>
  <c r="BU39" i="36" s="1"/>
  <c r="CR17" i="37"/>
  <c r="BU21" i="36"/>
  <c r="BU24" i="36"/>
  <c r="BU55" i="37"/>
  <c r="BU55" i="36" s="1"/>
  <c r="BU58" i="37"/>
  <c r="BU58" i="36" s="1"/>
  <c r="BU81" i="37"/>
  <c r="BU81" i="36" s="1"/>
  <c r="Y83" i="37"/>
  <c r="Y83" i="36" s="1"/>
  <c r="CM76" i="37"/>
  <c r="CG79" i="37"/>
  <c r="CG79" i="36" s="1"/>
  <c r="CM81" i="37"/>
  <c r="CG84" i="37"/>
  <c r="CG84" i="36" s="1"/>
  <c r="Y62" i="37"/>
  <c r="Y62" i="36" s="1"/>
  <c r="CM82" i="37"/>
  <c r="BU83" i="37"/>
  <c r="BU83" i="36" s="1"/>
  <c r="Y16" i="36"/>
  <c r="Y17" i="36"/>
  <c r="Y24" i="36"/>
  <c r="BU56" i="37"/>
  <c r="BU56" i="36" s="1"/>
  <c r="BU59" i="37"/>
  <c r="BU59" i="36" s="1"/>
  <c r="BU70" i="37"/>
  <c r="BU70" i="36" s="1"/>
  <c r="CR77" i="37"/>
  <c r="Y79" i="37"/>
  <c r="Y79" i="36" s="1"/>
  <c r="CR82" i="37"/>
  <c r="CM83" i="37"/>
  <c r="M26" i="36"/>
  <c r="CM26" i="37"/>
  <c r="M76" i="37"/>
  <c r="M76" i="36" s="1"/>
  <c r="CR76" i="37"/>
  <c r="Y78" i="37"/>
  <c r="Y78" i="36" s="1"/>
  <c r="CG82" i="37"/>
  <c r="CG82" i="36" s="1"/>
  <c r="Y76" i="37"/>
  <c r="Y76" i="36" s="1"/>
  <c r="M82" i="37"/>
  <c r="M82" i="36" s="1"/>
  <c r="CR83" i="37"/>
  <c r="M16" i="36"/>
  <c r="CM16" i="37"/>
  <c r="CM18" i="37"/>
  <c r="Y63" i="37"/>
  <c r="Y63" i="36" s="1"/>
  <c r="M81" i="37"/>
  <c r="M81" i="36" s="1"/>
  <c r="CR81" i="37"/>
  <c r="BU16" i="36"/>
  <c r="BU17" i="36"/>
  <c r="BU18" i="36"/>
  <c r="BU25" i="36"/>
  <c r="BU26" i="36"/>
  <c r="BU28" i="36"/>
  <c r="BU38" i="37"/>
  <c r="BU38" i="36" s="1"/>
  <c r="BU75" i="37"/>
  <c r="BU75" i="36" s="1"/>
  <c r="Y82" i="37"/>
  <c r="Y82" i="36" s="1"/>
  <c r="M83" i="37"/>
  <c r="M83" i="36" s="1"/>
  <c r="CM84" i="37"/>
  <c r="BU49" i="37"/>
  <c r="BU49" i="36" s="1"/>
  <c r="M77" i="37"/>
  <c r="M77" i="36" s="1"/>
  <c r="CM77" i="37"/>
  <c r="CM70" i="37"/>
  <c r="Y77" i="37"/>
  <c r="Y77" i="36" s="1"/>
  <c r="CM78" i="37"/>
  <c r="CR84" i="37"/>
  <c r="Y20" i="36"/>
  <c r="M27" i="36"/>
  <c r="CR27" i="37"/>
  <c r="Y61" i="37"/>
  <c r="Y61" i="36" s="1"/>
  <c r="CR15" i="37"/>
  <c r="CG24" i="37"/>
  <c r="CG24" i="36" s="1"/>
  <c r="BU41" i="37"/>
  <c r="BU41" i="36" s="1"/>
  <c r="BT65" i="37"/>
  <c r="M61" i="37"/>
  <c r="M61" i="36" s="1"/>
  <c r="CM61" i="37"/>
  <c r="CM62" i="37"/>
  <c r="M63" i="37"/>
  <c r="M63" i="36" s="1"/>
  <c r="CM63" i="37"/>
  <c r="M70" i="37"/>
  <c r="M70" i="36" s="1"/>
  <c r="CR70" i="37"/>
  <c r="CR78" i="37"/>
  <c r="CM79" i="37"/>
  <c r="BU82" i="37"/>
  <c r="BU82" i="36" s="1"/>
  <c r="M17" i="36"/>
  <c r="CM17" i="37"/>
  <c r="M25" i="36"/>
  <c r="CG16" i="37"/>
  <c r="CG16" i="36" s="1"/>
  <c r="M20" i="36"/>
  <c r="CM20" i="37"/>
  <c r="CM21" i="37"/>
  <c r="M24" i="36"/>
  <c r="CM24" i="37"/>
  <c r="CM25" i="37"/>
  <c r="BU46" i="37"/>
  <c r="BU46" i="36" s="1"/>
  <c r="BU48" i="37"/>
  <c r="BU48" i="36" s="1"/>
  <c r="CR61" i="37"/>
  <c r="M62" i="37"/>
  <c r="M62" i="36" s="1"/>
  <c r="CR62" i="37"/>
  <c r="CR63" i="37"/>
  <c r="CG76" i="37"/>
  <c r="CG76" i="36" s="1"/>
  <c r="BT87" i="37"/>
  <c r="M78" i="37"/>
  <c r="M78" i="36" s="1"/>
  <c r="M79" i="37"/>
  <c r="M79" i="36" s="1"/>
  <c r="CR79" i="37"/>
  <c r="Y84" i="37"/>
  <c r="Y84" i="36" s="1"/>
  <c r="BQ31" i="37"/>
  <c r="BR31" i="37"/>
  <c r="BM31" i="37"/>
  <c r="BL89" i="37"/>
  <c r="BO22" i="36"/>
  <c r="S69" i="37"/>
  <c r="BK89" i="37"/>
  <c r="BK91" i="37" s="1"/>
  <c r="CF69" i="37"/>
  <c r="CG27" i="37"/>
  <c r="CG27" i="36" s="1"/>
  <c r="BU45" i="37"/>
  <c r="BU45" i="36" s="1"/>
  <c r="CG61" i="37"/>
  <c r="CG61" i="36" s="1"/>
  <c r="BU36" i="37"/>
  <c r="BU36" i="36" s="1"/>
  <c r="BU44" i="37"/>
  <c r="BU44" i="36" s="1"/>
  <c r="BU20" i="36"/>
  <c r="Y26" i="36"/>
  <c r="BO65" i="37"/>
  <c r="BU35" i="37"/>
  <c r="BU35" i="36" s="1"/>
  <c r="BU42" i="37"/>
  <c r="BU42" i="36" s="1"/>
  <c r="BU43" i="37"/>
  <c r="BU43" i="36" s="1"/>
  <c r="BU57" i="37"/>
  <c r="BU57" i="36" s="1"/>
  <c r="CG62" i="37"/>
  <c r="CG62" i="36" s="1"/>
  <c r="G19" i="36"/>
  <c r="BK96" i="37"/>
  <c r="BK93" i="37"/>
  <c r="S19" i="36"/>
  <c r="CG20" i="37"/>
  <c r="CG20" i="36" s="1"/>
  <c r="Y27" i="36"/>
  <c r="BU15" i="36"/>
  <c r="BO19" i="36"/>
  <c r="BT22" i="36"/>
  <c r="BT19" i="36"/>
  <c r="BP31" i="37"/>
  <c r="BU34" i="37"/>
  <c r="BU34" i="36" s="1"/>
  <c r="BL31" i="37"/>
  <c r="CA19" i="36"/>
  <c r="Y25" i="36"/>
  <c r="BO29" i="36"/>
  <c r="BT29" i="36"/>
  <c r="X69" i="37"/>
  <c r="M84" i="37"/>
  <c r="M84" i="36" s="1"/>
  <c r="BU47" i="37"/>
  <c r="BU47" i="36" s="1"/>
  <c r="Y81" i="37"/>
  <c r="Y81" i="36" s="1"/>
  <c r="BM89" i="37"/>
  <c r="CG83" i="37"/>
  <c r="CG83" i="36" s="1"/>
  <c r="BR89" i="37"/>
  <c r="BN89" i="37"/>
  <c r="Y70" i="37"/>
  <c r="Y70" i="36" s="1"/>
  <c r="BU78" i="37"/>
  <c r="BU78" i="36" s="1"/>
  <c r="BO69" i="37"/>
  <c r="BU68" i="37"/>
  <c r="BU68" i="36" s="1"/>
  <c r="BT69" i="37"/>
  <c r="BT69" i="36" s="1"/>
  <c r="BT72" i="36" s="1"/>
  <c r="G69" i="37"/>
  <c r="G69" i="36" s="1"/>
  <c r="L69" i="37"/>
  <c r="L69" i="36" s="1"/>
  <c r="CA69" i="37"/>
  <c r="CA69" i="36" s="1"/>
  <c r="BG52" i="40"/>
  <c r="BF52" i="40"/>
  <c r="BE52" i="40"/>
  <c r="BA52" i="40"/>
  <c r="AZ52" i="40"/>
  <c r="AX52" i="40"/>
  <c r="BG51" i="40"/>
  <c r="BF51" i="40"/>
  <c r="BE51" i="40"/>
  <c r="BA51" i="40"/>
  <c r="AZ51" i="40"/>
  <c r="AX51" i="40"/>
  <c r="BG50" i="40"/>
  <c r="BF50" i="40"/>
  <c r="BE50" i="40"/>
  <c r="AZ50" i="40"/>
  <c r="BG49" i="40"/>
  <c r="BF49" i="40"/>
  <c r="BE49" i="40"/>
  <c r="BA49" i="40"/>
  <c r="AZ49" i="40"/>
  <c r="AX49" i="40"/>
  <c r="BG48" i="40"/>
  <c r="BF48" i="40"/>
  <c r="BE48" i="40"/>
  <c r="BA48" i="40"/>
  <c r="AZ48" i="40"/>
  <c r="AX48" i="40"/>
  <c r="BG47" i="40"/>
  <c r="BF47" i="40"/>
  <c r="BE47" i="40"/>
  <c r="BA47" i="40"/>
  <c r="AZ47" i="40"/>
  <c r="AX47" i="40"/>
  <c r="BG45" i="40"/>
  <c r="BF45" i="40"/>
  <c r="BE45" i="40"/>
  <c r="BB44" i="40"/>
  <c r="BB43" i="40"/>
  <c r="BB41" i="40"/>
  <c r="BB40" i="40"/>
  <c r="BB39" i="40"/>
  <c r="BB38" i="40"/>
  <c r="BB33" i="40"/>
  <c r="BB32" i="40"/>
  <c r="BB31" i="40"/>
  <c r="BB29" i="40"/>
  <c r="BB28" i="40"/>
  <c r="BB27" i="40"/>
  <c r="BB26" i="40"/>
  <c r="BB25" i="40"/>
  <c r="BB24" i="40"/>
  <c r="BB23" i="40"/>
  <c r="BB22" i="40"/>
  <c r="BB21" i="40"/>
  <c r="BB20" i="40"/>
  <c r="BB19" i="40"/>
  <c r="BB18" i="40"/>
  <c r="AR52" i="40"/>
  <c r="AQ52" i="40"/>
  <c r="AP52" i="40"/>
  <c r="AL52" i="40"/>
  <c r="AK52" i="40"/>
  <c r="AI52" i="40"/>
  <c r="AR51" i="40"/>
  <c r="AQ51" i="40"/>
  <c r="AP51" i="40"/>
  <c r="AL51" i="40"/>
  <c r="AK51" i="40"/>
  <c r="AI51" i="40"/>
  <c r="AR50" i="40"/>
  <c r="AQ50" i="40"/>
  <c r="AP50" i="40"/>
  <c r="AR49" i="40"/>
  <c r="AQ49" i="40"/>
  <c r="AP49" i="40"/>
  <c r="AL49" i="40"/>
  <c r="AK49" i="40"/>
  <c r="AI49" i="40"/>
  <c r="AR48" i="40"/>
  <c r="AQ48" i="40"/>
  <c r="AP48" i="40"/>
  <c r="AL48" i="40"/>
  <c r="AK48" i="40"/>
  <c r="AI48" i="40"/>
  <c r="AR47" i="40"/>
  <c r="AQ47" i="40"/>
  <c r="AP47" i="40"/>
  <c r="AL47" i="40"/>
  <c r="AK47" i="40"/>
  <c r="AI47" i="40"/>
  <c r="AR45" i="40"/>
  <c r="AQ45" i="40"/>
  <c r="AP45" i="40"/>
  <c r="AM44" i="40"/>
  <c r="AM43" i="40"/>
  <c r="AM41" i="40"/>
  <c r="AM40" i="40"/>
  <c r="AM39" i="40"/>
  <c r="AM38" i="40"/>
  <c r="AM33" i="40"/>
  <c r="AM32" i="40"/>
  <c r="AM31" i="40"/>
  <c r="AM29" i="40"/>
  <c r="AM28" i="40"/>
  <c r="AM27" i="40"/>
  <c r="AM26" i="40"/>
  <c r="AM25" i="40"/>
  <c r="AM24" i="40"/>
  <c r="AM23" i="40"/>
  <c r="AM22" i="40"/>
  <c r="AM21" i="40"/>
  <c r="AM20" i="40"/>
  <c r="AM19" i="40"/>
  <c r="AM18" i="40"/>
  <c r="AC52" i="40"/>
  <c r="AB52" i="40"/>
  <c r="AA52" i="40"/>
  <c r="W52" i="40"/>
  <c r="V52" i="40"/>
  <c r="T52" i="40"/>
  <c r="AC51" i="40"/>
  <c r="AB51" i="40"/>
  <c r="AA51" i="40"/>
  <c r="W51" i="40"/>
  <c r="V51" i="40"/>
  <c r="T51" i="40"/>
  <c r="AC50" i="40"/>
  <c r="AB50" i="40"/>
  <c r="AA50" i="40"/>
  <c r="AC49" i="40"/>
  <c r="AB49" i="40"/>
  <c r="AA49" i="40"/>
  <c r="W49" i="40"/>
  <c r="V49" i="40"/>
  <c r="T49" i="40"/>
  <c r="AC48" i="40"/>
  <c r="AB48" i="40"/>
  <c r="AA48" i="40"/>
  <c r="W48" i="40"/>
  <c r="V48" i="40"/>
  <c r="T48" i="40"/>
  <c r="AC47" i="40"/>
  <c r="AB47" i="40"/>
  <c r="AA47" i="40"/>
  <c r="W47" i="40"/>
  <c r="V47" i="40"/>
  <c r="T47" i="40"/>
  <c r="AC45" i="40"/>
  <c r="AB45" i="40"/>
  <c r="AA45" i="40"/>
  <c r="X44" i="40"/>
  <c r="X43" i="40"/>
  <c r="X41" i="40"/>
  <c r="X40" i="40"/>
  <c r="X39" i="40"/>
  <c r="X33" i="40"/>
  <c r="X32" i="40"/>
  <c r="X31" i="40"/>
  <c r="X29" i="40"/>
  <c r="X28" i="40"/>
  <c r="X27" i="40"/>
  <c r="X26" i="40"/>
  <c r="X25" i="40"/>
  <c r="X24" i="40"/>
  <c r="X23" i="40"/>
  <c r="X22" i="40"/>
  <c r="X21" i="40"/>
  <c r="X20" i="40"/>
  <c r="X19" i="40"/>
  <c r="X18" i="40"/>
  <c r="I44" i="40"/>
  <c r="BQ44" i="40" s="1"/>
  <c r="I43" i="40"/>
  <c r="I41" i="40"/>
  <c r="I40" i="40"/>
  <c r="I39" i="40"/>
  <c r="I38" i="40"/>
  <c r="I33" i="40"/>
  <c r="I32" i="40"/>
  <c r="I31" i="40"/>
  <c r="I26" i="40"/>
  <c r="I25" i="40"/>
  <c r="I24" i="40"/>
  <c r="I23" i="40"/>
  <c r="I22" i="40"/>
  <c r="I21" i="40"/>
  <c r="I20" i="40"/>
  <c r="I19" i="40"/>
  <c r="I18" i="40"/>
  <c r="E52" i="40"/>
  <c r="E51" i="40"/>
  <c r="E49" i="40"/>
  <c r="E48" i="40"/>
  <c r="E47" i="40"/>
  <c r="BQ31" i="40" l="1"/>
  <c r="BQ38" i="40"/>
  <c r="BQ40" i="40"/>
  <c r="BQ21" i="40"/>
  <c r="BQ25" i="40"/>
  <c r="BQ19" i="40"/>
  <c r="BQ23" i="40"/>
  <c r="BQ22" i="40"/>
  <c r="BQ26" i="40"/>
  <c r="BQ33" i="40"/>
  <c r="BQ18" i="40"/>
  <c r="BT89" i="36"/>
  <c r="BT31" i="36"/>
  <c r="BT95" i="36" s="1"/>
  <c r="BR91" i="36"/>
  <c r="BQ43" i="40"/>
  <c r="BO72" i="37"/>
  <c r="BO69" i="36"/>
  <c r="BO72" i="36" s="1"/>
  <c r="BO89" i="36" s="1"/>
  <c r="BL94" i="37"/>
  <c r="BL95" i="37"/>
  <c r="BU65" i="36"/>
  <c r="CF69" i="36"/>
  <c r="S69" i="36"/>
  <c r="BM94" i="37"/>
  <c r="BM95" i="37"/>
  <c r="BU87" i="36"/>
  <c r="BS94" i="37"/>
  <c r="BS95" i="37"/>
  <c r="BK94" i="37"/>
  <c r="BK95" i="37"/>
  <c r="BR93" i="36"/>
  <c r="BR96" i="36"/>
  <c r="BR95" i="36"/>
  <c r="BR94" i="36"/>
  <c r="CL69" i="36"/>
  <c r="CV69" i="37"/>
  <c r="BK95" i="36"/>
  <c r="BK93" i="36"/>
  <c r="BK96" i="36"/>
  <c r="BK94" i="36"/>
  <c r="BQ91" i="36"/>
  <c r="BS95" i="36"/>
  <c r="BS96" i="36"/>
  <c r="BS94" i="36"/>
  <c r="BS93" i="36"/>
  <c r="BS91" i="36"/>
  <c r="BQ20" i="40"/>
  <c r="BQ24" i="40"/>
  <c r="BQ32" i="40"/>
  <c r="BO31" i="36"/>
  <c r="BN94" i="37"/>
  <c r="BN95" i="37"/>
  <c r="CK19" i="36"/>
  <c r="CJ69" i="36"/>
  <c r="CT69" i="37"/>
  <c r="BQ95" i="36"/>
  <c r="BQ93" i="36"/>
  <c r="BQ94" i="36"/>
  <c r="BQ96" i="36"/>
  <c r="BM91" i="36"/>
  <c r="CK69" i="36"/>
  <c r="CU69" i="37"/>
  <c r="CL19" i="36"/>
  <c r="BQ39" i="40"/>
  <c r="BQ41" i="40"/>
  <c r="BR94" i="37"/>
  <c r="BR95" i="37"/>
  <c r="BQ94" i="37"/>
  <c r="BQ95" i="37"/>
  <c r="BM96" i="36"/>
  <c r="BM95" i="36"/>
  <c r="BM93" i="36"/>
  <c r="BM94" i="36"/>
  <c r="CI19" i="36"/>
  <c r="CI69" i="36"/>
  <c r="CS69" i="37"/>
  <c r="BP95" i="36"/>
  <c r="BP93" i="36"/>
  <c r="BP96" i="36"/>
  <c r="BP94" i="36"/>
  <c r="BL91" i="36"/>
  <c r="BN94" i="36"/>
  <c r="BN93" i="36"/>
  <c r="BN96" i="36"/>
  <c r="BN95" i="36"/>
  <c r="CJ19" i="36"/>
  <c r="X69" i="36"/>
  <c r="BP94" i="37"/>
  <c r="BP95" i="37"/>
  <c r="BT93" i="36"/>
  <c r="BT94" i="36"/>
  <c r="BL95" i="36"/>
  <c r="BL93" i="36"/>
  <c r="BL96" i="36"/>
  <c r="BL94" i="36"/>
  <c r="CK29" i="36"/>
  <c r="CU29" i="37"/>
  <c r="CU29" i="36" s="1"/>
  <c r="E13" i="52" s="1"/>
  <c r="BM47" i="40"/>
  <c r="BM48" i="40"/>
  <c r="BM49" i="40"/>
  <c r="BM51" i="40"/>
  <c r="BM52" i="40"/>
  <c r="BN91" i="37"/>
  <c r="BS93" i="37"/>
  <c r="BS96" i="37"/>
  <c r="BS91" i="37"/>
  <c r="BO89" i="37"/>
  <c r="CW63" i="37"/>
  <c r="BR93" i="37"/>
  <c r="BR96" i="37"/>
  <c r="BR91" i="37"/>
  <c r="BM96" i="37"/>
  <c r="CW25" i="37"/>
  <c r="CW81" i="37"/>
  <c r="CW79" i="37"/>
  <c r="CW76" i="37"/>
  <c r="BN93" i="37"/>
  <c r="CW26" i="37"/>
  <c r="BN96" i="37"/>
  <c r="BM91" i="37"/>
  <c r="BM93" i="37"/>
  <c r="BQ91" i="37"/>
  <c r="BQ96" i="37"/>
  <c r="BQ93" i="37"/>
  <c r="CW83" i="37"/>
  <c r="CW77" i="37"/>
  <c r="CW84" i="37"/>
  <c r="CW20" i="37"/>
  <c r="CW27" i="37"/>
  <c r="CW17" i="37"/>
  <c r="CW62" i="37"/>
  <c r="CW16" i="37"/>
  <c r="CW24" i="37"/>
  <c r="CW78" i="37"/>
  <c r="CW61" i="37"/>
  <c r="CW82" i="37"/>
  <c r="CW70" i="37"/>
  <c r="CR69" i="37"/>
  <c r="Y69" i="37"/>
  <c r="CR63" i="36"/>
  <c r="CM63" i="36"/>
  <c r="BU19" i="36"/>
  <c r="CM69" i="37"/>
  <c r="BU69" i="37"/>
  <c r="CM19" i="37"/>
  <c r="BT31" i="37"/>
  <c r="BO31" i="37"/>
  <c r="BU65" i="37"/>
  <c r="BB48" i="40"/>
  <c r="BB52" i="40"/>
  <c r="AM51" i="40"/>
  <c r="AM52" i="40"/>
  <c r="X52" i="40"/>
  <c r="AM48" i="40"/>
  <c r="BB49" i="40"/>
  <c r="X47" i="40"/>
  <c r="X48" i="40"/>
  <c r="X49" i="40"/>
  <c r="BB47" i="40"/>
  <c r="BB51" i="40"/>
  <c r="X51" i="40"/>
  <c r="AM47" i="40"/>
  <c r="AM49" i="40"/>
  <c r="BP96" i="37"/>
  <c r="BP93" i="37"/>
  <c r="BP91" i="37"/>
  <c r="M69" i="37"/>
  <c r="CG69" i="37"/>
  <c r="CG69" i="36" s="1"/>
  <c r="BT72" i="37"/>
  <c r="BT89" i="37" s="1"/>
  <c r="BU29" i="36"/>
  <c r="BU87" i="37"/>
  <c r="BL96" i="37"/>
  <c r="BL93" i="37"/>
  <c r="BL91" i="37"/>
  <c r="BU22" i="36"/>
  <c r="H52" i="40"/>
  <c r="BP52" i="40" s="1"/>
  <c r="H51" i="40"/>
  <c r="BP51" i="40" s="1"/>
  <c r="H49" i="40"/>
  <c r="BP49" i="40" s="1"/>
  <c r="H48" i="40"/>
  <c r="BP48" i="40" s="1"/>
  <c r="H47" i="40"/>
  <c r="BP47" i="40" s="1"/>
  <c r="BT91" i="36" l="1"/>
  <c r="BT96" i="36"/>
  <c r="CS69" i="36"/>
  <c r="CU69" i="36"/>
  <c r="CT69" i="36"/>
  <c r="M69" i="36"/>
  <c r="BT94" i="37"/>
  <c r="BT95" i="37"/>
  <c r="BO94" i="37"/>
  <c r="BO95" i="37"/>
  <c r="CV69" i="36"/>
  <c r="BU31" i="36"/>
  <c r="BU72" i="37"/>
  <c r="BU89" i="37" s="1"/>
  <c r="BU69" i="36"/>
  <c r="BU72" i="36" s="1"/>
  <c r="BU89" i="36" s="1"/>
  <c r="Y69" i="36"/>
  <c r="BO91" i="36"/>
  <c r="BO95" i="36"/>
  <c r="BO93" i="36"/>
  <c r="BO96" i="36"/>
  <c r="BO94" i="36"/>
  <c r="BT91" i="37"/>
  <c r="CW63" i="36"/>
  <c r="CW69" i="37"/>
  <c r="BO93" i="37"/>
  <c r="BO96" i="37"/>
  <c r="BT93" i="37"/>
  <c r="BO91" i="37"/>
  <c r="BT96" i="37"/>
  <c r="BU31" i="37"/>
  <c r="AF41" i="44"/>
  <c r="AF45" i="44" s="1"/>
  <c r="AF47" i="44" s="1"/>
  <c r="AF41" i="45"/>
  <c r="AF45" i="45" s="1"/>
  <c r="AF47" i="45" s="1"/>
  <c r="AF47" i="46"/>
  <c r="AF45" i="46"/>
  <c r="AF41" i="46"/>
  <c r="AF41" i="47"/>
  <c r="AF45" i="47" s="1"/>
  <c r="AF47" i="47" s="1"/>
  <c r="AF41" i="48"/>
  <c r="AF45" i="48" s="1"/>
  <c r="AF47" i="48" s="1"/>
  <c r="BU94" i="37" l="1"/>
  <c r="BU95" i="37"/>
  <c r="BU96" i="36"/>
  <c r="BU93" i="36"/>
  <c r="BU94" i="36"/>
  <c r="BU95" i="36"/>
  <c r="BU91" i="36"/>
  <c r="BU91" i="37"/>
  <c r="BU93" i="37"/>
  <c r="BU96" i="37"/>
  <c r="N52" i="40"/>
  <c r="BV52" i="40" s="1"/>
  <c r="M52" i="40"/>
  <c r="BU52" i="40" s="1"/>
  <c r="L52" i="40"/>
  <c r="BT52" i="40" s="1"/>
  <c r="N51" i="40"/>
  <c r="BV51" i="40" s="1"/>
  <c r="M51" i="40"/>
  <c r="BU51" i="40" s="1"/>
  <c r="L51" i="40"/>
  <c r="BT51" i="40" s="1"/>
  <c r="G51" i="40"/>
  <c r="N50" i="40"/>
  <c r="BV50" i="40" s="1"/>
  <c r="M50" i="40"/>
  <c r="BU50" i="40" s="1"/>
  <c r="L50" i="40"/>
  <c r="BT50" i="40" s="1"/>
  <c r="N49" i="40"/>
  <c r="BV49" i="40" s="1"/>
  <c r="M49" i="40"/>
  <c r="BU49" i="40" s="1"/>
  <c r="L49" i="40"/>
  <c r="BT49" i="40" s="1"/>
  <c r="G49" i="40"/>
  <c r="N48" i="40"/>
  <c r="BV48" i="40" s="1"/>
  <c r="M48" i="40"/>
  <c r="BU48" i="40" s="1"/>
  <c r="L48" i="40"/>
  <c r="BT48" i="40" s="1"/>
  <c r="G48" i="40"/>
  <c r="N47" i="40"/>
  <c r="BV47" i="40" s="1"/>
  <c r="M47" i="40"/>
  <c r="BU47" i="40" s="1"/>
  <c r="L47" i="40"/>
  <c r="BT47" i="40" s="1"/>
  <c r="G47" i="40"/>
  <c r="I51" i="40" l="1"/>
  <c r="BQ51" i="40" s="1"/>
  <c r="BO51" i="40"/>
  <c r="I49" i="40"/>
  <c r="BQ49" i="40" s="1"/>
  <c r="BO49" i="40"/>
  <c r="I48" i="40"/>
  <c r="BQ48" i="40" s="1"/>
  <c r="BO48" i="40"/>
  <c r="I47" i="40"/>
  <c r="BQ47" i="40" s="1"/>
  <c r="BO47" i="40"/>
  <c r="E25" i="13"/>
  <c r="D25" i="13"/>
  <c r="C25" i="13"/>
  <c r="B25" i="13"/>
  <c r="C76" i="12"/>
  <c r="C67" i="12"/>
  <c r="C53" i="7"/>
  <c r="C78" i="12" l="1"/>
  <c r="B13" i="7" s="1"/>
  <c r="B27" i="7"/>
  <c r="B29" i="7"/>
  <c r="CR13" i="36"/>
  <c r="CM13" i="36"/>
  <c r="L45" i="40"/>
  <c r="BT45" i="40" s="1"/>
  <c r="M45" i="40"/>
  <c r="BU45" i="40" s="1"/>
  <c r="N45" i="40"/>
  <c r="BV45" i="40" s="1"/>
  <c r="CW13" i="36" l="1"/>
  <c r="AH39" i="45"/>
  <c r="AF28" i="28"/>
  <c r="AG28" i="28"/>
  <c r="AH28" i="28"/>
  <c r="AI28" i="28"/>
  <c r="V28" i="28"/>
  <c r="W28" i="28"/>
  <c r="X28" i="28"/>
  <c r="Y28" i="28"/>
  <c r="Z28" i="28"/>
  <c r="K29" i="28"/>
  <c r="K28" i="28"/>
  <c r="AJ28" i="28" s="1"/>
  <c r="D3" i="39" l="1"/>
  <c r="D6" i="39"/>
  <c r="D5" i="39"/>
  <c r="D2" i="39"/>
  <c r="D4" i="39" l="1"/>
  <c r="Z32" i="28" l="1"/>
  <c r="Y32" i="28"/>
  <c r="X32" i="28"/>
  <c r="W32" i="28"/>
  <c r="V32" i="28"/>
  <c r="K32" i="28"/>
  <c r="Z31" i="28"/>
  <c r="Y31" i="28"/>
  <c r="X31" i="28"/>
  <c r="W31" i="28"/>
  <c r="V31" i="28"/>
  <c r="K31" i="28"/>
  <c r="Z30" i="28"/>
  <c r="Y30" i="28"/>
  <c r="X30" i="28"/>
  <c r="W30" i="28"/>
  <c r="V30" i="28"/>
  <c r="K30" i="28"/>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1" i="45"/>
  <c r="AE41" i="45"/>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E45" i="45"/>
  <c r="AE47" i="45" s="1"/>
  <c r="AG47" i="45"/>
  <c r="AH44" i="45"/>
  <c r="AH42" i="45"/>
  <c r="AH40" i="45"/>
  <c r="AH46" i="44"/>
  <c r="AG47" i="44"/>
  <c r="D45" i="44"/>
  <c r="AH40" i="44"/>
  <c r="AH39" i="44"/>
  <c r="B6" i="7"/>
  <c r="B5" i="7"/>
  <c r="B4" i="7"/>
  <c r="B3" i="7"/>
  <c r="B2" i="7"/>
  <c r="D6" i="40"/>
  <c r="D5" i="40"/>
  <c r="D4" i="40"/>
  <c r="D2" i="40"/>
  <c r="D3" i="40"/>
  <c r="D6" i="49" l="1"/>
  <c r="D5" i="49"/>
  <c r="D4" i="49"/>
  <c r="D3" i="49"/>
  <c r="D2" i="49"/>
  <c r="L100" i="49" l="1"/>
  <c r="H100" i="49"/>
  <c r="G100" i="49"/>
  <c r="F100" i="49"/>
  <c r="M98" i="49"/>
  <c r="M97" i="49"/>
  <c r="M96" i="49"/>
  <c r="M95" i="49"/>
  <c r="M94" i="49"/>
  <c r="M93" i="49"/>
  <c r="M92" i="49"/>
  <c r="M91" i="49"/>
  <c r="M90" i="49"/>
  <c r="M89" i="49"/>
  <c r="M88" i="49"/>
  <c r="M87" i="49"/>
  <c r="M86" i="49"/>
  <c r="M85" i="49"/>
  <c r="M84" i="49"/>
  <c r="M83" i="49"/>
  <c r="M82" i="49"/>
  <c r="M81" i="49"/>
  <c r="M80" i="49"/>
  <c r="M79" i="49"/>
  <c r="M78" i="49"/>
  <c r="M77" i="49"/>
  <c r="M76" i="49"/>
  <c r="M75" i="49"/>
  <c r="M74" i="49"/>
  <c r="M73" i="49"/>
  <c r="M72" i="49"/>
  <c r="M71" i="49"/>
  <c r="M70" i="49"/>
  <c r="M69" i="49"/>
  <c r="M68" i="49"/>
  <c r="M67" i="49"/>
  <c r="M66" i="49"/>
  <c r="M65" i="49"/>
  <c r="M64" i="49"/>
  <c r="M63" i="49"/>
  <c r="M62" i="49"/>
  <c r="M61" i="49"/>
  <c r="M60" i="49"/>
  <c r="M59" i="49"/>
  <c r="M58" i="49"/>
  <c r="M57" i="49"/>
  <c r="M56" i="49"/>
  <c r="M55" i="49"/>
  <c r="M54" i="49"/>
  <c r="M53" i="49"/>
  <c r="M52" i="49"/>
  <c r="M51" i="49"/>
  <c r="M50" i="49"/>
  <c r="M49" i="49"/>
  <c r="M48" i="49"/>
  <c r="M47" i="49"/>
  <c r="M46" i="49"/>
  <c r="M45" i="49"/>
  <c r="M44" i="49"/>
  <c r="M43" i="49"/>
  <c r="M42" i="49"/>
  <c r="M41" i="49"/>
  <c r="M40" i="49"/>
  <c r="M39" i="49"/>
  <c r="M38" i="49"/>
  <c r="M37" i="49"/>
  <c r="M36" i="49"/>
  <c r="M35" i="49"/>
  <c r="M34" i="49"/>
  <c r="M33" i="49"/>
  <c r="M32" i="49"/>
  <c r="M31" i="49"/>
  <c r="M30" i="49"/>
  <c r="M29" i="49"/>
  <c r="M28" i="49"/>
  <c r="M27" i="49"/>
  <c r="M26" i="49"/>
  <c r="M25" i="49"/>
  <c r="M24" i="49"/>
  <c r="M23" i="49"/>
  <c r="M22" i="49"/>
  <c r="M21" i="49"/>
  <c r="M20" i="49"/>
  <c r="M19" i="49"/>
  <c r="M18" i="49"/>
  <c r="M17" i="49"/>
  <c r="M16" i="49"/>
  <c r="M15" i="49"/>
  <c r="M14" i="49"/>
  <c r="M13" i="49"/>
  <c r="M12" i="49"/>
  <c r="M11" i="49"/>
  <c r="M10" i="49"/>
  <c r="M9" i="49"/>
  <c r="M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J14" i="39" l="1"/>
  <c r="I14" i="39"/>
  <c r="I38" i="39" s="1"/>
  <c r="H14" i="39"/>
  <c r="G14" i="39"/>
  <c r="F38" i="39"/>
  <c r="E38" i="39"/>
  <c r="D38" i="39"/>
  <c r="K13" i="39"/>
  <c r="K11" i="39"/>
  <c r="G38" i="39" l="1"/>
  <c r="H38" i="39"/>
  <c r="J38" i="39"/>
  <c r="K37" i="39"/>
  <c r="B10" i="57"/>
  <c r="K35" i="39"/>
  <c r="B10" i="28"/>
  <c r="K14" i="39"/>
  <c r="K38" i="39" s="1"/>
  <c r="B10" i="58" l="1"/>
  <c r="AA21" i="58" s="1"/>
  <c r="AA32" i="57"/>
  <c r="AA21" i="57"/>
  <c r="AA29" i="57"/>
  <c r="AA33" i="57"/>
  <c r="AA25" i="57"/>
  <c r="AA17" i="57"/>
  <c r="Q16" i="57"/>
  <c r="AA19" i="57"/>
  <c r="AA23" i="57"/>
  <c r="AA27" i="57"/>
  <c r="AA31" i="57"/>
  <c r="AA16" i="57"/>
  <c r="AA20" i="57"/>
  <c r="AA24" i="57"/>
  <c r="AA28" i="57"/>
  <c r="F10" i="57"/>
  <c r="AA18" i="57"/>
  <c r="AA22" i="57"/>
  <c r="AA26" i="57"/>
  <c r="AA30" i="57"/>
  <c r="Q15" i="57"/>
  <c r="AA34" i="57"/>
  <c r="AA15" i="57"/>
  <c r="AA25" i="58"/>
  <c r="AA33" i="58"/>
  <c r="F10" i="58"/>
  <c r="AA18" i="58"/>
  <c r="AA23" i="58"/>
  <c r="AA31" i="58"/>
  <c r="AA28" i="58"/>
  <c r="AA22" i="58"/>
  <c r="AA29" i="58"/>
  <c r="AA17" i="58"/>
  <c r="AA27" i="58"/>
  <c r="AA16" i="58"/>
  <c r="AA32" i="28"/>
  <c r="AA20" i="28"/>
  <c r="AA23" i="28"/>
  <c r="AA30" i="28"/>
  <c r="AA18" i="28"/>
  <c r="AA28" i="28"/>
  <c r="AA31" i="28"/>
  <c r="AA26" i="28"/>
  <c r="AA21" i="28"/>
  <c r="AA16" i="28"/>
  <c r="AA19" i="28"/>
  <c r="AA22" i="28"/>
  <c r="AA27" i="28"/>
  <c r="AA33" i="28"/>
  <c r="AA29" i="28"/>
  <c r="AA24" i="28"/>
  <c r="AA34" i="28"/>
  <c r="AA17" i="28"/>
  <c r="AA25" i="28"/>
  <c r="AA15" i="28"/>
  <c r="Z18" i="28"/>
  <c r="Y18" i="28"/>
  <c r="X18" i="28"/>
  <c r="W18" i="28"/>
  <c r="V18" i="28"/>
  <c r="K18" i="28"/>
  <c r="K22" i="28"/>
  <c r="AA19" i="58" l="1"/>
  <c r="AA32" i="58"/>
  <c r="AA20" i="58"/>
  <c r="Q16" i="58"/>
  <c r="AA34" i="58"/>
  <c r="AA24" i="58"/>
  <c r="Q15" i="58"/>
  <c r="AA30" i="58"/>
  <c r="AA15" i="58"/>
  <c r="AA26" i="58"/>
  <c r="AE30" i="57"/>
  <c r="AE22" i="57"/>
  <c r="AE33" i="57"/>
  <c r="AE25" i="57"/>
  <c r="AE17" i="57"/>
  <c r="AE15" i="57"/>
  <c r="AE27" i="57"/>
  <c r="AE19" i="57"/>
  <c r="AE28" i="57"/>
  <c r="AE20" i="57"/>
  <c r="AE34" i="57"/>
  <c r="AE26" i="57"/>
  <c r="AE18" i="57"/>
  <c r="AE29" i="57"/>
  <c r="AE21" i="57"/>
  <c r="AE31" i="57"/>
  <c r="AE23" i="57"/>
  <c r="U16" i="57"/>
  <c r="AE32" i="57"/>
  <c r="AE24" i="57"/>
  <c r="AE16" i="57"/>
  <c r="U15" i="57"/>
  <c r="AE16" i="58"/>
  <c r="AE24" i="58"/>
  <c r="AE32" i="58"/>
  <c r="U15" i="58"/>
  <c r="AE34" i="58"/>
  <c r="AE27" i="58"/>
  <c r="AE21" i="58"/>
  <c r="AE29" i="58"/>
  <c r="AE18" i="58"/>
  <c r="AE26" i="58"/>
  <c r="AE19" i="58"/>
  <c r="AE15" i="58"/>
  <c r="AE20" i="58"/>
  <c r="AE28" i="58"/>
  <c r="AE31" i="58"/>
  <c r="U16" i="58"/>
  <c r="AE17" i="58"/>
  <c r="AE25" i="58"/>
  <c r="AE33" i="58"/>
  <c r="AE23" i="58"/>
  <c r="AE22" i="58"/>
  <c r="AE30" i="58"/>
  <c r="F16" i="28"/>
  <c r="B6" i="36" l="1"/>
  <c r="D6" i="55" s="1"/>
  <c r="B5" i="36"/>
  <c r="B4" i="36"/>
  <c r="B3" i="36"/>
  <c r="B2" i="36"/>
  <c r="B2" i="53" l="1"/>
  <c r="B2" i="54"/>
  <c r="B3" i="53"/>
  <c r="B3" i="54"/>
  <c r="B5" i="53"/>
  <c r="B5" i="54"/>
  <c r="B4" i="53"/>
  <c r="B4" i="54"/>
  <c r="B6" i="54"/>
  <c r="B6" i="53"/>
  <c r="Z22" i="28"/>
  <c r="Y22" i="28"/>
  <c r="X22" i="28"/>
  <c r="W22" i="28"/>
  <c r="V22" i="28"/>
  <c r="Y16" i="28"/>
  <c r="X16" i="28"/>
  <c r="W16" i="28"/>
  <c r="V16" i="28"/>
  <c r="Z33" i="28"/>
  <c r="Y33" i="28"/>
  <c r="X33" i="28"/>
  <c r="W33" i="28"/>
  <c r="V33" i="28"/>
  <c r="K33" i="28"/>
  <c r="K16" i="28"/>
  <c r="B2" i="37"/>
  <c r="B3" i="37"/>
  <c r="B4" i="37"/>
  <c r="B5" i="37"/>
  <c r="B6" i="37"/>
  <c r="Z16" i="28" l="1"/>
  <c r="CR83" i="36" l="1"/>
  <c r="CM83" i="36"/>
  <c r="CW83" i="36" l="1"/>
  <c r="AC34" i="28" l="1"/>
  <c r="AB34" i="28"/>
  <c r="AB25" i="28" l="1"/>
  <c r="AB26" i="28"/>
  <c r="AB24" i="28"/>
  <c r="AB27" i="28"/>
  <c r="AB23" i="28"/>
  <c r="AC27" i="28"/>
  <c r="AC23" i="28"/>
  <c r="AC26" i="28"/>
  <c r="AC24" i="28"/>
  <c r="AC25" i="28"/>
  <c r="AB28" i="28"/>
  <c r="AC28" i="28"/>
  <c r="AC16" i="28"/>
  <c r="AC20" i="28"/>
  <c r="AC30" i="28"/>
  <c r="AC17" i="28"/>
  <c r="AC21" i="28"/>
  <c r="AC31" i="28"/>
  <c r="AC19" i="28"/>
  <c r="AC29" i="28"/>
  <c r="S15" i="28"/>
  <c r="AC18" i="28"/>
  <c r="AC22" i="28"/>
  <c r="AC32" i="28"/>
  <c r="S16" i="28"/>
  <c r="AC15" i="28"/>
  <c r="AC33" i="28"/>
  <c r="AB18" i="28"/>
  <c r="AB22" i="28"/>
  <c r="AB32" i="28"/>
  <c r="AB21" i="28"/>
  <c r="R15" i="28"/>
  <c r="AB33" i="28"/>
  <c r="AB19" i="28"/>
  <c r="AB29" i="28"/>
  <c r="AB15" i="28"/>
  <c r="AB16" i="28"/>
  <c r="AB20" i="28"/>
  <c r="AB30" i="28"/>
  <c r="R16" i="28"/>
  <c r="AB17" i="28"/>
  <c r="AB31" i="28"/>
  <c r="Q16" i="28"/>
  <c r="Q15" i="28"/>
  <c r="AD34" i="28"/>
  <c r="CM26" i="36" l="1"/>
  <c r="CM81" i="36"/>
  <c r="CM27" i="36"/>
  <c r="CM84" i="36"/>
  <c r="AD27" i="28"/>
  <c r="AD25" i="28"/>
  <c r="AD23" i="28"/>
  <c r="AD26" i="28"/>
  <c r="AD24" i="28"/>
  <c r="CR70" i="36"/>
  <c r="CR79" i="36"/>
  <c r="CR25" i="36"/>
  <c r="CR26" i="36"/>
  <c r="CR84" i="36"/>
  <c r="CR77" i="36"/>
  <c r="CR82" i="36"/>
  <c r="CM21" i="36"/>
  <c r="CR61" i="36"/>
  <c r="CR20" i="36"/>
  <c r="CM79" i="36"/>
  <c r="CM18" i="36"/>
  <c r="CM76" i="36"/>
  <c r="CR81" i="36"/>
  <c r="CR78" i="36"/>
  <c r="CM77" i="36"/>
  <c r="CR16" i="36"/>
  <c r="CM70" i="36"/>
  <c r="CR76" i="36"/>
  <c r="CM25" i="36"/>
  <c r="CM82" i="36"/>
  <c r="CR27" i="36"/>
  <c r="CM16" i="36"/>
  <c r="CM17" i="36"/>
  <c r="CR62" i="36"/>
  <c r="CM24" i="36"/>
  <c r="CM62" i="36"/>
  <c r="CM61" i="36"/>
  <c r="CM78" i="36"/>
  <c r="CR24" i="36"/>
  <c r="CM20" i="36"/>
  <c r="CR15" i="36"/>
  <c r="AD28" i="28"/>
  <c r="AD32" i="28"/>
  <c r="AD33" i="28"/>
  <c r="AD19" i="28"/>
  <c r="AD29" i="28"/>
  <c r="AD15" i="28"/>
  <c r="AD17" i="28"/>
  <c r="AD31" i="28"/>
  <c r="AD18" i="28"/>
  <c r="AD22" i="28"/>
  <c r="AD16" i="28"/>
  <c r="AD20" i="28"/>
  <c r="AD30" i="28"/>
  <c r="T16" i="28"/>
  <c r="AD21" i="28"/>
  <c r="T15" i="28"/>
  <c r="AG29" i="28"/>
  <c r="AI29" i="28"/>
  <c r="AH29" i="28"/>
  <c r="CW79" i="36" l="1"/>
  <c r="CW16" i="36"/>
  <c r="CW62" i="36"/>
  <c r="CW84" i="36"/>
  <c r="CW26" i="36"/>
  <c r="CW81" i="36"/>
  <c r="CW77" i="36"/>
  <c r="CW76" i="36"/>
  <c r="CW61" i="36"/>
  <c r="CW70" i="36"/>
  <c r="CW20" i="36"/>
  <c r="CW24" i="36"/>
  <c r="CW78" i="36"/>
  <c r="CM19" i="36"/>
  <c r="CW27" i="36"/>
  <c r="CR69" i="36"/>
  <c r="CW25" i="36"/>
  <c r="CM69" i="36"/>
  <c r="CW82" i="36"/>
  <c r="CW69" i="36" l="1"/>
  <c r="F15" i="28" l="1"/>
  <c r="F34" i="28" s="1"/>
  <c r="B6" i="28"/>
  <c r="B5" i="28"/>
  <c r="B4" i="28"/>
  <c r="B3" i="28"/>
  <c r="B2" i="28"/>
  <c r="Z29" i="28"/>
  <c r="Y29" i="28"/>
  <c r="X29" i="28"/>
  <c r="W29" i="28"/>
  <c r="V29" i="28"/>
  <c r="Y17" i="28"/>
  <c r="X17" i="28"/>
  <c r="W17" i="28"/>
  <c r="V17" i="28"/>
  <c r="Z19" i="28"/>
  <c r="Y19" i="28"/>
  <c r="X19" i="28"/>
  <c r="W19" i="28"/>
  <c r="V19" i="28"/>
  <c r="Z21" i="28"/>
  <c r="Y21" i="28"/>
  <c r="X21" i="28"/>
  <c r="W21" i="28"/>
  <c r="V21" i="28"/>
  <c r="Y15" i="28"/>
  <c r="X15" i="28"/>
  <c r="W15" i="28"/>
  <c r="V15" i="28"/>
  <c r="J12" i="28"/>
  <c r="O12" i="28" s="1"/>
  <c r="T12" i="28" s="1"/>
  <c r="Y12" i="28" s="1"/>
  <c r="AD12" i="28" s="1"/>
  <c r="AI12" i="28" s="1"/>
  <c r="AN12" i="28" s="1"/>
  <c r="I12" i="28"/>
  <c r="N12" i="28" s="1"/>
  <c r="S12" i="28" s="1"/>
  <c r="X12" i="28" s="1"/>
  <c r="AC12" i="28" s="1"/>
  <c r="AH12" i="28" s="1"/>
  <c r="AM12" i="28" s="1"/>
  <c r="H12" i="28"/>
  <c r="M12" i="28" s="1"/>
  <c r="R12" i="28" s="1"/>
  <c r="W12" i="28" s="1"/>
  <c r="AB12" i="28" s="1"/>
  <c r="AG12" i="28" s="1"/>
  <c r="AL12" i="28" s="1"/>
  <c r="G12" i="28"/>
  <c r="L12" i="28" s="1"/>
  <c r="Q12" i="28" s="1"/>
  <c r="V12" i="28" s="1"/>
  <c r="AA12" i="28" s="1"/>
  <c r="AF12" i="28" s="1"/>
  <c r="AK12" i="28" s="1"/>
  <c r="F10" i="28" l="1"/>
  <c r="K17" i="28"/>
  <c r="V20" i="28"/>
  <c r="K20" i="28"/>
  <c r="W20" i="28"/>
  <c r="Y20" i="28"/>
  <c r="X20" i="28"/>
  <c r="K15" i="28"/>
  <c r="K21" i="28"/>
  <c r="K19" i="28"/>
  <c r="K34" i="28" l="1"/>
  <c r="AE26" i="28"/>
  <c r="AE24" i="28"/>
  <c r="AE27" i="28"/>
  <c r="AE25" i="28"/>
  <c r="AE23" i="28"/>
  <c r="AE28" i="28"/>
  <c r="AE16" i="28"/>
  <c r="AE20" i="28"/>
  <c r="AE30" i="28"/>
  <c r="U16" i="28"/>
  <c r="AE17" i="28"/>
  <c r="AE21" i="28"/>
  <c r="AE31" i="28"/>
  <c r="U15" i="28"/>
  <c r="AE18" i="28"/>
  <c r="AE22" i="28"/>
  <c r="AE32" i="28"/>
  <c r="AE33" i="28"/>
  <c r="AE19" i="28"/>
  <c r="AE29" i="28"/>
  <c r="AE15" i="28"/>
  <c r="Z17" i="28"/>
  <c r="Z15" i="28"/>
  <c r="Z20" i="28"/>
  <c r="AE34" i="28" l="1"/>
  <c r="I19" i="7"/>
  <c r="H19" i="7"/>
  <c r="G19" i="7"/>
  <c r="F19" i="7"/>
  <c r="H45" i="7" l="1"/>
  <c r="H44" i="7"/>
  <c r="H43" i="7"/>
  <c r="H42" i="7"/>
  <c r="A11" i="19" l="1"/>
  <c r="A12" i="19"/>
  <c r="A13" i="19"/>
  <c r="A14" i="19"/>
  <c r="A15" i="19"/>
  <c r="A16" i="19"/>
  <c r="D5" i="11" l="1"/>
  <c r="B19" i="7"/>
  <c r="C19" i="7"/>
  <c r="D19" i="7"/>
  <c r="E19" i="7"/>
  <c r="B2" i="6"/>
  <c r="B3" i="6"/>
  <c r="B4" i="6"/>
  <c r="B5" i="6"/>
  <c r="B6" i="6"/>
  <c r="C22" i="12"/>
  <c r="B26" i="7" s="1"/>
  <c r="D22" i="12"/>
  <c r="E22" i="12"/>
  <c r="F22" i="12"/>
  <c r="C35" i="12"/>
  <c r="D35" i="12"/>
  <c r="E35" i="12"/>
  <c r="F35" i="12"/>
  <c r="C46" i="12"/>
  <c r="D46" i="12"/>
  <c r="E46" i="12"/>
  <c r="F46" i="12"/>
  <c r="X56" i="12"/>
  <c r="D67" i="12"/>
  <c r="E67" i="12"/>
  <c r="F67" i="12"/>
  <c r="D76"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D48" i="12" l="1"/>
  <c r="C12" i="7" s="1"/>
  <c r="B30" i="7"/>
  <c r="B28" i="7"/>
  <c r="C27" i="7"/>
  <c r="C29" i="7"/>
  <c r="C27" i="6"/>
  <c r="C26" i="7"/>
  <c r="E29" i="7"/>
  <c r="E27" i="7"/>
  <c r="E27" i="6"/>
  <c r="E26" i="7"/>
  <c r="D29" i="7"/>
  <c r="D27" i="7"/>
  <c r="D27" i="6"/>
  <c r="D26" i="7"/>
  <c r="E48" i="12"/>
  <c r="B27" i="6"/>
  <c r="C48" i="12"/>
  <c r="E16" i="2"/>
  <c r="E18" i="2" s="1"/>
  <c r="E22" i="2" s="1"/>
  <c r="B20" i="6"/>
  <c r="D78" i="12"/>
  <c r="C13" i="7" s="1"/>
  <c r="F78" i="12"/>
  <c r="E13" i="7" s="1"/>
  <c r="F48" i="12"/>
  <c r="E78" i="12"/>
  <c r="D13" i="7" s="1"/>
  <c r="I15" i="7"/>
  <c r="I16" i="7" s="1"/>
  <c r="I18" i="7" s="1"/>
  <c r="H16" i="7"/>
  <c r="H18" i="7" s="1"/>
  <c r="F16" i="7"/>
  <c r="F18" i="7" s="1"/>
  <c r="G16" i="7"/>
  <c r="G18" i="7" s="1"/>
  <c r="E18" i="6"/>
  <c r="C18" i="6"/>
  <c r="E19" i="6"/>
  <c r="C19" i="6"/>
  <c r="E20" i="6"/>
  <c r="C20" i="6"/>
  <c r="E28" i="6"/>
  <c r="C28" i="6"/>
  <c r="D18" i="6"/>
  <c r="B18" i="6"/>
  <c r="D19" i="6"/>
  <c r="B19" i="6"/>
  <c r="D20" i="6"/>
  <c r="D28" i="6"/>
  <c r="B28" i="6"/>
  <c r="E28" i="7" l="1"/>
  <c r="C14" i="7"/>
  <c r="D28" i="7"/>
  <c r="C28" i="7"/>
  <c r="C30" i="7"/>
  <c r="D12" i="7"/>
  <c r="D14" i="7" s="1"/>
  <c r="D16" i="7" s="1"/>
  <c r="D18" i="7" s="1"/>
  <c r="E12" i="7"/>
  <c r="E14" i="7" s="1"/>
  <c r="E16" i="7" s="1"/>
  <c r="E18" i="7" s="1"/>
  <c r="D30" i="7"/>
  <c r="D32" i="7" s="1"/>
  <c r="D34" i="7" s="1"/>
  <c r="E30" i="7"/>
  <c r="E32" i="7" s="1"/>
  <c r="E34" i="7" s="1"/>
  <c r="B12" i="7"/>
  <c r="B14" i="7" s="1"/>
  <c r="B16" i="7" s="1"/>
  <c r="B18" i="7" s="1"/>
  <c r="D93" i="12"/>
  <c r="C37" i="6" s="1"/>
  <c r="C16" i="7"/>
  <c r="C18" i="7" s="1"/>
  <c r="F92" i="12"/>
  <c r="F93" i="12"/>
  <c r="E29" i="6" s="1"/>
  <c r="C93" i="12"/>
  <c r="B29" i="6" s="1"/>
  <c r="E93" i="12"/>
  <c r="D29" i="6" s="1"/>
  <c r="E92" i="12"/>
  <c r="C32" i="7"/>
  <c r="C34" i="7" s="1"/>
  <c r="B32" i="7"/>
  <c r="B34" i="7" s="1"/>
  <c r="D92" i="12" l="1"/>
  <c r="D94" i="12"/>
  <c r="C92" i="12"/>
  <c r="C29" i="6"/>
  <c r="F43" i="7"/>
  <c r="F45" i="7"/>
  <c r="F94" i="12"/>
  <c r="E37" i="6"/>
  <c r="C94" i="12"/>
  <c r="F42" i="7"/>
  <c r="B37" i="6"/>
  <c r="D37" i="6"/>
  <c r="E94" i="12"/>
  <c r="F44" i="7"/>
  <c r="B13" i="44"/>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F19" i="54" l="1"/>
  <c r="BE19" i="54" l="1"/>
  <c r="BD19" i="54" l="1"/>
  <c r="CC19" i="54"/>
  <c r="CO17" i="54"/>
  <c r="CC17" i="36"/>
  <c r="CD19" i="54"/>
  <c r="CP17" i="54"/>
  <c r="CD17" i="36"/>
  <c r="CB19" i="54"/>
  <c r="CN17" i="54"/>
  <c r="CB17" i="36"/>
  <c r="AT19" i="54"/>
  <c r="AH19" i="54"/>
  <c r="AT19" i="53"/>
  <c r="AH19" i="53"/>
  <c r="AG19" i="54"/>
  <c r="CC19" i="53"/>
  <c r="U19" i="53"/>
  <c r="BD19" i="37" l="1"/>
  <c r="BD18" i="36"/>
  <c r="H19" i="54"/>
  <c r="BE19" i="37"/>
  <c r="I19" i="54"/>
  <c r="J19" i="37"/>
  <c r="J18" i="36"/>
  <c r="J19" i="54"/>
  <c r="CT17" i="54"/>
  <c r="CT17" i="36" s="1"/>
  <c r="CO17" i="36"/>
  <c r="T19" i="54"/>
  <c r="U19" i="54"/>
  <c r="CP17" i="36"/>
  <c r="CU17" i="54"/>
  <c r="CU17" i="36" s="1"/>
  <c r="AF19" i="37"/>
  <c r="BD19" i="53"/>
  <c r="AF19" i="54"/>
  <c r="AG19" i="37"/>
  <c r="I19" i="53"/>
  <c r="BE19" i="53"/>
  <c r="AH19" i="37"/>
  <c r="AH18" i="36"/>
  <c r="J19" i="53"/>
  <c r="CS17" i="54"/>
  <c r="CS17" i="36" s="1"/>
  <c r="CN17" i="36"/>
  <c r="H19" i="37"/>
  <c r="I19" i="37"/>
  <c r="I18" i="36"/>
  <c r="AR19" i="37"/>
  <c r="T19" i="53"/>
  <c r="CB19" i="53"/>
  <c r="CN18" i="54"/>
  <c r="CS18" i="54" s="1"/>
  <c r="AS19" i="37"/>
  <c r="AS19" i="54"/>
  <c r="AT19" i="37"/>
  <c r="AT18" i="36"/>
  <c r="CD19" i="53"/>
  <c r="BF19" i="53"/>
  <c r="BE18" i="36" l="1"/>
  <c r="V19" i="37"/>
  <c r="V18" i="36"/>
  <c r="CC19" i="37"/>
  <c r="CC18" i="36"/>
  <c r="CB19" i="37"/>
  <c r="CB18" i="36"/>
  <c r="U19" i="37"/>
  <c r="U18" i="36"/>
  <c r="CO18" i="37"/>
  <c r="T19" i="37"/>
  <c r="T18" i="36"/>
  <c r="CN18" i="37"/>
  <c r="V19" i="54"/>
  <c r="CP18" i="54"/>
  <c r="CU18" i="54" s="1"/>
  <c r="V19" i="53"/>
  <c r="CP19" i="53" s="1"/>
  <c r="CU19" i="53" s="1"/>
  <c r="CP18" i="53"/>
  <c r="CU18" i="53" s="1"/>
  <c r="CD19" i="37"/>
  <c r="CD18" i="36"/>
  <c r="I19" i="36"/>
  <c r="H19" i="53"/>
  <c r="H19" i="36" s="1"/>
  <c r="J19" i="36"/>
  <c r="BE19" i="36"/>
  <c r="AH19" i="36"/>
  <c r="CO18" i="54"/>
  <c r="CT18" i="54" s="1"/>
  <c r="AT19" i="36"/>
  <c r="AR19" i="54"/>
  <c r="CN19" i="54" s="1"/>
  <c r="CS19" i="54" s="1"/>
  <c r="H18" i="36"/>
  <c r="CO19" i="54"/>
  <c r="CT19" i="54" s="1"/>
  <c r="BD19" i="36"/>
  <c r="CO19" i="37" l="1"/>
  <c r="CT19" i="37" s="1"/>
  <c r="CD19" i="36"/>
  <c r="CS18" i="37"/>
  <c r="CT18" i="37"/>
  <c r="T19" i="36"/>
  <c r="CC19" i="36"/>
  <c r="CB19" i="36"/>
  <c r="CP19" i="54"/>
  <c r="CU19" i="54" s="1"/>
  <c r="CN19" i="37"/>
  <c r="U19" i="36"/>
  <c r="V19" i="36"/>
  <c r="CS19" i="37" l="1"/>
  <c r="CE19" i="54" l="1"/>
  <c r="CE17" i="36"/>
  <c r="CQ17" i="54"/>
  <c r="CF17" i="54"/>
  <c r="BG19" i="54"/>
  <c r="BH18" i="54"/>
  <c r="BI18" i="54" s="1"/>
  <c r="CG17" i="54" l="1"/>
  <c r="CR17" i="54"/>
  <c r="CF17" i="36"/>
  <c r="CR17" i="36" s="1"/>
  <c r="CQ17" i="36"/>
  <c r="CV17" i="54"/>
  <c r="CV17" i="36" s="1"/>
  <c r="BH19" i="54"/>
  <c r="BI19" i="54" s="1"/>
  <c r="CF19" i="54"/>
  <c r="CG19" i="54" s="1"/>
  <c r="CW17" i="54" l="1"/>
  <c r="CG17" i="36"/>
  <c r="CW17" i="36" s="1"/>
  <c r="AI19" i="54" l="1"/>
  <c r="AJ18" i="54"/>
  <c r="AK18" i="54" s="1"/>
  <c r="AJ19" i="54" l="1"/>
  <c r="AK19" i="54" s="1"/>
  <c r="K18" i="36" l="1"/>
  <c r="K19" i="37"/>
  <c r="L18" i="37"/>
  <c r="K19" i="53"/>
  <c r="L18" i="53"/>
  <c r="K19" i="54"/>
  <c r="L18" i="54"/>
  <c r="L19" i="54" l="1"/>
  <c r="M18" i="53"/>
  <c r="M18" i="37"/>
  <c r="L18" i="36"/>
  <c r="M18" i="54"/>
  <c r="K19" i="36"/>
  <c r="L19" i="37"/>
  <c r="L19" i="53"/>
  <c r="AI19" i="53"/>
  <c r="AU19" i="53"/>
  <c r="AF19" i="53" l="1"/>
  <c r="AJ18" i="53"/>
  <c r="AK18" i="53" s="1"/>
  <c r="AF18" i="36"/>
  <c r="CN18" i="53"/>
  <c r="AU19" i="54"/>
  <c r="AV18" i="54"/>
  <c r="AW18" i="54" s="1"/>
  <c r="W19" i="53"/>
  <c r="X18" i="53"/>
  <c r="CQ18" i="53"/>
  <c r="CV18" i="53" s="1"/>
  <c r="W19" i="54"/>
  <c r="X18" i="54"/>
  <c r="CQ18" i="54"/>
  <c r="CV18" i="54" s="1"/>
  <c r="M19" i="54"/>
  <c r="AS19" i="53"/>
  <c r="AS18" i="36"/>
  <c r="W19" i="37"/>
  <c r="W18" i="36"/>
  <c r="X18" i="37"/>
  <c r="CQ18" i="37"/>
  <c r="BF19" i="37"/>
  <c r="BF18" i="36"/>
  <c r="BH18" i="37"/>
  <c r="CP18" i="37"/>
  <c r="AG19" i="53"/>
  <c r="AG18" i="36"/>
  <c r="CO18" i="53"/>
  <c r="M19" i="37"/>
  <c r="L19" i="36"/>
  <c r="M18" i="36"/>
  <c r="AI19" i="37"/>
  <c r="AI18" i="36"/>
  <c r="AJ18" i="37"/>
  <c r="BG19" i="53"/>
  <c r="BH18" i="53"/>
  <c r="BI18" i="53" s="1"/>
  <c r="BG19" i="37"/>
  <c r="BG18" i="36"/>
  <c r="AR19" i="53"/>
  <c r="AV18" i="53"/>
  <c r="AW18" i="53" s="1"/>
  <c r="AR18" i="36"/>
  <c r="CE19" i="53"/>
  <c r="CF18" i="53"/>
  <c r="CG18" i="53" s="1"/>
  <c r="AU19" i="37"/>
  <c r="AU18" i="36"/>
  <c r="AV18" i="37"/>
  <c r="CE19" i="37"/>
  <c r="CE18" i="36"/>
  <c r="CF18" i="37"/>
  <c r="M19" i="53"/>
  <c r="AV19" i="53" l="1"/>
  <c r="AW19" i="53" s="1"/>
  <c r="AR19" i="36"/>
  <c r="BH19" i="53"/>
  <c r="BI19" i="53" s="1"/>
  <c r="CT18" i="53"/>
  <c r="CT18" i="36" s="1"/>
  <c r="CO18" i="36"/>
  <c r="BI18" i="37"/>
  <c r="BI18" i="36" s="1"/>
  <c r="BH18" i="36"/>
  <c r="Y18" i="37"/>
  <c r="X18" i="36"/>
  <c r="CR18" i="37"/>
  <c r="Y18" i="53"/>
  <c r="CW18" i="53" s="1"/>
  <c r="CR18" i="53"/>
  <c r="CS18" i="53"/>
  <c r="CS18" i="36" s="1"/>
  <c r="CN18" i="36"/>
  <c r="AW18" i="37"/>
  <c r="AW18" i="36" s="1"/>
  <c r="AV18" i="36"/>
  <c r="CF19" i="53"/>
  <c r="CG19" i="53" s="1"/>
  <c r="AK18" i="37"/>
  <c r="AK18" i="36" s="1"/>
  <c r="AJ18" i="36"/>
  <c r="Y18" i="54"/>
  <c r="CW18" i="54" s="1"/>
  <c r="CR18" i="54"/>
  <c r="X19" i="53"/>
  <c r="CQ19" i="53"/>
  <c r="CV19" i="53" s="1"/>
  <c r="X19" i="54"/>
  <c r="CQ19" i="54"/>
  <c r="CV19" i="54" s="1"/>
  <c r="CE19" i="36"/>
  <c r="CF19" i="37"/>
  <c r="CF18" i="36"/>
  <c r="CG18" i="37"/>
  <c r="BG19" i="36"/>
  <c r="AG19" i="36"/>
  <c r="CO19" i="53"/>
  <c r="BF19" i="36"/>
  <c r="CP19" i="37"/>
  <c r="BH19" i="37"/>
  <c r="W19" i="36"/>
  <c r="X19" i="37"/>
  <c r="CQ19" i="37"/>
  <c r="AU19" i="36"/>
  <c r="AV19" i="37"/>
  <c r="AI19" i="36"/>
  <c r="AJ19" i="37"/>
  <c r="M19" i="36"/>
  <c r="CP18" i="36"/>
  <c r="CU18" i="37"/>
  <c r="CU18" i="36" s="1"/>
  <c r="CQ18" i="36"/>
  <c r="CV18" i="37"/>
  <c r="CV18" i="36" s="1"/>
  <c r="AS19" i="36"/>
  <c r="AV19" i="54"/>
  <c r="AW19" i="54" s="1"/>
  <c r="AJ19" i="53"/>
  <c r="AK19" i="53" s="1"/>
  <c r="AF19" i="36"/>
  <c r="CN19" i="53"/>
  <c r="Y19" i="37" l="1"/>
  <c r="X19" i="36"/>
  <c r="CR19" i="37"/>
  <c r="CP19" i="36"/>
  <c r="CU19" i="37"/>
  <c r="CU19" i="36" s="1"/>
  <c r="CR18" i="36"/>
  <c r="AW19" i="37"/>
  <c r="AW19" i="36" s="1"/>
  <c r="AV19" i="36"/>
  <c r="CG18" i="36"/>
  <c r="CW18" i="37"/>
  <c r="Y18" i="36"/>
  <c r="CS19" i="53"/>
  <c r="CS19" i="36" s="1"/>
  <c r="CN19" i="36"/>
  <c r="AK19" i="37"/>
  <c r="AK19" i="36" s="1"/>
  <c r="AJ19" i="36"/>
  <c r="Y19" i="53"/>
  <c r="CR19" i="53"/>
  <c r="CQ19" i="36"/>
  <c r="CV19" i="37"/>
  <c r="CV19" i="36" s="1"/>
  <c r="BI19" i="37"/>
  <c r="BI19" i="36" s="1"/>
  <c r="BH19" i="36"/>
  <c r="CT19" i="53"/>
  <c r="CT19" i="36" s="1"/>
  <c r="CO19" i="36"/>
  <c r="CF19" i="36"/>
  <c r="CG19" i="37"/>
  <c r="Y19" i="54"/>
  <c r="CW19" i="54" s="1"/>
  <c r="CR19" i="54"/>
  <c r="CW19" i="53"/>
  <c r="CG19" i="36" l="1"/>
  <c r="CW19" i="37"/>
  <c r="CW18" i="36"/>
  <c r="CR19" i="36"/>
  <c r="Y19" i="36"/>
  <c r="CW19" i="36" l="1"/>
  <c r="U29" i="54" l="1"/>
  <c r="P29" i="54"/>
  <c r="U29" i="53"/>
  <c r="P29" i="53"/>
  <c r="AG29" i="54"/>
  <c r="AB29" i="54"/>
  <c r="AS29" i="54"/>
  <c r="AN29" i="54"/>
  <c r="AN29" i="37"/>
  <c r="AN28" i="36"/>
  <c r="AZ29" i="37"/>
  <c r="AZ28" i="36"/>
  <c r="AB29" i="37"/>
  <c r="AB28" i="36"/>
  <c r="BX28" i="36"/>
  <c r="BX29" i="37"/>
  <c r="CC29" i="54"/>
  <c r="BX29" i="54"/>
  <c r="CJ28" i="54"/>
  <c r="D29" i="54"/>
  <c r="BE29" i="54"/>
  <c r="AZ29" i="54"/>
  <c r="P28" i="36"/>
  <c r="P29" i="37"/>
  <c r="BE29" i="53"/>
  <c r="AZ29" i="53"/>
  <c r="AG29" i="53"/>
  <c r="AB29" i="53"/>
  <c r="AS29" i="53"/>
  <c r="AN29" i="53"/>
  <c r="D29" i="53"/>
  <c r="CJ28" i="53"/>
  <c r="CC29" i="53"/>
  <c r="BX29" i="53"/>
  <c r="D29" i="37"/>
  <c r="CJ28" i="37"/>
  <c r="D28" i="36"/>
  <c r="AA29" i="53"/>
  <c r="AY29" i="37"/>
  <c r="AY28" i="36"/>
  <c r="AM29" i="54"/>
  <c r="AA28" i="36"/>
  <c r="AA29" i="37"/>
  <c r="BW29" i="37"/>
  <c r="BW28" i="36"/>
  <c r="O29" i="54"/>
  <c r="AA29" i="54"/>
  <c r="BW29" i="54"/>
  <c r="CI28" i="54"/>
  <c r="C29" i="54"/>
  <c r="O29" i="37"/>
  <c r="O28" i="36"/>
  <c r="AM29" i="37"/>
  <c r="AM28" i="36"/>
  <c r="BC28" i="54"/>
  <c r="AY29" i="54"/>
  <c r="AY29" i="53"/>
  <c r="C28" i="36"/>
  <c r="C29" i="37"/>
  <c r="CI28" i="37"/>
  <c r="CI28" i="53"/>
  <c r="C29" i="53"/>
  <c r="O29" i="53"/>
  <c r="BW29" i="53"/>
  <c r="AM29" i="53"/>
  <c r="CN28" i="37" l="1"/>
  <c r="CJ29" i="53"/>
  <c r="U29" i="37"/>
  <c r="U28" i="36"/>
  <c r="BX29" i="36"/>
  <c r="AZ29" i="36"/>
  <c r="CO28" i="53"/>
  <c r="CT28" i="53" s="1"/>
  <c r="I29" i="53"/>
  <c r="I29" i="54"/>
  <c r="CO28" i="54"/>
  <c r="CT28" i="54" s="1"/>
  <c r="AG29" i="37"/>
  <c r="AG28" i="36"/>
  <c r="D29" i="36"/>
  <c r="CJ29" i="37"/>
  <c r="AB29" i="36"/>
  <c r="CJ28" i="36"/>
  <c r="P29" i="36"/>
  <c r="CC29" i="37"/>
  <c r="CC28" i="36"/>
  <c r="BE29" i="37"/>
  <c r="BE28" i="36"/>
  <c r="AN29" i="36"/>
  <c r="I29" i="37"/>
  <c r="I28" i="36"/>
  <c r="CO28" i="37"/>
  <c r="CJ29" i="54"/>
  <c r="AS29" i="37"/>
  <c r="AS28" i="36"/>
  <c r="CN28" i="53"/>
  <c r="CS28" i="53" s="1"/>
  <c r="H29" i="53"/>
  <c r="BH28" i="54"/>
  <c r="BI28" i="54" s="1"/>
  <c r="BD29" i="54"/>
  <c r="T29" i="37"/>
  <c r="T28" i="36"/>
  <c r="H29" i="54"/>
  <c r="CN28" i="54"/>
  <c r="CS28" i="54" s="1"/>
  <c r="BD29" i="37"/>
  <c r="CB29" i="53"/>
  <c r="CI28" i="36"/>
  <c r="CI29" i="54"/>
  <c r="T29" i="54"/>
  <c r="BW29" i="36"/>
  <c r="AF29" i="37"/>
  <c r="AF28" i="36"/>
  <c r="AR29" i="53"/>
  <c r="CI29" i="53"/>
  <c r="C29" i="36"/>
  <c r="CI29" i="37"/>
  <c r="BC29" i="54"/>
  <c r="AM29" i="36"/>
  <c r="AF29" i="54"/>
  <c r="CB29" i="37"/>
  <c r="CB28" i="36"/>
  <c r="AA29" i="36"/>
  <c r="AF29" i="53"/>
  <c r="T29" i="53"/>
  <c r="H29" i="37"/>
  <c r="H28" i="36"/>
  <c r="BD28" i="36"/>
  <c r="BD29" i="53"/>
  <c r="AR28" i="36"/>
  <c r="AR29" i="37"/>
  <c r="O29" i="36"/>
  <c r="CB29" i="54"/>
  <c r="AR29" i="54"/>
  <c r="AY29" i="36"/>
  <c r="U29" i="36" l="1"/>
  <c r="BE29" i="36"/>
  <c r="CO28" i="36"/>
  <c r="CT28" i="37"/>
  <c r="CT28" i="36" s="1"/>
  <c r="CO29" i="54"/>
  <c r="AS29" i="36"/>
  <c r="CO29" i="37"/>
  <c r="CT29" i="37" s="1"/>
  <c r="I29" i="36"/>
  <c r="AG29" i="36"/>
  <c r="CC29" i="36"/>
  <c r="CJ29" i="36"/>
  <c r="CO29" i="53"/>
  <c r="CN28" i="36"/>
  <c r="CN29" i="54"/>
  <c r="T29" i="36"/>
  <c r="AR29" i="36"/>
  <c r="CB29" i="36"/>
  <c r="H29" i="36"/>
  <c r="CN29" i="37"/>
  <c r="CS29" i="37" s="1"/>
  <c r="CI29" i="36"/>
  <c r="AF29" i="36"/>
  <c r="CS28" i="37"/>
  <c r="CS28" i="36" s="1"/>
  <c r="BD29" i="36"/>
  <c r="CN29" i="53"/>
  <c r="BH29" i="54"/>
  <c r="CS29" i="53" l="1"/>
  <c r="CT29" i="53"/>
  <c r="CT29" i="54"/>
  <c r="CO29" i="36"/>
  <c r="CS29" i="54"/>
  <c r="BI29" i="54"/>
  <c r="CN29" i="36"/>
  <c r="CS29" i="36" l="1"/>
  <c r="C13" i="52" s="1"/>
  <c r="CT29" i="36"/>
  <c r="D13" i="52" s="1"/>
  <c r="AF29" i="57" l="1"/>
  <c r="AF30" i="57" l="1"/>
  <c r="AJ29" i="57"/>
  <c r="AF29" i="28" l="1"/>
  <c r="AJ29" i="28" l="1"/>
  <c r="AG29" i="56" l="1"/>
  <c r="AG29" i="58" l="1"/>
  <c r="AF29" i="56" l="1"/>
  <c r="AJ29" i="56" l="1"/>
  <c r="AF29" i="58"/>
  <c r="AJ29" i="58" l="1"/>
  <c r="AK50" i="40" l="1"/>
  <c r="G50" i="40" l="1"/>
  <c r="V50" i="40" l="1"/>
  <c r="BO42" i="40"/>
  <c r="BO50" i="40" l="1"/>
  <c r="BY22" i="54" l="1"/>
  <c r="BY31" i="54" s="1"/>
  <c r="AC22" i="54"/>
  <c r="AC31" i="54" s="1"/>
  <c r="E22" i="54"/>
  <c r="E31" i="54" s="1"/>
  <c r="BX22" i="54"/>
  <c r="BX31" i="54" s="1"/>
  <c r="AB22" i="54"/>
  <c r="AB31" i="54" s="1"/>
  <c r="BW22" i="54" l="1"/>
  <c r="AA22" i="54"/>
  <c r="C22" i="37"/>
  <c r="BW31" i="54" l="1"/>
  <c r="AA31" i="54"/>
  <c r="C31" i="37"/>
  <c r="D22" i="37" l="1"/>
  <c r="E22" i="37"/>
  <c r="E31" i="37" s="1"/>
  <c r="D31" i="37" l="1"/>
  <c r="D22" i="54"/>
  <c r="D31" i="54" s="1"/>
  <c r="C22" i="54" l="1"/>
  <c r="C31" i="54" l="1"/>
  <c r="BY22" i="53" l="1"/>
  <c r="BY31" i="53" s="1"/>
  <c r="AB22" i="53"/>
  <c r="AB31" i="53" s="1"/>
  <c r="AN22" i="54"/>
  <c r="AN31" i="54" s="1"/>
  <c r="AZ22" i="53"/>
  <c r="AZ31" i="53" s="1"/>
  <c r="AN22" i="53"/>
  <c r="AN31" i="53" s="1"/>
  <c r="AZ22" i="54"/>
  <c r="AZ31" i="54" s="1"/>
  <c r="AC22" i="53"/>
  <c r="AC31" i="53" s="1"/>
  <c r="AO22" i="54"/>
  <c r="AO31" i="54" s="1"/>
  <c r="BA22" i="53"/>
  <c r="BA31" i="53" s="1"/>
  <c r="AO22" i="53"/>
  <c r="AO31" i="53" s="1"/>
  <c r="BA22" i="54"/>
  <c r="BA31" i="54" s="1"/>
  <c r="BW22" i="53" l="1"/>
  <c r="BA22" i="37"/>
  <c r="BA15" i="36"/>
  <c r="AY22" i="54"/>
  <c r="AY22" i="37"/>
  <c r="AY15" i="36"/>
  <c r="AZ22" i="37"/>
  <c r="AZ15" i="36"/>
  <c r="AY22" i="53"/>
  <c r="AM22" i="37"/>
  <c r="AM15" i="36"/>
  <c r="AN15" i="36"/>
  <c r="AN22" i="37"/>
  <c r="AO22" i="37"/>
  <c r="AO15" i="36"/>
  <c r="AM22" i="53"/>
  <c r="AM22" i="54"/>
  <c r="D22" i="53"/>
  <c r="D15" i="36"/>
  <c r="C22" i="53"/>
  <c r="C15" i="36"/>
  <c r="Q22" i="53"/>
  <c r="AC22" i="37"/>
  <c r="AC15" i="36"/>
  <c r="O22" i="37"/>
  <c r="O15" i="36"/>
  <c r="O22" i="53"/>
  <c r="CI15" i="53"/>
  <c r="CS15" i="53" s="1"/>
  <c r="AA22" i="37"/>
  <c r="AA15" i="36"/>
  <c r="AA22" i="53"/>
  <c r="P22" i="37"/>
  <c r="P15" i="36"/>
  <c r="AB22" i="37"/>
  <c r="AB15" i="36"/>
  <c r="Q22" i="54"/>
  <c r="CK15" i="54"/>
  <c r="CU15" i="54" s="1"/>
  <c r="Q22" i="37"/>
  <c r="Q15" i="36"/>
  <c r="O22" i="54"/>
  <c r="CI15" i="54"/>
  <c r="CS15" i="54" s="1"/>
  <c r="P22" i="54"/>
  <c r="CJ15" i="54"/>
  <c r="CT15" i="54" s="1"/>
  <c r="P22" i="53"/>
  <c r="CI15" i="37"/>
  <c r="CK15" i="37"/>
  <c r="BX22" i="53"/>
  <c r="BX31" i="53" s="1"/>
  <c r="BX22" i="37" l="1"/>
  <c r="BX15" i="36"/>
  <c r="CJ15" i="53"/>
  <c r="CT15" i="53" s="1"/>
  <c r="BY22" i="37"/>
  <c r="CK22" i="37" s="1"/>
  <c r="BY15" i="36"/>
  <c r="CJ15" i="37"/>
  <c r="CT15" i="37" s="1"/>
  <c r="BW22" i="37"/>
  <c r="CI22" i="37" s="1"/>
  <c r="BW15" i="36"/>
  <c r="BW31" i="53"/>
  <c r="AZ22" i="36"/>
  <c r="AZ31" i="36" s="1"/>
  <c r="AZ31" i="37"/>
  <c r="AY31" i="54"/>
  <c r="AY31" i="53"/>
  <c r="AY22" i="36"/>
  <c r="AY31" i="36" s="1"/>
  <c r="AY31" i="37"/>
  <c r="BA31" i="37"/>
  <c r="BA22" i="36"/>
  <c r="BA31" i="36" s="1"/>
  <c r="AM31" i="53"/>
  <c r="AM31" i="54"/>
  <c r="AO31" i="37"/>
  <c r="AO22" i="36"/>
  <c r="AO31" i="36" s="1"/>
  <c r="AN22" i="36"/>
  <c r="AN31" i="36" s="1"/>
  <c r="AN31" i="37"/>
  <c r="AM22" i="36"/>
  <c r="AM31" i="36" s="1"/>
  <c r="AM31" i="37"/>
  <c r="C31" i="53"/>
  <c r="C22" i="36"/>
  <c r="C31" i="36" s="1"/>
  <c r="D31" i="53"/>
  <c r="D22" i="36"/>
  <c r="D31" i="36" s="1"/>
  <c r="CJ22" i="53"/>
  <c r="CJ31" i="53" s="1"/>
  <c r="P31" i="53"/>
  <c r="CU15" i="37"/>
  <c r="AB22" i="36"/>
  <c r="AB31" i="36" s="1"/>
  <c r="AB31" i="37"/>
  <c r="AA22" i="36"/>
  <c r="AA31" i="36" s="1"/>
  <c r="AA31" i="37"/>
  <c r="CI15" i="36"/>
  <c r="CS15" i="37"/>
  <c r="CS15" i="36" s="1"/>
  <c r="CI22" i="54"/>
  <c r="CI31" i="54" s="1"/>
  <c r="O31" i="54"/>
  <c r="AA31" i="53"/>
  <c r="AC31" i="37"/>
  <c r="AC22" i="36"/>
  <c r="AC31" i="36" s="1"/>
  <c r="CJ22" i="54"/>
  <c r="CJ31" i="54" s="1"/>
  <c r="P31" i="54"/>
  <c r="Q31" i="54"/>
  <c r="CK22" i="54"/>
  <c r="CK31" i="54" s="1"/>
  <c r="Q31" i="37"/>
  <c r="Q22" i="36"/>
  <c r="Q31" i="36" s="1"/>
  <c r="P22" i="36"/>
  <c r="P31" i="36" s="1"/>
  <c r="CJ22" i="37"/>
  <c r="P31" i="37"/>
  <c r="CI22" i="53"/>
  <c r="CI31" i="53" s="1"/>
  <c r="O31" i="53"/>
  <c r="O22" i="36"/>
  <c r="O31" i="36" s="1"/>
  <c r="O31" i="37"/>
  <c r="Q31" i="53"/>
  <c r="CT15" i="36" l="1"/>
  <c r="CJ15" i="36"/>
  <c r="C11" i="52"/>
  <c r="BW22" i="36"/>
  <c r="BW31" i="36" s="1"/>
  <c r="BW31" i="37"/>
  <c r="BY22" i="36"/>
  <c r="BY31" i="36" s="1"/>
  <c r="BY31" i="37"/>
  <c r="BX22" i="36"/>
  <c r="BX31" i="36" s="1"/>
  <c r="BX31" i="37"/>
  <c r="E22" i="53"/>
  <c r="E15" i="36"/>
  <c r="CK15" i="53"/>
  <c r="CI22" i="36"/>
  <c r="CI31" i="36" s="1"/>
  <c r="CI31" i="37"/>
  <c r="CJ22" i="36"/>
  <c r="CJ31" i="36" s="1"/>
  <c r="CJ31" i="37"/>
  <c r="CK31" i="37"/>
  <c r="D11" i="52" l="1"/>
  <c r="CU15" i="53"/>
  <c r="CU15" i="36" s="1"/>
  <c r="CK15" i="36"/>
  <c r="E22" i="36"/>
  <c r="E31" i="36" s="1"/>
  <c r="E31" i="53"/>
  <c r="CK22" i="53"/>
  <c r="E11" i="52" l="1"/>
  <c r="CK31" i="53"/>
  <c r="CK22" i="36"/>
  <c r="CK31" i="36" s="1"/>
  <c r="BB22" i="54" l="1"/>
  <c r="BC15" i="54"/>
  <c r="BI15" i="54" s="1"/>
  <c r="AP22" i="53" l="1"/>
  <c r="AQ15" i="53"/>
  <c r="AW15" i="53" s="1"/>
  <c r="CL15" i="54"/>
  <c r="CV15" i="54" s="1"/>
  <c r="F22" i="54"/>
  <c r="G15" i="54"/>
  <c r="AP22" i="54"/>
  <c r="AQ15" i="54"/>
  <c r="AW15" i="54" s="1"/>
  <c r="F22" i="53"/>
  <c r="CL15" i="53"/>
  <c r="CV15" i="53" s="1"/>
  <c r="G15" i="53"/>
  <c r="BB15" i="36"/>
  <c r="BB22" i="37"/>
  <c r="BC15" i="37"/>
  <c r="BZ22" i="54"/>
  <c r="CA15" i="54"/>
  <c r="CG15" i="54" s="1"/>
  <c r="R22" i="54"/>
  <c r="S15" i="54"/>
  <c r="Y15" i="54" s="1"/>
  <c r="BB31" i="54"/>
  <c r="BC22" i="54"/>
  <c r="BZ22" i="53"/>
  <c r="CA15" i="53"/>
  <c r="CG15" i="53" s="1"/>
  <c r="R15" i="36"/>
  <c r="R22" i="37"/>
  <c r="S15" i="37"/>
  <c r="AP22" i="37"/>
  <c r="AP15" i="36"/>
  <c r="AQ15" i="37"/>
  <c r="AD22" i="53"/>
  <c r="AE15" i="53"/>
  <c r="AK15" i="53" s="1"/>
  <c r="BZ22" i="37"/>
  <c r="BZ15" i="36"/>
  <c r="CA15" i="37"/>
  <c r="AD22" i="37"/>
  <c r="AD15" i="36"/>
  <c r="AE15" i="37"/>
  <c r="BB22" i="53"/>
  <c r="BC15" i="53"/>
  <c r="BI15" i="53" s="1"/>
  <c r="R22" i="53"/>
  <c r="S15" i="53"/>
  <c r="Y15" i="53" s="1"/>
  <c r="AD22" i="54"/>
  <c r="AE15" i="54"/>
  <c r="AK15" i="54" s="1"/>
  <c r="CG15" i="37" l="1"/>
  <c r="CA15" i="36"/>
  <c r="F22" i="37"/>
  <c r="G15" i="37"/>
  <c r="F15" i="36"/>
  <c r="CL15" i="37"/>
  <c r="BC31" i="54"/>
  <c r="BC15" i="36"/>
  <c r="BI15" i="37"/>
  <c r="BI15" i="36" s="1"/>
  <c r="CL22" i="54"/>
  <c r="G22" i="54"/>
  <c r="AE22" i="53"/>
  <c r="AQ15" i="36"/>
  <c r="AW15" i="37"/>
  <c r="AW15" i="36" s="1"/>
  <c r="Y15" i="37"/>
  <c r="Y15" i="36" s="1"/>
  <c r="S15" i="36"/>
  <c r="S22" i="54"/>
  <c r="BB22" i="36"/>
  <c r="BC22" i="37"/>
  <c r="CM15" i="53"/>
  <c r="M15" i="53"/>
  <c r="CW15" i="53" s="1"/>
  <c r="AE22" i="54"/>
  <c r="BZ22" i="36"/>
  <c r="CA22" i="37"/>
  <c r="R22" i="36"/>
  <c r="S22" i="37"/>
  <c r="AQ22" i="54"/>
  <c r="AQ22" i="53"/>
  <c r="BC22" i="53"/>
  <c r="AK15" i="37"/>
  <c r="AK15" i="36" s="1"/>
  <c r="AE15" i="36"/>
  <c r="S22" i="53"/>
  <c r="AD22" i="36"/>
  <c r="AE22" i="37"/>
  <c r="AP22" i="36"/>
  <c r="AQ22" i="37"/>
  <c r="CA22" i="53"/>
  <c r="CA22" i="54"/>
  <c r="CL22" i="53"/>
  <c r="G22" i="53"/>
  <c r="M15" i="54"/>
  <c r="CW15" i="54" s="1"/>
  <c r="CM15" i="54"/>
  <c r="CM22" i="53" l="1"/>
  <c r="AQ22" i="36"/>
  <c r="M15" i="37"/>
  <c r="M15" i="36" s="1"/>
  <c r="CM15" i="37"/>
  <c r="G15" i="36"/>
  <c r="CM15" i="36" s="1"/>
  <c r="AE22" i="36"/>
  <c r="CA22" i="36"/>
  <c r="G22" i="37"/>
  <c r="CL22" i="37"/>
  <c r="F22" i="36"/>
  <c r="CG15" i="36"/>
  <c r="BC22" i="36"/>
  <c r="CM22" i="54"/>
  <c r="CL15" i="36"/>
  <c r="CV15" i="37"/>
  <c r="CV15" i="36" s="1"/>
  <c r="S22" i="36"/>
  <c r="CW15" i="37" l="1"/>
  <c r="CM22" i="37"/>
  <c r="G22" i="36"/>
  <c r="F11" i="52"/>
  <c r="CL22" i="36"/>
  <c r="CW15" i="36"/>
  <c r="G11" i="52" l="1"/>
  <c r="CM22" i="36"/>
  <c r="CD22" i="37" l="1"/>
  <c r="AR22" i="37" l="1"/>
  <c r="AT22" i="37"/>
  <c r="CD31" i="37"/>
  <c r="AT31" i="37" l="1"/>
  <c r="AR31" i="37"/>
  <c r="CD22" i="54" l="1"/>
  <c r="CD31" i="54" s="1"/>
  <c r="BF22" i="54"/>
  <c r="BF31" i="54" s="1"/>
  <c r="AT22" i="54"/>
  <c r="AT31" i="54" s="1"/>
  <c r="AH22" i="54"/>
  <c r="AH31" i="54" s="1"/>
  <c r="V22" i="54"/>
  <c r="V31" i="54" s="1"/>
  <c r="BF22" i="53"/>
  <c r="BF31" i="53" s="1"/>
  <c r="AH22" i="53"/>
  <c r="AH31" i="53" s="1"/>
  <c r="V22" i="53"/>
  <c r="V31" i="53" s="1"/>
  <c r="AH22" i="37" l="1"/>
  <c r="AH21" i="36"/>
  <c r="CP21" i="54"/>
  <c r="CU21" i="54" s="1"/>
  <c r="J22" i="54"/>
  <c r="BF21" i="36"/>
  <c r="BF22" i="37"/>
  <c r="AT22" i="53"/>
  <c r="AT21" i="36"/>
  <c r="J22" i="37"/>
  <c r="CP21" i="37"/>
  <c r="J21" i="36"/>
  <c r="J22" i="53"/>
  <c r="CP21" i="53"/>
  <c r="CU21" i="53" s="1"/>
  <c r="I22" i="37"/>
  <c r="V21" i="36"/>
  <c r="V22" i="37"/>
  <c r="CD22" i="53"/>
  <c r="CD21" i="36"/>
  <c r="CD31" i="53" l="1"/>
  <c r="CD22" i="36"/>
  <c r="CD31" i="36" s="1"/>
  <c r="J31" i="54"/>
  <c r="CP22" i="54"/>
  <c r="V31" i="37"/>
  <c r="V22" i="36"/>
  <c r="V31" i="36" s="1"/>
  <c r="I31" i="37"/>
  <c r="CU21" i="37"/>
  <c r="CU21" i="36" s="1"/>
  <c r="E12" i="52" s="1"/>
  <c r="E14" i="52" s="1"/>
  <c r="CP21" i="36"/>
  <c r="AT31" i="53"/>
  <c r="AT22" i="36"/>
  <c r="AT31" i="36" s="1"/>
  <c r="J31" i="37"/>
  <c r="J22" i="36"/>
  <c r="J31" i="36" s="1"/>
  <c r="CP22" i="37"/>
  <c r="BF22" i="36"/>
  <c r="BF31" i="36" s="1"/>
  <c r="BF31" i="37"/>
  <c r="CP22" i="53"/>
  <c r="J31" i="53"/>
  <c r="AH31" i="37"/>
  <c r="AH22" i="36"/>
  <c r="AH31" i="36" s="1"/>
  <c r="CU22" i="37" l="1"/>
  <c r="CP22" i="36"/>
  <c r="CP31" i="36" s="1"/>
  <c r="CP31" i="37"/>
  <c r="CP31" i="54"/>
  <c r="CU22" i="54"/>
  <c r="CU31" i="54" s="1"/>
  <c r="CP31" i="53"/>
  <c r="CU22" i="53"/>
  <c r="CU31" i="53" s="1"/>
  <c r="CR31" i="54"/>
  <c r="CR31" i="36"/>
  <c r="CR31" i="37"/>
  <c r="CR31" i="53"/>
  <c r="CU31" i="37" l="1"/>
  <c r="CU22" i="36"/>
  <c r="D32" i="6" l="1"/>
  <c r="CU31" i="36"/>
  <c r="D22" i="6" l="1"/>
  <c r="CB22" i="54" l="1"/>
  <c r="CB22" i="37"/>
  <c r="CB21" i="36"/>
  <c r="BD22" i="53"/>
  <c r="CN21" i="53"/>
  <c r="CS21" i="53" s="1"/>
  <c r="H22" i="53"/>
  <c r="CN21" i="37"/>
  <c r="H21" i="36"/>
  <c r="H22" i="37"/>
  <c r="AF22" i="54"/>
  <c r="AF22" i="37"/>
  <c r="AF21" i="36"/>
  <c r="T22" i="54"/>
  <c r="BD21" i="36"/>
  <c r="BD22" i="37"/>
  <c r="CB22" i="53"/>
  <c r="T22" i="53"/>
  <c r="T21" i="36"/>
  <c r="T22" i="37"/>
  <c r="AR22" i="54"/>
  <c r="AF22" i="53"/>
  <c r="H22" i="54"/>
  <c r="CN21" i="54"/>
  <c r="CS21" i="54" s="1"/>
  <c r="BD22" i="54"/>
  <c r="AR22" i="53"/>
  <c r="AR21" i="36"/>
  <c r="AG22" i="54"/>
  <c r="AG31" i="54" s="1"/>
  <c r="BE22" i="53"/>
  <c r="BE31" i="53" s="1"/>
  <c r="U22" i="54"/>
  <c r="U31" i="54" s="1"/>
  <c r="CC22" i="54"/>
  <c r="CC31" i="54" s="1"/>
  <c r="AS22" i="54"/>
  <c r="AS31" i="54" s="1"/>
  <c r="AS22" i="53"/>
  <c r="AS31" i="53" s="1"/>
  <c r="U22" i="53"/>
  <c r="U31" i="53" s="1"/>
  <c r="AG22" i="53"/>
  <c r="AG31" i="53" s="1"/>
  <c r="BE22" i="54"/>
  <c r="BE31" i="54" s="1"/>
  <c r="CC22" i="53"/>
  <c r="CC31" i="53" s="1"/>
  <c r="I22" i="53" l="1"/>
  <c r="CO21" i="53"/>
  <c r="CT21" i="53" s="1"/>
  <c r="I21" i="36"/>
  <c r="CO21" i="54"/>
  <c r="CT21" i="54" s="1"/>
  <c r="I22" i="54"/>
  <c r="AS21" i="36"/>
  <c r="AS22" i="37"/>
  <c r="AG21" i="36"/>
  <c r="AG22" i="37"/>
  <c r="H31" i="54"/>
  <c r="CN22" i="54"/>
  <c r="AR31" i="54"/>
  <c r="T31" i="54"/>
  <c r="BD31" i="54"/>
  <c r="T31" i="53"/>
  <c r="BD22" i="36"/>
  <c r="BD31" i="36" s="1"/>
  <c r="BD31" i="37"/>
  <c r="AF31" i="54"/>
  <c r="CS21" i="37"/>
  <c r="CS21" i="36" s="1"/>
  <c r="C12" i="52" s="1"/>
  <c r="C14" i="52" s="1"/>
  <c r="CN21" i="36"/>
  <c r="CB22" i="36"/>
  <c r="CB31" i="36" s="1"/>
  <c r="CB31" i="37"/>
  <c r="CC21" i="36"/>
  <c r="CC22" i="37"/>
  <c r="AF31" i="53"/>
  <c r="T31" i="37"/>
  <c r="T22" i="36"/>
  <c r="T31" i="36" s="1"/>
  <c r="BD31" i="53"/>
  <c r="BE21" i="36"/>
  <c r="BE22" i="37"/>
  <c r="U21" i="36"/>
  <c r="U22" i="37"/>
  <c r="CO21" i="37"/>
  <c r="AR31" i="53"/>
  <c r="AR22" i="36"/>
  <c r="AR31" i="36" s="1"/>
  <c r="CB31" i="53"/>
  <c r="AF22" i="36"/>
  <c r="AF31" i="36" s="1"/>
  <c r="AF31" i="37"/>
  <c r="CN22" i="37"/>
  <c r="H31" i="37"/>
  <c r="H22" i="36"/>
  <c r="H31" i="36" s="1"/>
  <c r="H31" i="53"/>
  <c r="CN22" i="53"/>
  <c r="CB31" i="54"/>
  <c r="AG22" i="36" l="1"/>
  <c r="AG31" i="36" s="1"/>
  <c r="AG31" i="37"/>
  <c r="BE31" i="37"/>
  <c r="BE22" i="36"/>
  <c r="BE31" i="36" s="1"/>
  <c r="CN31" i="54"/>
  <c r="CS22" i="54"/>
  <c r="CS31" i="54" s="1"/>
  <c r="I31" i="54"/>
  <c r="CO22" i="54"/>
  <c r="CO22" i="53"/>
  <c r="I31" i="53"/>
  <c r="I22" i="36"/>
  <c r="I31" i="36" s="1"/>
  <c r="CN31" i="53"/>
  <c r="CS22" i="53"/>
  <c r="CS31" i="53" s="1"/>
  <c r="CT21" i="37"/>
  <c r="CT21" i="36" s="1"/>
  <c r="D12" i="52" s="1"/>
  <c r="D14" i="52" s="1"/>
  <c r="CO21" i="36"/>
  <c r="CN22" i="36"/>
  <c r="CN31" i="36" s="1"/>
  <c r="CS22" i="37"/>
  <c r="CN31" i="37"/>
  <c r="U31" i="37"/>
  <c r="U22" i="36"/>
  <c r="U31" i="36" s="1"/>
  <c r="CO22" i="37"/>
  <c r="CC22" i="36"/>
  <c r="CC31" i="36" s="1"/>
  <c r="CC31" i="37"/>
  <c r="AS31" i="37"/>
  <c r="AS22" i="36"/>
  <c r="AS31" i="36" s="1"/>
  <c r="CO31" i="37" l="1"/>
  <c r="CT22" i="37"/>
  <c r="CO22" i="36"/>
  <c r="CO31" i="36" s="1"/>
  <c r="CS31" i="37"/>
  <c r="CS22" i="36"/>
  <c r="CO31" i="53"/>
  <c r="CT22" i="53"/>
  <c r="CT31" i="53" s="1"/>
  <c r="CO31" i="54"/>
  <c r="CT22" i="54"/>
  <c r="CT31" i="54" s="1"/>
  <c r="CS31" i="36" l="1"/>
  <c r="B32" i="6"/>
  <c r="CT22" i="36"/>
  <c r="CT31" i="37"/>
  <c r="C32" i="6" l="1"/>
  <c r="CT31" i="36"/>
  <c r="B22" i="6"/>
  <c r="C22" i="6" l="1"/>
  <c r="W22" i="54" l="1"/>
  <c r="X21" i="54"/>
  <c r="Y21" i="54" s="1"/>
  <c r="AU22" i="37"/>
  <c r="AU21" i="36"/>
  <c r="AV21" i="37"/>
  <c r="AU22" i="53"/>
  <c r="AV21" i="53"/>
  <c r="AW21" i="53" s="1"/>
  <c r="AI21" i="36"/>
  <c r="AI22" i="37"/>
  <c r="AJ21" i="37"/>
  <c r="BG21" i="36"/>
  <c r="BG22" i="37"/>
  <c r="BH21" i="37"/>
  <c r="AI22" i="53"/>
  <c r="AJ21" i="53"/>
  <c r="AK21" i="53" s="1"/>
  <c r="CQ21" i="53"/>
  <c r="CV21" i="53" s="1"/>
  <c r="K22" i="53"/>
  <c r="L21" i="53"/>
  <c r="AU22" i="54"/>
  <c r="AV21" i="54"/>
  <c r="AW21" i="54" s="1"/>
  <c r="BG22" i="53"/>
  <c r="BH21" i="53"/>
  <c r="BI21" i="53" s="1"/>
  <c r="W21" i="36"/>
  <c r="W22" i="37"/>
  <c r="X21" i="37"/>
  <c r="W22" i="53"/>
  <c r="X21" i="53"/>
  <c r="Y21" i="53" s="1"/>
  <c r="K22" i="54"/>
  <c r="CQ21" i="54"/>
  <c r="CV21" i="54" s="1"/>
  <c r="L21" i="54"/>
  <c r="CE22" i="37"/>
  <c r="CE21" i="36"/>
  <c r="CF21" i="37"/>
  <c r="CE22" i="53"/>
  <c r="CF21" i="53"/>
  <c r="CG21" i="53" s="1"/>
  <c r="AI22" i="54"/>
  <c r="AJ21" i="54"/>
  <c r="AK21" i="54" s="1"/>
  <c r="CE22" i="54"/>
  <c r="CF21" i="54"/>
  <c r="CG21" i="54" s="1"/>
  <c r="BG22" i="54"/>
  <c r="BH21" i="54"/>
  <c r="BI21" i="54" s="1"/>
  <c r="K22" i="37"/>
  <c r="CQ21" i="37"/>
  <c r="K21" i="36"/>
  <c r="L21" i="37"/>
  <c r="BG31" i="54" l="1"/>
  <c r="BH22" i="54"/>
  <c r="AJ22" i="54"/>
  <c r="CQ22" i="54"/>
  <c r="L22" i="54"/>
  <c r="W22" i="36"/>
  <c r="X22" i="37"/>
  <c r="BG22" i="36"/>
  <c r="BH22" i="37"/>
  <c r="CV21" i="37"/>
  <c r="CV21" i="36" s="1"/>
  <c r="F12" i="52" s="1"/>
  <c r="CQ21" i="36"/>
  <c r="CE22" i="36"/>
  <c r="CF22" i="37"/>
  <c r="AV22" i="54"/>
  <c r="AU22" i="36"/>
  <c r="AV22" i="37"/>
  <c r="CQ22" i="37"/>
  <c r="K22" i="36"/>
  <c r="L22" i="37"/>
  <c r="CF22" i="54"/>
  <c r="CF22" i="53"/>
  <c r="CR21" i="54"/>
  <c r="M21" i="54"/>
  <c r="CW21" i="54" s="1"/>
  <c r="X22" i="53"/>
  <c r="M21" i="53"/>
  <c r="CW21" i="53" s="1"/>
  <c r="CR21" i="53"/>
  <c r="AJ22" i="53"/>
  <c r="AJ21" i="36"/>
  <c r="AK21" i="37"/>
  <c r="AK21" i="36" s="1"/>
  <c r="AV22" i="53"/>
  <c r="M21" i="37"/>
  <c r="L21" i="36"/>
  <c r="CR21" i="37"/>
  <c r="CF21" i="36"/>
  <c r="CG21" i="37"/>
  <c r="Y21" i="37"/>
  <c r="Y21" i="36" s="1"/>
  <c r="X21" i="36"/>
  <c r="BH22" i="53"/>
  <c r="CQ22" i="53"/>
  <c r="L22" i="53"/>
  <c r="BI21" i="37"/>
  <c r="BI21" i="36" s="1"/>
  <c r="BH21" i="36"/>
  <c r="AI22" i="36"/>
  <c r="AJ22" i="37"/>
  <c r="AV21" i="36"/>
  <c r="AW21" i="37"/>
  <c r="AW21" i="36" s="1"/>
  <c r="X22" i="54"/>
  <c r="CV22" i="53" l="1"/>
  <c r="CF22" i="36"/>
  <c r="CG22" i="37"/>
  <c r="M22" i="53"/>
  <c r="CR22" i="53"/>
  <c r="AW22" i="53"/>
  <c r="AK22" i="53"/>
  <c r="Y22" i="53"/>
  <c r="CG22" i="53"/>
  <c r="L22" i="36"/>
  <c r="CR22" i="37"/>
  <c r="M22" i="37"/>
  <c r="AW22" i="37"/>
  <c r="AV22" i="36"/>
  <c r="AK22" i="54"/>
  <c r="CR21" i="36"/>
  <c r="CG22" i="54"/>
  <c r="G12" i="52"/>
  <c r="Y22" i="37"/>
  <c r="X22" i="36"/>
  <c r="CV22" i="54"/>
  <c r="BH31" i="54"/>
  <c r="BI22" i="54"/>
  <c r="BI31" i="54" s="1"/>
  <c r="M22" i="54"/>
  <c r="CR22" i="54"/>
  <c r="Y22" i="54"/>
  <c r="AJ22" i="36"/>
  <c r="AK22" i="37"/>
  <c r="BI22" i="53"/>
  <c r="CW21" i="37"/>
  <c r="CG21" i="36"/>
  <c r="M21" i="36"/>
  <c r="CQ22" i="36"/>
  <c r="CV22" i="37"/>
  <c r="AW22" i="54"/>
  <c r="BI22" i="37"/>
  <c r="BH22" i="36"/>
  <c r="CW21" i="36" l="1"/>
  <c r="BI22" i="36"/>
  <c r="CW22" i="37"/>
  <c r="M22" i="36"/>
  <c r="CV22" i="36"/>
  <c r="CW22" i="54"/>
  <c r="CW22" i="53"/>
  <c r="AK22" i="36"/>
  <c r="Y22" i="36"/>
  <c r="AW22" i="36"/>
  <c r="CR22" i="36"/>
  <c r="CG22" i="36"/>
  <c r="CW22" i="36" l="1"/>
  <c r="E32" i="6"/>
  <c r="AB72" i="54" l="1"/>
  <c r="I72" i="37"/>
  <c r="D72" i="37"/>
  <c r="AB95" i="54"/>
  <c r="I72" i="54"/>
  <c r="P72" i="37"/>
  <c r="U72" i="37"/>
  <c r="AG72" i="37"/>
  <c r="AG72" i="54"/>
  <c r="U72" i="54"/>
  <c r="P72" i="54"/>
  <c r="U95" i="54" l="1"/>
  <c r="AG95" i="37"/>
  <c r="I95" i="54"/>
  <c r="D72" i="54"/>
  <c r="D95" i="37"/>
  <c r="U95" i="37"/>
  <c r="AB72" i="37"/>
  <c r="I95" i="37"/>
  <c r="P95" i="54"/>
  <c r="AG95" i="54"/>
  <c r="P95" i="37"/>
  <c r="AZ72" i="54"/>
  <c r="BE72" i="54"/>
  <c r="AN72" i="54"/>
  <c r="AS72" i="54"/>
  <c r="BX72" i="54"/>
  <c r="CC72" i="54"/>
  <c r="CJ68" i="37" l="1"/>
  <c r="CC95" i="54"/>
  <c r="AS95" i="54"/>
  <c r="BE72" i="37"/>
  <c r="CJ72" i="37"/>
  <c r="D95" i="54"/>
  <c r="CC72" i="37"/>
  <c r="AN95" i="54"/>
  <c r="BE95" i="54"/>
  <c r="CJ68" i="54"/>
  <c r="BX72" i="37"/>
  <c r="AS72" i="37"/>
  <c r="CO68" i="37"/>
  <c r="AZ95" i="54"/>
  <c r="AB95" i="37"/>
  <c r="BX95" i="54"/>
  <c r="AN72" i="37"/>
  <c r="AZ72" i="37"/>
  <c r="CO68" i="54"/>
  <c r="CO72" i="54" s="1"/>
  <c r="AZ95" i="37" l="1"/>
  <c r="CC95" i="37"/>
  <c r="CJ95" i="37"/>
  <c r="CO72" i="37"/>
  <c r="BX95" i="37"/>
  <c r="CT68" i="37"/>
  <c r="CO95" i="54"/>
  <c r="AN95" i="37"/>
  <c r="CT68" i="54"/>
  <c r="CT72" i="54" s="1"/>
  <c r="CJ72" i="54"/>
  <c r="AS95" i="37"/>
  <c r="BE95" i="37"/>
  <c r="CT95" i="54" l="1"/>
  <c r="CT72" i="37"/>
  <c r="CO95" i="37"/>
  <c r="CJ95" i="54"/>
  <c r="CT95" i="37" l="1"/>
  <c r="CP80" i="53" l="1"/>
  <c r="CK80" i="54" l="1"/>
  <c r="CP80" i="37"/>
  <c r="AO80" i="36"/>
  <c r="BY80" i="36"/>
  <c r="Q80" i="36"/>
  <c r="CK80" i="53"/>
  <c r="CU80" i="53" s="1"/>
  <c r="CK80" i="37"/>
  <c r="E80" i="36"/>
  <c r="AC80" i="36"/>
  <c r="BA80" i="36"/>
  <c r="AI50" i="40"/>
  <c r="AI45" i="40"/>
  <c r="AL50" i="40"/>
  <c r="AM50" i="40" s="1"/>
  <c r="AL45" i="40"/>
  <c r="AM42" i="40"/>
  <c r="CU80" i="37" l="1"/>
  <c r="CK80" i="36"/>
  <c r="CN80" i="37" l="1"/>
  <c r="BD80" i="36"/>
  <c r="BF80" i="36"/>
  <c r="AT80" i="36"/>
  <c r="AY80" i="36"/>
  <c r="BW80" i="36"/>
  <c r="CI80" i="37"/>
  <c r="C80" i="36"/>
  <c r="CN80" i="53"/>
  <c r="CI80" i="53"/>
  <c r="O80" i="36"/>
  <c r="AA80" i="36"/>
  <c r="AF80" i="36"/>
  <c r="AH80" i="36"/>
  <c r="CI80" i="54"/>
  <c r="V80" i="36"/>
  <c r="AM80" i="36"/>
  <c r="CS80" i="53" l="1"/>
  <c r="CS80" i="37"/>
  <c r="CI80" i="36"/>
  <c r="E50" i="40"/>
  <c r="E45" i="40"/>
  <c r="T80" i="36"/>
  <c r="H80" i="36"/>
  <c r="AR80" i="36"/>
  <c r="H50" i="40"/>
  <c r="H45" i="40"/>
  <c r="I42" i="40"/>
  <c r="J80" i="36"/>
  <c r="I50" i="40" l="1"/>
  <c r="AS80" i="36"/>
  <c r="U75" i="36"/>
  <c r="CJ75" i="53"/>
  <c r="AG75" i="36"/>
  <c r="CO75" i="37"/>
  <c r="I75" i="36"/>
  <c r="AB75" i="36"/>
  <c r="P75" i="36"/>
  <c r="BX80" i="36"/>
  <c r="CO75" i="53"/>
  <c r="BE80" i="36"/>
  <c r="U80" i="36"/>
  <c r="T50" i="40"/>
  <c r="T45" i="40"/>
  <c r="AZ75" i="36"/>
  <c r="AN80" i="36"/>
  <c r="AZ80" i="36"/>
  <c r="AS75" i="36"/>
  <c r="AN75" i="36"/>
  <c r="CJ75" i="54"/>
  <c r="AB80" i="36"/>
  <c r="CJ80" i="54"/>
  <c r="D80" i="36"/>
  <c r="CJ80" i="37"/>
  <c r="CO80" i="53"/>
  <c r="BE75" i="36"/>
  <c r="AG80" i="36"/>
  <c r="I80" i="36"/>
  <c r="CO80" i="37"/>
  <c r="D75" i="36"/>
  <c r="CJ75" i="37"/>
  <c r="BX75" i="36"/>
  <c r="CJ80" i="53"/>
  <c r="CT80" i="53" s="1"/>
  <c r="P80" i="36"/>
  <c r="W45" i="40"/>
  <c r="W50" i="40"/>
  <c r="X50" i="40" s="1"/>
  <c r="X42" i="40"/>
  <c r="AN87" i="53"/>
  <c r="AG87" i="37"/>
  <c r="BE87" i="54"/>
  <c r="AN87" i="54"/>
  <c r="AB87" i="53"/>
  <c r="CC87" i="53"/>
  <c r="P87" i="53"/>
  <c r="AS87" i="53"/>
  <c r="AG87" i="53"/>
  <c r="I87" i="53"/>
  <c r="AS87" i="54"/>
  <c r="CC85" i="36"/>
  <c r="P87" i="54"/>
  <c r="AB87" i="54"/>
  <c r="U87" i="53"/>
  <c r="D87" i="53"/>
  <c r="AZ87" i="54"/>
  <c r="BE87" i="53"/>
  <c r="U87" i="54"/>
  <c r="AG87" i="54"/>
  <c r="BX87" i="54"/>
  <c r="AZ87" i="53"/>
  <c r="BX87" i="53"/>
  <c r="AB85" i="36"/>
  <c r="D87" i="37"/>
  <c r="AN85" i="36" l="1"/>
  <c r="P85" i="36"/>
  <c r="P87" i="36" s="1"/>
  <c r="AN87" i="36"/>
  <c r="U85" i="36"/>
  <c r="U87" i="36" s="1"/>
  <c r="CO85" i="54"/>
  <c r="U96" i="53"/>
  <c r="AB96" i="54"/>
  <c r="BX96" i="54"/>
  <c r="AS96" i="53"/>
  <c r="AB96" i="53"/>
  <c r="BX96" i="53"/>
  <c r="D96" i="53"/>
  <c r="P96" i="53"/>
  <c r="AN96" i="54"/>
  <c r="AG96" i="37"/>
  <c r="BE96" i="53"/>
  <c r="CC96" i="53"/>
  <c r="AS96" i="54"/>
  <c r="AZ96" i="53"/>
  <c r="U96" i="54"/>
  <c r="P96" i="54"/>
  <c r="AG96" i="53"/>
  <c r="BE96" i="54"/>
  <c r="U72" i="53"/>
  <c r="U68" i="36"/>
  <c r="U72" i="36" s="1"/>
  <c r="P72" i="53"/>
  <c r="P68" i="36"/>
  <c r="P72" i="36" s="1"/>
  <c r="CJ68" i="53"/>
  <c r="D72" i="53"/>
  <c r="D68" i="36"/>
  <c r="D72" i="36" s="1"/>
  <c r="CC72" i="53"/>
  <c r="CC68" i="36"/>
  <c r="CC72" i="36" s="1"/>
  <c r="I72" i="53"/>
  <c r="CO68" i="53"/>
  <c r="I68" i="36"/>
  <c r="I72" i="36" s="1"/>
  <c r="AS85" i="36"/>
  <c r="AS87" i="36" s="1"/>
  <c r="AS87" i="37"/>
  <c r="AZ96" i="54"/>
  <c r="I87" i="54"/>
  <c r="D85" i="36"/>
  <c r="D87" i="36" s="1"/>
  <c r="CJ85" i="37"/>
  <c r="AG72" i="53"/>
  <c r="AG68" i="36"/>
  <c r="AG72" i="36" s="1"/>
  <c r="AZ72" i="53"/>
  <c r="AZ68" i="36"/>
  <c r="AZ72" i="36" s="1"/>
  <c r="BX85" i="36"/>
  <c r="AZ85" i="36"/>
  <c r="CO85" i="37"/>
  <c r="CO87" i="37" s="1"/>
  <c r="I85" i="36"/>
  <c r="BX87" i="37"/>
  <c r="AB87" i="37"/>
  <c r="U87" i="37"/>
  <c r="AN72" i="53"/>
  <c r="AN68" i="36"/>
  <c r="AN72" i="36" s="1"/>
  <c r="BX72" i="53"/>
  <c r="BX68" i="36"/>
  <c r="BX72" i="36" s="1"/>
  <c r="D96" i="37"/>
  <c r="AG96" i="54"/>
  <c r="AN96" i="36"/>
  <c r="AN96" i="53"/>
  <c r="I96" i="53"/>
  <c r="AB87" i="36"/>
  <c r="AS72" i="53"/>
  <c r="AS68" i="36"/>
  <c r="AS72" i="36" s="1"/>
  <c r="BE72" i="53"/>
  <c r="BE68" i="36"/>
  <c r="BE72" i="36" s="1"/>
  <c r="AB72" i="53"/>
  <c r="AB68" i="36"/>
  <c r="AB72" i="36" s="1"/>
  <c r="BE85" i="36"/>
  <c r="BE87" i="36" s="1"/>
  <c r="CJ85" i="53"/>
  <c r="CJ87" i="53" s="1"/>
  <c r="CJ85" i="54"/>
  <c r="CO85" i="53"/>
  <c r="CO87" i="53" s="1"/>
  <c r="AG85" i="36"/>
  <c r="AG87" i="36" s="1"/>
  <c r="BX87" i="36"/>
  <c r="D87" i="54"/>
  <c r="CC87" i="37"/>
  <c r="AZ87" i="37"/>
  <c r="P87" i="37"/>
  <c r="I87" i="37"/>
  <c r="CT75" i="53"/>
  <c r="CT75" i="37"/>
  <c r="CJ75" i="36"/>
  <c r="BE87" i="37"/>
  <c r="CT80" i="37"/>
  <c r="CJ80" i="36"/>
  <c r="AN87" i="37"/>
  <c r="AZ87" i="36"/>
  <c r="I87" i="36"/>
  <c r="CT85" i="54" l="1"/>
  <c r="BE96" i="36"/>
  <c r="AS96" i="36"/>
  <c r="CO96" i="53"/>
  <c r="AG96" i="36"/>
  <c r="CC96" i="37"/>
  <c r="CT68" i="53"/>
  <c r="CJ72" i="53"/>
  <c r="CJ68" i="36"/>
  <c r="CJ72" i="36" s="1"/>
  <c r="U95" i="53"/>
  <c r="I96" i="37"/>
  <c r="D96" i="54"/>
  <c r="CT85" i="53"/>
  <c r="BE95" i="36"/>
  <c r="BX95" i="53"/>
  <c r="CO85" i="36"/>
  <c r="AZ95" i="53"/>
  <c r="D96" i="36"/>
  <c r="I95" i="36"/>
  <c r="CC95" i="53"/>
  <c r="P95" i="36"/>
  <c r="I96" i="36"/>
  <c r="CJ96" i="53"/>
  <c r="BX96" i="36"/>
  <c r="AB95" i="53"/>
  <c r="AS95" i="53"/>
  <c r="BX95" i="36"/>
  <c r="BX96" i="37"/>
  <c r="AZ95" i="36"/>
  <c r="CJ85" i="36"/>
  <c r="CT85" i="37"/>
  <c r="CT85" i="36" s="1"/>
  <c r="CC95" i="36"/>
  <c r="P96" i="36"/>
  <c r="AZ96" i="36"/>
  <c r="BE96" i="37"/>
  <c r="AN96" i="37"/>
  <c r="CJ87" i="37"/>
  <c r="U96" i="36"/>
  <c r="P96" i="37"/>
  <c r="BE95" i="53"/>
  <c r="CO96" i="37"/>
  <c r="AN95" i="36"/>
  <c r="U96" i="37"/>
  <c r="AB96" i="37"/>
  <c r="AG95" i="36"/>
  <c r="I96" i="54"/>
  <c r="AS96" i="37"/>
  <c r="CO72" i="53"/>
  <c r="CO68" i="36"/>
  <c r="CO72" i="36" s="1"/>
  <c r="D95" i="36"/>
  <c r="P95" i="53"/>
  <c r="CJ87" i="36"/>
  <c r="CJ96" i="36" s="1"/>
  <c r="CT87" i="53"/>
  <c r="AZ96" i="37"/>
  <c r="AB95" i="36"/>
  <c r="AS95" i="36"/>
  <c r="AB96" i="36"/>
  <c r="AN95" i="53"/>
  <c r="CJ87" i="54"/>
  <c r="AG95" i="53"/>
  <c r="I95" i="53"/>
  <c r="D95" i="53"/>
  <c r="U95" i="36"/>
  <c r="CT87" i="37" l="1"/>
  <c r="CT96" i="37" s="1"/>
  <c r="CT72" i="53"/>
  <c r="CT68" i="36"/>
  <c r="CT72" i="36" s="1"/>
  <c r="E72" i="54"/>
  <c r="CT96" i="53"/>
  <c r="CJ95" i="53"/>
  <c r="J72" i="54"/>
  <c r="J72" i="53"/>
  <c r="E72" i="37"/>
  <c r="E68" i="36"/>
  <c r="E72" i="36" s="1"/>
  <c r="CJ96" i="54"/>
  <c r="CO95" i="36"/>
  <c r="CJ96" i="37"/>
  <c r="J72" i="37"/>
  <c r="J68" i="36"/>
  <c r="J72" i="36" s="1"/>
  <c r="E72" i="53"/>
  <c r="CO95" i="53"/>
  <c r="CJ95" i="36"/>
  <c r="Q72" i="54"/>
  <c r="V72" i="54"/>
  <c r="CD72" i="54"/>
  <c r="BY72" i="54"/>
  <c r="AO72" i="54"/>
  <c r="AT72" i="54"/>
  <c r="BA72" i="54"/>
  <c r="BF72" i="54"/>
  <c r="AH72" i="54"/>
  <c r="AC72" i="54"/>
  <c r="AT87" i="53"/>
  <c r="BF72" i="53"/>
  <c r="BA72" i="53"/>
  <c r="BY72" i="53"/>
  <c r="CD72" i="53"/>
  <c r="AC72" i="53"/>
  <c r="AH72" i="53"/>
  <c r="AO72" i="53"/>
  <c r="AT72" i="53"/>
  <c r="Q72" i="53"/>
  <c r="V72" i="53"/>
  <c r="CP68" i="37" l="1"/>
  <c r="CP72" i="37" s="1"/>
  <c r="AT96" i="53"/>
  <c r="V95" i="53"/>
  <c r="CK75" i="54"/>
  <c r="AC75" i="36"/>
  <c r="CR72" i="54"/>
  <c r="CD95" i="54"/>
  <c r="J95" i="37"/>
  <c r="E95" i="36"/>
  <c r="J95" i="53"/>
  <c r="E95" i="54"/>
  <c r="AT75" i="36"/>
  <c r="Q75" i="36"/>
  <c r="AH72" i="37"/>
  <c r="AH68" i="36"/>
  <c r="AH72" i="36" s="1"/>
  <c r="AT72" i="37"/>
  <c r="AT68" i="36"/>
  <c r="AT72" i="36" s="1"/>
  <c r="V95" i="54"/>
  <c r="J95" i="36"/>
  <c r="CP68" i="53"/>
  <c r="CP72" i="53" s="1"/>
  <c r="CT95" i="53"/>
  <c r="AH95" i="53"/>
  <c r="BF95" i="53"/>
  <c r="AC72" i="37"/>
  <c r="AC68" i="36"/>
  <c r="AC72" i="36" s="1"/>
  <c r="AT95" i="54"/>
  <c r="Q72" i="37"/>
  <c r="Q68" i="36"/>
  <c r="Q72" i="36" s="1"/>
  <c r="Q95" i="53"/>
  <c r="AO95" i="53"/>
  <c r="CP75" i="53"/>
  <c r="CK75" i="53"/>
  <c r="AC95" i="53"/>
  <c r="V75" i="36"/>
  <c r="BY75" i="36"/>
  <c r="AH95" i="54"/>
  <c r="BA95" i="54"/>
  <c r="AO95" i="54"/>
  <c r="CD72" i="37"/>
  <c r="CD68" i="36"/>
  <c r="CD72" i="36" s="1"/>
  <c r="Q95" i="54"/>
  <c r="CK68" i="53"/>
  <c r="E95" i="37"/>
  <c r="J95" i="54"/>
  <c r="CK68" i="54"/>
  <c r="CR72" i="53"/>
  <c r="CD95" i="53"/>
  <c r="BA95" i="53"/>
  <c r="BA75" i="36"/>
  <c r="BA72" i="37"/>
  <c r="BA68" i="36"/>
  <c r="BA72" i="36" s="1"/>
  <c r="BY95" i="54"/>
  <c r="AT95" i="53"/>
  <c r="BY95" i="53"/>
  <c r="BF75" i="36"/>
  <c r="BF95" i="54"/>
  <c r="E75" i="36"/>
  <c r="CK75" i="37"/>
  <c r="J75" i="36"/>
  <c r="CP75" i="37"/>
  <c r="AO75" i="36"/>
  <c r="AH75" i="36"/>
  <c r="AC95" i="54"/>
  <c r="BF72" i="37"/>
  <c r="BF68" i="36"/>
  <c r="BF72" i="36" s="1"/>
  <c r="AO72" i="37"/>
  <c r="AO68" i="36"/>
  <c r="AO72" i="36" s="1"/>
  <c r="BY72" i="37"/>
  <c r="BY68" i="36"/>
  <c r="BY72" i="36" s="1"/>
  <c r="V72" i="37"/>
  <c r="V68" i="36"/>
  <c r="V72" i="36" s="1"/>
  <c r="E95" i="53"/>
  <c r="CK68" i="37"/>
  <c r="CP68" i="54"/>
  <c r="CP72" i="54" s="1"/>
  <c r="D16" i="52"/>
  <c r="CT95" i="36"/>
  <c r="BF87" i="54"/>
  <c r="BF87" i="53"/>
  <c r="AH87" i="53"/>
  <c r="BA87" i="37"/>
  <c r="V87" i="53"/>
  <c r="AC87" i="53"/>
  <c r="AT87" i="54"/>
  <c r="BF85" i="36"/>
  <c r="Q87" i="53"/>
  <c r="AO87" i="37"/>
  <c r="BY87" i="54"/>
  <c r="AH87" i="37"/>
  <c r="AO87" i="54"/>
  <c r="J87" i="54"/>
  <c r="AO87" i="53"/>
  <c r="BY87" i="53"/>
  <c r="V87" i="54"/>
  <c r="AH87" i="54"/>
  <c r="J87" i="53"/>
  <c r="E87" i="53"/>
  <c r="CD87" i="53"/>
  <c r="J87" i="37"/>
  <c r="Q87" i="54"/>
  <c r="AC87" i="54"/>
  <c r="BA87" i="54"/>
  <c r="BA87" i="53"/>
  <c r="AT85" i="36" l="1"/>
  <c r="V85" i="36"/>
  <c r="AT87" i="37"/>
  <c r="BF87" i="36"/>
  <c r="BF96" i="36" s="1"/>
  <c r="AC85" i="36"/>
  <c r="CD85" i="36"/>
  <c r="CP68" i="36"/>
  <c r="CP72" i="36" s="1"/>
  <c r="CP95" i="36" s="1"/>
  <c r="V96" i="54"/>
  <c r="AH96" i="53"/>
  <c r="E96" i="53"/>
  <c r="AC96" i="53"/>
  <c r="AO96" i="54"/>
  <c r="CD96" i="53"/>
  <c r="BA96" i="53"/>
  <c r="Q96" i="54"/>
  <c r="J96" i="53"/>
  <c r="AT96" i="54"/>
  <c r="BF96" i="53"/>
  <c r="Q96" i="53"/>
  <c r="AC96" i="54"/>
  <c r="BY96" i="53"/>
  <c r="BA96" i="54"/>
  <c r="AH96" i="54"/>
  <c r="J96" i="54"/>
  <c r="AO96" i="37"/>
  <c r="BA96" i="37"/>
  <c r="CU68" i="37"/>
  <c r="CK72" i="37"/>
  <c r="CK68" i="36"/>
  <c r="CK72" i="36" s="1"/>
  <c r="BY95" i="37"/>
  <c r="J96" i="37"/>
  <c r="AH95" i="37"/>
  <c r="AT87" i="36"/>
  <c r="AC87" i="36"/>
  <c r="CP95" i="37"/>
  <c r="BF95" i="37"/>
  <c r="CK75" i="36"/>
  <c r="CU75" i="37"/>
  <c r="BA95" i="36"/>
  <c r="Q95" i="37"/>
  <c r="BY85" i="36"/>
  <c r="BY87" i="36" s="1"/>
  <c r="V95" i="36"/>
  <c r="BY96" i="54"/>
  <c r="BF87" i="37"/>
  <c r="BA95" i="37"/>
  <c r="CU68" i="54"/>
  <c r="CU72" i="54" s="1"/>
  <c r="CK72" i="54"/>
  <c r="CR72" i="36"/>
  <c r="CD95" i="36"/>
  <c r="AO96" i="53"/>
  <c r="Q85" i="36"/>
  <c r="Q87" i="36" s="1"/>
  <c r="CP85" i="53"/>
  <c r="CP87" i="53" s="1"/>
  <c r="V95" i="37"/>
  <c r="AO95" i="37"/>
  <c r="CU68" i="53"/>
  <c r="CU72" i="53" s="1"/>
  <c r="CK72" i="53"/>
  <c r="CR72" i="37"/>
  <c r="CD95" i="37"/>
  <c r="V87" i="37"/>
  <c r="CP95" i="53"/>
  <c r="AT95" i="36"/>
  <c r="AC87" i="37"/>
  <c r="E85" i="36"/>
  <c r="E87" i="36" s="1"/>
  <c r="CK85" i="37"/>
  <c r="CK87" i="37" s="1"/>
  <c r="AH96" i="37"/>
  <c r="V96" i="53"/>
  <c r="CR95" i="53"/>
  <c r="BF96" i="54"/>
  <c r="AC95" i="37"/>
  <c r="AH95" i="36"/>
  <c r="AT96" i="37"/>
  <c r="CR95" i="54"/>
  <c r="CK85" i="53"/>
  <c r="AH85" i="36"/>
  <c r="AH87" i="36" s="1"/>
  <c r="AO95" i="36"/>
  <c r="CP85" i="37"/>
  <c r="J85" i="36"/>
  <c r="J87" i="36" s="1"/>
  <c r="CP85" i="54"/>
  <c r="AO85" i="36"/>
  <c r="AO87" i="36" s="1"/>
  <c r="CK85" i="54"/>
  <c r="BA85" i="36"/>
  <c r="BA87" i="36" s="1"/>
  <c r="CP95" i="54"/>
  <c r="BY95" i="36"/>
  <c r="BF95" i="36"/>
  <c r="E87" i="37"/>
  <c r="BY87" i="37"/>
  <c r="V87" i="36"/>
  <c r="CK87" i="53"/>
  <c r="CU75" i="53"/>
  <c r="Q95" i="36"/>
  <c r="AC95" i="36"/>
  <c r="CD87" i="37"/>
  <c r="AT95" i="37"/>
  <c r="Q87" i="37"/>
  <c r="E87" i="54"/>
  <c r="CU85" i="54" l="1"/>
  <c r="CP85" i="36"/>
  <c r="AO96" i="36"/>
  <c r="BY96" i="36"/>
  <c r="CK96" i="37"/>
  <c r="CP96" i="53"/>
  <c r="E96" i="54"/>
  <c r="AH96" i="36"/>
  <c r="Q96" i="37"/>
  <c r="BA96" i="36"/>
  <c r="E96" i="36"/>
  <c r="CK96" i="53"/>
  <c r="E96" i="37"/>
  <c r="V96" i="37"/>
  <c r="CK95" i="53"/>
  <c r="CU72" i="37"/>
  <c r="CU68" i="36"/>
  <c r="CU72" i="36" s="1"/>
  <c r="CD96" i="37"/>
  <c r="BY96" i="37"/>
  <c r="CK87" i="54"/>
  <c r="CK85" i="36"/>
  <c r="CK87" i="36" s="1"/>
  <c r="CU85" i="37"/>
  <c r="CR95" i="37"/>
  <c r="CU95" i="54"/>
  <c r="CK95" i="37"/>
  <c r="V96" i="36"/>
  <c r="CP87" i="37"/>
  <c r="CU85" i="53"/>
  <c r="CU87" i="53" s="1"/>
  <c r="AC96" i="37"/>
  <c r="CU95" i="53"/>
  <c r="CR95" i="36"/>
  <c r="AC96" i="36"/>
  <c r="Q96" i="36"/>
  <c r="J96" i="36"/>
  <c r="CK95" i="54"/>
  <c r="BF96" i="37"/>
  <c r="AT96" i="36"/>
  <c r="CK95" i="36"/>
  <c r="CU85" i="36" l="1"/>
  <c r="CU87" i="37"/>
  <c r="CU96" i="53"/>
  <c r="E16" i="52"/>
  <c r="CU95" i="36"/>
  <c r="CU95" i="37"/>
  <c r="CP96" i="37"/>
  <c r="CK96" i="54"/>
  <c r="CK96" i="36"/>
  <c r="CU96" i="37" l="1"/>
  <c r="AY72" i="53" l="1"/>
  <c r="O72" i="53"/>
  <c r="AR72" i="54"/>
  <c r="BD72" i="54"/>
  <c r="AF72" i="54"/>
  <c r="H72" i="53"/>
  <c r="CN68" i="53"/>
  <c r="CN72" i="53" s="1"/>
  <c r="CI68" i="37"/>
  <c r="C72" i="37"/>
  <c r="C68" i="36"/>
  <c r="C72" i="36" s="1"/>
  <c r="O72" i="37"/>
  <c r="O68" i="36"/>
  <c r="O72" i="36" s="1"/>
  <c r="AM72" i="37"/>
  <c r="AM68" i="36"/>
  <c r="AM72" i="36" s="1"/>
  <c r="AR72" i="53"/>
  <c r="AY72" i="37"/>
  <c r="AY68" i="36"/>
  <c r="AY72" i="36" s="1"/>
  <c r="AA72" i="53"/>
  <c r="CI68" i="53"/>
  <c r="C72" i="53"/>
  <c r="T72" i="54"/>
  <c r="CB72" i="53"/>
  <c r="CB72" i="37"/>
  <c r="CB68" i="36"/>
  <c r="CB72" i="36" s="1"/>
  <c r="BW72" i="37"/>
  <c r="BW68" i="36"/>
  <c r="BW72" i="36" s="1"/>
  <c r="AR72" i="37"/>
  <c r="AR68" i="36"/>
  <c r="AR72" i="36" s="1"/>
  <c r="AY72" i="54"/>
  <c r="AA72" i="54"/>
  <c r="CN68" i="54"/>
  <c r="CN72" i="54" s="1"/>
  <c r="H72" i="54"/>
  <c r="CI68" i="54"/>
  <c r="C72" i="54"/>
  <c r="O72" i="54"/>
  <c r="BW72" i="53"/>
  <c r="AM72" i="53"/>
  <c r="AF72" i="53"/>
  <c r="BD72" i="53"/>
  <c r="T72" i="53"/>
  <c r="AM72" i="54"/>
  <c r="BD72" i="37"/>
  <c r="BD68" i="36"/>
  <c r="BD72" i="36" s="1"/>
  <c r="AA72" i="37"/>
  <c r="AA68" i="36"/>
  <c r="AA72" i="36" s="1"/>
  <c r="AF72" i="37"/>
  <c r="AF68" i="36"/>
  <c r="AF72" i="36" s="1"/>
  <c r="CN68" i="37"/>
  <c r="H72" i="37"/>
  <c r="H68" i="36"/>
  <c r="H72" i="36" s="1"/>
  <c r="T72" i="37"/>
  <c r="T68" i="36"/>
  <c r="T72" i="36" s="1"/>
  <c r="CB72" i="54"/>
  <c r="BW72" i="54"/>
  <c r="BD95" i="37" l="1"/>
  <c r="AY95" i="54"/>
  <c r="CN95" i="53"/>
  <c r="CN95" i="54"/>
  <c r="BW95" i="36"/>
  <c r="CB95" i="37"/>
  <c r="T95" i="54"/>
  <c r="AY95" i="37"/>
  <c r="AM95" i="36"/>
  <c r="O95" i="37"/>
  <c r="H95" i="53"/>
  <c r="AA95" i="36"/>
  <c r="AF95" i="53"/>
  <c r="CB95" i="36"/>
  <c r="AY95" i="36"/>
  <c r="AR95" i="53"/>
  <c r="C95" i="37"/>
  <c r="O95" i="53"/>
  <c r="AF95" i="36"/>
  <c r="BW95" i="54"/>
  <c r="H95" i="37"/>
  <c r="AF95" i="37"/>
  <c r="AM95" i="54"/>
  <c r="BD95" i="53"/>
  <c r="AM95" i="53"/>
  <c r="O95" i="54"/>
  <c r="CS68" i="54"/>
  <c r="CS72" i="54" s="1"/>
  <c r="CI72" i="54"/>
  <c r="AA95" i="54"/>
  <c r="AR95" i="36"/>
  <c r="BW95" i="37"/>
  <c r="AM95" i="37"/>
  <c r="CS68" i="37"/>
  <c r="CI72" i="37"/>
  <c r="CI68" i="36"/>
  <c r="CI72" i="36" s="1"/>
  <c r="AF95" i="54"/>
  <c r="AR95" i="54"/>
  <c r="CB95" i="54"/>
  <c r="CN72" i="37"/>
  <c r="CN68" i="36"/>
  <c r="CN72" i="36" s="1"/>
  <c r="T95" i="53"/>
  <c r="C95" i="54"/>
  <c r="CI72" i="53"/>
  <c r="CS68" i="53"/>
  <c r="CS72" i="53" s="1"/>
  <c r="O95" i="36"/>
  <c r="BD95" i="54"/>
  <c r="H95" i="36"/>
  <c r="AA95" i="37"/>
  <c r="BW95" i="53"/>
  <c r="T95" i="36"/>
  <c r="T95" i="37"/>
  <c r="BD95" i="36"/>
  <c r="H95" i="54"/>
  <c r="AR95" i="37"/>
  <c r="CB95" i="53"/>
  <c r="C95" i="53"/>
  <c r="AA95" i="53"/>
  <c r="C95" i="36"/>
  <c r="AY95" i="53"/>
  <c r="CN75" i="37" l="1"/>
  <c r="H75" i="36"/>
  <c r="CS72" i="37"/>
  <c r="CS68" i="36"/>
  <c r="CS72" i="36" s="1"/>
  <c r="AY75" i="36"/>
  <c r="CN95" i="37"/>
  <c r="O75" i="36"/>
  <c r="AF75" i="36"/>
  <c r="T75" i="36"/>
  <c r="CN75" i="53"/>
  <c r="CI75" i="54"/>
  <c r="BW75" i="36"/>
  <c r="CI95" i="53"/>
  <c r="CI95" i="54"/>
  <c r="BD75" i="36"/>
  <c r="AA75" i="36"/>
  <c r="CI95" i="37"/>
  <c r="AR75" i="36"/>
  <c r="CS95" i="53"/>
  <c r="CI75" i="53"/>
  <c r="CI75" i="37"/>
  <c r="C75" i="36"/>
  <c r="AM75" i="36"/>
  <c r="CN95" i="36"/>
  <c r="CI95" i="36"/>
  <c r="CS95" i="54"/>
  <c r="AF87" i="53"/>
  <c r="AR87" i="53"/>
  <c r="AA87" i="54"/>
  <c r="T87" i="37"/>
  <c r="BD87" i="53"/>
  <c r="H87" i="54"/>
  <c r="AM87" i="53"/>
  <c r="H87" i="37"/>
  <c r="O87" i="54"/>
  <c r="AR87" i="54"/>
  <c r="BW87" i="37"/>
  <c r="BD87" i="54"/>
  <c r="CB87" i="53"/>
  <c r="AM87" i="54"/>
  <c r="AM87" i="37"/>
  <c r="H96" i="37" l="1"/>
  <c r="AA96" i="54"/>
  <c r="H96" i="54"/>
  <c r="AR96" i="53"/>
  <c r="AA85" i="36"/>
  <c r="CI85" i="53"/>
  <c r="CI87" i="53" s="1"/>
  <c r="AY85" i="36"/>
  <c r="AF85" i="36"/>
  <c r="AF87" i="36" s="1"/>
  <c r="AM96" i="37"/>
  <c r="AA87" i="36"/>
  <c r="T96" i="37"/>
  <c r="AF96" i="53"/>
  <c r="AM96" i="54"/>
  <c r="CB96" i="53"/>
  <c r="C85" i="36"/>
  <c r="C87" i="36" s="1"/>
  <c r="CI85" i="37"/>
  <c r="CB85" i="36"/>
  <c r="BW87" i="54"/>
  <c r="BW96" i="37"/>
  <c r="BD96" i="53"/>
  <c r="CS95" i="37"/>
  <c r="CN85" i="53"/>
  <c r="CN87" i="53" s="1"/>
  <c r="AR85" i="36"/>
  <c r="CS75" i="37"/>
  <c r="CI75" i="36"/>
  <c r="AR87" i="37"/>
  <c r="H87" i="53"/>
  <c r="C16" i="52"/>
  <c r="CS95" i="36"/>
  <c r="O85" i="36"/>
  <c r="O87" i="36" s="1"/>
  <c r="BD85" i="36"/>
  <c r="CN85" i="37"/>
  <c r="H85" i="36"/>
  <c r="H87" i="36" s="1"/>
  <c r="O87" i="53"/>
  <c r="AM96" i="53"/>
  <c r="AA87" i="37"/>
  <c r="CI85" i="54"/>
  <c r="CI87" i="54" s="1"/>
  <c r="BW85" i="36"/>
  <c r="BW87" i="36" s="1"/>
  <c r="C87" i="37"/>
  <c r="C87" i="53"/>
  <c r="AY87" i="54"/>
  <c r="BD87" i="37"/>
  <c r="AF87" i="37"/>
  <c r="O87" i="37"/>
  <c r="AY87" i="37"/>
  <c r="BD96" i="54"/>
  <c r="AR96" i="54"/>
  <c r="O96" i="54"/>
  <c r="BD87" i="36"/>
  <c r="AM85" i="36"/>
  <c r="AM87" i="36" s="1"/>
  <c r="CN85" i="54"/>
  <c r="T85" i="36"/>
  <c r="T87" i="36" s="1"/>
  <c r="CS75" i="53"/>
  <c r="AY87" i="53"/>
  <c r="AA87" i="53"/>
  <c r="AR87" i="36"/>
  <c r="AF87" i="54"/>
  <c r="CB87" i="37"/>
  <c r="C87" i="54"/>
  <c r="T87" i="54"/>
  <c r="T87" i="53"/>
  <c r="AY87" i="36"/>
  <c r="BW87" i="53"/>
  <c r="H96" i="36" l="1"/>
  <c r="AF96" i="36"/>
  <c r="O96" i="36"/>
  <c r="CN96" i="53"/>
  <c r="CI96" i="54"/>
  <c r="O96" i="53"/>
  <c r="CN85" i="36"/>
  <c r="BW96" i="54"/>
  <c r="CS85" i="53"/>
  <c r="C96" i="54"/>
  <c r="BD96" i="36"/>
  <c r="BD96" i="37"/>
  <c r="AY96" i="53"/>
  <c r="CS85" i="54"/>
  <c r="T96" i="36"/>
  <c r="AF96" i="54"/>
  <c r="CS87" i="53"/>
  <c r="CN87" i="37"/>
  <c r="O96" i="37"/>
  <c r="BW96" i="36"/>
  <c r="C96" i="53"/>
  <c r="AA96" i="37"/>
  <c r="H96" i="53"/>
  <c r="CI87" i="37"/>
  <c r="CI85" i="36"/>
  <c r="CS85" i="37"/>
  <c r="CS85" i="36" s="1"/>
  <c r="T96" i="53"/>
  <c r="AA96" i="53"/>
  <c r="CI87" i="36"/>
  <c r="AA96" i="36"/>
  <c r="BW96" i="53"/>
  <c r="CB96" i="37"/>
  <c r="AY96" i="54"/>
  <c r="AY96" i="36"/>
  <c r="T96" i="54"/>
  <c r="AR96" i="36"/>
  <c r="CI96" i="53"/>
  <c r="AM96" i="36"/>
  <c r="AY96" i="37"/>
  <c r="AF96" i="37"/>
  <c r="C96" i="37"/>
  <c r="AR96" i="37"/>
  <c r="C96" i="36"/>
  <c r="CS96" i="53" l="1"/>
  <c r="CN96" i="37"/>
  <c r="CS87" i="37"/>
  <c r="CI96" i="36"/>
  <c r="CI96" i="37"/>
  <c r="CS96" i="37" l="1"/>
  <c r="AE80" i="53" l="1"/>
  <c r="S80" i="37" l="1"/>
  <c r="F72" i="53"/>
  <c r="G68" i="53"/>
  <c r="BC80" i="37"/>
  <c r="AE80" i="37"/>
  <c r="S80" i="53"/>
  <c r="AQ80" i="53"/>
  <c r="BC80" i="53"/>
  <c r="CA80" i="53"/>
  <c r="AE85" i="53"/>
  <c r="X80" i="54"/>
  <c r="AV80" i="54"/>
  <c r="AV80" i="53"/>
  <c r="AJ80" i="54"/>
  <c r="CF80" i="53"/>
  <c r="AJ80" i="53"/>
  <c r="AK80" i="53" s="1"/>
  <c r="BH80" i="54"/>
  <c r="X80" i="53"/>
  <c r="Y80" i="53" s="1"/>
  <c r="BH80" i="53"/>
  <c r="AQ80" i="54"/>
  <c r="BC80" i="54"/>
  <c r="AE80" i="54"/>
  <c r="CA80" i="54"/>
  <c r="S80" i="54"/>
  <c r="CA85" i="53"/>
  <c r="BI80" i="53" l="1"/>
  <c r="CG80" i="53"/>
  <c r="AW80" i="53"/>
  <c r="CL68" i="53"/>
  <c r="CL72" i="53" s="1"/>
  <c r="L75" i="54"/>
  <c r="S85" i="37"/>
  <c r="CL80" i="54"/>
  <c r="G80" i="54"/>
  <c r="CM80" i="54" s="1"/>
  <c r="CL75" i="54"/>
  <c r="G75" i="54"/>
  <c r="AQ75" i="54"/>
  <c r="AV75" i="53"/>
  <c r="BH75" i="53"/>
  <c r="X75" i="53"/>
  <c r="X75" i="54"/>
  <c r="AV75" i="54"/>
  <c r="CF80" i="37"/>
  <c r="AK80" i="54"/>
  <c r="CQ80" i="37"/>
  <c r="K80" i="36"/>
  <c r="L80" i="37"/>
  <c r="AP72" i="53"/>
  <c r="AQ68" i="53"/>
  <c r="AQ72" i="53" s="1"/>
  <c r="CE72" i="53"/>
  <c r="CF68" i="53"/>
  <c r="W72" i="54"/>
  <c r="X68" i="54"/>
  <c r="X72" i="54" s="1"/>
  <c r="BZ72" i="37"/>
  <c r="BZ68" i="36"/>
  <c r="BZ72" i="36" s="1"/>
  <c r="CA68" i="37"/>
  <c r="AD72" i="37"/>
  <c r="AD68" i="36"/>
  <c r="AD72" i="36" s="1"/>
  <c r="AE68" i="37"/>
  <c r="AP72" i="54"/>
  <c r="AQ68" i="54"/>
  <c r="AQ72" i="54" s="1"/>
  <c r="BB72" i="37"/>
  <c r="BB68" i="36"/>
  <c r="BB72" i="36" s="1"/>
  <c r="BC68" i="37"/>
  <c r="AU72" i="37"/>
  <c r="AU68" i="36"/>
  <c r="AU72" i="36" s="1"/>
  <c r="AV68" i="37"/>
  <c r="BZ80" i="36"/>
  <c r="CA80" i="37"/>
  <c r="CA80" i="36" s="1"/>
  <c r="CL80" i="53"/>
  <c r="G80" i="53"/>
  <c r="CM80" i="53" s="1"/>
  <c r="G85" i="37"/>
  <c r="G85" i="53"/>
  <c r="S75" i="54"/>
  <c r="W75" i="36"/>
  <c r="X75" i="37"/>
  <c r="BH75" i="54"/>
  <c r="CF75" i="53"/>
  <c r="CQ75" i="37"/>
  <c r="K75" i="36"/>
  <c r="L75" i="37"/>
  <c r="W80" i="36"/>
  <c r="X80" i="37"/>
  <c r="CQ80" i="53"/>
  <c r="L80" i="53"/>
  <c r="Y80" i="54"/>
  <c r="AD72" i="53"/>
  <c r="AE68" i="53"/>
  <c r="AE72" i="53" s="1"/>
  <c r="W72" i="53"/>
  <c r="X68" i="53"/>
  <c r="K72" i="53"/>
  <c r="CQ68" i="53"/>
  <c r="CQ72" i="53" s="1"/>
  <c r="L68" i="53"/>
  <c r="BZ72" i="54"/>
  <c r="CA68" i="54"/>
  <c r="CA72" i="54" s="1"/>
  <c r="CE72" i="54"/>
  <c r="CF68" i="54"/>
  <c r="AI72" i="54"/>
  <c r="AJ68" i="54"/>
  <c r="R72" i="37"/>
  <c r="R68" i="36"/>
  <c r="R72" i="36" s="1"/>
  <c r="S68" i="37"/>
  <c r="BG72" i="37"/>
  <c r="BG68" i="36"/>
  <c r="BG72" i="36" s="1"/>
  <c r="BH68" i="37"/>
  <c r="W72" i="37"/>
  <c r="W68" i="36"/>
  <c r="W72" i="36" s="1"/>
  <c r="X68" i="37"/>
  <c r="AQ85" i="53"/>
  <c r="AE80" i="36"/>
  <c r="BC80" i="36"/>
  <c r="G72" i="53"/>
  <c r="BA50" i="40"/>
  <c r="BA45" i="40"/>
  <c r="BB42" i="40"/>
  <c r="BQ42" i="40" s="1"/>
  <c r="BP42" i="40"/>
  <c r="CF85" i="54"/>
  <c r="CF75" i="37"/>
  <c r="BG80" i="36"/>
  <c r="BH80" i="37"/>
  <c r="AU80" i="36"/>
  <c r="AV80" i="37"/>
  <c r="AI80" i="36"/>
  <c r="AJ80" i="37"/>
  <c r="BZ72" i="53"/>
  <c r="CA68" i="53"/>
  <c r="CA72" i="53" s="1"/>
  <c r="AU72" i="53"/>
  <c r="AV68" i="53"/>
  <c r="AI72" i="53"/>
  <c r="AJ68" i="53"/>
  <c r="CL68" i="37"/>
  <c r="F72" i="37"/>
  <c r="F68" i="36"/>
  <c r="F72" i="36" s="1"/>
  <c r="G68" i="37"/>
  <c r="R72" i="54"/>
  <c r="S68" i="54"/>
  <c r="BG72" i="54"/>
  <c r="BH68" i="54"/>
  <c r="CL68" i="54"/>
  <c r="F72" i="54"/>
  <c r="G68" i="54"/>
  <c r="AI72" i="37"/>
  <c r="AI68" i="36"/>
  <c r="AI72" i="36" s="1"/>
  <c r="AJ68" i="37"/>
  <c r="CQ68" i="54"/>
  <c r="CQ72" i="54" s="1"/>
  <c r="K72" i="54"/>
  <c r="L68" i="54"/>
  <c r="AP80" i="36"/>
  <c r="AQ80" i="37"/>
  <c r="AQ80" i="36" s="1"/>
  <c r="AD80" i="36"/>
  <c r="BB80" i="36"/>
  <c r="S80" i="36"/>
  <c r="BC75" i="54"/>
  <c r="AU75" i="36"/>
  <c r="AV75" i="37"/>
  <c r="AE75" i="54"/>
  <c r="CA75" i="54"/>
  <c r="CQ75" i="53"/>
  <c r="L75" i="53"/>
  <c r="BG75" i="36"/>
  <c r="BH75" i="37"/>
  <c r="AI75" i="36"/>
  <c r="AJ75" i="37"/>
  <c r="AJ75" i="53"/>
  <c r="AJ75" i="54"/>
  <c r="BI80" i="54"/>
  <c r="L80" i="54"/>
  <c r="AW80" i="54"/>
  <c r="CA85" i="37"/>
  <c r="BB72" i="53"/>
  <c r="BC68" i="53"/>
  <c r="BC72" i="53" s="1"/>
  <c r="BG72" i="53"/>
  <c r="BH68" i="53"/>
  <c r="AU72" i="54"/>
  <c r="AV68" i="54"/>
  <c r="BB72" i="54"/>
  <c r="BC68" i="54"/>
  <c r="BC72" i="54" s="1"/>
  <c r="AP72" i="37"/>
  <c r="AP68" i="36"/>
  <c r="AP72" i="36" s="1"/>
  <c r="AQ68" i="37"/>
  <c r="CQ68" i="37"/>
  <c r="K72" i="37"/>
  <c r="K68" i="36"/>
  <c r="K72" i="36" s="1"/>
  <c r="L68" i="37"/>
  <c r="AD72" i="54"/>
  <c r="AE68" i="54"/>
  <c r="AE72" i="54" s="1"/>
  <c r="CE72" i="37"/>
  <c r="CE68" i="36"/>
  <c r="CE72" i="36" s="1"/>
  <c r="CF68" i="37"/>
  <c r="R72" i="53"/>
  <c r="S68" i="53"/>
  <c r="S72" i="53" s="1"/>
  <c r="BC85" i="53"/>
  <c r="S85" i="53"/>
  <c r="F80" i="36"/>
  <c r="CL80" i="37"/>
  <c r="G80" i="37"/>
  <c r="AX50" i="40"/>
  <c r="AX45" i="40"/>
  <c r="BM42" i="40"/>
  <c r="R80" i="36"/>
  <c r="AQ85" i="54"/>
  <c r="AV85" i="53"/>
  <c r="AW85" i="53" s="1"/>
  <c r="BH85" i="53"/>
  <c r="BI85" i="53" s="1"/>
  <c r="X85" i="53"/>
  <c r="X85" i="54"/>
  <c r="AV85" i="54"/>
  <c r="S85" i="54"/>
  <c r="BH85" i="54"/>
  <c r="CF85" i="53"/>
  <c r="CG85" i="53" s="1"/>
  <c r="BC85" i="54"/>
  <c r="AU87" i="37"/>
  <c r="AE85" i="54"/>
  <c r="CA85" i="54"/>
  <c r="AJ85" i="53"/>
  <c r="AK85" i="53" s="1"/>
  <c r="AJ85" i="54"/>
  <c r="CV80" i="53" l="1"/>
  <c r="AW85" i="54"/>
  <c r="Y85" i="53"/>
  <c r="BZ85" i="36"/>
  <c r="CL85" i="37"/>
  <c r="CE85" i="36"/>
  <c r="CF85" i="37"/>
  <c r="AI85" i="36"/>
  <c r="AI87" i="36" s="1"/>
  <c r="AJ85" i="37"/>
  <c r="W85" i="36"/>
  <c r="W87" i="36" s="1"/>
  <c r="X85" i="37"/>
  <c r="X87" i="37" s="1"/>
  <c r="CL85" i="54"/>
  <c r="CL87" i="54" s="1"/>
  <c r="G85" i="54"/>
  <c r="CM85" i="54" s="1"/>
  <c r="BM45" i="40"/>
  <c r="CL80" i="36"/>
  <c r="CV80" i="37"/>
  <c r="CG68" i="37"/>
  <c r="CF72" i="37"/>
  <c r="CF68" i="36"/>
  <c r="CF72" i="36" s="1"/>
  <c r="CQ72" i="37"/>
  <c r="CQ68" i="36"/>
  <c r="CQ72" i="36" s="1"/>
  <c r="BC95" i="54"/>
  <c r="BH72" i="53"/>
  <c r="BI68" i="53"/>
  <c r="BI72" i="53" s="1"/>
  <c r="CA85" i="36"/>
  <c r="AJ87" i="53"/>
  <c r="CR75" i="53"/>
  <c r="BZ87" i="54"/>
  <c r="BI68" i="54"/>
  <c r="BI72" i="54" s="1"/>
  <c r="BH72" i="54"/>
  <c r="CM68" i="37"/>
  <c r="G72" i="37"/>
  <c r="G68" i="36"/>
  <c r="AJ72" i="53"/>
  <c r="AK68" i="53"/>
  <c r="AK72" i="53" s="1"/>
  <c r="CM72" i="53"/>
  <c r="AV80" i="36"/>
  <c r="AW80" i="37"/>
  <c r="AW80" i="36" s="1"/>
  <c r="BP45" i="40"/>
  <c r="Y68" i="37"/>
  <c r="X72" i="37"/>
  <c r="X68" i="36"/>
  <c r="X72" i="36" s="1"/>
  <c r="CE87" i="53"/>
  <c r="CM85" i="53"/>
  <c r="AW68" i="37"/>
  <c r="AV72" i="37"/>
  <c r="AV68" i="36"/>
  <c r="AV72" i="36" s="1"/>
  <c r="AE72" i="37"/>
  <c r="AE68" i="36"/>
  <c r="AE72" i="36" s="1"/>
  <c r="CG68" i="53"/>
  <c r="CF72" i="53"/>
  <c r="L80" i="36"/>
  <c r="CR80" i="37"/>
  <c r="M80" i="37"/>
  <c r="CG80" i="37"/>
  <c r="X87" i="54"/>
  <c r="Y75" i="54"/>
  <c r="BH87" i="53"/>
  <c r="AQ87" i="54"/>
  <c r="R85" i="36"/>
  <c r="CV68" i="53"/>
  <c r="CV72" i="53" s="1"/>
  <c r="BM50" i="40"/>
  <c r="M68" i="37"/>
  <c r="CR68" i="37"/>
  <c r="L72" i="37"/>
  <c r="L68" i="36"/>
  <c r="AQ72" i="37"/>
  <c r="AQ68" i="36"/>
  <c r="AQ72" i="36" s="1"/>
  <c r="BB95" i="54"/>
  <c r="AI87" i="53"/>
  <c r="BH75" i="36"/>
  <c r="AE87" i="54"/>
  <c r="G72" i="54"/>
  <c r="CM68" i="54"/>
  <c r="BG95" i="54"/>
  <c r="BB50" i="40"/>
  <c r="BQ50" i="40" s="1"/>
  <c r="BP50" i="40"/>
  <c r="CM68" i="53"/>
  <c r="BB85" i="36"/>
  <c r="BC85" i="37"/>
  <c r="BC85" i="36" s="1"/>
  <c r="AK68" i="54"/>
  <c r="AK72" i="54" s="1"/>
  <c r="AJ72" i="54"/>
  <c r="X80" i="36"/>
  <c r="Y80" i="37"/>
  <c r="Y80" i="36" s="1"/>
  <c r="BI75" i="54"/>
  <c r="BH87" i="54"/>
  <c r="W87" i="37"/>
  <c r="CL85" i="53"/>
  <c r="W87" i="54"/>
  <c r="BG87" i="53"/>
  <c r="AP87" i="54"/>
  <c r="M75" i="54"/>
  <c r="BG85" i="36"/>
  <c r="BH85" i="37"/>
  <c r="K85" i="36"/>
  <c r="K87" i="36" s="1"/>
  <c r="CQ85" i="37"/>
  <c r="CQ87" i="37" s="1"/>
  <c r="L85" i="37"/>
  <c r="AK85" i="54"/>
  <c r="CQ85" i="53"/>
  <c r="CQ87" i="53" s="1"/>
  <c r="L85" i="53"/>
  <c r="CQ85" i="54"/>
  <c r="L85" i="54"/>
  <c r="AW68" i="54"/>
  <c r="AW72" i="54" s="1"/>
  <c r="AV72" i="54"/>
  <c r="AJ87" i="54"/>
  <c r="AK75" i="54"/>
  <c r="AJ87" i="37"/>
  <c r="AJ75" i="36"/>
  <c r="BG87" i="37"/>
  <c r="K87" i="53"/>
  <c r="AD87" i="54"/>
  <c r="BC87" i="54"/>
  <c r="AK68" i="37"/>
  <c r="AJ72" i="37"/>
  <c r="AJ68" i="36"/>
  <c r="AJ72" i="36" s="1"/>
  <c r="Y68" i="54"/>
  <c r="Y72" i="54" s="1"/>
  <c r="S72" i="54"/>
  <c r="AV72" i="53"/>
  <c r="AW68" i="53"/>
  <c r="AW72" i="53" s="1"/>
  <c r="AK80" i="37"/>
  <c r="AK80" i="36" s="1"/>
  <c r="AJ80" i="36"/>
  <c r="BH80" i="36"/>
  <c r="BI80" i="37"/>
  <c r="BI80" i="36" s="1"/>
  <c r="CE87" i="37"/>
  <c r="S72" i="37"/>
  <c r="S68" i="36"/>
  <c r="S72" i="36" s="1"/>
  <c r="X72" i="53"/>
  <c r="Y68" i="53"/>
  <c r="Y72" i="53" s="1"/>
  <c r="K87" i="37"/>
  <c r="BG87" i="54"/>
  <c r="S87" i="54"/>
  <c r="CM85" i="37"/>
  <c r="G85" i="36"/>
  <c r="AV87" i="54"/>
  <c r="AW75" i="54"/>
  <c r="AW87" i="54" s="1"/>
  <c r="X87" i="53"/>
  <c r="AV87" i="53"/>
  <c r="G87" i="54"/>
  <c r="CM75" i="54"/>
  <c r="CM87" i="54" s="1"/>
  <c r="AU85" i="36"/>
  <c r="AU87" i="36" s="1"/>
  <c r="AV85" i="37"/>
  <c r="AV87" i="37" s="1"/>
  <c r="BI85" i="54"/>
  <c r="Y85" i="54"/>
  <c r="CM80" i="37"/>
  <c r="G80" i="36"/>
  <c r="CM80" i="36" s="1"/>
  <c r="M80" i="54"/>
  <c r="AI87" i="54"/>
  <c r="AI87" i="37"/>
  <c r="BG87" i="36"/>
  <c r="CA87" i="54"/>
  <c r="AV75" i="36"/>
  <c r="BB87" i="54"/>
  <c r="AP85" i="36"/>
  <c r="AQ85" i="37"/>
  <c r="AQ85" i="36" s="1"/>
  <c r="M68" i="54"/>
  <c r="M72" i="54" s="1"/>
  <c r="L72" i="54"/>
  <c r="CR68" i="54"/>
  <c r="CV68" i="54"/>
  <c r="CV72" i="54" s="1"/>
  <c r="CL72" i="54"/>
  <c r="CV68" i="37"/>
  <c r="CL72" i="37"/>
  <c r="CL68" i="36"/>
  <c r="CL72" i="36" s="1"/>
  <c r="CG85" i="54"/>
  <c r="AD85" i="36"/>
  <c r="AE85" i="37"/>
  <c r="AE85" i="36" s="1"/>
  <c r="BH72" i="37"/>
  <c r="BI68" i="37"/>
  <c r="BH68" i="36"/>
  <c r="BH72" i="36" s="1"/>
  <c r="CG68" i="54"/>
  <c r="CF72" i="54"/>
  <c r="L72" i="53"/>
  <c r="M68" i="53"/>
  <c r="M72" i="53" s="1"/>
  <c r="CR68" i="53"/>
  <c r="M80" i="53"/>
  <c r="CW80" i="53" s="1"/>
  <c r="CR80" i="53"/>
  <c r="L75" i="36"/>
  <c r="L87" i="37"/>
  <c r="CR75" i="37"/>
  <c r="CF87" i="53"/>
  <c r="X75" i="36"/>
  <c r="R87" i="54"/>
  <c r="F85" i="36"/>
  <c r="BC72" i="37"/>
  <c r="BC68" i="36"/>
  <c r="BC72" i="36" s="1"/>
  <c r="CA72" i="37"/>
  <c r="CA68" i="36"/>
  <c r="CA72" i="36" s="1"/>
  <c r="AU87" i="54"/>
  <c r="W87" i="53"/>
  <c r="AU87" i="53"/>
  <c r="F87" i="54"/>
  <c r="S85" i="36"/>
  <c r="K87" i="54"/>
  <c r="AK87" i="54" l="1"/>
  <c r="CM72" i="54"/>
  <c r="BI85" i="37"/>
  <c r="BI85" i="36" s="1"/>
  <c r="BH85" i="36"/>
  <c r="BH87" i="36" s="1"/>
  <c r="AW72" i="37"/>
  <c r="AW68" i="36"/>
  <c r="AW72" i="36" s="1"/>
  <c r="CW68" i="37"/>
  <c r="CG72" i="37"/>
  <c r="CG68" i="36"/>
  <c r="BB96" i="54"/>
  <c r="M85" i="53"/>
  <c r="CW85" i="53" s="1"/>
  <c r="CR85" i="53"/>
  <c r="CR87" i="53" s="1"/>
  <c r="CR85" i="37"/>
  <c r="CR87" i="37" s="1"/>
  <c r="L85" i="36"/>
  <c r="L87" i="36" s="1"/>
  <c r="M85" i="37"/>
  <c r="BH95" i="54"/>
  <c r="L87" i="53"/>
  <c r="CF85" i="36"/>
  <c r="CG85" i="37"/>
  <c r="CG72" i="54"/>
  <c r="CW68" i="54"/>
  <c r="BH87" i="37"/>
  <c r="CR68" i="36"/>
  <c r="L72" i="36"/>
  <c r="Y72" i="37"/>
  <c r="Y68" i="36"/>
  <c r="Y72" i="36" s="1"/>
  <c r="BG96" i="54"/>
  <c r="CM72" i="37"/>
  <c r="BI72" i="37"/>
  <c r="BI68" i="36"/>
  <c r="BI72" i="36" s="1"/>
  <c r="CV72" i="37"/>
  <c r="CV68" i="36"/>
  <c r="CV72" i="36" s="1"/>
  <c r="CM85" i="36"/>
  <c r="BC96" i="54"/>
  <c r="CV85" i="37"/>
  <c r="CQ85" i="36"/>
  <c r="BH96" i="54"/>
  <c r="CW80" i="37"/>
  <c r="CF87" i="37"/>
  <c r="G72" i="36"/>
  <c r="CM68" i="36"/>
  <c r="BI95" i="54"/>
  <c r="CV85" i="54"/>
  <c r="AW85" i="37"/>
  <c r="AW85" i="36" s="1"/>
  <c r="AV85" i="36"/>
  <c r="AK72" i="37"/>
  <c r="AK68" i="36"/>
  <c r="AK72" i="36" s="1"/>
  <c r="CV85" i="53"/>
  <c r="AV87" i="36"/>
  <c r="CR85" i="54"/>
  <c r="M85" i="54"/>
  <c r="CW85" i="54" s="1"/>
  <c r="L87" i="54"/>
  <c r="BI87" i="54"/>
  <c r="M72" i="37"/>
  <c r="M68" i="36"/>
  <c r="M72" i="36" s="1"/>
  <c r="Y87" i="54"/>
  <c r="M80" i="36"/>
  <c r="CG72" i="53"/>
  <c r="CW68" i="53"/>
  <c r="Y85" i="37"/>
  <c r="Y85" i="36" s="1"/>
  <c r="X85" i="36"/>
  <c r="X87" i="36" s="1"/>
  <c r="AJ85" i="36"/>
  <c r="AJ87" i="36" s="1"/>
  <c r="AK85" i="37"/>
  <c r="AK85" i="36" s="1"/>
  <c r="CL85" i="36"/>
  <c r="M87" i="54" l="1"/>
  <c r="M85" i="36"/>
  <c r="CW72" i="53"/>
  <c r="BI96" i="54"/>
  <c r="CW85" i="37"/>
  <c r="CG85" i="36"/>
  <c r="CR85" i="36"/>
  <c r="CW72" i="54"/>
  <c r="CM72" i="36"/>
  <c r="CW68" i="36"/>
  <c r="CG72" i="36"/>
  <c r="CR96" i="53"/>
  <c r="CR96" i="37"/>
  <c r="CV85" i="36"/>
  <c r="F16" i="52"/>
  <c r="G16" i="52" s="1"/>
  <c r="CW72" i="37"/>
  <c r="CW85" i="36" l="1"/>
  <c r="CW72" i="36"/>
  <c r="AY44" i="40" l="1"/>
  <c r="BC44" i="40" s="1"/>
  <c r="AY43" i="40"/>
  <c r="BC43" i="40" s="1"/>
  <c r="AY41" i="40"/>
  <c r="BC41" i="40" s="1"/>
  <c r="AY40" i="40"/>
  <c r="BC40" i="40" s="1"/>
  <c r="AY30" i="40"/>
  <c r="AY29" i="40"/>
  <c r="BC29" i="40" s="1"/>
  <c r="AJ27" i="40"/>
  <c r="AN27" i="40" s="1"/>
  <c r="AJ25" i="40"/>
  <c r="AN25" i="40" s="1"/>
  <c r="AJ23" i="40"/>
  <c r="AN23" i="40" s="1"/>
  <c r="AJ22" i="40"/>
  <c r="AN22" i="40" s="1"/>
  <c r="AJ19" i="40"/>
  <c r="AN19" i="40" s="1"/>
  <c r="AJ29" i="40" l="1"/>
  <c r="AN29" i="40" s="1"/>
  <c r="AJ30" i="40"/>
  <c r="AJ31" i="40"/>
  <c r="AN31" i="40" s="1"/>
  <c r="AH49" i="40"/>
  <c r="AJ49" i="40" s="1"/>
  <c r="AN49" i="40" s="1"/>
  <c r="AJ33" i="40"/>
  <c r="AN33" i="40" s="1"/>
  <c r="AJ34" i="40"/>
  <c r="AN34" i="40" s="1"/>
  <c r="AJ35" i="40"/>
  <c r="AN35" i="40" s="1"/>
  <c r="AJ36" i="40"/>
  <c r="AN36" i="40" s="1"/>
  <c r="AJ37" i="40"/>
  <c r="AN37" i="40" s="1"/>
  <c r="AJ38" i="40"/>
  <c r="AN38" i="40" s="1"/>
  <c r="AJ39" i="40"/>
  <c r="AN39" i="40" s="1"/>
  <c r="AY19" i="40"/>
  <c r="BC19" i="40" s="1"/>
  <c r="AY22" i="40"/>
  <c r="BC22" i="40" s="1"/>
  <c r="AY23" i="40"/>
  <c r="BC23" i="40" s="1"/>
  <c r="AY25" i="40"/>
  <c r="BC25" i="40" s="1"/>
  <c r="AY27" i="40"/>
  <c r="BC27" i="40" s="1"/>
  <c r="AY31" i="40"/>
  <c r="BC31" i="40" s="1"/>
  <c r="AY33" i="40"/>
  <c r="BC33" i="40" s="1"/>
  <c r="AY34" i="40"/>
  <c r="BC34" i="40" s="1"/>
  <c r="AY35" i="40"/>
  <c r="BC35" i="40" s="1"/>
  <c r="F19" i="40"/>
  <c r="F20" i="40"/>
  <c r="D51" i="40"/>
  <c r="F21" i="40"/>
  <c r="D50" i="40"/>
  <c r="F22" i="40"/>
  <c r="F23" i="40"/>
  <c r="F24" i="40"/>
  <c r="D47" i="40"/>
  <c r="F25" i="40"/>
  <c r="F26" i="40"/>
  <c r="F31" i="40"/>
  <c r="D49" i="40"/>
  <c r="F32" i="40"/>
  <c r="F33" i="40"/>
  <c r="F34" i="40"/>
  <c r="F35" i="40"/>
  <c r="F36" i="40"/>
  <c r="F37" i="40"/>
  <c r="F38" i="40"/>
  <c r="F39" i="40"/>
  <c r="F40" i="40"/>
  <c r="F41" i="40"/>
  <c r="F42" i="40"/>
  <c r="F43" i="40"/>
  <c r="F44" i="40"/>
  <c r="U19" i="40"/>
  <c r="Y19" i="40" s="1"/>
  <c r="BL21" i="40"/>
  <c r="U22" i="40"/>
  <c r="Y22" i="40" s="1"/>
  <c r="U23" i="40"/>
  <c r="Y23" i="40" s="1"/>
  <c r="BL24" i="40"/>
  <c r="U25" i="40"/>
  <c r="Y25" i="40" s="1"/>
  <c r="U27" i="40"/>
  <c r="Y27" i="40" s="1"/>
  <c r="U29" i="40"/>
  <c r="Y29" i="40" s="1"/>
  <c r="U30" i="40"/>
  <c r="U31" i="40"/>
  <c r="Y31" i="40" s="1"/>
  <c r="U33" i="40"/>
  <c r="Y33" i="40" s="1"/>
  <c r="U34" i="40"/>
  <c r="Y34" i="40" s="1"/>
  <c r="U35" i="40"/>
  <c r="Y35" i="40" s="1"/>
  <c r="U36" i="40"/>
  <c r="Y36" i="40" s="1"/>
  <c r="U37" i="40"/>
  <c r="Y37" i="40" s="1"/>
  <c r="U38" i="40"/>
  <c r="Y38" i="40" s="1"/>
  <c r="U39" i="40"/>
  <c r="Y39" i="40" s="1"/>
  <c r="U40" i="40"/>
  <c r="Y40" i="40" s="1"/>
  <c r="U41" i="40"/>
  <c r="Y41" i="40" s="1"/>
  <c r="U42" i="40"/>
  <c r="Y42" i="40" s="1"/>
  <c r="U43" i="40"/>
  <c r="Y43" i="40" s="1"/>
  <c r="U44" i="40"/>
  <c r="Y44" i="40" s="1"/>
  <c r="AJ20" i="40"/>
  <c r="AN20" i="40" s="1"/>
  <c r="AJ21" i="40"/>
  <c r="AN21" i="40" s="1"/>
  <c r="AJ24" i="40"/>
  <c r="AN24" i="40" s="1"/>
  <c r="AH47" i="40"/>
  <c r="AJ47" i="40" s="1"/>
  <c r="AN47" i="40" s="1"/>
  <c r="AH52" i="40"/>
  <c r="AJ52" i="40" s="1"/>
  <c r="AN52" i="40" s="1"/>
  <c r="AJ26" i="40"/>
  <c r="AN26" i="40" s="1"/>
  <c r="AJ40" i="40"/>
  <c r="AN40" i="40" s="1"/>
  <c r="AJ41" i="40"/>
  <c r="AN41" i="40" s="1"/>
  <c r="AJ42" i="40"/>
  <c r="AN42" i="40" s="1"/>
  <c r="AJ43" i="40"/>
  <c r="AN43" i="40" s="1"/>
  <c r="AJ44" i="40"/>
  <c r="AN44" i="40" s="1"/>
  <c r="AY20" i="40"/>
  <c r="BC20" i="40" s="1"/>
  <c r="AW51" i="40"/>
  <c r="AY51" i="40" s="1"/>
  <c r="BC51" i="40" s="1"/>
  <c r="AY21" i="40"/>
  <c r="BC21" i="40" s="1"/>
  <c r="AY24" i="40"/>
  <c r="BC24" i="40" s="1"/>
  <c r="AW47" i="40"/>
  <c r="AY47" i="40" s="1"/>
  <c r="BC47" i="40" s="1"/>
  <c r="AW49" i="40"/>
  <c r="AY49" i="40" s="1"/>
  <c r="BC49" i="40" s="1"/>
  <c r="AY32" i="40"/>
  <c r="BC32" i="40" s="1"/>
  <c r="AY36" i="40"/>
  <c r="BC36" i="40" s="1"/>
  <c r="AY37" i="40"/>
  <c r="BC37" i="40" s="1"/>
  <c r="AY38" i="40"/>
  <c r="BC38" i="40" s="1"/>
  <c r="AY39" i="40"/>
  <c r="BC39" i="40" s="1"/>
  <c r="AY42" i="40"/>
  <c r="BC42" i="40" s="1"/>
  <c r="AW52" i="40" l="1"/>
  <c r="AY52" i="40" s="1"/>
  <c r="BC52" i="40" s="1"/>
  <c r="AY26" i="40"/>
  <c r="BC26" i="40" s="1"/>
  <c r="AJ32" i="40"/>
  <c r="AN32" i="40" s="1"/>
  <c r="AH50" i="40"/>
  <c r="AJ50" i="40" s="1"/>
  <c r="AN50" i="40" s="1"/>
  <c r="BL38" i="40"/>
  <c r="BL34" i="40"/>
  <c r="AH48" i="40"/>
  <c r="AJ48" i="40" s="1"/>
  <c r="AN48" i="40" s="1"/>
  <c r="AJ18" i="40"/>
  <c r="AN18" i="40" s="1"/>
  <c r="U26" i="40"/>
  <c r="Y26" i="40" s="1"/>
  <c r="S52" i="40"/>
  <c r="U52" i="40" s="1"/>
  <c r="Y52" i="40" s="1"/>
  <c r="U18" i="40"/>
  <c r="Y18" i="40" s="1"/>
  <c r="S48" i="40"/>
  <c r="U48" i="40" s="1"/>
  <c r="Y48" i="40" s="1"/>
  <c r="J43" i="40"/>
  <c r="BR43" i="40" s="1"/>
  <c r="BN43" i="40"/>
  <c r="BN41" i="40"/>
  <c r="J41" i="40"/>
  <c r="BR41" i="40" s="1"/>
  <c r="BN39" i="40"/>
  <c r="J39" i="40"/>
  <c r="BR39" i="40" s="1"/>
  <c r="J37" i="40"/>
  <c r="BR37" i="40" s="1"/>
  <c r="BN37" i="40"/>
  <c r="BN35" i="40"/>
  <c r="J35" i="40"/>
  <c r="BR35" i="40" s="1"/>
  <c r="BN33" i="40"/>
  <c r="J33" i="40"/>
  <c r="BR33" i="40" s="1"/>
  <c r="F49" i="40"/>
  <c r="BL26" i="40"/>
  <c r="J24" i="40"/>
  <c r="J22" i="40"/>
  <c r="BR22" i="40" s="1"/>
  <c r="BN22" i="40"/>
  <c r="J19" i="40"/>
  <c r="BR19" i="40" s="1"/>
  <c r="BN19" i="40"/>
  <c r="AW48" i="40"/>
  <c r="AY48" i="40" s="1"/>
  <c r="BC48" i="40" s="1"/>
  <c r="AY18" i="40"/>
  <c r="BC18" i="40" s="1"/>
  <c r="BL42" i="40"/>
  <c r="BL40" i="40"/>
  <c r="BL36" i="40"/>
  <c r="J26" i="40"/>
  <c r="U21" i="40"/>
  <c r="Y21" i="40" s="1"/>
  <c r="S50" i="40"/>
  <c r="U50" i="40" s="1"/>
  <c r="Y50" i="40" s="1"/>
  <c r="BL43" i="40"/>
  <c r="BL41" i="40"/>
  <c r="BL39" i="40"/>
  <c r="BL37" i="40"/>
  <c r="BL35" i="40"/>
  <c r="BL33" i="40"/>
  <c r="J31" i="40"/>
  <c r="BR31" i="40" s="1"/>
  <c r="BN31" i="40"/>
  <c r="BN25" i="40"/>
  <c r="J25" i="40"/>
  <c r="BR25" i="40" s="1"/>
  <c r="BL22" i="40"/>
  <c r="F51" i="40"/>
  <c r="BL19" i="40"/>
  <c r="U32" i="40"/>
  <c r="Y32" i="40" s="1"/>
  <c r="S49" i="40"/>
  <c r="U49" i="40" s="1"/>
  <c r="Y49" i="40" s="1"/>
  <c r="BL44" i="40"/>
  <c r="BL32" i="40"/>
  <c r="AW50" i="40"/>
  <c r="AY50" i="40" s="1"/>
  <c r="BC50" i="40" s="1"/>
  <c r="AH51" i="40"/>
  <c r="AJ51" i="40" s="1"/>
  <c r="AN51" i="40" s="1"/>
  <c r="U24" i="40"/>
  <c r="Y24" i="40" s="1"/>
  <c r="S47" i="40"/>
  <c r="U47" i="40" s="1"/>
  <c r="Y47" i="40" s="1"/>
  <c r="U20" i="40"/>
  <c r="Y20" i="40" s="1"/>
  <c r="S51" i="40"/>
  <c r="U51" i="40" s="1"/>
  <c r="Y51" i="40" s="1"/>
  <c r="BN44" i="40"/>
  <c r="J44" i="40"/>
  <c r="BR44" i="40" s="1"/>
  <c r="J42" i="40"/>
  <c r="BR42" i="40" s="1"/>
  <c r="BN42" i="40"/>
  <c r="BN40" i="40"/>
  <c r="J40" i="40"/>
  <c r="BR40" i="40" s="1"/>
  <c r="BN38" i="40"/>
  <c r="J38" i="40"/>
  <c r="BR38" i="40" s="1"/>
  <c r="BN36" i="40"/>
  <c r="J36" i="40"/>
  <c r="BR36" i="40" s="1"/>
  <c r="BN34" i="40"/>
  <c r="J34" i="40"/>
  <c r="BR34" i="40" s="1"/>
  <c r="J32" i="40"/>
  <c r="BL31" i="40"/>
  <c r="BL25" i="40"/>
  <c r="BN23" i="40"/>
  <c r="J23" i="40"/>
  <c r="BR23" i="40" s="1"/>
  <c r="F50" i="40"/>
  <c r="J20" i="40"/>
  <c r="BL18" i="40"/>
  <c r="F18" i="40"/>
  <c r="D48" i="40"/>
  <c r="F47" i="40"/>
  <c r="BL23" i="40"/>
  <c r="J21" i="40"/>
  <c r="BL20" i="40"/>
  <c r="BL47" i="40" l="1"/>
  <c r="BR24" i="40"/>
  <c r="BN51" i="40"/>
  <c r="J51" i="40"/>
  <c r="BR51" i="40" s="1"/>
  <c r="BL49" i="40"/>
  <c r="BN49" i="40"/>
  <c r="J49" i="40"/>
  <c r="BR49" i="40" s="1"/>
  <c r="BR21" i="40"/>
  <c r="BN47" i="40"/>
  <c r="J47" i="40"/>
  <c r="BR47" i="40" s="1"/>
  <c r="BN20" i="40"/>
  <c r="BR32" i="40"/>
  <c r="BR26" i="40"/>
  <c r="BN24" i="40"/>
  <c r="J18" i="40"/>
  <c r="BR18" i="40" s="1"/>
  <c r="BN18" i="40"/>
  <c r="J50" i="40"/>
  <c r="BR50" i="40" s="1"/>
  <c r="BN50" i="40"/>
  <c r="BL50" i="40"/>
  <c r="BN21" i="40"/>
  <c r="F48" i="40"/>
  <c r="BL48" i="40"/>
  <c r="BR20" i="40"/>
  <c r="BN32" i="40"/>
  <c r="BL51" i="40"/>
  <c r="BN26" i="40"/>
  <c r="BN48" i="40" l="1"/>
  <c r="J48" i="40"/>
  <c r="BR48" i="40" s="1"/>
  <c r="G75" i="37" l="1"/>
  <c r="F87" i="37"/>
  <c r="CL75" i="37"/>
  <c r="BZ87" i="37"/>
  <c r="CA75" i="37"/>
  <c r="AQ75" i="37"/>
  <c r="AP87" i="37"/>
  <c r="BC75" i="37"/>
  <c r="BB87" i="37"/>
  <c r="AD87" i="37"/>
  <c r="AE75" i="37"/>
  <c r="R87" i="37"/>
  <c r="S75" i="37"/>
  <c r="BZ75" i="36"/>
  <c r="BZ87" i="36" s="1"/>
  <c r="AD75" i="36"/>
  <c r="AD87" i="36" s="1"/>
  <c r="AP75" i="36"/>
  <c r="AP87" i="36" s="1"/>
  <c r="R75" i="36"/>
  <c r="R87" i="36" s="1"/>
  <c r="G75" i="53" l="1"/>
  <c r="G75" i="36" s="1"/>
  <c r="F87" i="53"/>
  <c r="CL75" i="53"/>
  <c r="BB87" i="53"/>
  <c r="BC75" i="53"/>
  <c r="BC75" i="36" s="1"/>
  <c r="BC87" i="36" s="1"/>
  <c r="AK75" i="37"/>
  <c r="AE87" i="37"/>
  <c r="BC87" i="37"/>
  <c r="BI75" i="37"/>
  <c r="CV75" i="37"/>
  <c r="CL87" i="37"/>
  <c r="CL75" i="36"/>
  <c r="CL87" i="36" s="1"/>
  <c r="AP87" i="53"/>
  <c r="AQ75" i="53"/>
  <c r="AQ75" i="36" s="1"/>
  <c r="AQ87" i="36" s="1"/>
  <c r="BB75" i="36"/>
  <c r="BB87" i="36" s="1"/>
  <c r="CA87" i="37"/>
  <c r="CG75" i="37"/>
  <c r="F75" i="36"/>
  <c r="F87" i="36" s="1"/>
  <c r="AE75" i="53"/>
  <c r="AD87" i="53"/>
  <c r="S87" i="37"/>
  <c r="Y75" i="37"/>
  <c r="R87" i="53"/>
  <c r="S75" i="53"/>
  <c r="CA75" i="53"/>
  <c r="BZ87" i="53"/>
  <c r="AW75" i="37"/>
  <c r="AQ87" i="37"/>
  <c r="CM75" i="37"/>
  <c r="CM87" i="37" s="1"/>
  <c r="G87" i="37"/>
  <c r="M75" i="37"/>
  <c r="G87" i="36" l="1"/>
  <c r="CW75" i="37"/>
  <c r="CW87" i="37" s="1"/>
  <c r="CG87" i="37"/>
  <c r="AQ87" i="53"/>
  <c r="AW75" i="53"/>
  <c r="AW87" i="53" s="1"/>
  <c r="CV87" i="37"/>
  <c r="AK87" i="37"/>
  <c r="CA87" i="53"/>
  <c r="CG75" i="53"/>
  <c r="CA75" i="36"/>
  <c r="CA87" i="36" s="1"/>
  <c r="BC87" i="53"/>
  <c r="BI75" i="53"/>
  <c r="BI87" i="53" s="1"/>
  <c r="G87" i="53"/>
  <c r="M75" i="53"/>
  <c r="M87" i="53" s="1"/>
  <c r="CM75" i="53"/>
  <c r="CM87" i="53" s="1"/>
  <c r="S87" i="53"/>
  <c r="Y75" i="53"/>
  <c r="Y87" i="53" s="1"/>
  <c r="S75" i="36"/>
  <c r="S87" i="36" s="1"/>
  <c r="AE87" i="53"/>
  <c r="AK75" i="53"/>
  <c r="AK87" i="53" s="1"/>
  <c r="AE75" i="36"/>
  <c r="AE87" i="36" s="1"/>
  <c r="M87" i="37"/>
  <c r="AW75" i="36"/>
  <c r="AW87" i="36" s="1"/>
  <c r="AW87" i="37"/>
  <c r="Y75" i="36"/>
  <c r="Y87" i="36" s="1"/>
  <c r="Y87" i="37"/>
  <c r="BI87" i="37"/>
  <c r="CV75" i="53"/>
  <c r="CV87" i="53" s="1"/>
  <c r="CL87" i="53"/>
  <c r="BI75" i="36" l="1"/>
  <c r="BI87" i="36" s="1"/>
  <c r="AK75" i="36"/>
  <c r="AK87" i="36" s="1"/>
  <c r="M75" i="36"/>
  <c r="M87" i="36" s="1"/>
  <c r="CM75" i="36"/>
  <c r="CM87" i="36" s="1"/>
  <c r="CG87" i="53"/>
  <c r="CW75" i="53"/>
  <c r="CW87" i="53" s="1"/>
  <c r="P54" i="36" l="1"/>
  <c r="P38" i="36"/>
  <c r="P48" i="36"/>
  <c r="P47" i="36"/>
  <c r="P57" i="36"/>
  <c r="P41" i="36" l="1"/>
  <c r="P58" i="36"/>
  <c r="P35" i="36"/>
  <c r="P49" i="36"/>
  <c r="P36" i="36"/>
  <c r="P52" i="36"/>
  <c r="P55" i="36"/>
  <c r="P42" i="36"/>
  <c r="P40" i="36"/>
  <c r="P56" i="36"/>
  <c r="P50" i="36"/>
  <c r="P43" i="36"/>
  <c r="P51" i="36"/>
  <c r="CO42" i="53"/>
  <c r="AZ65" i="53"/>
  <c r="AZ94" i="53" s="1"/>
  <c r="CO49" i="53"/>
  <c r="CO40" i="53"/>
  <c r="CO59" i="53"/>
  <c r="AZ52" i="36"/>
  <c r="AZ44" i="36"/>
  <c r="AZ37" i="36"/>
  <c r="AZ53" i="36"/>
  <c r="AG65" i="54"/>
  <c r="AG94" i="54" s="1"/>
  <c r="U58" i="36"/>
  <c r="U49" i="36"/>
  <c r="U40" i="36"/>
  <c r="U59" i="36"/>
  <c r="AS48" i="36"/>
  <c r="BF65" i="53"/>
  <c r="BF89" i="53" s="1"/>
  <c r="BF91" i="53" s="1"/>
  <c r="BF93" i="53" s="1"/>
  <c r="BX65" i="54"/>
  <c r="U45" i="36"/>
  <c r="CO38" i="53"/>
  <c r="CO43" i="53"/>
  <c r="CO44" i="53"/>
  <c r="CJ48" i="37"/>
  <c r="D48" i="36"/>
  <c r="CJ45" i="37"/>
  <c r="D45" i="36"/>
  <c r="AZ43" i="36"/>
  <c r="AS65" i="54"/>
  <c r="AN65" i="53"/>
  <c r="CO45" i="37"/>
  <c r="CO51" i="37"/>
  <c r="I51" i="36"/>
  <c r="AS34" i="36"/>
  <c r="AS42" i="36"/>
  <c r="CB65" i="37"/>
  <c r="C65" i="54"/>
  <c r="AF65" i="37"/>
  <c r="W65" i="54"/>
  <c r="U56" i="36"/>
  <c r="CO54" i="53"/>
  <c r="CO37" i="53"/>
  <c r="CO53" i="53"/>
  <c r="CO60" i="53"/>
  <c r="CO47" i="53"/>
  <c r="D38" i="36"/>
  <c r="CJ38" i="37"/>
  <c r="D36" i="36"/>
  <c r="CJ36" i="37"/>
  <c r="D56" i="36"/>
  <c r="CJ56" i="37"/>
  <c r="D50" i="36"/>
  <c r="CJ50" i="37"/>
  <c r="D43" i="36"/>
  <c r="CJ43" i="37"/>
  <c r="CJ59" i="37"/>
  <c r="D59" i="36"/>
  <c r="CJ49" i="37"/>
  <c r="D49" i="36"/>
  <c r="BX65" i="53"/>
  <c r="AZ40" i="36"/>
  <c r="AZ60" i="36"/>
  <c r="AZ47" i="36"/>
  <c r="AZ34" i="36"/>
  <c r="AZ50" i="36"/>
  <c r="AZ41" i="36"/>
  <c r="AZ57" i="36"/>
  <c r="AB65" i="53"/>
  <c r="Q65" i="53"/>
  <c r="U38" i="36"/>
  <c r="U37" i="36"/>
  <c r="U53" i="36"/>
  <c r="U60" i="36"/>
  <c r="U47" i="36"/>
  <c r="I37" i="36"/>
  <c r="CO37" i="37"/>
  <c r="I36" i="36"/>
  <c r="CO36" i="37"/>
  <c r="I52" i="36"/>
  <c r="CO52" i="37"/>
  <c r="I39" i="36"/>
  <c r="CO39" i="37"/>
  <c r="CO55" i="37"/>
  <c r="I55" i="36"/>
  <c r="CO42" i="37"/>
  <c r="I42" i="36"/>
  <c r="CO58" i="37"/>
  <c r="I58" i="36"/>
  <c r="AS45" i="36"/>
  <c r="AS43" i="36"/>
  <c r="AS65" i="37"/>
  <c r="AS41" i="36"/>
  <c r="AS47" i="36"/>
  <c r="AS46" i="36"/>
  <c r="AS36" i="36"/>
  <c r="AS52" i="36"/>
  <c r="CO53" i="54"/>
  <c r="CO41" i="54"/>
  <c r="CO60" i="54"/>
  <c r="CO47" i="54"/>
  <c r="CO34" i="54"/>
  <c r="CO50" i="54"/>
  <c r="CE65" i="54"/>
  <c r="BX41" i="36"/>
  <c r="BX45" i="36"/>
  <c r="BX46" i="36"/>
  <c r="BX44" i="36"/>
  <c r="BX60" i="36"/>
  <c r="BX47" i="36"/>
  <c r="BX34" i="36"/>
  <c r="BX50" i="36"/>
  <c r="BE60" i="36"/>
  <c r="BE52" i="36"/>
  <c r="BE47" i="36"/>
  <c r="BE38" i="36"/>
  <c r="BE54" i="36"/>
  <c r="BE45" i="36"/>
  <c r="AU65" i="37"/>
  <c r="AN51" i="36"/>
  <c r="AN39" i="36"/>
  <c r="AN42" i="36"/>
  <c r="AN58" i="36"/>
  <c r="AN49" i="36"/>
  <c r="AN40" i="36"/>
  <c r="AN56" i="36"/>
  <c r="AB50" i="36"/>
  <c r="AB49" i="36"/>
  <c r="AB40" i="36"/>
  <c r="AB56" i="36"/>
  <c r="AB43" i="36"/>
  <c r="AB59" i="36"/>
  <c r="CJ44" i="54"/>
  <c r="CJ48" i="54"/>
  <c r="CJ39" i="54"/>
  <c r="CJ55" i="54"/>
  <c r="CJ42" i="54"/>
  <c r="CJ49" i="54"/>
  <c r="CC45" i="36"/>
  <c r="CC40" i="36"/>
  <c r="CC56" i="36"/>
  <c r="CC43" i="36"/>
  <c r="CC65" i="37"/>
  <c r="CC59" i="36"/>
  <c r="CC46" i="36"/>
  <c r="AG35" i="36"/>
  <c r="AG39" i="36"/>
  <c r="AG42" i="36"/>
  <c r="AG58" i="36"/>
  <c r="AG49" i="36"/>
  <c r="AG40" i="36"/>
  <c r="AG56" i="36"/>
  <c r="U65" i="54"/>
  <c r="CJ50" i="53"/>
  <c r="CJ41" i="53"/>
  <c r="CJ57" i="53"/>
  <c r="CJ48" i="53"/>
  <c r="CJ35" i="53"/>
  <c r="CJ51" i="53"/>
  <c r="AH65" i="53"/>
  <c r="Q65" i="54"/>
  <c r="AT65" i="53"/>
  <c r="CO56" i="53"/>
  <c r="CJ40" i="37"/>
  <c r="D40" i="36"/>
  <c r="CJ55" i="37"/>
  <c r="D55" i="36"/>
  <c r="V65" i="54"/>
  <c r="U43" i="36"/>
  <c r="U44" i="36"/>
  <c r="I48" i="36"/>
  <c r="CO48" i="37"/>
  <c r="CO38" i="37"/>
  <c r="I38" i="36"/>
  <c r="AS35" i="36"/>
  <c r="AS58" i="36"/>
  <c r="AN65" i="54"/>
  <c r="P53" i="36"/>
  <c r="P37" i="36"/>
  <c r="P59" i="36"/>
  <c r="CO58" i="53"/>
  <c r="CO41" i="53"/>
  <c r="CO57" i="53"/>
  <c r="CO48" i="53"/>
  <c r="CO35" i="53"/>
  <c r="CO51" i="53"/>
  <c r="D44" i="36"/>
  <c r="CJ44" i="37"/>
  <c r="CJ60" i="37"/>
  <c r="D60" i="36"/>
  <c r="CJ58" i="37"/>
  <c r="D58" i="36"/>
  <c r="D47" i="36"/>
  <c r="CJ47" i="37"/>
  <c r="CJ37" i="37"/>
  <c r="D37" i="36"/>
  <c r="D53" i="36"/>
  <c r="CJ53" i="37"/>
  <c r="BE65" i="53"/>
  <c r="AZ48" i="36"/>
  <c r="AZ35" i="36"/>
  <c r="AZ51" i="36"/>
  <c r="AZ38" i="36"/>
  <c r="AZ54" i="36"/>
  <c r="AZ45" i="36"/>
  <c r="AZ46" i="36"/>
  <c r="U54" i="36"/>
  <c r="U41" i="36"/>
  <c r="U57" i="36"/>
  <c r="U48" i="36"/>
  <c r="U35" i="36"/>
  <c r="U51" i="36"/>
  <c r="CO53" i="37"/>
  <c r="I53" i="36"/>
  <c r="I40" i="36"/>
  <c r="CO40" i="37"/>
  <c r="I56" i="36"/>
  <c r="CO56" i="37"/>
  <c r="I43" i="36"/>
  <c r="CO43" i="37"/>
  <c r="I59" i="36"/>
  <c r="CO59" i="37"/>
  <c r="AS37" i="36"/>
  <c r="AS51" i="36"/>
  <c r="AS49" i="36"/>
  <c r="AS55" i="36"/>
  <c r="AS50" i="36"/>
  <c r="AS40" i="36"/>
  <c r="AS56" i="36"/>
  <c r="AC65" i="53"/>
  <c r="CO37" i="54"/>
  <c r="CO57" i="54"/>
  <c r="CO48" i="54"/>
  <c r="CO35" i="54"/>
  <c r="CO51" i="54"/>
  <c r="CO38" i="54"/>
  <c r="CO54" i="54"/>
  <c r="CC58" i="36"/>
  <c r="BX57" i="36"/>
  <c r="BX49" i="36"/>
  <c r="BX48" i="36"/>
  <c r="BX35" i="36"/>
  <c r="BX51" i="36"/>
  <c r="BX38" i="36"/>
  <c r="BX54" i="36"/>
  <c r="BE48" i="36"/>
  <c r="BE40" i="36"/>
  <c r="BE35" i="36"/>
  <c r="BE51" i="36"/>
  <c r="BE42" i="36"/>
  <c r="BE58" i="36"/>
  <c r="BE49" i="36"/>
  <c r="AN35" i="36"/>
  <c r="AN55" i="36"/>
  <c r="AN37" i="36"/>
  <c r="AN53" i="36"/>
  <c r="AN44" i="36"/>
  <c r="AN60" i="36"/>
  <c r="AB38" i="36"/>
  <c r="AB37" i="36"/>
  <c r="AB53" i="36"/>
  <c r="AB44" i="36"/>
  <c r="AB60" i="36"/>
  <c r="AB47" i="36"/>
  <c r="P65" i="54"/>
  <c r="CJ60" i="54"/>
  <c r="CJ36" i="54"/>
  <c r="CJ43" i="54"/>
  <c r="CJ59" i="54"/>
  <c r="CJ37" i="54"/>
  <c r="CJ53" i="54"/>
  <c r="CC37" i="36"/>
  <c r="CC41" i="36"/>
  <c r="CC60" i="36"/>
  <c r="CC47" i="36"/>
  <c r="CC34" i="36"/>
  <c r="CC50" i="36"/>
  <c r="AH65" i="54"/>
  <c r="AG47" i="36"/>
  <c r="AG55" i="36"/>
  <c r="AG46" i="36"/>
  <c r="AG37" i="36"/>
  <c r="AG53" i="36"/>
  <c r="AG60" i="36"/>
  <c r="CJ42" i="53"/>
  <c r="CJ38" i="53"/>
  <c r="CJ45" i="53"/>
  <c r="CJ46" i="53"/>
  <c r="CJ36" i="53"/>
  <c r="CJ52" i="53"/>
  <c r="CJ39" i="53"/>
  <c r="CJ55" i="53"/>
  <c r="E65" i="54"/>
  <c r="AA65" i="54"/>
  <c r="AY65" i="54"/>
  <c r="BE65" i="54"/>
  <c r="AB65" i="54"/>
  <c r="U34" i="36"/>
  <c r="CO50" i="53"/>
  <c r="P45" i="36"/>
  <c r="P46" i="36"/>
  <c r="P39" i="36"/>
  <c r="P44" i="36"/>
  <c r="P60" i="36"/>
  <c r="P34" i="36"/>
  <c r="CO36" i="53"/>
  <c r="CO52" i="53"/>
  <c r="CO39" i="53"/>
  <c r="CO55" i="53"/>
  <c r="D54" i="36"/>
  <c r="CJ54" i="37"/>
  <c r="CJ52" i="37"/>
  <c r="D52" i="36"/>
  <c r="CJ35" i="37"/>
  <c r="D35" i="36"/>
  <c r="CJ51" i="37"/>
  <c r="D51" i="36"/>
  <c r="CJ41" i="37"/>
  <c r="D41" i="36"/>
  <c r="D57" i="36"/>
  <c r="CJ57" i="37"/>
  <c r="CC65" i="54"/>
  <c r="CC94" i="54" s="1"/>
  <c r="AZ36" i="36"/>
  <c r="AZ56" i="36"/>
  <c r="AZ39" i="36"/>
  <c r="AZ55" i="36"/>
  <c r="AZ42" i="36"/>
  <c r="AZ58" i="36"/>
  <c r="AZ49" i="36"/>
  <c r="U42" i="36"/>
  <c r="U36" i="36"/>
  <c r="U52" i="36"/>
  <c r="U39" i="36"/>
  <c r="U55" i="36"/>
  <c r="I57" i="36"/>
  <c r="CO57" i="37"/>
  <c r="I49" i="36"/>
  <c r="CO49" i="37"/>
  <c r="CO60" i="37"/>
  <c r="I60" i="36"/>
  <c r="I47" i="36"/>
  <c r="CO47" i="37"/>
  <c r="I50" i="36"/>
  <c r="CO50" i="37"/>
  <c r="AZ65" i="54"/>
  <c r="AS53" i="36"/>
  <c r="AS59" i="36"/>
  <c r="AS57" i="36"/>
  <c r="AS38" i="36"/>
  <c r="AS54" i="36"/>
  <c r="AS60" i="36"/>
  <c r="P65" i="53"/>
  <c r="CO49" i="54"/>
  <c r="CO36" i="54"/>
  <c r="CO52" i="54"/>
  <c r="CO39" i="54"/>
  <c r="CO55" i="54"/>
  <c r="CO42" i="54"/>
  <c r="CO58" i="54"/>
  <c r="AI65" i="54"/>
  <c r="BX37" i="36"/>
  <c r="BX36" i="36"/>
  <c r="BX52" i="36"/>
  <c r="BX39" i="36"/>
  <c r="BX55" i="36"/>
  <c r="BX42" i="36"/>
  <c r="BX58" i="36"/>
  <c r="BE34" i="36"/>
  <c r="BE56" i="36"/>
  <c r="BE39" i="36"/>
  <c r="BE55" i="36"/>
  <c r="BE46" i="36"/>
  <c r="BE37" i="36"/>
  <c r="BE53" i="36"/>
  <c r="AS65" i="53"/>
  <c r="AN43" i="36"/>
  <c r="AN34" i="36"/>
  <c r="AN50" i="36"/>
  <c r="AN41" i="36"/>
  <c r="AN57" i="36"/>
  <c r="AN48" i="36"/>
  <c r="AB42" i="36"/>
  <c r="AB54" i="36"/>
  <c r="AB41" i="36"/>
  <c r="AB57" i="36"/>
  <c r="AB48" i="36"/>
  <c r="AB35" i="36"/>
  <c r="AB51" i="36"/>
  <c r="CJ40" i="54"/>
  <c r="CJ52" i="54"/>
  <c r="CJ47" i="54"/>
  <c r="CJ34" i="54"/>
  <c r="CJ50" i="54"/>
  <c r="CJ41" i="54"/>
  <c r="CJ57" i="54"/>
  <c r="BY65" i="53"/>
  <c r="CC53" i="36"/>
  <c r="CC57" i="36"/>
  <c r="CC48" i="36"/>
  <c r="CC35" i="36"/>
  <c r="CC51" i="36"/>
  <c r="CC38" i="36"/>
  <c r="CC54" i="36"/>
  <c r="BA65" i="37"/>
  <c r="AT65" i="54"/>
  <c r="AG43" i="36"/>
  <c r="AG44" i="36"/>
  <c r="AG34" i="36"/>
  <c r="AG50" i="36"/>
  <c r="AG41" i="36"/>
  <c r="AG57" i="36"/>
  <c r="AG48" i="36"/>
  <c r="CJ58" i="53"/>
  <c r="CJ54" i="53"/>
  <c r="CJ49" i="53"/>
  <c r="CJ40" i="53"/>
  <c r="CJ56" i="53"/>
  <c r="CJ43" i="53"/>
  <c r="CJ59" i="53"/>
  <c r="BF65" i="37"/>
  <c r="CD65" i="53"/>
  <c r="CJ58" i="54"/>
  <c r="CJ42" i="37"/>
  <c r="D42" i="36"/>
  <c r="CJ39" i="37"/>
  <c r="D39" i="36"/>
  <c r="AZ59" i="36"/>
  <c r="E65" i="53"/>
  <c r="I41" i="36"/>
  <c r="CO35" i="37"/>
  <c r="I35" i="36"/>
  <c r="I54" i="36"/>
  <c r="CO54" i="37"/>
  <c r="AS39" i="36"/>
  <c r="CO45" i="54"/>
  <c r="CO46" i="54"/>
  <c r="CO40" i="54"/>
  <c r="CO56" i="54"/>
  <c r="CO43" i="54"/>
  <c r="CO44" i="54"/>
  <c r="CO59" i="54"/>
  <c r="CE65" i="53"/>
  <c r="AP65" i="54"/>
  <c r="W65" i="53"/>
  <c r="CC65" i="53"/>
  <c r="BX53" i="36"/>
  <c r="BX40" i="36"/>
  <c r="BX56" i="36"/>
  <c r="BX43" i="36"/>
  <c r="BX59" i="36"/>
  <c r="BE36" i="36"/>
  <c r="BE43" i="36"/>
  <c r="BE44" i="36"/>
  <c r="BE59" i="36"/>
  <c r="BE50" i="36"/>
  <c r="BE41" i="36"/>
  <c r="BE57" i="36"/>
  <c r="AN47" i="36"/>
  <c r="AN59" i="36"/>
  <c r="AN38" i="36"/>
  <c r="AN54" i="36"/>
  <c r="AN45" i="36"/>
  <c r="AN46" i="36"/>
  <c r="AN36" i="36"/>
  <c r="AN52" i="36"/>
  <c r="AG65" i="53"/>
  <c r="AB58" i="36"/>
  <c r="AB34" i="36"/>
  <c r="AB45" i="36"/>
  <c r="AB46" i="36"/>
  <c r="AB36" i="36"/>
  <c r="AB52" i="36"/>
  <c r="AB39" i="36"/>
  <c r="AB55" i="36"/>
  <c r="CJ56" i="54"/>
  <c r="CJ35" i="54"/>
  <c r="CT35" i="54" s="1"/>
  <c r="M16" i="57" s="1"/>
  <c r="CJ51" i="54"/>
  <c r="CT51" i="54" s="1"/>
  <c r="M24" i="57" s="1"/>
  <c r="CJ38" i="54"/>
  <c r="CJ54" i="54"/>
  <c r="CJ45" i="54"/>
  <c r="CJ46" i="54"/>
  <c r="CD65" i="54"/>
  <c r="CC49" i="36"/>
  <c r="CC36" i="36"/>
  <c r="CC52" i="36"/>
  <c r="CC39" i="36"/>
  <c r="CC55" i="36"/>
  <c r="CC42" i="36"/>
  <c r="AO65" i="53"/>
  <c r="AG51" i="36"/>
  <c r="AG59" i="36"/>
  <c r="AG38" i="36"/>
  <c r="AG54" i="36"/>
  <c r="AG45" i="36"/>
  <c r="AG36" i="36"/>
  <c r="AG52" i="36"/>
  <c r="CJ34" i="53"/>
  <c r="CJ37" i="53"/>
  <c r="CT37" i="53" s="1"/>
  <c r="M18" i="56" s="1"/>
  <c r="CJ53" i="53"/>
  <c r="CJ44" i="53"/>
  <c r="CJ60" i="53"/>
  <c r="CJ47" i="53"/>
  <c r="AT57" i="36"/>
  <c r="AT53" i="36"/>
  <c r="AT49" i="36"/>
  <c r="AT45" i="36"/>
  <c r="AT41" i="36"/>
  <c r="AT37" i="36"/>
  <c r="AT59" i="36"/>
  <c r="AT55" i="36"/>
  <c r="AT51" i="36"/>
  <c r="AT47" i="36"/>
  <c r="AT39" i="36"/>
  <c r="AT35" i="36"/>
  <c r="AT60" i="36"/>
  <c r="AT52" i="36"/>
  <c r="AT36" i="36"/>
  <c r="AT54" i="36"/>
  <c r="AT46" i="36"/>
  <c r="AT38" i="36"/>
  <c r="AT56" i="36"/>
  <c r="AT48" i="36"/>
  <c r="AT40" i="36"/>
  <c r="AT42" i="36"/>
  <c r="AT50" i="36"/>
  <c r="AT58" i="36"/>
  <c r="V57" i="36"/>
  <c r="V53" i="36"/>
  <c r="V49" i="36"/>
  <c r="V45" i="36"/>
  <c r="V41" i="36"/>
  <c r="V37" i="36"/>
  <c r="V58" i="36"/>
  <c r="V54" i="36"/>
  <c r="V50" i="36"/>
  <c r="V42" i="36"/>
  <c r="V38" i="36"/>
  <c r="V59" i="36"/>
  <c r="V55" i="36"/>
  <c r="V51" i="36"/>
  <c r="V47" i="36"/>
  <c r="V39" i="36"/>
  <c r="V35" i="36"/>
  <c r="V56" i="36"/>
  <c r="V40" i="36"/>
  <c r="V60" i="36"/>
  <c r="V48" i="36"/>
  <c r="V36" i="36"/>
  <c r="V52" i="36"/>
  <c r="S60" i="54"/>
  <c r="S56" i="54"/>
  <c r="S52" i="54"/>
  <c r="S48" i="54"/>
  <c r="S44" i="54"/>
  <c r="S40" i="54"/>
  <c r="S36" i="54"/>
  <c r="S57" i="54"/>
  <c r="S53" i="54"/>
  <c r="S49" i="54"/>
  <c r="S41" i="54"/>
  <c r="S37" i="54"/>
  <c r="S58" i="54"/>
  <c r="S54" i="54"/>
  <c r="S50" i="54"/>
  <c r="S42" i="54"/>
  <c r="S38" i="54"/>
  <c r="S34" i="54"/>
  <c r="S51" i="54"/>
  <c r="S35" i="54"/>
  <c r="S47" i="54"/>
  <c r="S55" i="54"/>
  <c r="S39" i="54"/>
  <c r="S59" i="54"/>
  <c r="S43" i="54"/>
  <c r="G59" i="54"/>
  <c r="G43" i="54"/>
  <c r="G56" i="54"/>
  <c r="G52" i="54"/>
  <c r="G49" i="54"/>
  <c r="G45" i="54"/>
  <c r="G42" i="54"/>
  <c r="G34" i="54"/>
  <c r="G54" i="54"/>
  <c r="BB57" i="36"/>
  <c r="BB53" i="36"/>
  <c r="BB41" i="36"/>
  <c r="BC57" i="54"/>
  <c r="BC60" i="54"/>
  <c r="Q59" i="36"/>
  <c r="Q55" i="36"/>
  <c r="Q51" i="36"/>
  <c r="Q47" i="36"/>
  <c r="Q43" i="36"/>
  <c r="Q39" i="36"/>
  <c r="Q35" i="36"/>
  <c r="Q52" i="36"/>
  <c r="Q60" i="36"/>
  <c r="Q56" i="36"/>
  <c r="Q48" i="36"/>
  <c r="Q57" i="36"/>
  <c r="Q53" i="36"/>
  <c r="Q49" i="36"/>
  <c r="Q41" i="36"/>
  <c r="Q37" i="36"/>
  <c r="Q50" i="36"/>
  <c r="Q44" i="36"/>
  <c r="Q36" i="36"/>
  <c r="Q38" i="36"/>
  <c r="Q42" i="36"/>
  <c r="Q54" i="36"/>
  <c r="Q58" i="36"/>
  <c r="Q40" i="36"/>
  <c r="CP60" i="53"/>
  <c r="CP48" i="53"/>
  <c r="CP49" i="53"/>
  <c r="CP58" i="53"/>
  <c r="CP42" i="53"/>
  <c r="CP35" i="53"/>
  <c r="CP55" i="53"/>
  <c r="CP39" i="53"/>
  <c r="CP47" i="53"/>
  <c r="CD59" i="36"/>
  <c r="CD55" i="36"/>
  <c r="CD51" i="36"/>
  <c r="CD47" i="36"/>
  <c r="CD39" i="36"/>
  <c r="CD35" i="36"/>
  <c r="CD60" i="36"/>
  <c r="CD56" i="36"/>
  <c r="CD52" i="36"/>
  <c r="CD48" i="36"/>
  <c r="CD40" i="36"/>
  <c r="CD36" i="36"/>
  <c r="CD57" i="36"/>
  <c r="CD53" i="36"/>
  <c r="CD49" i="36"/>
  <c r="CD45" i="36"/>
  <c r="CD41" i="36"/>
  <c r="CD37" i="36"/>
  <c r="CD46" i="36"/>
  <c r="CD50" i="36"/>
  <c r="CD54" i="36"/>
  <c r="CD38" i="36"/>
  <c r="CD42" i="36"/>
  <c r="CD58" i="36"/>
  <c r="CP34" i="54"/>
  <c r="BF51" i="36"/>
  <c r="CP35" i="54"/>
  <c r="CP48" i="54"/>
  <c r="CP41" i="54"/>
  <c r="AQ60" i="54"/>
  <c r="AQ56" i="54"/>
  <c r="AQ52" i="54"/>
  <c r="AQ48" i="54"/>
  <c r="AQ44" i="54"/>
  <c r="AQ40" i="54"/>
  <c r="AQ36" i="54"/>
  <c r="AQ57" i="54"/>
  <c r="AQ53" i="54"/>
  <c r="AQ41" i="54"/>
  <c r="AQ37" i="54"/>
  <c r="AQ54" i="54"/>
  <c r="AQ38" i="54"/>
  <c r="AQ34" i="54"/>
  <c r="AQ51" i="54"/>
  <c r="AQ35" i="54"/>
  <c r="AQ55" i="54"/>
  <c r="AQ59" i="54"/>
  <c r="AQ43" i="54"/>
  <c r="AQ47" i="54"/>
  <c r="K38" i="36"/>
  <c r="K40" i="36"/>
  <c r="AU49" i="36"/>
  <c r="AU45" i="36"/>
  <c r="AU58" i="36"/>
  <c r="AU54" i="36"/>
  <c r="AU50" i="36"/>
  <c r="AU46" i="36"/>
  <c r="AU42" i="36"/>
  <c r="AU38" i="36"/>
  <c r="AU39" i="36"/>
  <c r="AU35" i="36"/>
  <c r="W57" i="36"/>
  <c r="W53" i="36"/>
  <c r="W49" i="36"/>
  <c r="W41" i="36"/>
  <c r="W37" i="36"/>
  <c r="W58" i="36"/>
  <c r="W50" i="36"/>
  <c r="W59" i="36"/>
  <c r="W55" i="36"/>
  <c r="W47" i="36"/>
  <c r="W39" i="36"/>
  <c r="W60" i="36"/>
  <c r="W48" i="36"/>
  <c r="W36" i="36"/>
  <c r="W56" i="36"/>
  <c r="BG50" i="36"/>
  <c r="BG38" i="36"/>
  <c r="BG59" i="36"/>
  <c r="BG60" i="36"/>
  <c r="BG56" i="36"/>
  <c r="BG52" i="36"/>
  <c r="BG48" i="36"/>
  <c r="BG40" i="36"/>
  <c r="BG36" i="36"/>
  <c r="BG57" i="36"/>
  <c r="BG53" i="36"/>
  <c r="CE60" i="36"/>
  <c r="CE56" i="36"/>
  <c r="CE52" i="36"/>
  <c r="CE48" i="36"/>
  <c r="CE40" i="36"/>
  <c r="CE36" i="36"/>
  <c r="CE57" i="36"/>
  <c r="CE49" i="36"/>
  <c r="CE45" i="36"/>
  <c r="CE41" i="36"/>
  <c r="CE58" i="36"/>
  <c r="CE54" i="36"/>
  <c r="CE50" i="36"/>
  <c r="CE42" i="36"/>
  <c r="CE38" i="36"/>
  <c r="CE35" i="36"/>
  <c r="CE55" i="36"/>
  <c r="CE39" i="36"/>
  <c r="CE47" i="36"/>
  <c r="AO57" i="36"/>
  <c r="AO53" i="36"/>
  <c r="AO38" i="36"/>
  <c r="AC60" i="36"/>
  <c r="AC40" i="36"/>
  <c r="AC36" i="36"/>
  <c r="AC57" i="36"/>
  <c r="AC54" i="36"/>
  <c r="AC38" i="36"/>
  <c r="AC55" i="36"/>
  <c r="AH53" i="36"/>
  <c r="AH37" i="36"/>
  <c r="AJ34" i="37"/>
  <c r="AQ52" i="53"/>
  <c r="AQ50" i="53"/>
  <c r="AQ49" i="53"/>
  <c r="AQ47" i="53"/>
  <c r="AQ41" i="53"/>
  <c r="AQ40" i="53"/>
  <c r="AQ37" i="53"/>
  <c r="AQ35" i="53"/>
  <c r="AJ55" i="53"/>
  <c r="AJ52" i="53"/>
  <c r="AJ45" i="53"/>
  <c r="AJ41" i="53"/>
  <c r="AJ36" i="53"/>
  <c r="CA42" i="54"/>
  <c r="BH54" i="53"/>
  <c r="BH46" i="53"/>
  <c r="BH55" i="53"/>
  <c r="BH51" i="53"/>
  <c r="BH45" i="53"/>
  <c r="BH38" i="53"/>
  <c r="AE60" i="53"/>
  <c r="AE59" i="53"/>
  <c r="AE57" i="53"/>
  <c r="AE56" i="53"/>
  <c r="AE55" i="53"/>
  <c r="AE50" i="53"/>
  <c r="AE48" i="53"/>
  <c r="AE47" i="53"/>
  <c r="AE43" i="53"/>
  <c r="AE42" i="53"/>
  <c r="AE39" i="53"/>
  <c r="AE38" i="53"/>
  <c r="AE52" i="53"/>
  <c r="AE36" i="53"/>
  <c r="CA58" i="37"/>
  <c r="AV58" i="37"/>
  <c r="CA54" i="53"/>
  <c r="CA50" i="53"/>
  <c r="CA48" i="53"/>
  <c r="CA47" i="53"/>
  <c r="CA41" i="53"/>
  <c r="CA36" i="53"/>
  <c r="CA35" i="53"/>
  <c r="AJ60" i="54"/>
  <c r="AJ59" i="54"/>
  <c r="AJ58" i="54"/>
  <c r="AJ57" i="54"/>
  <c r="AJ56" i="54"/>
  <c r="AJ53" i="54"/>
  <c r="AJ51" i="54"/>
  <c r="AJ49" i="54"/>
  <c r="AJ47" i="54"/>
  <c r="AJ45" i="54"/>
  <c r="AJ41" i="54"/>
  <c r="AJ38" i="54"/>
  <c r="AJ36" i="54"/>
  <c r="AJ55" i="54"/>
  <c r="AJ54" i="54"/>
  <c r="AJ52" i="54"/>
  <c r="AJ50" i="54"/>
  <c r="AJ48" i="54"/>
  <c r="AJ46" i="54"/>
  <c r="AJ42" i="54"/>
  <c r="AJ40" i="54"/>
  <c r="AJ39" i="54"/>
  <c r="AJ37" i="54"/>
  <c r="AJ35" i="54"/>
  <c r="AV60" i="54"/>
  <c r="AW60" i="54" s="1"/>
  <c r="AV57" i="54"/>
  <c r="AV56" i="54"/>
  <c r="AW56" i="54" s="1"/>
  <c r="AV52" i="54"/>
  <c r="AV51" i="54"/>
  <c r="AV50" i="54"/>
  <c r="AV40" i="54"/>
  <c r="AV39" i="54"/>
  <c r="AV38" i="54"/>
  <c r="AV37" i="54"/>
  <c r="AV36" i="54"/>
  <c r="X59" i="54"/>
  <c r="X58" i="54"/>
  <c r="Y58" i="54" s="1"/>
  <c r="X56" i="54"/>
  <c r="X54" i="54"/>
  <c r="X52" i="54"/>
  <c r="X50" i="54"/>
  <c r="X48" i="54"/>
  <c r="X46" i="54"/>
  <c r="X42" i="54"/>
  <c r="X40" i="54"/>
  <c r="X38" i="54"/>
  <c r="Y38" i="54" s="1"/>
  <c r="X36" i="54"/>
  <c r="X60" i="54"/>
  <c r="X57" i="54"/>
  <c r="X55" i="54"/>
  <c r="X53" i="54"/>
  <c r="Y53" i="54" s="1"/>
  <c r="X51" i="54"/>
  <c r="X49" i="54"/>
  <c r="Y49" i="54" s="1"/>
  <c r="X47" i="54"/>
  <c r="X45" i="54"/>
  <c r="X41" i="54"/>
  <c r="X39" i="54"/>
  <c r="X37" i="54"/>
  <c r="X35" i="54"/>
  <c r="CF60" i="54"/>
  <c r="CF59" i="54"/>
  <c r="CF58" i="54"/>
  <c r="CF57" i="54"/>
  <c r="CF56" i="54"/>
  <c r="CF55" i="54"/>
  <c r="CF54" i="54"/>
  <c r="CF53" i="54"/>
  <c r="CF52" i="54"/>
  <c r="CF51" i="54"/>
  <c r="CF50" i="54"/>
  <c r="CF49" i="54"/>
  <c r="CF48" i="54"/>
  <c r="CF47" i="54"/>
  <c r="CF46" i="54"/>
  <c r="CF45" i="54"/>
  <c r="CF42" i="54"/>
  <c r="CF41" i="54"/>
  <c r="CF40" i="54"/>
  <c r="CF39" i="54"/>
  <c r="CF38" i="54"/>
  <c r="CF37" i="54"/>
  <c r="CF36" i="54"/>
  <c r="CF35" i="54"/>
  <c r="AV54" i="53"/>
  <c r="AV52" i="53"/>
  <c r="AV50" i="53"/>
  <c r="AV48" i="53"/>
  <c r="AV36" i="53"/>
  <c r="AV57" i="53"/>
  <c r="AV49" i="53"/>
  <c r="AV41" i="53"/>
  <c r="X60" i="53"/>
  <c r="X58" i="53"/>
  <c r="X54" i="53"/>
  <c r="X42" i="53"/>
  <c r="X40" i="53"/>
  <c r="X38" i="53"/>
  <c r="X36" i="53"/>
  <c r="X59" i="53"/>
  <c r="X55" i="53"/>
  <c r="X51" i="53"/>
  <c r="X49" i="53"/>
  <c r="X48" i="53"/>
  <c r="X39" i="53"/>
  <c r="X35" i="53"/>
  <c r="S57" i="53"/>
  <c r="S55" i="53"/>
  <c r="S52" i="53"/>
  <c r="S42" i="53"/>
  <c r="S36" i="53"/>
  <c r="S56" i="53"/>
  <c r="S51" i="53"/>
  <c r="S49" i="53"/>
  <c r="S39" i="53"/>
  <c r="Y39" i="53" s="1"/>
  <c r="S35" i="53"/>
  <c r="S58" i="37"/>
  <c r="CF60" i="53"/>
  <c r="CF55" i="53"/>
  <c r="CF51" i="53"/>
  <c r="CF48" i="53"/>
  <c r="CF39" i="53"/>
  <c r="CF36" i="53"/>
  <c r="CF59" i="53"/>
  <c r="CF56" i="53"/>
  <c r="CF52" i="53"/>
  <c r="CF47" i="53"/>
  <c r="CF40" i="53"/>
  <c r="CF35" i="53"/>
  <c r="CT53" i="54" l="1"/>
  <c r="M26" i="57" s="1"/>
  <c r="AL26" i="57" s="1"/>
  <c r="CT44" i="54"/>
  <c r="M29" i="57" s="1"/>
  <c r="AL29" i="57" s="1"/>
  <c r="Y37" i="54"/>
  <c r="Y42" i="54"/>
  <c r="CT47" i="53"/>
  <c r="BH47" i="53"/>
  <c r="BH37" i="53"/>
  <c r="BC48" i="54"/>
  <c r="BB58" i="36"/>
  <c r="CT43" i="53"/>
  <c r="CT54" i="53"/>
  <c r="M27" i="56" s="1"/>
  <c r="AL27" i="56" s="1"/>
  <c r="AV47" i="54"/>
  <c r="AW47" i="54" s="1"/>
  <c r="CA58" i="54"/>
  <c r="CG58" i="54" s="1"/>
  <c r="AC58" i="36"/>
  <c r="AC56" i="36"/>
  <c r="BC35" i="54"/>
  <c r="BC51" i="54"/>
  <c r="BC38" i="54"/>
  <c r="BF94" i="53"/>
  <c r="CT41" i="54"/>
  <c r="CT49" i="53"/>
  <c r="M22" i="56" s="1"/>
  <c r="AL22" i="56" s="1"/>
  <c r="CT38" i="53"/>
  <c r="M19" i="56" s="1"/>
  <c r="AG19" i="56" s="1"/>
  <c r="CT60" i="53"/>
  <c r="AJ54" i="53"/>
  <c r="BG45" i="36"/>
  <c r="BH56" i="53"/>
  <c r="AJ46" i="53"/>
  <c r="AJ39" i="53"/>
  <c r="AK39" i="53" s="1"/>
  <c r="AJ57" i="53"/>
  <c r="AK57" i="53" s="1"/>
  <c r="CT40" i="53"/>
  <c r="M20" i="56" s="1"/>
  <c r="AG20" i="56" s="1"/>
  <c r="CT42" i="53"/>
  <c r="M28" i="56" s="1"/>
  <c r="AL28" i="56" s="1"/>
  <c r="CT59" i="53"/>
  <c r="CI43" i="37"/>
  <c r="X46" i="53"/>
  <c r="X53" i="53"/>
  <c r="X52" i="53"/>
  <c r="Y52" i="53" s="1"/>
  <c r="AV38" i="53"/>
  <c r="AV56" i="53"/>
  <c r="AV35" i="54"/>
  <c r="AW35" i="54" s="1"/>
  <c r="AV48" i="54"/>
  <c r="AW48" i="54" s="1"/>
  <c r="AW52" i="54"/>
  <c r="AJ56" i="53"/>
  <c r="BH48" i="54"/>
  <c r="BG49" i="36"/>
  <c r="BG46" i="36"/>
  <c r="AU51" i="36"/>
  <c r="K37" i="36"/>
  <c r="K53" i="36"/>
  <c r="CP40" i="53"/>
  <c r="X37" i="53"/>
  <c r="AV35" i="53"/>
  <c r="AV59" i="53"/>
  <c r="AV45" i="54"/>
  <c r="AV53" i="54"/>
  <c r="BH41" i="53"/>
  <c r="BH39" i="53"/>
  <c r="AU47" i="36"/>
  <c r="AU37" i="36"/>
  <c r="AU48" i="36"/>
  <c r="CP37" i="53"/>
  <c r="CP53" i="53"/>
  <c r="AV45" i="53"/>
  <c r="AV54" i="54"/>
  <c r="AW54" i="54" s="1"/>
  <c r="BH60" i="53"/>
  <c r="BH40" i="53"/>
  <c r="CA54" i="54"/>
  <c r="CG54" i="54" s="1"/>
  <c r="AJ42" i="53"/>
  <c r="AK42" i="53" s="1"/>
  <c r="AJ59" i="53"/>
  <c r="AK59" i="53" s="1"/>
  <c r="AO52" i="36"/>
  <c r="AO59" i="36"/>
  <c r="AO41" i="36"/>
  <c r="BG47" i="36"/>
  <c r="BG54" i="36"/>
  <c r="CP59" i="53"/>
  <c r="CP52" i="53"/>
  <c r="BC56" i="54"/>
  <c r="AQ36" i="53"/>
  <c r="AW36" i="53" s="1"/>
  <c r="R43" i="36"/>
  <c r="R50" i="36"/>
  <c r="S40" i="53"/>
  <c r="Y40" i="53" s="1"/>
  <c r="S50" i="53"/>
  <c r="CA37" i="53"/>
  <c r="AQ54" i="53"/>
  <c r="AW54" i="53" s="1"/>
  <c r="AC39" i="36"/>
  <c r="AC37" i="36"/>
  <c r="BC52" i="54"/>
  <c r="BC39" i="54"/>
  <c r="BC55" i="54"/>
  <c r="BC42" i="54"/>
  <c r="BC37" i="54"/>
  <c r="BC53" i="54"/>
  <c r="BB48" i="36"/>
  <c r="BB35" i="36"/>
  <c r="BB51" i="36"/>
  <c r="CA57" i="53"/>
  <c r="CG35" i="53"/>
  <c r="S43" i="53"/>
  <c r="S59" i="53"/>
  <c r="AW35" i="53"/>
  <c r="AW36" i="54"/>
  <c r="CA38" i="53"/>
  <c r="CA51" i="53"/>
  <c r="CG51" i="53" s="1"/>
  <c r="AE40" i="53"/>
  <c r="AE49" i="53"/>
  <c r="AC59" i="36"/>
  <c r="AC41" i="36"/>
  <c r="AO36" i="36"/>
  <c r="AO37" i="36"/>
  <c r="BC36" i="54"/>
  <c r="BC40" i="54"/>
  <c r="BC43" i="54"/>
  <c r="BC59" i="54"/>
  <c r="BC50" i="54"/>
  <c r="BB38" i="36"/>
  <c r="S60" i="53"/>
  <c r="Y60" i="53" s="1"/>
  <c r="Y41" i="54"/>
  <c r="Y57" i="54"/>
  <c r="AE58" i="37"/>
  <c r="AE53" i="53"/>
  <c r="AQ58" i="53"/>
  <c r="AC43" i="36"/>
  <c r="AC42" i="36"/>
  <c r="AC44" i="36"/>
  <c r="R47" i="36"/>
  <c r="R54" i="36"/>
  <c r="Y50" i="54"/>
  <c r="CA42" i="53"/>
  <c r="CA55" i="53"/>
  <c r="CG55" i="53" s="1"/>
  <c r="AE44" i="53"/>
  <c r="AQ38" i="53"/>
  <c r="AQ51" i="53"/>
  <c r="S37" i="53"/>
  <c r="Y37" i="53" s="1"/>
  <c r="S47" i="53"/>
  <c r="S44" i="53"/>
  <c r="S54" i="53"/>
  <c r="Y54" i="53" s="1"/>
  <c r="CA39" i="53"/>
  <c r="CG39" i="53" s="1"/>
  <c r="CA52" i="53"/>
  <c r="CG52" i="53" s="1"/>
  <c r="AE37" i="53"/>
  <c r="AQ39" i="53"/>
  <c r="AQ56" i="53"/>
  <c r="AW56" i="53" s="1"/>
  <c r="AV37" i="53"/>
  <c r="AW37" i="53" s="1"/>
  <c r="AV53" i="53"/>
  <c r="AV46" i="54"/>
  <c r="K36" i="36"/>
  <c r="K45" i="36"/>
  <c r="CP51" i="53"/>
  <c r="AV47" i="53"/>
  <c r="AW47" i="53" s="1"/>
  <c r="AV55" i="53"/>
  <c r="AV46" i="53"/>
  <c r="AV59" i="54"/>
  <c r="AW59" i="54" s="1"/>
  <c r="BG39" i="36"/>
  <c r="BG41" i="36"/>
  <c r="BG58" i="36"/>
  <c r="CP54" i="53"/>
  <c r="CC44" i="36"/>
  <c r="CC65" i="36" s="1"/>
  <c r="CC94" i="36" s="1"/>
  <c r="U65" i="37"/>
  <c r="U94" i="37" s="1"/>
  <c r="AJ38" i="53"/>
  <c r="AK38" i="53" s="1"/>
  <c r="AJ48" i="53"/>
  <c r="AK48" i="53" s="1"/>
  <c r="BG55" i="36"/>
  <c r="CP38" i="53"/>
  <c r="AS44" i="36"/>
  <c r="AS65" i="36" s="1"/>
  <c r="AV49" i="54"/>
  <c r="AE35" i="53"/>
  <c r="BH49" i="53"/>
  <c r="AQ42" i="53"/>
  <c r="AC50" i="36"/>
  <c r="AC48" i="36"/>
  <c r="AO56" i="36"/>
  <c r="AO55" i="36"/>
  <c r="BG35" i="36"/>
  <c r="AU55" i="36"/>
  <c r="K59" i="36"/>
  <c r="R51" i="36"/>
  <c r="R38" i="36"/>
  <c r="R58" i="36"/>
  <c r="BC41" i="54"/>
  <c r="CO54" i="36"/>
  <c r="AG89" i="54"/>
  <c r="AG91" i="54" s="1"/>
  <c r="AG93" i="54" s="1"/>
  <c r="AZ89" i="53"/>
  <c r="AZ91" i="53" s="1"/>
  <c r="AZ93" i="53" s="1"/>
  <c r="S53" i="53"/>
  <c r="AW50" i="53"/>
  <c r="AW40" i="54"/>
  <c r="BH48" i="53"/>
  <c r="AJ50" i="53"/>
  <c r="AK50" i="53" s="1"/>
  <c r="AQ55" i="53"/>
  <c r="X57" i="53"/>
  <c r="X47" i="53"/>
  <c r="X56" i="53"/>
  <c r="Y56" i="53" s="1"/>
  <c r="AV42" i="53"/>
  <c r="AV60" i="53"/>
  <c r="AV41" i="54"/>
  <c r="AW41" i="54" s="1"/>
  <c r="AV58" i="54"/>
  <c r="CA43" i="53"/>
  <c r="CA56" i="53"/>
  <c r="CA60" i="53"/>
  <c r="CG60" i="53" s="1"/>
  <c r="AE41" i="53"/>
  <c r="BH57" i="53"/>
  <c r="AJ51" i="53"/>
  <c r="AQ43" i="53"/>
  <c r="AQ48" i="53"/>
  <c r="AW48" i="53" s="1"/>
  <c r="AQ60" i="53"/>
  <c r="AC35" i="36"/>
  <c r="AC52" i="36"/>
  <c r="AO44" i="36"/>
  <c r="BG37" i="36"/>
  <c r="BG51" i="36"/>
  <c r="AU44" i="36"/>
  <c r="AU41" i="36"/>
  <c r="AU57" i="36"/>
  <c r="AU52" i="36"/>
  <c r="R42" i="36"/>
  <c r="CP50" i="53"/>
  <c r="CP41" i="53"/>
  <c r="CP57" i="53"/>
  <c r="BC47" i="54"/>
  <c r="BC34" i="54"/>
  <c r="BC54" i="54"/>
  <c r="CT54" i="54"/>
  <c r="M27" i="57" s="1"/>
  <c r="AG27" i="57" s="1"/>
  <c r="CO41" i="37"/>
  <c r="CO41" i="36" s="1"/>
  <c r="CT36" i="54"/>
  <c r="M17" i="57" s="1"/>
  <c r="AL17" i="57" s="1"/>
  <c r="CO60" i="36"/>
  <c r="X45" i="53"/>
  <c r="AV51" i="53"/>
  <c r="AW51" i="53" s="1"/>
  <c r="AV40" i="53"/>
  <c r="AW40" i="53" s="1"/>
  <c r="CA59" i="53"/>
  <c r="CG59" i="53" s="1"/>
  <c r="AE54" i="53"/>
  <c r="AJ40" i="53"/>
  <c r="AJ49" i="53"/>
  <c r="AK49" i="53" s="1"/>
  <c r="AQ59" i="53"/>
  <c r="S41" i="53"/>
  <c r="S38" i="53"/>
  <c r="Y38" i="53" s="1"/>
  <c r="S48" i="53"/>
  <c r="Y48" i="53" s="1"/>
  <c r="X41" i="53"/>
  <c r="X50" i="53"/>
  <c r="AV39" i="53"/>
  <c r="AW39" i="53" s="1"/>
  <c r="Y54" i="54"/>
  <c r="AW38" i="54"/>
  <c r="AV42" i="54"/>
  <c r="AV55" i="54"/>
  <c r="AW55" i="54" s="1"/>
  <c r="CA40" i="53"/>
  <c r="CG40" i="53" s="1"/>
  <c r="CA44" i="53"/>
  <c r="CA49" i="53"/>
  <c r="CA53" i="53"/>
  <c r="AE51" i="53"/>
  <c r="AK51" i="53" s="1"/>
  <c r="BH35" i="53"/>
  <c r="BH52" i="53"/>
  <c r="BH59" i="53"/>
  <c r="AJ35" i="53"/>
  <c r="AJ53" i="53"/>
  <c r="AQ44" i="53"/>
  <c r="AQ53" i="53"/>
  <c r="AQ57" i="53"/>
  <c r="AC51" i="36"/>
  <c r="AC49" i="36"/>
  <c r="AO47" i="36"/>
  <c r="AO54" i="36"/>
  <c r="AU59" i="36"/>
  <c r="AU36" i="36"/>
  <c r="CP36" i="53"/>
  <c r="CP56" i="53"/>
  <c r="BC44" i="54"/>
  <c r="BC49" i="54"/>
  <c r="CT53" i="53"/>
  <c r="M26" i="56" s="1"/>
  <c r="AL26" i="56" s="1"/>
  <c r="BZ37" i="36"/>
  <c r="P65" i="37"/>
  <c r="P89" i="37" s="1"/>
  <c r="P91" i="37" s="1"/>
  <c r="P93" i="37" s="1"/>
  <c r="BZ57" i="36"/>
  <c r="BZ48" i="36"/>
  <c r="CA50" i="54"/>
  <c r="CG50" i="54" s="1"/>
  <c r="BB37" i="36"/>
  <c r="AW52" i="53"/>
  <c r="CG47" i="53"/>
  <c r="CA60" i="54"/>
  <c r="CG60" i="54" s="1"/>
  <c r="AO48" i="36"/>
  <c r="AU40" i="36"/>
  <c r="AU56" i="36"/>
  <c r="CQ42" i="53"/>
  <c r="BH58" i="53"/>
  <c r="AJ60" i="53"/>
  <c r="AK60" i="53" s="1"/>
  <c r="BH41" i="54"/>
  <c r="CT52" i="54"/>
  <c r="M25" i="57" s="1"/>
  <c r="AL25" i="57" s="1"/>
  <c r="CT37" i="54"/>
  <c r="M18" i="57" s="1"/>
  <c r="AL18" i="57" s="1"/>
  <c r="BH36" i="53"/>
  <c r="BH53" i="53"/>
  <c r="BH42" i="53"/>
  <c r="BH50" i="53"/>
  <c r="AJ37" i="53"/>
  <c r="AJ47" i="53"/>
  <c r="AK47" i="53" s="1"/>
  <c r="BH35" i="54"/>
  <c r="BI35" i="54" s="1"/>
  <c r="BH51" i="54"/>
  <c r="AU53" i="36"/>
  <c r="AU60" i="36"/>
  <c r="AO60" i="36"/>
  <c r="AP37" i="36"/>
  <c r="AP43" i="36"/>
  <c r="BZ35" i="36"/>
  <c r="BZ38" i="36"/>
  <c r="BZ54" i="36"/>
  <c r="BB42" i="36"/>
  <c r="AW41" i="53"/>
  <c r="AW57" i="53"/>
  <c r="CG42" i="54"/>
  <c r="AO51" i="36"/>
  <c r="R57" i="36"/>
  <c r="R48" i="36"/>
  <c r="BB36" i="36"/>
  <c r="BB52" i="36"/>
  <c r="BB39" i="36"/>
  <c r="BB55" i="36"/>
  <c r="CT55" i="53"/>
  <c r="M32" i="56" s="1"/>
  <c r="AG32" i="56" s="1"/>
  <c r="V65" i="37"/>
  <c r="V94" i="37" s="1"/>
  <c r="CB43" i="36"/>
  <c r="Y49" i="53"/>
  <c r="AO43" i="36"/>
  <c r="AP55" i="36"/>
  <c r="AP42" i="36"/>
  <c r="AP58" i="36"/>
  <c r="BZ55" i="36"/>
  <c r="BZ50" i="36"/>
  <c r="BZ41" i="36"/>
  <c r="CQ43" i="37"/>
  <c r="CL44" i="53"/>
  <c r="CL48" i="53"/>
  <c r="CL47" i="53"/>
  <c r="CL50" i="53"/>
  <c r="CL57" i="53"/>
  <c r="CQ60" i="53"/>
  <c r="CQ39" i="53"/>
  <c r="CQ55" i="53"/>
  <c r="CQ58" i="53"/>
  <c r="CQ49" i="53"/>
  <c r="CF34" i="37"/>
  <c r="R40" i="36"/>
  <c r="R56" i="36"/>
  <c r="AE38" i="54"/>
  <c r="AE34" i="54"/>
  <c r="AE37" i="54"/>
  <c r="AK37" i="54" s="1"/>
  <c r="AE36" i="54"/>
  <c r="AK36" i="54" s="1"/>
  <c r="CK41" i="54"/>
  <c r="CU41" i="54" s="1"/>
  <c r="CK57" i="54"/>
  <c r="AE51" i="54"/>
  <c r="AK51" i="54" s="1"/>
  <c r="Y55" i="53"/>
  <c r="AO40" i="36"/>
  <c r="AE44" i="54"/>
  <c r="AE40" i="54"/>
  <c r="AK40" i="54" s="1"/>
  <c r="AE55" i="54"/>
  <c r="AK55" i="54" s="1"/>
  <c r="CM42" i="54"/>
  <c r="P65" i="36"/>
  <c r="P94" i="36" s="1"/>
  <c r="U65" i="53"/>
  <c r="U94" i="53" s="1"/>
  <c r="CO53" i="36"/>
  <c r="CT57" i="53"/>
  <c r="AO35" i="36"/>
  <c r="R49" i="36"/>
  <c r="BG65" i="54"/>
  <c r="BG94" i="54" s="1"/>
  <c r="AE35" i="54"/>
  <c r="AK35" i="54" s="1"/>
  <c r="CK48" i="54"/>
  <c r="CU48" i="54" s="1"/>
  <c r="N21" i="57" s="1"/>
  <c r="CK43" i="54"/>
  <c r="AE59" i="54"/>
  <c r="AK59" i="54" s="1"/>
  <c r="BB50" i="36"/>
  <c r="AD65" i="53"/>
  <c r="CT43" i="54"/>
  <c r="R59" i="36"/>
  <c r="R36" i="36"/>
  <c r="R52" i="36"/>
  <c r="CK54" i="54"/>
  <c r="AE60" i="54"/>
  <c r="AK60" i="54" s="1"/>
  <c r="AE58" i="54"/>
  <c r="AK58" i="54" s="1"/>
  <c r="CK56" i="54"/>
  <c r="CO35" i="36"/>
  <c r="CT56" i="53"/>
  <c r="M31" i="56" s="1"/>
  <c r="AG31" i="56" s="1"/>
  <c r="CT58" i="53"/>
  <c r="CO47" i="36"/>
  <c r="CT52" i="53"/>
  <c r="M25" i="56" s="1"/>
  <c r="AG25" i="56" s="1"/>
  <c r="CT48" i="54"/>
  <c r="M21" i="57" s="1"/>
  <c r="AG21" i="57" s="1"/>
  <c r="CO34" i="53"/>
  <c r="CT34" i="53" s="1"/>
  <c r="CT51" i="53"/>
  <c r="M24" i="56" s="1"/>
  <c r="AL24" i="56" s="1"/>
  <c r="CF41" i="53"/>
  <c r="CG41" i="53" s="1"/>
  <c r="CB41" i="36"/>
  <c r="CF58" i="53"/>
  <c r="CB58" i="36"/>
  <c r="CF46" i="53"/>
  <c r="CB46" i="36"/>
  <c r="BD35" i="36"/>
  <c r="BH35" i="37"/>
  <c r="BD51" i="36"/>
  <c r="BH51" i="37"/>
  <c r="BD37" i="36"/>
  <c r="BH37" i="37"/>
  <c r="BD56" i="36"/>
  <c r="BH56" i="37"/>
  <c r="O44" i="36"/>
  <c r="S44" i="37"/>
  <c r="T39" i="36"/>
  <c r="X39" i="37"/>
  <c r="T47" i="36"/>
  <c r="X47" i="37"/>
  <c r="T55" i="36"/>
  <c r="X55" i="37"/>
  <c r="T36" i="36"/>
  <c r="X36" i="37"/>
  <c r="T43" i="36"/>
  <c r="X43" i="37"/>
  <c r="T52" i="36"/>
  <c r="T60" i="36"/>
  <c r="X60" i="37"/>
  <c r="CN40" i="37"/>
  <c r="H40" i="36"/>
  <c r="L40" i="37"/>
  <c r="CN48" i="37"/>
  <c r="H48" i="36"/>
  <c r="L48" i="37"/>
  <c r="H55" i="36"/>
  <c r="CN55" i="37"/>
  <c r="L55" i="37"/>
  <c r="CN35" i="37"/>
  <c r="H35" i="36"/>
  <c r="L35" i="37"/>
  <c r="CN43" i="37"/>
  <c r="H43" i="36"/>
  <c r="L43" i="37"/>
  <c r="CN52" i="37"/>
  <c r="H52" i="36"/>
  <c r="L52" i="37"/>
  <c r="X34" i="53"/>
  <c r="AV34" i="53"/>
  <c r="AR58" i="36"/>
  <c r="AV58" i="53"/>
  <c r="AV34" i="54"/>
  <c r="AW34" i="54" s="1"/>
  <c r="BA89" i="37"/>
  <c r="BA91" i="37" s="1"/>
  <c r="BA93" i="37" s="1"/>
  <c r="BA94" i="37"/>
  <c r="CF38" i="53"/>
  <c r="CB38" i="36"/>
  <c r="CF45" i="53"/>
  <c r="CB45" i="36"/>
  <c r="CF54" i="53"/>
  <c r="CG54" i="53" s="1"/>
  <c r="CB54" i="36"/>
  <c r="CN34" i="53"/>
  <c r="CF42" i="53"/>
  <c r="CB42" i="36"/>
  <c r="CF49" i="53"/>
  <c r="CB49" i="36"/>
  <c r="CF57" i="53"/>
  <c r="CB57" i="36"/>
  <c r="BD39" i="36"/>
  <c r="BH39" i="37"/>
  <c r="BD47" i="36"/>
  <c r="BH47" i="37"/>
  <c r="BD54" i="36"/>
  <c r="BH54" i="37"/>
  <c r="BD34" i="36"/>
  <c r="BH34" i="37"/>
  <c r="CN42" i="37"/>
  <c r="BD50" i="36"/>
  <c r="BH50" i="37"/>
  <c r="BD59" i="36"/>
  <c r="BH59" i="37"/>
  <c r="O40" i="36"/>
  <c r="S40" i="37"/>
  <c r="O48" i="36"/>
  <c r="S48" i="37"/>
  <c r="O57" i="36"/>
  <c r="S57" i="37"/>
  <c r="S57" i="36" s="1"/>
  <c r="O38" i="36"/>
  <c r="S38" i="37"/>
  <c r="O47" i="36"/>
  <c r="S47" i="37"/>
  <c r="O54" i="36"/>
  <c r="S54" i="37"/>
  <c r="T35" i="36"/>
  <c r="T51" i="36"/>
  <c r="T59" i="36"/>
  <c r="X59" i="37"/>
  <c r="T40" i="36"/>
  <c r="T48" i="36"/>
  <c r="X48" i="37"/>
  <c r="T56" i="36"/>
  <c r="X56" i="37"/>
  <c r="CN36" i="37"/>
  <c r="H36" i="36"/>
  <c r="L36" i="37"/>
  <c r="H51" i="36"/>
  <c r="CN51" i="37"/>
  <c r="L51" i="37"/>
  <c r="CN59" i="37"/>
  <c r="H59" i="36"/>
  <c r="L59" i="37"/>
  <c r="H39" i="36"/>
  <c r="CN39" i="37"/>
  <c r="L39" i="37"/>
  <c r="H47" i="36"/>
  <c r="CN47" i="37"/>
  <c r="L47" i="37"/>
  <c r="H56" i="36"/>
  <c r="CN56" i="37"/>
  <c r="L56" i="37"/>
  <c r="X43" i="53"/>
  <c r="X44" i="53"/>
  <c r="CF34" i="54"/>
  <c r="X34" i="54"/>
  <c r="CN41" i="53"/>
  <c r="L41" i="53"/>
  <c r="CN49" i="53"/>
  <c r="L49" i="53"/>
  <c r="CN57" i="53"/>
  <c r="L57" i="53"/>
  <c r="CN38" i="53"/>
  <c r="L38" i="53"/>
  <c r="CN54" i="53"/>
  <c r="L54" i="53"/>
  <c r="CN34" i="54"/>
  <c r="L34" i="54"/>
  <c r="CN42" i="54"/>
  <c r="L42" i="54"/>
  <c r="CN49" i="54"/>
  <c r="L49" i="54"/>
  <c r="CN58" i="54"/>
  <c r="L58" i="54"/>
  <c r="CN39" i="54"/>
  <c r="L39" i="54"/>
  <c r="CN48" i="54"/>
  <c r="L48" i="54"/>
  <c r="CN55" i="54"/>
  <c r="L55" i="54"/>
  <c r="E94" i="53"/>
  <c r="E89" i="53"/>
  <c r="E91" i="53" s="1"/>
  <c r="E93" i="53" s="1"/>
  <c r="CF50" i="53"/>
  <c r="CG50" i="53" s="1"/>
  <c r="CB50" i="36"/>
  <c r="CF37" i="53"/>
  <c r="CB37" i="36"/>
  <c r="CF53" i="53"/>
  <c r="CB53" i="36"/>
  <c r="BD57" i="36"/>
  <c r="BH57" i="37"/>
  <c r="BD46" i="36"/>
  <c r="BH46" i="37"/>
  <c r="O37" i="36"/>
  <c r="S37" i="37"/>
  <c r="O53" i="36"/>
  <c r="S53" i="37"/>
  <c r="O34" i="36"/>
  <c r="S34" i="37"/>
  <c r="O43" i="36"/>
  <c r="S43" i="37"/>
  <c r="O51" i="36"/>
  <c r="S51" i="37"/>
  <c r="S51" i="36" s="1"/>
  <c r="Y36" i="53"/>
  <c r="CC94" i="37"/>
  <c r="CC89" i="37"/>
  <c r="CC91" i="37" s="1"/>
  <c r="CC93" i="37" s="1"/>
  <c r="AS94" i="37"/>
  <c r="AS89" i="37"/>
  <c r="AS91" i="37" s="1"/>
  <c r="AS93" i="37" s="1"/>
  <c r="CN37" i="53"/>
  <c r="L37" i="53"/>
  <c r="CN53" i="53"/>
  <c r="L53" i="53"/>
  <c r="L34" i="53"/>
  <c r="CN50" i="53"/>
  <c r="L50" i="53"/>
  <c r="CN58" i="53"/>
  <c r="L58" i="53"/>
  <c r="CN38" i="54"/>
  <c r="L38" i="54"/>
  <c r="CN45" i="54"/>
  <c r="L45" i="54"/>
  <c r="CN54" i="54"/>
  <c r="L54" i="54"/>
  <c r="CN35" i="54"/>
  <c r="L35" i="54"/>
  <c r="CN43" i="54"/>
  <c r="L43" i="54"/>
  <c r="CN51" i="54"/>
  <c r="L51" i="54"/>
  <c r="CN59" i="54"/>
  <c r="L59" i="54"/>
  <c r="CA34" i="53"/>
  <c r="BW58" i="36"/>
  <c r="CA58" i="53"/>
  <c r="AR37" i="36"/>
  <c r="AV37" i="37"/>
  <c r="AR52" i="36"/>
  <c r="AV52" i="37"/>
  <c r="AR60" i="36"/>
  <c r="AV60" i="37"/>
  <c r="AR40" i="36"/>
  <c r="AV40" i="37"/>
  <c r="AR49" i="36"/>
  <c r="AV49" i="37"/>
  <c r="AR57" i="36"/>
  <c r="AV57" i="37"/>
  <c r="BW38" i="36"/>
  <c r="CA38" i="37"/>
  <c r="CA35" i="37"/>
  <c r="BW42" i="36"/>
  <c r="CA42" i="37"/>
  <c r="CA47" i="37"/>
  <c r="CA52" i="37"/>
  <c r="CA56" i="37"/>
  <c r="BW60" i="36"/>
  <c r="CA60" i="37"/>
  <c r="C39" i="36"/>
  <c r="CI39" i="37"/>
  <c r="G39" i="37"/>
  <c r="C47" i="36"/>
  <c r="CI47" i="37"/>
  <c r="G47" i="37"/>
  <c r="C54" i="36"/>
  <c r="CI54" i="37"/>
  <c r="G54" i="37"/>
  <c r="CI36" i="37"/>
  <c r="C36" i="36"/>
  <c r="G36" i="37"/>
  <c r="CI44" i="37"/>
  <c r="C44" i="36"/>
  <c r="G44" i="37"/>
  <c r="CI52" i="37"/>
  <c r="C52" i="36"/>
  <c r="G52" i="37"/>
  <c r="AA36" i="36"/>
  <c r="AE36" i="37"/>
  <c r="AA44" i="36"/>
  <c r="AE44" i="37"/>
  <c r="AA53" i="36"/>
  <c r="AE53" i="37"/>
  <c r="AA34" i="36"/>
  <c r="AE34" i="37"/>
  <c r="AA41" i="36"/>
  <c r="AE41" i="37"/>
  <c r="AA49" i="36"/>
  <c r="AE49" i="37"/>
  <c r="AA56" i="36"/>
  <c r="AE56" i="37"/>
  <c r="AY59" i="36"/>
  <c r="BC59" i="37"/>
  <c r="AY37" i="36"/>
  <c r="BC37" i="37"/>
  <c r="AY41" i="36"/>
  <c r="BC41" i="37"/>
  <c r="AY45" i="36"/>
  <c r="BC45" i="37"/>
  <c r="AY65" i="37"/>
  <c r="AY49" i="36"/>
  <c r="BC49" i="37"/>
  <c r="AY53" i="36"/>
  <c r="BC53" i="37"/>
  <c r="AY58" i="36"/>
  <c r="BC58" i="37"/>
  <c r="CI57" i="53"/>
  <c r="G57" i="53"/>
  <c r="CI36" i="53"/>
  <c r="G36" i="53"/>
  <c r="CM36" i="53" s="1"/>
  <c r="CI40" i="53"/>
  <c r="G40" i="53"/>
  <c r="CI44" i="53"/>
  <c r="G44" i="53"/>
  <c r="CI48" i="53"/>
  <c r="G48" i="53"/>
  <c r="CI52" i="53"/>
  <c r="G52" i="53"/>
  <c r="CI59" i="53"/>
  <c r="G59" i="53"/>
  <c r="AM38" i="36"/>
  <c r="AQ38" i="37"/>
  <c r="AQ38" i="36" s="1"/>
  <c r="AM48" i="36"/>
  <c r="AQ48" i="37"/>
  <c r="AM39" i="36"/>
  <c r="AQ39" i="37"/>
  <c r="AM45" i="36"/>
  <c r="AQ45" i="37"/>
  <c r="AM65" i="37"/>
  <c r="AM51" i="36"/>
  <c r="AQ51" i="37"/>
  <c r="AM56" i="36"/>
  <c r="AQ56" i="37"/>
  <c r="AM60" i="36"/>
  <c r="AQ60" i="37"/>
  <c r="BW40" i="36"/>
  <c r="BW48" i="36"/>
  <c r="BW37" i="36"/>
  <c r="BW45" i="36"/>
  <c r="BW53" i="36"/>
  <c r="AJ43" i="53"/>
  <c r="AK43" i="53" s="1"/>
  <c r="AJ44" i="53"/>
  <c r="BH34" i="54"/>
  <c r="BC39" i="53"/>
  <c r="BC43" i="53"/>
  <c r="BC45" i="53"/>
  <c r="BI45" i="53" s="1"/>
  <c r="BC36" i="53"/>
  <c r="BC52" i="53"/>
  <c r="AC34" i="36"/>
  <c r="AO45" i="36"/>
  <c r="AO46" i="36"/>
  <c r="AD65" i="54"/>
  <c r="CE34" i="36"/>
  <c r="AP41" i="36"/>
  <c r="AP53" i="36"/>
  <c r="AP44" i="36"/>
  <c r="AP60" i="36"/>
  <c r="AP47" i="36"/>
  <c r="AP34" i="36"/>
  <c r="AP50" i="36"/>
  <c r="BZ51" i="36"/>
  <c r="BZ43" i="36"/>
  <c r="BZ42" i="36"/>
  <c r="BZ58" i="36"/>
  <c r="BZ49" i="36"/>
  <c r="BZ40" i="36"/>
  <c r="BZ56" i="36"/>
  <c r="BG65" i="53"/>
  <c r="X35" i="37"/>
  <c r="X51" i="37"/>
  <c r="X38" i="37"/>
  <c r="X54" i="37"/>
  <c r="X45" i="37"/>
  <c r="CL40" i="53"/>
  <c r="CL52" i="53"/>
  <c r="CL39" i="53"/>
  <c r="CL55" i="53"/>
  <c r="CL42" i="53"/>
  <c r="CL58" i="53"/>
  <c r="CL49" i="53"/>
  <c r="CQ48" i="53"/>
  <c r="CQ56" i="53"/>
  <c r="CQ47" i="53"/>
  <c r="CQ34" i="53"/>
  <c r="CQ50" i="53"/>
  <c r="CQ41" i="53"/>
  <c r="CQ57" i="53"/>
  <c r="CK35" i="37"/>
  <c r="E35" i="36"/>
  <c r="CK45" i="37"/>
  <c r="E45" i="36"/>
  <c r="CK41" i="37"/>
  <c r="E41" i="36"/>
  <c r="E55" i="36"/>
  <c r="CK55" i="37"/>
  <c r="CK48" i="37"/>
  <c r="E48" i="36"/>
  <c r="E50" i="36"/>
  <c r="CK50" i="37"/>
  <c r="AQ39" i="54"/>
  <c r="AW39" i="54" s="1"/>
  <c r="AQ50" i="54"/>
  <c r="AW50" i="54" s="1"/>
  <c r="BH45" i="54"/>
  <c r="BH53" i="54"/>
  <c r="BH60" i="54"/>
  <c r="BI60" i="54" s="1"/>
  <c r="BH47" i="54"/>
  <c r="AI45" i="36"/>
  <c r="AI53" i="36"/>
  <c r="AI60" i="36"/>
  <c r="AI47" i="36"/>
  <c r="AI34" i="36"/>
  <c r="AI50" i="36"/>
  <c r="R39" i="36"/>
  <c r="R55" i="36"/>
  <c r="R53" i="36"/>
  <c r="R44" i="36"/>
  <c r="R60" i="36"/>
  <c r="Q34" i="36"/>
  <c r="BA65" i="54"/>
  <c r="CJ34" i="37"/>
  <c r="D34" i="36"/>
  <c r="D65" i="37"/>
  <c r="BY58" i="36"/>
  <c r="BY54" i="36"/>
  <c r="BY49" i="36"/>
  <c r="BY40" i="36"/>
  <c r="BY56" i="36"/>
  <c r="BY43" i="36"/>
  <c r="BY59" i="36"/>
  <c r="BB34" i="36"/>
  <c r="BB44" i="36"/>
  <c r="BB60" i="36"/>
  <c r="BB47" i="36"/>
  <c r="CL40" i="37"/>
  <c r="F40" i="36"/>
  <c r="CL58" i="37"/>
  <c r="F58" i="36"/>
  <c r="F52" i="36"/>
  <c r="CL52" i="37"/>
  <c r="F45" i="36"/>
  <c r="CL45" i="37"/>
  <c r="F35" i="36"/>
  <c r="CL35" i="37"/>
  <c r="F51" i="36"/>
  <c r="CL51" i="37"/>
  <c r="BZ65" i="54"/>
  <c r="AD40" i="36"/>
  <c r="AD60" i="36"/>
  <c r="AD47" i="36"/>
  <c r="AD34" i="36"/>
  <c r="AD50" i="36"/>
  <c r="AD41" i="36"/>
  <c r="AD57" i="36"/>
  <c r="CQ47" i="54"/>
  <c r="CQ55" i="54"/>
  <c r="CQ38" i="54"/>
  <c r="CQ54" i="54"/>
  <c r="CQ45" i="54"/>
  <c r="CQ46" i="54"/>
  <c r="CQ36" i="54"/>
  <c r="CQ52" i="54"/>
  <c r="CL50" i="54"/>
  <c r="CL37" i="54"/>
  <c r="CL53" i="54"/>
  <c r="CL44" i="54"/>
  <c r="CL60" i="54"/>
  <c r="CL47" i="54"/>
  <c r="J59" i="36"/>
  <c r="CD94" i="54"/>
  <c r="CT38" i="54"/>
  <c r="M19" i="57" s="1"/>
  <c r="AB65" i="36"/>
  <c r="K58" i="36"/>
  <c r="K39" i="36"/>
  <c r="W89" i="53"/>
  <c r="E94" i="54"/>
  <c r="E89" i="54"/>
  <c r="E91" i="54" s="1"/>
  <c r="E93" i="54" s="1"/>
  <c r="CK44" i="54"/>
  <c r="BY94" i="53"/>
  <c r="BY89" i="53"/>
  <c r="BY91" i="53" s="1"/>
  <c r="BY93" i="53" s="1"/>
  <c r="D65" i="54"/>
  <c r="CT40" i="54"/>
  <c r="M20" i="57" s="1"/>
  <c r="AN65" i="37"/>
  <c r="BG42" i="36"/>
  <c r="CO49" i="36"/>
  <c r="CT57" i="37"/>
  <c r="CJ57" i="36"/>
  <c r="CO45" i="53"/>
  <c r="CT45" i="53" s="1"/>
  <c r="I65" i="53"/>
  <c r="BE94" i="54"/>
  <c r="BE89" i="54"/>
  <c r="BE91" i="54" s="1"/>
  <c r="BE93" i="54" s="1"/>
  <c r="AF46" i="36"/>
  <c r="AF57" i="36"/>
  <c r="AF40" i="36"/>
  <c r="BC46" i="54"/>
  <c r="CB55" i="36"/>
  <c r="CB35" i="36"/>
  <c r="CB47" i="36"/>
  <c r="CB36" i="36"/>
  <c r="S46" i="54"/>
  <c r="Y46" i="54" s="1"/>
  <c r="AE41" i="54"/>
  <c r="AK41" i="54" s="1"/>
  <c r="AF41" i="36"/>
  <c r="AE42" i="54"/>
  <c r="AK42" i="54" s="1"/>
  <c r="CK40" i="54"/>
  <c r="BF48" i="36"/>
  <c r="CT39" i="53"/>
  <c r="J48" i="36"/>
  <c r="BE65" i="36"/>
  <c r="K57" i="36"/>
  <c r="K50" i="36"/>
  <c r="V43" i="36"/>
  <c r="CO43" i="36"/>
  <c r="CO40" i="36"/>
  <c r="BE94" i="53"/>
  <c r="BE89" i="53"/>
  <c r="BE91" i="53" s="1"/>
  <c r="BE93" i="53" s="1"/>
  <c r="CT37" i="37"/>
  <c r="CJ37" i="36"/>
  <c r="CT58" i="37"/>
  <c r="CJ58" i="36"/>
  <c r="AN94" i="54"/>
  <c r="AN89" i="54"/>
  <c r="AN91" i="54" s="1"/>
  <c r="AN93" i="54" s="1"/>
  <c r="AF52" i="36"/>
  <c r="AF37" i="36"/>
  <c r="AF47" i="36"/>
  <c r="C94" i="54"/>
  <c r="C89" i="54"/>
  <c r="C91" i="54" s="1"/>
  <c r="CF45" i="37"/>
  <c r="AE48" i="54"/>
  <c r="AK48" i="54" s="1"/>
  <c r="AE57" i="54"/>
  <c r="AK57" i="54" s="1"/>
  <c r="CO48" i="36"/>
  <c r="U50" i="36"/>
  <c r="CT55" i="37"/>
  <c r="CJ55" i="36"/>
  <c r="O65" i="54"/>
  <c r="AE54" i="54"/>
  <c r="AK54" i="54" s="1"/>
  <c r="CK36" i="54"/>
  <c r="AH94" i="53"/>
  <c r="AH89" i="53"/>
  <c r="AH91" i="53" s="1"/>
  <c r="AH93" i="53" s="1"/>
  <c r="CT35" i="53"/>
  <c r="M16" i="56" s="1"/>
  <c r="CT50" i="53"/>
  <c r="M23" i="56" s="1"/>
  <c r="J37" i="36"/>
  <c r="CT55" i="54"/>
  <c r="M32" i="57" s="1"/>
  <c r="BX65" i="37"/>
  <c r="CQ55" i="37"/>
  <c r="BG44" i="36"/>
  <c r="CT50" i="54"/>
  <c r="M23" i="57" s="1"/>
  <c r="CT60" i="54"/>
  <c r="CO52" i="36"/>
  <c r="CO37" i="36"/>
  <c r="AB94" i="53"/>
  <c r="AB89" i="53"/>
  <c r="AB91" i="53" s="1"/>
  <c r="AB93" i="53" s="1"/>
  <c r="AZ65" i="37"/>
  <c r="CJ50" i="36"/>
  <c r="CT50" i="37"/>
  <c r="CT36" i="37"/>
  <c r="CJ36" i="36"/>
  <c r="AF51" i="36"/>
  <c r="G37" i="54"/>
  <c r="CF52" i="37"/>
  <c r="AE43" i="54"/>
  <c r="I45" i="36"/>
  <c r="CJ46" i="37"/>
  <c r="D46" i="36"/>
  <c r="CT48" i="37"/>
  <c r="CJ48" i="36"/>
  <c r="AF49" i="36"/>
  <c r="CF41" i="37"/>
  <c r="CN45" i="53"/>
  <c r="L45" i="53"/>
  <c r="CN42" i="53"/>
  <c r="L42" i="53"/>
  <c r="CG56" i="53"/>
  <c r="CG36" i="53"/>
  <c r="BD41" i="36"/>
  <c r="BH41" i="37"/>
  <c r="BD49" i="36"/>
  <c r="BH49" i="37"/>
  <c r="BD55" i="36"/>
  <c r="BH55" i="37"/>
  <c r="BD36" i="36"/>
  <c r="BH36" i="37"/>
  <c r="BD43" i="36"/>
  <c r="BH43" i="37"/>
  <c r="BD52" i="36"/>
  <c r="BH52" i="37"/>
  <c r="O35" i="36"/>
  <c r="S35" i="37"/>
  <c r="S35" i="36" s="1"/>
  <c r="O42" i="36"/>
  <c r="S42" i="37"/>
  <c r="S42" i="36" s="1"/>
  <c r="O50" i="36"/>
  <c r="S50" i="37"/>
  <c r="O59" i="36"/>
  <c r="S59" i="37"/>
  <c r="S59" i="36" s="1"/>
  <c r="O41" i="36"/>
  <c r="S41" i="37"/>
  <c r="S41" i="36" s="1"/>
  <c r="O49" i="36"/>
  <c r="S49" i="37"/>
  <c r="S49" i="36" s="1"/>
  <c r="O56" i="36"/>
  <c r="S56" i="37"/>
  <c r="S56" i="36" s="1"/>
  <c r="S45" i="53"/>
  <c r="Y45" i="53" s="1"/>
  <c r="S46" i="53"/>
  <c r="Y46" i="53" s="1"/>
  <c r="S34" i="53"/>
  <c r="Y57" i="53"/>
  <c r="T42" i="36"/>
  <c r="T49" i="36"/>
  <c r="X49" i="37"/>
  <c r="T57" i="36"/>
  <c r="X57" i="37"/>
  <c r="T38" i="36"/>
  <c r="T54" i="36"/>
  <c r="H42" i="36"/>
  <c r="L42" i="37"/>
  <c r="CN50" i="37"/>
  <c r="H50" i="36"/>
  <c r="L50" i="37"/>
  <c r="CN57" i="37"/>
  <c r="H57" i="36"/>
  <c r="L57" i="37"/>
  <c r="CN37" i="37"/>
  <c r="H37" i="36"/>
  <c r="L37" i="37"/>
  <c r="H45" i="36"/>
  <c r="CN45" i="37"/>
  <c r="L45" i="37"/>
  <c r="CN54" i="37"/>
  <c r="H54" i="36"/>
  <c r="L54" i="37"/>
  <c r="Y35" i="53"/>
  <c r="Y51" i="53"/>
  <c r="Y59" i="53"/>
  <c r="Y42" i="53"/>
  <c r="Y35" i="54"/>
  <c r="X43" i="54"/>
  <c r="Y43" i="54" s="1"/>
  <c r="Y51" i="54"/>
  <c r="Y60" i="54"/>
  <c r="Y40" i="54"/>
  <c r="Y48" i="54"/>
  <c r="Y56" i="54"/>
  <c r="AV43" i="54"/>
  <c r="AW43" i="54" s="1"/>
  <c r="AV44" i="54"/>
  <c r="AW44" i="54" s="1"/>
  <c r="AW51" i="54"/>
  <c r="CN39" i="53"/>
  <c r="L39" i="53"/>
  <c r="CN47" i="53"/>
  <c r="L47" i="53"/>
  <c r="CN55" i="53"/>
  <c r="L55" i="53"/>
  <c r="CN36" i="53"/>
  <c r="L36" i="53"/>
  <c r="CN52" i="53"/>
  <c r="L52" i="53"/>
  <c r="CN60" i="53"/>
  <c r="L60" i="53"/>
  <c r="CN40" i="54"/>
  <c r="L40" i="54"/>
  <c r="CN47" i="54"/>
  <c r="L47" i="54"/>
  <c r="CN56" i="54"/>
  <c r="L56" i="54"/>
  <c r="CN37" i="54"/>
  <c r="L37" i="54"/>
  <c r="CN53" i="54"/>
  <c r="L53" i="54"/>
  <c r="AJ34" i="54"/>
  <c r="AJ43" i="54"/>
  <c r="AJ44" i="54"/>
  <c r="AR39" i="36"/>
  <c r="AV39" i="37"/>
  <c r="AR46" i="36"/>
  <c r="AV46" i="37"/>
  <c r="AR55" i="36"/>
  <c r="AV55" i="37"/>
  <c r="AR34" i="36"/>
  <c r="AV34" i="37"/>
  <c r="AR42" i="36"/>
  <c r="AV42" i="37"/>
  <c r="AR51" i="36"/>
  <c r="AV51" i="37"/>
  <c r="AR59" i="36"/>
  <c r="AV59" i="37"/>
  <c r="CA40" i="37"/>
  <c r="CA37" i="37"/>
  <c r="CA44" i="37"/>
  <c r="CA48" i="37"/>
  <c r="CA53" i="37"/>
  <c r="CA57" i="37"/>
  <c r="CI41" i="37"/>
  <c r="C41" i="36"/>
  <c r="G41" i="37"/>
  <c r="CI49" i="37"/>
  <c r="C49" i="36"/>
  <c r="G49" i="37"/>
  <c r="C56" i="36"/>
  <c r="CI56" i="37"/>
  <c r="G56" i="37"/>
  <c r="C38" i="36"/>
  <c r="CI38" i="37"/>
  <c r="G38" i="37"/>
  <c r="C55" i="36"/>
  <c r="CI55" i="37"/>
  <c r="G55" i="37"/>
  <c r="AA38" i="36"/>
  <c r="AE38" i="37"/>
  <c r="AA55" i="36"/>
  <c r="AE55" i="37"/>
  <c r="AA35" i="36"/>
  <c r="AE35" i="37"/>
  <c r="AE43" i="37"/>
  <c r="AA43" i="36"/>
  <c r="AA50" i="36"/>
  <c r="AE50" i="37"/>
  <c r="AY34" i="36"/>
  <c r="BC34" i="37"/>
  <c r="AY38" i="36"/>
  <c r="BC38" i="37"/>
  <c r="BC42" i="37"/>
  <c r="AY42" i="36"/>
  <c r="AY50" i="36"/>
  <c r="BC50" i="37"/>
  <c r="BC54" i="37"/>
  <c r="AY54" i="36"/>
  <c r="AY60" i="36"/>
  <c r="BC60" i="37"/>
  <c r="CI60" i="53"/>
  <c r="G60" i="53"/>
  <c r="CI37" i="53"/>
  <c r="G37" i="53"/>
  <c r="CI41" i="53"/>
  <c r="G41" i="53"/>
  <c r="CM41" i="53" s="1"/>
  <c r="CI45" i="53"/>
  <c r="G45" i="53"/>
  <c r="C65" i="53"/>
  <c r="CI49" i="53"/>
  <c r="G49" i="53"/>
  <c r="CM49" i="53" s="1"/>
  <c r="CI54" i="53"/>
  <c r="G54" i="53"/>
  <c r="AE34" i="53"/>
  <c r="AE45" i="53"/>
  <c r="AK45" i="53" s="1"/>
  <c r="AE46" i="53"/>
  <c r="AA58" i="36"/>
  <c r="AE58" i="53"/>
  <c r="AM41" i="36"/>
  <c r="AQ41" i="37"/>
  <c r="AQ41" i="36" s="1"/>
  <c r="AM53" i="36"/>
  <c r="AQ53" i="37"/>
  <c r="AM40" i="36"/>
  <c r="AQ40" i="37"/>
  <c r="AQ40" i="36" s="1"/>
  <c r="AM47" i="36"/>
  <c r="AQ47" i="37"/>
  <c r="AQ47" i="36" s="1"/>
  <c r="AM52" i="36"/>
  <c r="AQ52" i="37"/>
  <c r="AQ52" i="36" s="1"/>
  <c r="AM57" i="36"/>
  <c r="AQ57" i="37"/>
  <c r="AQ57" i="36" s="1"/>
  <c r="CA34" i="54"/>
  <c r="BW55" i="36"/>
  <c r="AK56" i="53"/>
  <c r="AK55" i="53"/>
  <c r="BC59" i="53"/>
  <c r="BC49" i="53"/>
  <c r="BI49" i="53" s="1"/>
  <c r="BC40" i="53"/>
  <c r="BC56" i="53"/>
  <c r="BI56" i="53" s="1"/>
  <c r="AC45" i="36"/>
  <c r="AC46" i="36"/>
  <c r="AP65" i="53"/>
  <c r="AP57" i="36"/>
  <c r="AP49" i="36"/>
  <c r="AP48" i="36"/>
  <c r="AP35" i="36"/>
  <c r="AP51" i="36"/>
  <c r="AP38" i="36"/>
  <c r="AP54" i="36"/>
  <c r="BZ39" i="36"/>
  <c r="BZ59" i="36"/>
  <c r="BZ53" i="36"/>
  <c r="BZ44" i="36"/>
  <c r="BZ60" i="36"/>
  <c r="CL56" i="53"/>
  <c r="CL60" i="53"/>
  <c r="CL43" i="53"/>
  <c r="CL59" i="53"/>
  <c r="CL37" i="53"/>
  <c r="CL53" i="53"/>
  <c r="CQ35" i="53"/>
  <c r="CQ51" i="53"/>
  <c r="CQ38" i="53"/>
  <c r="CQ54" i="53"/>
  <c r="CQ45" i="53"/>
  <c r="CK43" i="37"/>
  <c r="E43" i="36"/>
  <c r="E53" i="36"/>
  <c r="CK53" i="37"/>
  <c r="CK49" i="37"/>
  <c r="E49" i="36"/>
  <c r="E36" i="36"/>
  <c r="CK36" i="37"/>
  <c r="E52" i="36"/>
  <c r="CK52" i="37"/>
  <c r="CK38" i="37"/>
  <c r="E38" i="36"/>
  <c r="E54" i="36"/>
  <c r="CK54" i="37"/>
  <c r="BH49" i="54"/>
  <c r="BH54" i="54"/>
  <c r="CD43" i="36"/>
  <c r="CD44" i="36"/>
  <c r="AI41" i="36"/>
  <c r="AI49" i="36"/>
  <c r="AI48" i="36"/>
  <c r="AI35" i="36"/>
  <c r="AI51" i="36"/>
  <c r="AI38" i="36"/>
  <c r="AI54" i="36"/>
  <c r="R34" i="36"/>
  <c r="R65" i="53"/>
  <c r="CP34" i="53"/>
  <c r="Q45" i="36"/>
  <c r="Q46" i="36"/>
  <c r="BY34" i="36"/>
  <c r="BY53" i="36"/>
  <c r="BY44" i="36"/>
  <c r="BY60" i="36"/>
  <c r="BY47" i="36"/>
  <c r="CL48" i="37"/>
  <c r="F48" i="36"/>
  <c r="F42" i="36"/>
  <c r="CL42" i="37"/>
  <c r="F54" i="36"/>
  <c r="CL54" i="37"/>
  <c r="CL60" i="37"/>
  <c r="F60" i="36"/>
  <c r="F49" i="36"/>
  <c r="CL49" i="37"/>
  <c r="CL39" i="37"/>
  <c r="F39" i="36"/>
  <c r="F55" i="36"/>
  <c r="CL55" i="37"/>
  <c r="AD56" i="36"/>
  <c r="AD35" i="36"/>
  <c r="AD51" i="36"/>
  <c r="AD38" i="36"/>
  <c r="AD54" i="36"/>
  <c r="AD45" i="36"/>
  <c r="AD46" i="36"/>
  <c r="BB65" i="54"/>
  <c r="CQ43" i="54"/>
  <c r="CQ44" i="54"/>
  <c r="CQ35" i="54"/>
  <c r="CQ42" i="54"/>
  <c r="CQ58" i="54"/>
  <c r="CQ49" i="54"/>
  <c r="CQ40" i="54"/>
  <c r="CQ56" i="54"/>
  <c r="BB65" i="53"/>
  <c r="CL38" i="54"/>
  <c r="CL42" i="54"/>
  <c r="CL41" i="54"/>
  <c r="CL57" i="54"/>
  <c r="CL48" i="54"/>
  <c r="CL35" i="54"/>
  <c r="CL51" i="54"/>
  <c r="CK35" i="54"/>
  <c r="CU35" i="54" s="1"/>
  <c r="N16" i="57" s="1"/>
  <c r="AG18" i="56"/>
  <c r="AL18" i="56"/>
  <c r="J58" i="36"/>
  <c r="AG24" i="57"/>
  <c r="AL24" i="57"/>
  <c r="AG89" i="53"/>
  <c r="AG91" i="53" s="1"/>
  <c r="AG93" i="53" s="1"/>
  <c r="AG94" i="53"/>
  <c r="CC94" i="53"/>
  <c r="CC89" i="53"/>
  <c r="CC91" i="53" s="1"/>
  <c r="CC93" i="53" s="1"/>
  <c r="CQ58" i="37"/>
  <c r="CQ39" i="37"/>
  <c r="AP89" i="54"/>
  <c r="CE89" i="53"/>
  <c r="CT56" i="54"/>
  <c r="M31" i="57" s="1"/>
  <c r="CT39" i="37"/>
  <c r="CJ39" i="36"/>
  <c r="CT58" i="54"/>
  <c r="AF56" i="36"/>
  <c r="CF58" i="37"/>
  <c r="CK34" i="54"/>
  <c r="J39" i="36"/>
  <c r="J36" i="36"/>
  <c r="J42" i="36"/>
  <c r="CT57" i="54"/>
  <c r="CT34" i="54"/>
  <c r="CJ65" i="54"/>
  <c r="BE65" i="37"/>
  <c r="CQ36" i="37"/>
  <c r="K54" i="36"/>
  <c r="AI89" i="54"/>
  <c r="CP75" i="54"/>
  <c r="CD75" i="36"/>
  <c r="V46" i="36"/>
  <c r="AZ94" i="54"/>
  <c r="AZ89" i="54"/>
  <c r="AZ91" i="54" s="1"/>
  <c r="AZ93" i="54" s="1"/>
  <c r="AZ65" i="36"/>
  <c r="CT51" i="37"/>
  <c r="CJ51" i="36"/>
  <c r="CJ52" i="36"/>
  <c r="CT52" i="37"/>
  <c r="BC45" i="54"/>
  <c r="G51" i="54"/>
  <c r="G35" i="54"/>
  <c r="CF48" i="37"/>
  <c r="CF56" i="37"/>
  <c r="CF40" i="37"/>
  <c r="S45" i="54"/>
  <c r="Y45" i="54" s="1"/>
  <c r="AE49" i="54"/>
  <c r="AK49" i="54" s="1"/>
  <c r="AF94" i="37"/>
  <c r="AF89" i="37"/>
  <c r="AF91" i="37" s="1"/>
  <c r="G60" i="54"/>
  <c r="CF50" i="37"/>
  <c r="CK59" i="54"/>
  <c r="CK46" i="54"/>
  <c r="AL19" i="56"/>
  <c r="J57" i="36"/>
  <c r="AH94" i="54"/>
  <c r="AH89" i="54"/>
  <c r="AH91" i="54" s="1"/>
  <c r="AH93" i="54" s="1"/>
  <c r="AU89" i="37"/>
  <c r="CQ57" i="37"/>
  <c r="CQ50" i="37"/>
  <c r="AC94" i="53"/>
  <c r="AC89" i="53"/>
  <c r="AC91" i="53" s="1"/>
  <c r="AC93" i="53" s="1"/>
  <c r="CO59" i="36"/>
  <c r="CT53" i="37"/>
  <c r="CJ53" i="36"/>
  <c r="CJ47" i="36"/>
  <c r="CT47" i="37"/>
  <c r="CT41" i="53"/>
  <c r="CI54" i="54"/>
  <c r="CI42" i="54"/>
  <c r="V94" i="54"/>
  <c r="V89" i="54"/>
  <c r="V91" i="54" s="1"/>
  <c r="V93" i="54" s="1"/>
  <c r="AF59" i="36"/>
  <c r="G48" i="54"/>
  <c r="CF49" i="37"/>
  <c r="AA94" i="54"/>
  <c r="AA89" i="54"/>
  <c r="AA91" i="54" s="1"/>
  <c r="BF41" i="36"/>
  <c r="CT48" i="53"/>
  <c r="M21" i="56" s="1"/>
  <c r="CP53" i="37"/>
  <c r="CT39" i="54"/>
  <c r="K60" i="36"/>
  <c r="CQ47" i="37"/>
  <c r="BG43" i="36"/>
  <c r="I65" i="54"/>
  <c r="CO58" i="36"/>
  <c r="CO55" i="36"/>
  <c r="CP51" i="54"/>
  <c r="BX89" i="53"/>
  <c r="BX91" i="53" s="1"/>
  <c r="BX93" i="53" s="1"/>
  <c r="BX94" i="53"/>
  <c r="CT59" i="37"/>
  <c r="CJ59" i="36"/>
  <c r="W89" i="54"/>
  <c r="AF35" i="36"/>
  <c r="AF36" i="36"/>
  <c r="G57" i="54"/>
  <c r="CB52" i="36"/>
  <c r="CB51" i="36"/>
  <c r="CF38" i="37"/>
  <c r="AE56" i="54"/>
  <c r="AK56" i="54" s="1"/>
  <c r="AE39" i="54"/>
  <c r="AK39" i="54" s="1"/>
  <c r="AN89" i="53"/>
  <c r="AN91" i="53" s="1"/>
  <c r="AN93" i="53" s="1"/>
  <c r="AN94" i="53"/>
  <c r="CT44" i="53"/>
  <c r="M29" i="56" s="1"/>
  <c r="AL29" i="56" s="1"/>
  <c r="AR41" i="36"/>
  <c r="AV41" i="37"/>
  <c r="AR56" i="36"/>
  <c r="AV56" i="37"/>
  <c r="AR36" i="36"/>
  <c r="AV36" i="37"/>
  <c r="AR45" i="36"/>
  <c r="AV45" i="37"/>
  <c r="AR53" i="36"/>
  <c r="AV53" i="37"/>
  <c r="BW34" i="36"/>
  <c r="CA34" i="37"/>
  <c r="CA43" i="37"/>
  <c r="BW39" i="36"/>
  <c r="CA39" i="37"/>
  <c r="CA45" i="37"/>
  <c r="BW65" i="37"/>
  <c r="BW50" i="36"/>
  <c r="CA50" i="37"/>
  <c r="CA50" i="36" s="1"/>
  <c r="BW54" i="36"/>
  <c r="CA54" i="37"/>
  <c r="CA54" i="36" s="1"/>
  <c r="C35" i="36"/>
  <c r="CI35" i="37"/>
  <c r="G35" i="37"/>
  <c r="C43" i="36"/>
  <c r="G43" i="37"/>
  <c r="C51" i="36"/>
  <c r="CI51" i="37"/>
  <c r="G51" i="37"/>
  <c r="CI58" i="37"/>
  <c r="C58" i="36"/>
  <c r="G58" i="37"/>
  <c r="C40" i="36"/>
  <c r="CI40" i="37"/>
  <c r="G40" i="37"/>
  <c r="CI48" i="37"/>
  <c r="C48" i="36"/>
  <c r="G48" i="37"/>
  <c r="CI57" i="37"/>
  <c r="C57" i="36"/>
  <c r="G57" i="37"/>
  <c r="AA40" i="36"/>
  <c r="AE40" i="37"/>
  <c r="AA48" i="36"/>
  <c r="AE48" i="37"/>
  <c r="AA57" i="36"/>
  <c r="AE57" i="37"/>
  <c r="AA37" i="36"/>
  <c r="AE37" i="37"/>
  <c r="AA45" i="36"/>
  <c r="AE45" i="37"/>
  <c r="AA52" i="36"/>
  <c r="AE52" i="37"/>
  <c r="AA59" i="36"/>
  <c r="AE59" i="37"/>
  <c r="AE59" i="36" s="1"/>
  <c r="AY35" i="36"/>
  <c r="BC35" i="37"/>
  <c r="AY39" i="36"/>
  <c r="BC39" i="37"/>
  <c r="AY43" i="36"/>
  <c r="BC43" i="37"/>
  <c r="AY47" i="36"/>
  <c r="BC47" i="37"/>
  <c r="AY51" i="36"/>
  <c r="BC51" i="37"/>
  <c r="AY55" i="36"/>
  <c r="BC55" i="37"/>
  <c r="CI53" i="53"/>
  <c r="G53" i="53"/>
  <c r="CI34" i="53"/>
  <c r="G34" i="53"/>
  <c r="CI38" i="53"/>
  <c r="G38" i="53"/>
  <c r="CI42" i="53"/>
  <c r="G42" i="53"/>
  <c r="CI50" i="53"/>
  <c r="G50" i="53"/>
  <c r="CI56" i="53"/>
  <c r="G56" i="53"/>
  <c r="CM56" i="53" s="1"/>
  <c r="AM35" i="36"/>
  <c r="AQ35" i="37"/>
  <c r="AQ35" i="36" s="1"/>
  <c r="AM44" i="36"/>
  <c r="AQ44" i="37"/>
  <c r="AM34" i="36"/>
  <c r="AQ34" i="37"/>
  <c r="AM42" i="36"/>
  <c r="AQ42" i="37"/>
  <c r="AM49" i="36"/>
  <c r="AQ49" i="37"/>
  <c r="AM54" i="36"/>
  <c r="AQ54" i="37"/>
  <c r="AM58" i="36"/>
  <c r="AQ58" i="37"/>
  <c r="AW58" i="37" s="1"/>
  <c r="BW36" i="36"/>
  <c r="BW44" i="36"/>
  <c r="BW52" i="36"/>
  <c r="BW41" i="36"/>
  <c r="BW49" i="36"/>
  <c r="BW57" i="36"/>
  <c r="AJ34" i="53"/>
  <c r="AF58" i="36"/>
  <c r="AJ58" i="53"/>
  <c r="AQ45" i="53"/>
  <c r="AW45" i="53" s="1"/>
  <c r="AQ46" i="53"/>
  <c r="AW49" i="53"/>
  <c r="BC37" i="53"/>
  <c r="BI37" i="53" s="1"/>
  <c r="BC53" i="53"/>
  <c r="BC60" i="53"/>
  <c r="BI60" i="53" s="1"/>
  <c r="CK51" i="54"/>
  <c r="CA38" i="54"/>
  <c r="CG38" i="54" s="1"/>
  <c r="CP46" i="37"/>
  <c r="CE43" i="36"/>
  <c r="CE44" i="36"/>
  <c r="AP45" i="36"/>
  <c r="AP46" i="36"/>
  <c r="AP36" i="36"/>
  <c r="AP52" i="36"/>
  <c r="AP39" i="36"/>
  <c r="BZ34" i="36"/>
  <c r="X40" i="37"/>
  <c r="W43" i="36"/>
  <c r="W44" i="36"/>
  <c r="CL34" i="53"/>
  <c r="CL41" i="53"/>
  <c r="AU65" i="53"/>
  <c r="CQ52" i="53"/>
  <c r="AI65" i="53"/>
  <c r="CK51" i="37"/>
  <c r="E51" i="36"/>
  <c r="CK57" i="37"/>
  <c r="E57" i="36"/>
  <c r="CK39" i="37"/>
  <c r="E39" i="36"/>
  <c r="CK40" i="37"/>
  <c r="E40" i="36"/>
  <c r="CK56" i="37"/>
  <c r="E56" i="36"/>
  <c r="E42" i="36"/>
  <c r="CK42" i="37"/>
  <c r="CK58" i="37"/>
  <c r="E58" i="36"/>
  <c r="AQ42" i="54"/>
  <c r="CK58" i="54"/>
  <c r="AQ49" i="54"/>
  <c r="AW49" i="54" s="1"/>
  <c r="BH57" i="54"/>
  <c r="BI57" i="54" s="1"/>
  <c r="BH52" i="54"/>
  <c r="BI52" i="54" s="1"/>
  <c r="BH55" i="54"/>
  <c r="BI55" i="54" s="1"/>
  <c r="BH58" i="54"/>
  <c r="AI57" i="36"/>
  <c r="AI36" i="36"/>
  <c r="AI52" i="36"/>
  <c r="AI39" i="36"/>
  <c r="AI55" i="36"/>
  <c r="AI42" i="36"/>
  <c r="AI58" i="36"/>
  <c r="R37" i="36"/>
  <c r="CP34" i="37"/>
  <c r="J34" i="36"/>
  <c r="J65" i="37"/>
  <c r="CP45" i="53"/>
  <c r="I34" i="36"/>
  <c r="CO34" i="37"/>
  <c r="I65" i="37"/>
  <c r="BY50" i="36"/>
  <c r="BY41" i="36"/>
  <c r="BY57" i="36"/>
  <c r="BY48" i="36"/>
  <c r="BY35" i="36"/>
  <c r="BB45" i="36"/>
  <c r="BB46" i="36"/>
  <c r="CL56" i="37"/>
  <c r="F56" i="36"/>
  <c r="CL50" i="37"/>
  <c r="F50" i="36"/>
  <c r="F36" i="36"/>
  <c r="CL36" i="37"/>
  <c r="CL37" i="37"/>
  <c r="F37" i="36"/>
  <c r="F53" i="36"/>
  <c r="CL53" i="37"/>
  <c r="F43" i="36"/>
  <c r="CL43" i="37"/>
  <c r="CL59" i="37"/>
  <c r="F59" i="36"/>
  <c r="AD36" i="36"/>
  <c r="AD48" i="36"/>
  <c r="AD39" i="36"/>
  <c r="AD55" i="36"/>
  <c r="AD42" i="36"/>
  <c r="AD58" i="36"/>
  <c r="AD49" i="36"/>
  <c r="CQ59" i="54"/>
  <c r="CQ51" i="54"/>
  <c r="CQ37" i="54"/>
  <c r="CQ53" i="54"/>
  <c r="CQ60" i="54"/>
  <c r="CL54" i="54"/>
  <c r="CL58" i="54"/>
  <c r="CL45" i="54"/>
  <c r="CL46" i="54"/>
  <c r="CL36" i="54"/>
  <c r="CL52" i="54"/>
  <c r="CL39" i="54"/>
  <c r="CL55" i="54"/>
  <c r="V65" i="53"/>
  <c r="AT43" i="36"/>
  <c r="AT44" i="36"/>
  <c r="BF94" i="37"/>
  <c r="BF89" i="37"/>
  <c r="BF91" i="37" s="1"/>
  <c r="BF93" i="37" s="1"/>
  <c r="D65" i="53"/>
  <c r="J56" i="36"/>
  <c r="J49" i="36"/>
  <c r="AO94" i="53"/>
  <c r="AO89" i="53"/>
  <c r="AO91" i="53" s="1"/>
  <c r="AO93" i="53" s="1"/>
  <c r="CT45" i="54"/>
  <c r="AG16" i="57"/>
  <c r="AL16" i="57"/>
  <c r="AB65" i="37"/>
  <c r="K56" i="36"/>
  <c r="CQ49" i="37"/>
  <c r="CQ49" i="36" s="1"/>
  <c r="K42" i="36"/>
  <c r="K51" i="36"/>
  <c r="AE50" i="54"/>
  <c r="AK50" i="54" s="1"/>
  <c r="BF35" i="36"/>
  <c r="J55" i="36"/>
  <c r="J52" i="36"/>
  <c r="J45" i="36"/>
  <c r="AG65" i="37"/>
  <c r="AT94" i="54"/>
  <c r="AT89" i="54"/>
  <c r="AT91" i="54" s="1"/>
  <c r="AT93" i="54" s="1"/>
  <c r="CE75" i="36"/>
  <c r="CQ75" i="54"/>
  <c r="P89" i="53"/>
  <c r="P91" i="53" s="1"/>
  <c r="P93" i="53" s="1"/>
  <c r="P94" i="53"/>
  <c r="CO50" i="36"/>
  <c r="CO57" i="36"/>
  <c r="U46" i="36"/>
  <c r="CO46" i="37"/>
  <c r="CT54" i="37"/>
  <c r="CJ54" i="36"/>
  <c r="AF54" i="36"/>
  <c r="AF39" i="36"/>
  <c r="AF48" i="36"/>
  <c r="CB48" i="36"/>
  <c r="CB56" i="36"/>
  <c r="CB40" i="36"/>
  <c r="AE46" i="54"/>
  <c r="AK46" i="54" s="1"/>
  <c r="CI60" i="54"/>
  <c r="CK45" i="54"/>
  <c r="CT36" i="53"/>
  <c r="M17" i="56" s="1"/>
  <c r="J35" i="36"/>
  <c r="J54" i="36"/>
  <c r="CT59" i="54"/>
  <c r="P94" i="54"/>
  <c r="P89" i="54"/>
  <c r="P91" i="54" s="1"/>
  <c r="P93" i="54" s="1"/>
  <c r="AU34" i="36"/>
  <c r="K48" i="36"/>
  <c r="CQ41" i="37"/>
  <c r="V34" i="36"/>
  <c r="CO56" i="36"/>
  <c r="CJ60" i="36"/>
  <c r="CT60" i="37"/>
  <c r="AF60" i="36"/>
  <c r="AF45" i="36"/>
  <c r="AF55" i="36"/>
  <c r="AF38" i="36"/>
  <c r="G58" i="54"/>
  <c r="G50" i="54"/>
  <c r="G38" i="54"/>
  <c r="CI34" i="54"/>
  <c r="CF54" i="37"/>
  <c r="CF39" i="37"/>
  <c r="CJ40" i="36"/>
  <c r="CT40" i="37"/>
  <c r="AQ46" i="54"/>
  <c r="AT94" i="53"/>
  <c r="AT89" i="53"/>
  <c r="AT91" i="53" s="1"/>
  <c r="AT93" i="53" s="1"/>
  <c r="J47" i="36"/>
  <c r="J53" i="36"/>
  <c r="J38" i="36"/>
  <c r="CT49" i="54"/>
  <c r="M22" i="57" s="1"/>
  <c r="AN65" i="36"/>
  <c r="AU43" i="36"/>
  <c r="CQ60" i="37"/>
  <c r="K47" i="36"/>
  <c r="BG65" i="37"/>
  <c r="CO39" i="36"/>
  <c r="CO36" i="36"/>
  <c r="J65" i="54"/>
  <c r="CT43" i="37"/>
  <c r="CJ43" i="36"/>
  <c r="CJ56" i="36"/>
  <c r="CT56" i="37"/>
  <c r="CT38" i="37"/>
  <c r="CJ38" i="36"/>
  <c r="AJ53" i="37"/>
  <c r="G41" i="54"/>
  <c r="CF60" i="37"/>
  <c r="CO51" i="36"/>
  <c r="AS94" i="54"/>
  <c r="AS89" i="54"/>
  <c r="AS91" i="54" s="1"/>
  <c r="AS93" i="54" s="1"/>
  <c r="CT45" i="37"/>
  <c r="CJ45" i="36"/>
  <c r="BX94" i="54"/>
  <c r="BX89" i="54"/>
  <c r="BX91" i="54" s="1"/>
  <c r="BX93" i="54" s="1"/>
  <c r="AF50" i="36"/>
  <c r="G44" i="54"/>
  <c r="CF42" i="37"/>
  <c r="AR48" i="36"/>
  <c r="AV48" i="37"/>
  <c r="CF43" i="53"/>
  <c r="CF44" i="53"/>
  <c r="CG44" i="53" s="1"/>
  <c r="CG48" i="53"/>
  <c r="BD38" i="36"/>
  <c r="BH38" i="37"/>
  <c r="BD45" i="36"/>
  <c r="BH45" i="37"/>
  <c r="BD53" i="36"/>
  <c r="BH53" i="37"/>
  <c r="BD60" i="36"/>
  <c r="BH60" i="37"/>
  <c r="BD40" i="36"/>
  <c r="BH40" i="37"/>
  <c r="BD48" i="36"/>
  <c r="BH48" i="37"/>
  <c r="BD58" i="36"/>
  <c r="BH58" i="37"/>
  <c r="O39" i="36"/>
  <c r="S39" i="37"/>
  <c r="S39" i="36" s="1"/>
  <c r="O55" i="36"/>
  <c r="S55" i="37"/>
  <c r="S55" i="36" s="1"/>
  <c r="O36" i="36"/>
  <c r="S36" i="37"/>
  <c r="S36" i="36" s="1"/>
  <c r="O45" i="36"/>
  <c r="S45" i="37"/>
  <c r="Y45" i="37" s="1"/>
  <c r="O52" i="36"/>
  <c r="S52" i="37"/>
  <c r="S52" i="36" s="1"/>
  <c r="O60" i="36"/>
  <c r="S60" i="37"/>
  <c r="O58" i="36"/>
  <c r="S58" i="53"/>
  <c r="T37" i="36"/>
  <c r="X37" i="37"/>
  <c r="T45" i="36"/>
  <c r="T53" i="36"/>
  <c r="X53" i="37"/>
  <c r="T34" i="36"/>
  <c r="X34" i="37"/>
  <c r="T41" i="36"/>
  <c r="X41" i="37"/>
  <c r="T50" i="36"/>
  <c r="X50" i="37"/>
  <c r="T58" i="36"/>
  <c r="X58" i="37"/>
  <c r="CN38" i="37"/>
  <c r="H38" i="36"/>
  <c r="L38" i="37"/>
  <c r="H53" i="36"/>
  <c r="CN53" i="37"/>
  <c r="L53" i="37"/>
  <c r="H60" i="36"/>
  <c r="CN60" i="37"/>
  <c r="L60" i="37"/>
  <c r="CN41" i="37"/>
  <c r="H41" i="36"/>
  <c r="L41" i="37"/>
  <c r="CN49" i="37"/>
  <c r="H49" i="36"/>
  <c r="L49" i="37"/>
  <c r="CN58" i="37"/>
  <c r="H58" i="36"/>
  <c r="L58" i="37"/>
  <c r="AV43" i="53"/>
  <c r="CF43" i="54"/>
  <c r="Y39" i="54"/>
  <c r="Y47" i="54"/>
  <c r="Y55" i="54"/>
  <c r="Y36" i="54"/>
  <c r="Y52" i="54"/>
  <c r="Y59" i="54"/>
  <c r="AW37" i="54"/>
  <c r="AW53" i="54"/>
  <c r="AW57" i="54"/>
  <c r="CN35" i="53"/>
  <c r="L35" i="53"/>
  <c r="CN43" i="53"/>
  <c r="L43" i="53"/>
  <c r="CN51" i="53"/>
  <c r="L51" i="53"/>
  <c r="CN59" i="53"/>
  <c r="L59" i="53"/>
  <c r="CN40" i="53"/>
  <c r="L40" i="53"/>
  <c r="CN48" i="53"/>
  <c r="L48" i="53"/>
  <c r="CN56" i="53"/>
  <c r="L56" i="53"/>
  <c r="CN36" i="54"/>
  <c r="L36" i="54"/>
  <c r="CN52" i="54"/>
  <c r="L52" i="54"/>
  <c r="CN60" i="54"/>
  <c r="L60" i="54"/>
  <c r="CN41" i="54"/>
  <c r="L41" i="54"/>
  <c r="CN50" i="54"/>
  <c r="L50" i="54"/>
  <c r="CN57" i="54"/>
  <c r="L57" i="54"/>
  <c r="AK38" i="54"/>
  <c r="CA45" i="53"/>
  <c r="CA46" i="53"/>
  <c r="AR35" i="36"/>
  <c r="AV35" i="37"/>
  <c r="AR43" i="36"/>
  <c r="AV43" i="37"/>
  <c r="AR50" i="36"/>
  <c r="AV50" i="37"/>
  <c r="AR38" i="36"/>
  <c r="AV38" i="37"/>
  <c r="AR47" i="36"/>
  <c r="AV47" i="37"/>
  <c r="AR54" i="36"/>
  <c r="AV54" i="37"/>
  <c r="CA36" i="37"/>
  <c r="CA49" i="37"/>
  <c r="CA41" i="37"/>
  <c r="CA51" i="37"/>
  <c r="CA55" i="37"/>
  <c r="BW59" i="36"/>
  <c r="CA59" i="37"/>
  <c r="C37" i="36"/>
  <c r="CI37" i="37"/>
  <c r="G37" i="37"/>
  <c r="C45" i="36"/>
  <c r="CI45" i="37"/>
  <c r="G45" i="37"/>
  <c r="C53" i="36"/>
  <c r="CI53" i="37"/>
  <c r="G53" i="37"/>
  <c r="C60" i="36"/>
  <c r="CI60" i="37"/>
  <c r="G60" i="37"/>
  <c r="CI42" i="37"/>
  <c r="C42" i="36"/>
  <c r="G42" i="37"/>
  <c r="CI50" i="37"/>
  <c r="C50" i="36"/>
  <c r="G50" i="37"/>
  <c r="CI59" i="37"/>
  <c r="C59" i="36"/>
  <c r="G59" i="37"/>
  <c r="AA42" i="36"/>
  <c r="AE42" i="37"/>
  <c r="AA51" i="36"/>
  <c r="AE51" i="37"/>
  <c r="AA60" i="36"/>
  <c r="AE60" i="37"/>
  <c r="AE60" i="36" s="1"/>
  <c r="AA39" i="36"/>
  <c r="AE39" i="37"/>
  <c r="AA47" i="36"/>
  <c r="AE47" i="37"/>
  <c r="AA54" i="36"/>
  <c r="AE54" i="37"/>
  <c r="AY57" i="36"/>
  <c r="BC57" i="37"/>
  <c r="AY36" i="36"/>
  <c r="BC36" i="37"/>
  <c r="AY40" i="36"/>
  <c r="BC40" i="37"/>
  <c r="AY44" i="36"/>
  <c r="BC44" i="37"/>
  <c r="AY48" i="36"/>
  <c r="BC48" i="37"/>
  <c r="AY52" i="36"/>
  <c r="BC52" i="37"/>
  <c r="AY56" i="36"/>
  <c r="BC56" i="37"/>
  <c r="CI55" i="53"/>
  <c r="G55" i="53"/>
  <c r="CI35" i="53"/>
  <c r="G35" i="53"/>
  <c r="CM35" i="53" s="1"/>
  <c r="CI39" i="53"/>
  <c r="G39" i="53"/>
  <c r="CI43" i="53"/>
  <c r="G43" i="53"/>
  <c r="CI47" i="53"/>
  <c r="G47" i="53"/>
  <c r="CI51" i="53"/>
  <c r="G51" i="53"/>
  <c r="CM51" i="53" s="1"/>
  <c r="CI58" i="53"/>
  <c r="G58" i="53"/>
  <c r="AY65" i="53"/>
  <c r="BH34" i="53"/>
  <c r="BH43" i="53"/>
  <c r="BH44" i="53"/>
  <c r="AM37" i="36"/>
  <c r="AQ37" i="37"/>
  <c r="AQ37" i="36" s="1"/>
  <c r="AM36" i="36"/>
  <c r="AQ36" i="37"/>
  <c r="AM43" i="36"/>
  <c r="AQ43" i="37"/>
  <c r="AM50" i="36"/>
  <c r="AQ50" i="37"/>
  <c r="AM55" i="36"/>
  <c r="AQ55" i="37"/>
  <c r="AM59" i="36"/>
  <c r="AQ59" i="37"/>
  <c r="BW51" i="36"/>
  <c r="AK36" i="53"/>
  <c r="AK41" i="53"/>
  <c r="AK52" i="53"/>
  <c r="AQ34" i="53"/>
  <c r="BC51" i="53"/>
  <c r="BI51" i="53" s="1"/>
  <c r="BC50" i="53"/>
  <c r="BC57" i="53"/>
  <c r="BC48" i="53"/>
  <c r="CK37" i="54"/>
  <c r="CK52" i="54"/>
  <c r="CK55" i="54"/>
  <c r="AH34" i="36"/>
  <c r="AO34" i="36"/>
  <c r="BZ65" i="53"/>
  <c r="CE59" i="36"/>
  <c r="CE51" i="36"/>
  <c r="CE46" i="36"/>
  <c r="CE37" i="36"/>
  <c r="CE53" i="36"/>
  <c r="AP40" i="36"/>
  <c r="AP56" i="36"/>
  <c r="AP59" i="36"/>
  <c r="BZ47" i="36"/>
  <c r="BZ45" i="36"/>
  <c r="BZ46" i="36"/>
  <c r="BZ36" i="36"/>
  <c r="BZ52" i="36"/>
  <c r="W34" i="36"/>
  <c r="CL36" i="53"/>
  <c r="CL35" i="53"/>
  <c r="CL51" i="53"/>
  <c r="CL38" i="53"/>
  <c r="CL54" i="53"/>
  <c r="CL45" i="53"/>
  <c r="CL46" i="53"/>
  <c r="CQ36" i="53"/>
  <c r="CQ40" i="53"/>
  <c r="CQ43" i="53"/>
  <c r="CQ44" i="53"/>
  <c r="CQ59" i="53"/>
  <c r="CQ37" i="53"/>
  <c r="CQ53" i="53"/>
  <c r="E59" i="36"/>
  <c r="CK59" i="37"/>
  <c r="CK37" i="37"/>
  <c r="E37" i="36"/>
  <c r="CK47" i="37"/>
  <c r="E47" i="36"/>
  <c r="E44" i="36"/>
  <c r="CK44" i="37"/>
  <c r="CK60" i="37"/>
  <c r="E60" i="36"/>
  <c r="BH43" i="54"/>
  <c r="BF46" i="36"/>
  <c r="CD34" i="36"/>
  <c r="AI37" i="36"/>
  <c r="AI40" i="36"/>
  <c r="AI56" i="36"/>
  <c r="AI43" i="36"/>
  <c r="AI44" i="36"/>
  <c r="AI59" i="36"/>
  <c r="AI46" i="36"/>
  <c r="AU65" i="54"/>
  <c r="R45" i="36"/>
  <c r="R46" i="36"/>
  <c r="R35" i="36"/>
  <c r="R41" i="36"/>
  <c r="CP43" i="53"/>
  <c r="CP44" i="53"/>
  <c r="AC47" i="36"/>
  <c r="BY42" i="36"/>
  <c r="BY45" i="36"/>
  <c r="BY46" i="36"/>
  <c r="BY36" i="36"/>
  <c r="BY39" i="36"/>
  <c r="BB54" i="36"/>
  <c r="BB49" i="36"/>
  <c r="BB40" i="36"/>
  <c r="BB56" i="36"/>
  <c r="BB43" i="36"/>
  <c r="BB59" i="36"/>
  <c r="CL38" i="37"/>
  <c r="F38" i="36"/>
  <c r="CL44" i="37"/>
  <c r="F44" i="36"/>
  <c r="F41" i="36"/>
  <c r="CL41" i="37"/>
  <c r="CL57" i="37"/>
  <c r="F57" i="36"/>
  <c r="CL47" i="37"/>
  <c r="F47" i="36"/>
  <c r="AD52" i="36"/>
  <c r="AD44" i="36"/>
  <c r="AD43" i="36"/>
  <c r="AD59" i="36"/>
  <c r="AD37" i="36"/>
  <c r="AD53" i="36"/>
  <c r="CQ39" i="54"/>
  <c r="CQ34" i="54"/>
  <c r="CQ50" i="54"/>
  <c r="CQ41" i="54"/>
  <c r="CQ57" i="54"/>
  <c r="CQ48" i="54"/>
  <c r="CL34" i="54"/>
  <c r="CL49" i="54"/>
  <c r="CL40" i="54"/>
  <c r="CL56" i="54"/>
  <c r="CL43" i="54"/>
  <c r="CL59" i="54"/>
  <c r="R65" i="54"/>
  <c r="K34" i="36"/>
  <c r="CQ34" i="37"/>
  <c r="K65" i="37"/>
  <c r="AT34" i="36"/>
  <c r="BF34" i="36"/>
  <c r="CJ65" i="53"/>
  <c r="J43" i="36"/>
  <c r="J40" i="36"/>
  <c r="J50" i="36"/>
  <c r="AL27" i="57"/>
  <c r="CQ56" i="37"/>
  <c r="K49" i="36"/>
  <c r="CT46" i="54"/>
  <c r="M30" i="57" s="1"/>
  <c r="CT42" i="37"/>
  <c r="CJ42" i="36"/>
  <c r="AF42" i="36"/>
  <c r="G40" i="54"/>
  <c r="CK60" i="54"/>
  <c r="CD94" i="53"/>
  <c r="CD89" i="53"/>
  <c r="CD91" i="53" s="1"/>
  <c r="CD93" i="53" s="1"/>
  <c r="AS94" i="53"/>
  <c r="AS89" i="53"/>
  <c r="AS91" i="53" s="1"/>
  <c r="AS93" i="53" s="1"/>
  <c r="BX65" i="36"/>
  <c r="K52" i="36"/>
  <c r="K35" i="36"/>
  <c r="CO65" i="54"/>
  <c r="CO94" i="54" s="1"/>
  <c r="CJ41" i="36"/>
  <c r="CT35" i="37"/>
  <c r="CJ35" i="36"/>
  <c r="AB94" i="54"/>
  <c r="AB89" i="54"/>
  <c r="AB91" i="54" s="1"/>
  <c r="AB93" i="54" s="1"/>
  <c r="G55" i="54"/>
  <c r="G47" i="54"/>
  <c r="G39" i="54"/>
  <c r="CF55" i="37"/>
  <c r="CF35" i="37"/>
  <c r="CF47" i="37"/>
  <c r="CF36" i="37"/>
  <c r="AE45" i="54"/>
  <c r="AK45" i="54" s="1"/>
  <c r="AF34" i="36"/>
  <c r="G36" i="54"/>
  <c r="J51" i="36"/>
  <c r="J41" i="36"/>
  <c r="CQ48" i="37"/>
  <c r="K41" i="36"/>
  <c r="K43" i="36"/>
  <c r="V44" i="36"/>
  <c r="I44" i="36"/>
  <c r="CO44" i="37"/>
  <c r="CO44" i="36" s="1"/>
  <c r="CJ44" i="36"/>
  <c r="AJ37" i="37"/>
  <c r="BC58" i="54"/>
  <c r="CI58" i="54"/>
  <c r="CI50" i="54"/>
  <c r="CI38" i="54"/>
  <c r="CB94" i="37"/>
  <c r="CB89" i="37"/>
  <c r="CB91" i="37" s="1"/>
  <c r="CB39" i="36"/>
  <c r="AE52" i="54"/>
  <c r="AK52" i="54" s="1"/>
  <c r="CO38" i="36"/>
  <c r="AY94" i="54"/>
  <c r="AY89" i="54"/>
  <c r="AY91" i="54" s="1"/>
  <c r="CF57" i="37"/>
  <c r="AQ45" i="54"/>
  <c r="Q94" i="54"/>
  <c r="Q89" i="54"/>
  <c r="Q91" i="54" s="1"/>
  <c r="Q93" i="54" s="1"/>
  <c r="J60" i="36"/>
  <c r="CP37" i="37"/>
  <c r="U94" i="54"/>
  <c r="U89" i="54"/>
  <c r="U91" i="54" s="1"/>
  <c r="U93" i="54" s="1"/>
  <c r="AG65" i="36"/>
  <c r="CT42" i="54"/>
  <c r="M28" i="57" s="1"/>
  <c r="AL28" i="57" s="1"/>
  <c r="K55" i="36"/>
  <c r="BG34" i="36"/>
  <c r="CT47" i="54"/>
  <c r="CO42" i="36"/>
  <c r="Q94" i="53"/>
  <c r="Q89" i="53"/>
  <c r="Q91" i="53" s="1"/>
  <c r="Q93" i="53" s="1"/>
  <c r="CT49" i="37"/>
  <c r="CJ49" i="36"/>
  <c r="AF43" i="36"/>
  <c r="AF53" i="36"/>
  <c r="G53" i="54"/>
  <c r="CB59" i="36"/>
  <c r="CB60" i="36"/>
  <c r="CF43" i="37"/>
  <c r="AM65" i="54"/>
  <c r="CO45" i="36"/>
  <c r="BI25" i="40"/>
  <c r="BI41" i="40"/>
  <c r="BI31" i="40"/>
  <c r="AT43" i="40"/>
  <c r="AT31" i="40"/>
  <c r="BI42" i="40"/>
  <c r="BI36" i="40"/>
  <c r="AT40" i="40"/>
  <c r="AT29" i="40"/>
  <c r="AT25" i="40"/>
  <c r="AT34" i="40"/>
  <c r="BI44" i="40"/>
  <c r="BI23" i="40"/>
  <c r="BI39" i="40"/>
  <c r="AT42" i="40"/>
  <c r="AT27" i="40"/>
  <c r="AT37" i="40"/>
  <c r="AT33" i="40"/>
  <c r="AT36" i="40"/>
  <c r="AT22" i="40"/>
  <c r="AT38" i="40"/>
  <c r="BI40" i="40"/>
  <c r="BI34" i="40"/>
  <c r="BI37" i="40"/>
  <c r="BI27" i="40"/>
  <c r="BI43" i="40"/>
  <c r="CG45" i="53" l="1"/>
  <c r="CM55" i="53"/>
  <c r="CM50" i="54"/>
  <c r="AL20" i="56"/>
  <c r="AV58" i="36"/>
  <c r="U89" i="37"/>
  <c r="U91" i="37" s="1"/>
  <c r="U93" i="37" s="1"/>
  <c r="CS38" i="53"/>
  <c r="L19" i="56" s="1"/>
  <c r="AF19" i="56" s="1"/>
  <c r="CS49" i="53"/>
  <c r="L22" i="56" s="1"/>
  <c r="AK22" i="56" s="1"/>
  <c r="CN49" i="36"/>
  <c r="CV55" i="54"/>
  <c r="O32" i="57" s="1"/>
  <c r="AN32" i="57" s="1"/>
  <c r="CV46" i="54"/>
  <c r="O30" i="57" s="1"/>
  <c r="AN30" i="57" s="1"/>
  <c r="CV35" i="54"/>
  <c r="O16" i="57" s="1"/>
  <c r="AI16" i="57" s="1"/>
  <c r="AG27" i="56"/>
  <c r="CS38" i="54"/>
  <c r="L19" i="57" s="1"/>
  <c r="AK19" i="57" s="1"/>
  <c r="CV41" i="53"/>
  <c r="CS54" i="54"/>
  <c r="L27" i="57" s="1"/>
  <c r="AF27" i="57" s="1"/>
  <c r="AG22" i="56"/>
  <c r="AQ59" i="36"/>
  <c r="AQ36" i="36"/>
  <c r="CM58" i="54"/>
  <c r="AG18" i="57"/>
  <c r="P94" i="37"/>
  <c r="CA58" i="36"/>
  <c r="BI50" i="53"/>
  <c r="T65" i="37"/>
  <c r="T94" i="37" s="1"/>
  <c r="BI41" i="54"/>
  <c r="BI48" i="54"/>
  <c r="BI51" i="54"/>
  <c r="AK54" i="53"/>
  <c r="D65" i="36"/>
  <c r="D94" i="36" s="1"/>
  <c r="AL25" i="56"/>
  <c r="U65" i="36"/>
  <c r="U89" i="36" s="1"/>
  <c r="U91" i="36" s="1"/>
  <c r="U93" i="36" s="1"/>
  <c r="CS42" i="53"/>
  <c r="L28" i="56" s="1"/>
  <c r="AK28" i="56" s="1"/>
  <c r="CG46" i="53"/>
  <c r="AK58" i="53"/>
  <c r="AQ50" i="36"/>
  <c r="CT43" i="36"/>
  <c r="CS53" i="53"/>
  <c r="L26" i="56" s="1"/>
  <c r="AK26" i="56" s="1"/>
  <c r="AF65" i="53"/>
  <c r="AF94" i="53" s="1"/>
  <c r="CN38" i="36"/>
  <c r="CV60" i="53"/>
  <c r="CG37" i="53"/>
  <c r="CM54" i="54"/>
  <c r="CT41" i="37"/>
  <c r="CT41" i="36" s="1"/>
  <c r="AK46" i="53"/>
  <c r="CV56" i="54"/>
  <c r="O31" i="57" s="1"/>
  <c r="AI31" i="57" s="1"/>
  <c r="AD89" i="53"/>
  <c r="CM42" i="53"/>
  <c r="BI59" i="53"/>
  <c r="CQ56" i="36"/>
  <c r="S60" i="36"/>
  <c r="Y53" i="53"/>
  <c r="Y50" i="53"/>
  <c r="CM47" i="53"/>
  <c r="CG43" i="53"/>
  <c r="CM50" i="53"/>
  <c r="CV47" i="53"/>
  <c r="AG24" i="56"/>
  <c r="AG25" i="57"/>
  <c r="AQ55" i="36"/>
  <c r="CM60" i="54"/>
  <c r="CV42" i="53"/>
  <c r="O28" i="56" s="1"/>
  <c r="AN28" i="56" s="1"/>
  <c r="CQ43" i="36"/>
  <c r="CM43" i="53"/>
  <c r="CG34" i="37"/>
  <c r="CS41" i="53"/>
  <c r="AQ60" i="36"/>
  <c r="CG38" i="53"/>
  <c r="AW60" i="53"/>
  <c r="CK38" i="54"/>
  <c r="BY38" i="36"/>
  <c r="Y41" i="53"/>
  <c r="AW38" i="53"/>
  <c r="BG89" i="54"/>
  <c r="BG91" i="54" s="1"/>
  <c r="BG93" i="54" s="1"/>
  <c r="BI54" i="54"/>
  <c r="CM44" i="53"/>
  <c r="Y43" i="53"/>
  <c r="BI40" i="53"/>
  <c r="S50" i="36"/>
  <c r="S43" i="36"/>
  <c r="CM59" i="53"/>
  <c r="BI57" i="53"/>
  <c r="CS58" i="54"/>
  <c r="AW46" i="53"/>
  <c r="CS42" i="54"/>
  <c r="L28" i="57" s="1"/>
  <c r="AK28" i="57" s="1"/>
  <c r="CV55" i="53"/>
  <c r="O32" i="56" s="1"/>
  <c r="AI32" i="56" s="1"/>
  <c r="AW45" i="54"/>
  <c r="CV51" i="53"/>
  <c r="O24" i="56" s="1"/>
  <c r="AN24" i="56" s="1"/>
  <c r="AJ34" i="36"/>
  <c r="CV39" i="53"/>
  <c r="BI36" i="53"/>
  <c r="BG65" i="36"/>
  <c r="AT65" i="37"/>
  <c r="AT89" i="37" s="1"/>
  <c r="AT91" i="37" s="1"/>
  <c r="AT93" i="37" s="1"/>
  <c r="AO50" i="36"/>
  <c r="CS58" i="53"/>
  <c r="H65" i="53"/>
  <c r="H94" i="53" s="1"/>
  <c r="AW46" i="54"/>
  <c r="BI53" i="53"/>
  <c r="AE55" i="36"/>
  <c r="CM57" i="53"/>
  <c r="S40" i="36"/>
  <c r="CV38" i="53"/>
  <c r="O19" i="56" s="1"/>
  <c r="AI19" i="56" s="1"/>
  <c r="AO65" i="37"/>
  <c r="AO89" i="37" s="1"/>
  <c r="AO91" i="37" s="1"/>
  <c r="AO93" i="37" s="1"/>
  <c r="BI48" i="53"/>
  <c r="BI53" i="54"/>
  <c r="CV36" i="54"/>
  <c r="O17" i="57" s="1"/>
  <c r="AI17" i="57" s="1"/>
  <c r="AW42" i="54"/>
  <c r="BI52" i="53"/>
  <c r="AE36" i="36"/>
  <c r="AW59" i="53"/>
  <c r="BI39" i="53"/>
  <c r="AK53" i="53"/>
  <c r="AK40" i="53"/>
  <c r="CV44" i="53"/>
  <c r="O29" i="56" s="1"/>
  <c r="AN29" i="56" s="1"/>
  <c r="CV57" i="53"/>
  <c r="AL32" i="56"/>
  <c r="BI49" i="54"/>
  <c r="AQ54" i="36"/>
  <c r="AE40" i="36"/>
  <c r="AL31" i="56"/>
  <c r="AQ51" i="36"/>
  <c r="CA60" i="36"/>
  <c r="AE54" i="36"/>
  <c r="CT60" i="36"/>
  <c r="CM54" i="53"/>
  <c r="BI47" i="54"/>
  <c r="CA42" i="36"/>
  <c r="S54" i="36"/>
  <c r="CG57" i="53"/>
  <c r="CG42" i="53"/>
  <c r="BI43" i="54"/>
  <c r="AQ43" i="36"/>
  <c r="CV50" i="53"/>
  <c r="O23" i="56" s="1"/>
  <c r="AN23" i="56" s="1"/>
  <c r="Y47" i="53"/>
  <c r="CG49" i="53"/>
  <c r="AK35" i="53"/>
  <c r="AW58" i="53"/>
  <c r="AM65" i="53"/>
  <c r="AM94" i="53" s="1"/>
  <c r="AL21" i="57"/>
  <c r="AQ48" i="36"/>
  <c r="CM48" i="53"/>
  <c r="CG53" i="53"/>
  <c r="S47" i="36"/>
  <c r="AW42" i="53"/>
  <c r="BY55" i="36"/>
  <c r="AQ53" i="36"/>
  <c r="AG17" i="57"/>
  <c r="CM52" i="53"/>
  <c r="S48" i="36"/>
  <c r="CS40" i="53"/>
  <c r="L20" i="56" s="1"/>
  <c r="AK20" i="56" s="1"/>
  <c r="BC39" i="36"/>
  <c r="AE35" i="36"/>
  <c r="AE38" i="36"/>
  <c r="CV48" i="53"/>
  <c r="O21" i="56" s="1"/>
  <c r="AN21" i="56" s="1"/>
  <c r="CM39" i="53"/>
  <c r="AE39" i="36"/>
  <c r="AE51" i="36"/>
  <c r="AQ44" i="36"/>
  <c r="CM60" i="53"/>
  <c r="S37" i="36"/>
  <c r="Y44" i="53"/>
  <c r="AK37" i="53"/>
  <c r="CM53" i="53"/>
  <c r="S38" i="36"/>
  <c r="S65" i="53"/>
  <c r="CM38" i="53"/>
  <c r="AQ56" i="36"/>
  <c r="AE42" i="36"/>
  <c r="AW43" i="53"/>
  <c r="AE37" i="36"/>
  <c r="CM37" i="53"/>
  <c r="AK44" i="54"/>
  <c r="AK44" i="53"/>
  <c r="CM40" i="53"/>
  <c r="S53" i="36"/>
  <c r="S44" i="36"/>
  <c r="AW55" i="53"/>
  <c r="CS47" i="53"/>
  <c r="CV52" i="54"/>
  <c r="O25" i="57" s="1"/>
  <c r="AN25" i="57" s="1"/>
  <c r="V89" i="37"/>
  <c r="V91" i="37" s="1"/>
  <c r="V93" i="37" s="1"/>
  <c r="K65" i="54"/>
  <c r="CD65" i="36"/>
  <c r="CD94" i="36" s="1"/>
  <c r="CN58" i="36"/>
  <c r="CV54" i="54"/>
  <c r="O27" i="57" s="1"/>
  <c r="AI27" i="57" s="1"/>
  <c r="CV49" i="53"/>
  <c r="O22" i="56" s="1"/>
  <c r="AI22" i="56" s="1"/>
  <c r="CV54" i="53"/>
  <c r="O27" i="56" s="1"/>
  <c r="AN27" i="56" s="1"/>
  <c r="CS54" i="53"/>
  <c r="L27" i="56" s="1"/>
  <c r="AK27" i="56" s="1"/>
  <c r="CN54" i="36"/>
  <c r="AW53" i="53"/>
  <c r="CV45" i="53"/>
  <c r="CV35" i="53"/>
  <c r="O16" i="56" s="1"/>
  <c r="AN16" i="56" s="1"/>
  <c r="CS50" i="53"/>
  <c r="L23" i="56" s="1"/>
  <c r="AK23" i="56" s="1"/>
  <c r="U89" i="53"/>
  <c r="U91" i="53" s="1"/>
  <c r="U93" i="53" s="1"/>
  <c r="CS37" i="53"/>
  <c r="L18" i="56" s="1"/>
  <c r="AK18" i="56" s="1"/>
  <c r="CS43" i="53"/>
  <c r="O65" i="53"/>
  <c r="O94" i="53" s="1"/>
  <c r="S45" i="36"/>
  <c r="AT23" i="40"/>
  <c r="CS57" i="53"/>
  <c r="BY51" i="36"/>
  <c r="CS35" i="53"/>
  <c r="L16" i="56" s="1"/>
  <c r="AF16" i="56" s="1"/>
  <c r="P89" i="36"/>
  <c r="P91" i="36" s="1"/>
  <c r="P93" i="36" s="1"/>
  <c r="BI33" i="40"/>
  <c r="CF37" i="37"/>
  <c r="CF37" i="36" s="1"/>
  <c r="CF44" i="37"/>
  <c r="CG44" i="37" s="1"/>
  <c r="CV58" i="54"/>
  <c r="CQ58" i="36"/>
  <c r="AV44" i="37"/>
  <c r="AV65" i="37" s="1"/>
  <c r="F65" i="54"/>
  <c r="BC52" i="36"/>
  <c r="BC36" i="36"/>
  <c r="CV44" i="54"/>
  <c r="O29" i="57" s="1"/>
  <c r="AN29" i="57" s="1"/>
  <c r="CN45" i="36"/>
  <c r="BL29" i="40" s="1"/>
  <c r="BY52" i="36"/>
  <c r="BD65" i="53"/>
  <c r="BD94" i="53" s="1"/>
  <c r="CS45" i="53"/>
  <c r="AT65" i="36"/>
  <c r="AT94" i="36" s="1"/>
  <c r="CV40" i="54"/>
  <c r="O20" i="57" s="1"/>
  <c r="AN20" i="57" s="1"/>
  <c r="CD65" i="37"/>
  <c r="CD89" i="37" s="1"/>
  <c r="CD91" i="37" s="1"/>
  <c r="CD93" i="37" s="1"/>
  <c r="BC56" i="36"/>
  <c r="BC40" i="36"/>
  <c r="AE44" i="36"/>
  <c r="CQ53" i="37"/>
  <c r="CQ53" i="36" s="1"/>
  <c r="CF53" i="37"/>
  <c r="CR53" i="37" s="1"/>
  <c r="BB65" i="36"/>
  <c r="BB89" i="36" s="1"/>
  <c r="CE65" i="36"/>
  <c r="CF59" i="37"/>
  <c r="CG59" i="37" s="1"/>
  <c r="K44" i="36"/>
  <c r="CU51" i="54"/>
  <c r="N24" i="57" s="1"/>
  <c r="AH24" i="57" s="1"/>
  <c r="AP65" i="36"/>
  <c r="M33" i="56"/>
  <c r="AL33" i="56" s="1"/>
  <c r="AD65" i="37"/>
  <c r="CV58" i="37"/>
  <c r="BY65" i="54"/>
  <c r="BY94" i="54" s="1"/>
  <c r="CS51" i="53"/>
  <c r="L24" i="56" s="1"/>
  <c r="AF24" i="56" s="1"/>
  <c r="V65" i="36"/>
  <c r="V89" i="36" s="1"/>
  <c r="V91" i="36" s="1"/>
  <c r="V93" i="36" s="1"/>
  <c r="AE48" i="36"/>
  <c r="M33" i="57"/>
  <c r="AL33" i="57" s="1"/>
  <c r="CF46" i="37"/>
  <c r="CF46" i="36" s="1"/>
  <c r="CT47" i="36"/>
  <c r="CQ57" i="36"/>
  <c r="BI45" i="54"/>
  <c r="CV51" i="54"/>
  <c r="O24" i="57" s="1"/>
  <c r="AI24" i="57" s="1"/>
  <c r="CV56" i="53"/>
  <c r="O31" i="56" s="1"/>
  <c r="AI31" i="56" s="1"/>
  <c r="AO39" i="36"/>
  <c r="CQ55" i="36"/>
  <c r="CT44" i="37"/>
  <c r="M29" i="28" s="1"/>
  <c r="AL29" i="28" s="1"/>
  <c r="CQ37" i="37"/>
  <c r="CQ37" i="36" s="1"/>
  <c r="CN37" i="36"/>
  <c r="Q65" i="36"/>
  <c r="Q94" i="36" s="1"/>
  <c r="AU65" i="36"/>
  <c r="BI58" i="54"/>
  <c r="CV38" i="54"/>
  <c r="O19" i="57" s="1"/>
  <c r="AN19" i="57" s="1"/>
  <c r="BY37" i="36"/>
  <c r="R65" i="37"/>
  <c r="BD65" i="37"/>
  <c r="BD89" i="37" s="1"/>
  <c r="BD91" i="37" s="1"/>
  <c r="X51" i="36"/>
  <c r="Y51" i="37"/>
  <c r="Y51" i="36" s="1"/>
  <c r="R65" i="36"/>
  <c r="AY94" i="53"/>
  <c r="AY89" i="53"/>
  <c r="AY91" i="53" s="1"/>
  <c r="BW94" i="37"/>
  <c r="BW89" i="37"/>
  <c r="BW91" i="37" s="1"/>
  <c r="X35" i="36"/>
  <c r="Y35" i="37"/>
  <c r="Y35" i="36" s="1"/>
  <c r="Y40" i="37"/>
  <c r="Y40" i="36" s="1"/>
  <c r="X40" i="36"/>
  <c r="BD51" i="40"/>
  <c r="BI51" i="40" s="1"/>
  <c r="BI20" i="40"/>
  <c r="CK34" i="37"/>
  <c r="E34" i="36"/>
  <c r="E65" i="37"/>
  <c r="AT19" i="40"/>
  <c r="AT35" i="40"/>
  <c r="BI29" i="40"/>
  <c r="CL34" i="37"/>
  <c r="F34" i="36"/>
  <c r="F65" i="37"/>
  <c r="AT41" i="40"/>
  <c r="AG89" i="36"/>
  <c r="AG91" i="36" s="1"/>
  <c r="AG93" i="36" s="1"/>
  <c r="AG94" i="36"/>
  <c r="AY93" i="54"/>
  <c r="AJ37" i="36"/>
  <c r="AK37" i="37"/>
  <c r="AK37" i="36" s="1"/>
  <c r="D89" i="36"/>
  <c r="D91" i="36" s="1"/>
  <c r="D93" i="36" s="1"/>
  <c r="CG36" i="37"/>
  <c r="CF36" i="36"/>
  <c r="BX94" i="36"/>
  <c r="BX89" i="36"/>
  <c r="BX91" i="36" s="1"/>
  <c r="BX93" i="36" s="1"/>
  <c r="M15" i="56"/>
  <c r="R89" i="54"/>
  <c r="CV57" i="37"/>
  <c r="CL57" i="36"/>
  <c r="CL44" i="36"/>
  <c r="CK53" i="54"/>
  <c r="AE53" i="54"/>
  <c r="AK53" i="54" s="1"/>
  <c r="CP59" i="54"/>
  <c r="CU59" i="54" s="1"/>
  <c r="BF59" i="36"/>
  <c r="CP56" i="54"/>
  <c r="CU56" i="54" s="1"/>
  <c r="N31" i="57" s="1"/>
  <c r="BF56" i="36"/>
  <c r="BF37" i="36"/>
  <c r="CP37" i="54"/>
  <c r="CU37" i="54" s="1"/>
  <c r="N18" i="57" s="1"/>
  <c r="AH57" i="36"/>
  <c r="AJ57" i="37"/>
  <c r="CP57" i="37"/>
  <c r="CU57" i="37" s="1"/>
  <c r="AH50" i="36"/>
  <c r="AJ50" i="37"/>
  <c r="CP50" i="37"/>
  <c r="CU50" i="37" s="1"/>
  <c r="AH47" i="36"/>
  <c r="AJ47" i="37"/>
  <c r="CP47" i="37"/>
  <c r="AH36" i="36"/>
  <c r="AJ36" i="37"/>
  <c r="CP36" i="37"/>
  <c r="CU36" i="37" s="1"/>
  <c r="CA43" i="54"/>
  <c r="CM43" i="54" s="1"/>
  <c r="CI43" i="54"/>
  <c r="CS43" i="54" s="1"/>
  <c r="CM50" i="37"/>
  <c r="G50" i="36"/>
  <c r="C46" i="36"/>
  <c r="G46" i="37"/>
  <c r="CI46" i="37"/>
  <c r="CM37" i="37"/>
  <c r="G37" i="36"/>
  <c r="AW35" i="37"/>
  <c r="AW35" i="36" s="1"/>
  <c r="AV35" i="36"/>
  <c r="M35" i="53"/>
  <c r="CW35" i="53" s="1"/>
  <c r="CR35" i="53"/>
  <c r="M58" i="37"/>
  <c r="CR58" i="37"/>
  <c r="L58" i="36"/>
  <c r="CN41" i="36"/>
  <c r="M53" i="37"/>
  <c r="L53" i="36"/>
  <c r="X50" i="36"/>
  <c r="Y50" i="37"/>
  <c r="X37" i="36"/>
  <c r="Y37" i="37"/>
  <c r="Y37" i="36" s="1"/>
  <c r="BI48" i="37"/>
  <c r="BH48" i="36"/>
  <c r="BI60" i="37"/>
  <c r="BI60" i="36" s="1"/>
  <c r="BH60" i="36"/>
  <c r="BH45" i="36"/>
  <c r="BI45" i="37"/>
  <c r="AW48" i="37"/>
  <c r="AW48" i="36" s="1"/>
  <c r="AV48" i="36"/>
  <c r="CT45" i="36"/>
  <c r="AJ53" i="36"/>
  <c r="AK53" i="37"/>
  <c r="AL22" i="57"/>
  <c r="AG22" i="57"/>
  <c r="CM38" i="54"/>
  <c r="AB94" i="37"/>
  <c r="AB89" i="37"/>
  <c r="AB91" i="37" s="1"/>
  <c r="AB93" i="37" s="1"/>
  <c r="AD65" i="36"/>
  <c r="CL43" i="36"/>
  <c r="CV43" i="37"/>
  <c r="I94" i="37"/>
  <c r="I89" i="37"/>
  <c r="I91" i="37" s="1"/>
  <c r="I93" i="37" s="1"/>
  <c r="J46" i="36"/>
  <c r="CP46" i="53"/>
  <c r="CP65" i="53" s="1"/>
  <c r="CP42" i="54"/>
  <c r="BF42" i="36"/>
  <c r="CP39" i="54"/>
  <c r="BF39" i="36"/>
  <c r="CP36" i="54"/>
  <c r="CU36" i="54" s="1"/>
  <c r="N17" i="57" s="1"/>
  <c r="BF36" i="36"/>
  <c r="AI89" i="53"/>
  <c r="CV34" i="53"/>
  <c r="CL65" i="53"/>
  <c r="BH56" i="54"/>
  <c r="BI56" i="54" s="1"/>
  <c r="BH36" i="54"/>
  <c r="BI36" i="54" s="1"/>
  <c r="C94" i="53"/>
  <c r="C89" i="53"/>
  <c r="C91" i="53" s="1"/>
  <c r="CM57" i="37"/>
  <c r="G57" i="36"/>
  <c r="CM51" i="37"/>
  <c r="G51" i="36"/>
  <c r="CS43" i="37"/>
  <c r="BW43" i="36"/>
  <c r="AV53" i="36"/>
  <c r="AW53" i="37"/>
  <c r="AW53" i="36" s="1"/>
  <c r="AV36" i="36"/>
  <c r="AW36" i="37"/>
  <c r="AW36" i="36" s="1"/>
  <c r="AV41" i="36"/>
  <c r="AW41" i="37"/>
  <c r="AW41" i="36" s="1"/>
  <c r="I94" i="54"/>
  <c r="I89" i="54"/>
  <c r="I91" i="54" s="1"/>
  <c r="I93" i="54" s="1"/>
  <c r="CF56" i="36"/>
  <c r="CG56" i="37"/>
  <c r="M24" i="28"/>
  <c r="CT51" i="36"/>
  <c r="M24" i="58" s="1"/>
  <c r="M15" i="57"/>
  <c r="CT65" i="54"/>
  <c r="CT94" i="54" s="1"/>
  <c r="CG58" i="37"/>
  <c r="CF58" i="36"/>
  <c r="CT39" i="36"/>
  <c r="CV48" i="54"/>
  <c r="O21" i="57" s="1"/>
  <c r="CL42" i="36"/>
  <c r="CV43" i="53"/>
  <c r="W42" i="36"/>
  <c r="CQ42" i="37"/>
  <c r="CQ42" i="36" s="1"/>
  <c r="AO58" i="36"/>
  <c r="AH58" i="36"/>
  <c r="AJ58" i="37"/>
  <c r="CP58" i="37"/>
  <c r="AH55" i="36"/>
  <c r="CP55" i="37"/>
  <c r="CU55" i="37" s="1"/>
  <c r="AJ55" i="37"/>
  <c r="AH48" i="36"/>
  <c r="CP48" i="37"/>
  <c r="CP48" i="36" s="1"/>
  <c r="AJ48" i="37"/>
  <c r="BH59" i="54"/>
  <c r="BI59" i="54" s="1"/>
  <c r="AY94" i="37"/>
  <c r="AY89" i="37"/>
  <c r="AY91" i="37" s="1"/>
  <c r="AE50" i="36"/>
  <c r="CM56" i="37"/>
  <c r="G56" i="36"/>
  <c r="CS41" i="37"/>
  <c r="AW34" i="37"/>
  <c r="AV34" i="36"/>
  <c r="AV46" i="36"/>
  <c r="CS55" i="53"/>
  <c r="L32" i="56" s="1"/>
  <c r="CS39" i="53"/>
  <c r="M54" i="37"/>
  <c r="CR54" i="37"/>
  <c r="L54" i="36"/>
  <c r="L50" i="36"/>
  <c r="CR50" i="37"/>
  <c r="M50" i="37"/>
  <c r="Y38" i="37"/>
  <c r="Y38" i="36" s="1"/>
  <c r="X38" i="36"/>
  <c r="X49" i="36"/>
  <c r="Y49" i="37"/>
  <c r="Y49" i="36" s="1"/>
  <c r="BI36" i="37"/>
  <c r="BH49" i="36"/>
  <c r="BI49" i="37"/>
  <c r="CR45" i="53"/>
  <c r="M45" i="53"/>
  <c r="CW45" i="53" s="1"/>
  <c r="CT46" i="37"/>
  <c r="CJ46" i="36"/>
  <c r="CF52" i="36"/>
  <c r="CG52" i="37"/>
  <c r="M17" i="28"/>
  <c r="CT36" i="36"/>
  <c r="M17" i="58" s="1"/>
  <c r="AL23" i="56"/>
  <c r="AG23" i="56"/>
  <c r="M32" i="28"/>
  <c r="CT55" i="36"/>
  <c r="M32" i="58" s="1"/>
  <c r="D94" i="54"/>
  <c r="D89" i="54"/>
  <c r="D91" i="54" s="1"/>
  <c r="D93" i="54" s="1"/>
  <c r="AB89" i="36"/>
  <c r="AB91" i="36" s="1"/>
  <c r="AB93" i="36" s="1"/>
  <c r="AB94" i="36"/>
  <c r="CV60" i="54"/>
  <c r="CV50" i="54"/>
  <c r="O23" i="57" s="1"/>
  <c r="CL35" i="36"/>
  <c r="AP65" i="37"/>
  <c r="AC65" i="37"/>
  <c r="AH54" i="36"/>
  <c r="CP54" i="37"/>
  <c r="CU54" i="37" s="1"/>
  <c r="AJ54" i="37"/>
  <c r="AH51" i="36"/>
  <c r="AJ51" i="37"/>
  <c r="CP51" i="37"/>
  <c r="CP51" i="36" s="1"/>
  <c r="AH52" i="36"/>
  <c r="AJ52" i="37"/>
  <c r="CP52" i="37"/>
  <c r="CU52" i="37" s="1"/>
  <c r="BA36" i="36"/>
  <c r="CK36" i="53"/>
  <c r="CU36" i="53" s="1"/>
  <c r="N17" i="56" s="1"/>
  <c r="BA54" i="36"/>
  <c r="CK54" i="53"/>
  <c r="CU54" i="53" s="1"/>
  <c r="N27" i="56" s="1"/>
  <c r="CK43" i="53"/>
  <c r="CU43" i="53" s="1"/>
  <c r="BA43" i="36"/>
  <c r="BH42" i="54"/>
  <c r="BI42" i="54" s="1"/>
  <c r="AQ45" i="36"/>
  <c r="BC54" i="53"/>
  <c r="BI54" i="53" s="1"/>
  <c r="BC49" i="36"/>
  <c r="CS52" i="37"/>
  <c r="G36" i="36"/>
  <c r="CM36" i="37"/>
  <c r="CI54" i="36"/>
  <c r="CS54" i="37"/>
  <c r="CA38" i="36"/>
  <c r="AV49" i="36"/>
  <c r="AW49" i="37"/>
  <c r="AW49" i="36" s="1"/>
  <c r="AV60" i="36"/>
  <c r="AW60" i="37"/>
  <c r="AV37" i="36"/>
  <c r="AW37" i="37"/>
  <c r="AW37" i="36" s="1"/>
  <c r="BW65" i="53"/>
  <c r="CR59" i="54"/>
  <c r="M59" i="54"/>
  <c r="CN44" i="54"/>
  <c r="L44" i="54"/>
  <c r="CR45" i="54"/>
  <c r="M45" i="54"/>
  <c r="M58" i="53"/>
  <c r="CR58" i="53"/>
  <c r="S34" i="36"/>
  <c r="BH57" i="36"/>
  <c r="BI57" i="37"/>
  <c r="AM21" i="57"/>
  <c r="AH21" i="57"/>
  <c r="M55" i="54"/>
  <c r="CR55" i="54"/>
  <c r="M39" i="54"/>
  <c r="CR39" i="54"/>
  <c r="M49" i="54"/>
  <c r="CR49" i="54"/>
  <c r="H65" i="54"/>
  <c r="L39" i="36"/>
  <c r="M39" i="37"/>
  <c r="CR39" i="37"/>
  <c r="X56" i="36"/>
  <c r="Y56" i="37"/>
  <c r="Y56" i="36" s="1"/>
  <c r="S65" i="54"/>
  <c r="CF75" i="54"/>
  <c r="CN75" i="54"/>
  <c r="CB75" i="36"/>
  <c r="T65" i="53"/>
  <c r="CN52" i="36"/>
  <c r="CN43" i="36"/>
  <c r="L55" i="36"/>
  <c r="CR55" i="37"/>
  <c r="M55" i="37"/>
  <c r="CN40" i="36"/>
  <c r="Y36" i="37"/>
  <c r="Y36" i="36" s="1"/>
  <c r="X36" i="36"/>
  <c r="X47" i="36"/>
  <c r="Y47" i="37"/>
  <c r="BI37" i="37"/>
  <c r="BH35" i="36"/>
  <c r="BI35" i="37"/>
  <c r="C34" i="36"/>
  <c r="CI34" i="37"/>
  <c r="G34" i="37"/>
  <c r="C65" i="37"/>
  <c r="AE38" i="40"/>
  <c r="BI21" i="40"/>
  <c r="AT20" i="40"/>
  <c r="AT39" i="40"/>
  <c r="AM94" i="54"/>
  <c r="AM89" i="54"/>
  <c r="AM91" i="54" s="1"/>
  <c r="G46" i="54"/>
  <c r="CB93" i="37"/>
  <c r="CS50" i="54"/>
  <c r="L23" i="57" s="1"/>
  <c r="U28" i="40"/>
  <c r="Y28" i="40" s="1"/>
  <c r="S45" i="40"/>
  <c r="U45" i="40" s="1"/>
  <c r="CF47" i="36"/>
  <c r="CG47" i="37"/>
  <c r="K89" i="37"/>
  <c r="CV59" i="54"/>
  <c r="CV49" i="54"/>
  <c r="O22" i="57" s="1"/>
  <c r="CL41" i="36"/>
  <c r="CV41" i="37"/>
  <c r="CU37" i="37"/>
  <c r="CV36" i="53"/>
  <c r="O17" i="56" s="1"/>
  <c r="AO94" i="37"/>
  <c r="BA48" i="36"/>
  <c r="CK48" i="53"/>
  <c r="CU48" i="53" s="1"/>
  <c r="N21" i="56" s="1"/>
  <c r="BA41" i="36"/>
  <c r="CK41" i="53"/>
  <c r="CU41" i="53" s="1"/>
  <c r="BA34" i="36"/>
  <c r="CK34" i="53"/>
  <c r="AQ65" i="53"/>
  <c r="BH65" i="53"/>
  <c r="CM58" i="53"/>
  <c r="CM59" i="37"/>
  <c r="G59" i="36"/>
  <c r="CI42" i="36"/>
  <c r="CS42" i="37"/>
  <c r="CM53" i="37"/>
  <c r="G53" i="36"/>
  <c r="CM45" i="37"/>
  <c r="G45" i="36"/>
  <c r="CS37" i="37"/>
  <c r="AV47" i="36"/>
  <c r="AW47" i="37"/>
  <c r="AW47" i="36" s="1"/>
  <c r="CR50" i="54"/>
  <c r="M50" i="54"/>
  <c r="CW50" i="54" s="1"/>
  <c r="M60" i="54"/>
  <c r="CW60" i="54" s="1"/>
  <c r="CR60" i="54"/>
  <c r="CR36" i="54"/>
  <c r="M36" i="54"/>
  <c r="M48" i="53"/>
  <c r="CW48" i="53" s="1"/>
  <c r="CR48" i="53"/>
  <c r="CR59" i="53"/>
  <c r="M59" i="53"/>
  <c r="CW59" i="53" s="1"/>
  <c r="CN44" i="53"/>
  <c r="CS44" i="53" s="1"/>
  <c r="L29" i="56" s="1"/>
  <c r="L44" i="53"/>
  <c r="CB44" i="36"/>
  <c r="CF44" i="54"/>
  <c r="CF65" i="54" s="1"/>
  <c r="AR44" i="36"/>
  <c r="AR65" i="36" s="1"/>
  <c r="AV44" i="53"/>
  <c r="AW44" i="53" s="1"/>
  <c r="M60" i="37"/>
  <c r="CR60" i="37"/>
  <c r="L60" i="36"/>
  <c r="CN53" i="36"/>
  <c r="X34" i="36"/>
  <c r="Y34" i="37"/>
  <c r="T46" i="36"/>
  <c r="CN46" i="37"/>
  <c r="O46" i="36"/>
  <c r="O65" i="36" s="1"/>
  <c r="S46" i="37"/>
  <c r="S46" i="36" s="1"/>
  <c r="CG60" i="37"/>
  <c r="CF60" i="36"/>
  <c r="CQ60" i="36"/>
  <c r="CF39" i="36"/>
  <c r="CG39" i="37"/>
  <c r="CQ41" i="36"/>
  <c r="AG17" i="56"/>
  <c r="AL17" i="56"/>
  <c r="J44" i="36"/>
  <c r="CV39" i="54"/>
  <c r="CV45" i="54"/>
  <c r="CL37" i="36"/>
  <c r="CV50" i="37"/>
  <c r="CL50" i="36"/>
  <c r="CO34" i="36"/>
  <c r="CO65" i="37"/>
  <c r="CP34" i="36"/>
  <c r="W40" i="36"/>
  <c r="CQ40" i="37"/>
  <c r="CQ40" i="36" s="1"/>
  <c r="AH59" i="36"/>
  <c r="CP59" i="37"/>
  <c r="AJ59" i="37"/>
  <c r="AH56" i="36"/>
  <c r="CP56" i="37"/>
  <c r="CU56" i="37" s="1"/>
  <c r="AJ56" i="37"/>
  <c r="CK44" i="53"/>
  <c r="CK44" i="36" s="1"/>
  <c r="BA44" i="36"/>
  <c r="CK37" i="53"/>
  <c r="CU37" i="53" s="1"/>
  <c r="N18" i="56" s="1"/>
  <c r="BA37" i="36"/>
  <c r="BA35" i="36"/>
  <c r="CK35" i="53"/>
  <c r="CU35" i="53" s="1"/>
  <c r="N16" i="56" s="1"/>
  <c r="CA49" i="54"/>
  <c r="CA49" i="36" s="1"/>
  <c r="CI49" i="54"/>
  <c r="CS49" i="54" s="1"/>
  <c r="L22" i="57" s="1"/>
  <c r="CA59" i="54"/>
  <c r="CA59" i="36" s="1"/>
  <c r="CI59" i="54"/>
  <c r="CS59" i="54" s="1"/>
  <c r="CA44" i="54"/>
  <c r="CM44" i="54" s="1"/>
  <c r="CI44" i="54"/>
  <c r="CI44" i="36" s="1"/>
  <c r="AQ49" i="36"/>
  <c r="AM94" i="37"/>
  <c r="AM89" i="37"/>
  <c r="AM91" i="37" s="1"/>
  <c r="BC44" i="53"/>
  <c r="BC44" i="36" s="1"/>
  <c r="CS56" i="53"/>
  <c r="L31" i="56" s="1"/>
  <c r="CM34" i="53"/>
  <c r="AE46" i="37"/>
  <c r="AE46" i="36" s="1"/>
  <c r="AA46" i="36"/>
  <c r="AA65" i="36" s="1"/>
  <c r="CS48" i="37"/>
  <c r="G58" i="36"/>
  <c r="CM58" i="37"/>
  <c r="CS51" i="37"/>
  <c r="AA93" i="54"/>
  <c r="CF50" i="36"/>
  <c r="CG50" i="37"/>
  <c r="CF48" i="36"/>
  <c r="CG48" i="37"/>
  <c r="M25" i="28"/>
  <c r="CT52" i="36"/>
  <c r="M25" i="58" s="1"/>
  <c r="AZ89" i="36"/>
  <c r="AZ91" i="36" s="1"/>
  <c r="AZ93" i="36" s="1"/>
  <c r="AZ94" i="36"/>
  <c r="CQ36" i="36"/>
  <c r="AL31" i="57"/>
  <c r="AG31" i="57"/>
  <c r="AM16" i="57"/>
  <c r="AH16" i="57"/>
  <c r="CV57" i="54"/>
  <c r="BB89" i="53"/>
  <c r="CQ65" i="54"/>
  <c r="CV43" i="54"/>
  <c r="CV39" i="37"/>
  <c r="CL39" i="36"/>
  <c r="CV60" i="37"/>
  <c r="CL60" i="36"/>
  <c r="BY65" i="37"/>
  <c r="BF38" i="36"/>
  <c r="CP38" i="54"/>
  <c r="CV53" i="53"/>
  <c r="O26" i="56" s="1"/>
  <c r="AN26" i="56" s="1"/>
  <c r="AO42" i="36"/>
  <c r="CK56" i="53"/>
  <c r="CU56" i="53" s="1"/>
  <c r="N31" i="56" s="1"/>
  <c r="BA56" i="36"/>
  <c r="CK49" i="53"/>
  <c r="CU49" i="53" s="1"/>
  <c r="N22" i="56" s="1"/>
  <c r="BA49" i="36"/>
  <c r="BA42" i="36"/>
  <c r="CK42" i="53"/>
  <c r="CU42" i="53" s="1"/>
  <c r="N28" i="56" s="1"/>
  <c r="AM28" i="56" s="1"/>
  <c r="CK55" i="53"/>
  <c r="CU55" i="53" s="1"/>
  <c r="N32" i="56" s="1"/>
  <c r="BA55" i="36"/>
  <c r="CA55" i="54"/>
  <c r="CG55" i="54" s="1"/>
  <c r="CI55" i="54"/>
  <c r="CS55" i="54" s="1"/>
  <c r="L32" i="57" s="1"/>
  <c r="CA39" i="54"/>
  <c r="CG39" i="54" s="1"/>
  <c r="CI39" i="54"/>
  <c r="CS39" i="54" s="1"/>
  <c r="BC55" i="53"/>
  <c r="BI55" i="53" s="1"/>
  <c r="G46" i="53"/>
  <c r="CM46" i="53" s="1"/>
  <c r="CI46" i="53"/>
  <c r="CI65" i="53" s="1"/>
  <c r="CS60" i="53"/>
  <c r="CM38" i="37"/>
  <c r="G38" i="36"/>
  <c r="CS56" i="37"/>
  <c r="CS49" i="37"/>
  <c r="AV59" i="36"/>
  <c r="AW59" i="37"/>
  <c r="AW59" i="36" s="1"/>
  <c r="AV42" i="36"/>
  <c r="AW42" i="37"/>
  <c r="AK43" i="54"/>
  <c r="CR37" i="54"/>
  <c r="M37" i="54"/>
  <c r="CR47" i="54"/>
  <c r="M47" i="54"/>
  <c r="CR60" i="53"/>
  <c r="M60" i="53"/>
  <c r="CW60" i="53" s="1"/>
  <c r="CR36" i="53"/>
  <c r="M36" i="53"/>
  <c r="CW36" i="53" s="1"/>
  <c r="CR47" i="53"/>
  <c r="M47" i="53"/>
  <c r="CW47" i="53" s="1"/>
  <c r="L57" i="36"/>
  <c r="M57" i="37"/>
  <c r="CR57" i="37"/>
  <c r="CN42" i="36"/>
  <c r="BH44" i="37"/>
  <c r="BD44" i="36"/>
  <c r="CR42" i="53"/>
  <c r="M42" i="53"/>
  <c r="CW42" i="53" s="1"/>
  <c r="CT50" i="36"/>
  <c r="M23" i="58" s="1"/>
  <c r="M23" i="28"/>
  <c r="BX94" i="37"/>
  <c r="BX89" i="37"/>
  <c r="BX91" i="37" s="1"/>
  <c r="BX93" i="37" s="1"/>
  <c r="AG16" i="56"/>
  <c r="AL16" i="56"/>
  <c r="CT37" i="36"/>
  <c r="M18" i="58" s="1"/>
  <c r="M18" i="28"/>
  <c r="BE89" i="36"/>
  <c r="BE91" i="36" s="1"/>
  <c r="BE93" i="36" s="1"/>
  <c r="BE94" i="36"/>
  <c r="AL19" i="57"/>
  <c r="AG19" i="57"/>
  <c r="BZ89" i="54"/>
  <c r="CL52" i="36"/>
  <c r="CJ34" i="36"/>
  <c r="CT34" i="37"/>
  <c r="CJ65" i="37"/>
  <c r="BF50" i="36"/>
  <c r="CP50" i="54"/>
  <c r="CP60" i="54"/>
  <c r="CU60" i="54" s="1"/>
  <c r="BF60" i="36"/>
  <c r="CP45" i="54"/>
  <c r="CU45" i="54" s="1"/>
  <c r="BF45" i="36"/>
  <c r="CL58" i="36"/>
  <c r="CV58" i="53"/>
  <c r="CV52" i="53"/>
  <c r="O25" i="56" s="1"/>
  <c r="W54" i="36"/>
  <c r="CQ54" i="37"/>
  <c r="CQ54" i="36" s="1"/>
  <c r="W51" i="36"/>
  <c r="CQ51" i="37"/>
  <c r="CQ51" i="36" s="1"/>
  <c r="W52" i="36"/>
  <c r="CQ52" i="37"/>
  <c r="CQ52" i="36" s="1"/>
  <c r="AD89" i="54"/>
  <c r="BH38" i="54"/>
  <c r="BI38" i="54" s="1"/>
  <c r="CA53" i="54"/>
  <c r="CG53" i="54" s="1"/>
  <c r="CI53" i="54"/>
  <c r="CS53" i="54" s="1"/>
  <c r="L26" i="57" s="1"/>
  <c r="CA37" i="54"/>
  <c r="CG37" i="54" s="1"/>
  <c r="CI37" i="54"/>
  <c r="CS37" i="54" s="1"/>
  <c r="L18" i="57" s="1"/>
  <c r="CA48" i="54"/>
  <c r="CG48" i="54" s="1"/>
  <c r="CI48" i="54"/>
  <c r="CS48" i="54" s="1"/>
  <c r="L21" i="57" s="1"/>
  <c r="BC34" i="53"/>
  <c r="BI34" i="53" s="1"/>
  <c r="CS52" i="53"/>
  <c r="L25" i="56" s="1"/>
  <c r="CS36" i="53"/>
  <c r="L17" i="56" s="1"/>
  <c r="BC59" i="36"/>
  <c r="AE49" i="36"/>
  <c r="AA65" i="37"/>
  <c r="CM44" i="37"/>
  <c r="G44" i="36"/>
  <c r="G39" i="36"/>
  <c r="CM39" i="37"/>
  <c r="CR43" i="54"/>
  <c r="M43" i="54"/>
  <c r="CR54" i="54"/>
  <c r="M54" i="54"/>
  <c r="CW54" i="54" s="1"/>
  <c r="M34" i="53"/>
  <c r="CR37" i="53"/>
  <c r="M37" i="53"/>
  <c r="CW37" i="53" s="1"/>
  <c r="CM34" i="54"/>
  <c r="CK50" i="54"/>
  <c r="CR34" i="54"/>
  <c r="M34" i="54"/>
  <c r="CR38" i="53"/>
  <c r="M38" i="53"/>
  <c r="CR49" i="53"/>
  <c r="M49" i="53"/>
  <c r="M47" i="37"/>
  <c r="L47" i="36"/>
  <c r="CR47" i="37"/>
  <c r="CN39" i="36"/>
  <c r="CN59" i="36"/>
  <c r="M36" i="37"/>
  <c r="L36" i="36"/>
  <c r="CR36" i="37"/>
  <c r="CK39" i="54"/>
  <c r="BI50" i="37"/>
  <c r="CO75" i="54"/>
  <c r="CC75" i="36"/>
  <c r="BH54" i="36"/>
  <c r="BI54" i="37"/>
  <c r="BI39" i="37"/>
  <c r="CF34" i="53"/>
  <c r="CB65" i="53"/>
  <c r="CB34" i="36"/>
  <c r="AR65" i="54"/>
  <c r="Y34" i="53"/>
  <c r="X65" i="53"/>
  <c r="H44" i="36"/>
  <c r="L44" i="37"/>
  <c r="CN44" i="37"/>
  <c r="CS44" i="37" s="1"/>
  <c r="L35" i="36"/>
  <c r="CR35" i="37"/>
  <c r="M35" i="37"/>
  <c r="CN55" i="36"/>
  <c r="CN48" i="36"/>
  <c r="Y60" i="37"/>
  <c r="Y60" i="36" s="1"/>
  <c r="X60" i="36"/>
  <c r="X44" i="37"/>
  <c r="CG58" i="53"/>
  <c r="AE40" i="40"/>
  <c r="AE33" i="40"/>
  <c r="BI35" i="40"/>
  <c r="BD47" i="40"/>
  <c r="BI47" i="40" s="1"/>
  <c r="BI24" i="40"/>
  <c r="AT44" i="40"/>
  <c r="AT21" i="40"/>
  <c r="BI22" i="40"/>
  <c r="CF43" i="36"/>
  <c r="CG43" i="37"/>
  <c r="CQ48" i="36"/>
  <c r="CG35" i="37"/>
  <c r="CF35" i="36"/>
  <c r="CT35" i="36"/>
  <c r="M16" i="58" s="1"/>
  <c r="M16" i="28"/>
  <c r="CT42" i="36"/>
  <c r="M28" i="58" s="1"/>
  <c r="AL28" i="58" s="1"/>
  <c r="M28" i="28"/>
  <c r="AL28" i="28" s="1"/>
  <c r="CQ34" i="36"/>
  <c r="CV47" i="37"/>
  <c r="CL47" i="36"/>
  <c r="CL38" i="36"/>
  <c r="AE47" i="54"/>
  <c r="AK47" i="54" s="1"/>
  <c r="CK47" i="54"/>
  <c r="AC65" i="54"/>
  <c r="BF65" i="54"/>
  <c r="BF43" i="36"/>
  <c r="CP43" i="54"/>
  <c r="CU43" i="54" s="1"/>
  <c r="CP40" i="54"/>
  <c r="CU40" i="54" s="1"/>
  <c r="N20" i="57" s="1"/>
  <c r="BF40" i="36"/>
  <c r="AH41" i="36"/>
  <c r="AJ41" i="37"/>
  <c r="CP41" i="37"/>
  <c r="CP41" i="36" s="1"/>
  <c r="AH60" i="36"/>
  <c r="AJ60" i="37"/>
  <c r="CP60" i="37"/>
  <c r="CU60" i="37" s="1"/>
  <c r="CA51" i="54"/>
  <c r="CG51" i="54" s="1"/>
  <c r="CI51" i="54"/>
  <c r="CS51" i="54" s="1"/>
  <c r="L24" i="57" s="1"/>
  <c r="CA35" i="54"/>
  <c r="CG35" i="54" s="1"/>
  <c r="CI35" i="54"/>
  <c r="CS35" i="54" s="1"/>
  <c r="L16" i="57" s="1"/>
  <c r="CS50" i="37"/>
  <c r="CI50" i="36"/>
  <c r="CM60" i="37"/>
  <c r="G60" i="36"/>
  <c r="CM60" i="36" s="1"/>
  <c r="CS53" i="37"/>
  <c r="CS45" i="37"/>
  <c r="AV43" i="36"/>
  <c r="AW43" i="37"/>
  <c r="AW43" i="36" s="1"/>
  <c r="M43" i="53"/>
  <c r="CR43" i="53"/>
  <c r="CR41" i="37"/>
  <c r="M41" i="37"/>
  <c r="L41" i="36"/>
  <c r="CN60" i="36"/>
  <c r="Y58" i="37"/>
  <c r="X58" i="36"/>
  <c r="Y41" i="37"/>
  <c r="X41" i="36"/>
  <c r="X45" i="36"/>
  <c r="Y45" i="36"/>
  <c r="S89" i="53"/>
  <c r="BH58" i="36"/>
  <c r="BI58" i="37"/>
  <c r="BI40" i="37"/>
  <c r="BI53" i="37"/>
  <c r="BH53" i="36"/>
  <c r="BI38" i="37"/>
  <c r="CF42" i="36"/>
  <c r="CG42" i="37"/>
  <c r="CF59" i="36"/>
  <c r="CT38" i="36"/>
  <c r="M19" i="58" s="1"/>
  <c r="M19" i="28"/>
  <c r="BG89" i="37"/>
  <c r="CF54" i="36"/>
  <c r="CG54" i="37"/>
  <c r="CG54" i="36" s="1"/>
  <c r="CP46" i="54"/>
  <c r="CU46" i="54" s="1"/>
  <c r="N30" i="57" s="1"/>
  <c r="M27" i="28"/>
  <c r="CT54" i="36"/>
  <c r="M27" i="58" s="1"/>
  <c r="CV75" i="54"/>
  <c r="CQ75" i="36"/>
  <c r="AG94" i="37"/>
  <c r="AG89" i="37"/>
  <c r="AG91" i="37" s="1"/>
  <c r="AG93" i="37" s="1"/>
  <c r="D89" i="53"/>
  <c r="D91" i="53" s="1"/>
  <c r="D93" i="53" s="1"/>
  <c r="D94" i="53"/>
  <c r="CL53" i="36"/>
  <c r="CV36" i="37"/>
  <c r="CL36" i="36"/>
  <c r="BF58" i="36"/>
  <c r="CP58" i="54"/>
  <c r="CP55" i="54"/>
  <c r="CU55" i="54" s="1"/>
  <c r="N32" i="57" s="1"/>
  <c r="BF55" i="36"/>
  <c r="CP52" i="54"/>
  <c r="CU52" i="54" s="1"/>
  <c r="N25" i="57" s="1"/>
  <c r="BF52" i="36"/>
  <c r="BF57" i="36"/>
  <c r="CP57" i="54"/>
  <c r="CU57" i="54" s="1"/>
  <c r="AO65" i="54"/>
  <c r="AQ58" i="54"/>
  <c r="AQ58" i="36" s="1"/>
  <c r="AK34" i="53"/>
  <c r="AJ65" i="53"/>
  <c r="AQ34" i="36"/>
  <c r="CS34" i="53"/>
  <c r="AE45" i="36"/>
  <c r="AE57" i="36"/>
  <c r="CS57" i="37"/>
  <c r="CM40" i="37"/>
  <c r="G40" i="36"/>
  <c r="G35" i="36"/>
  <c r="CM35" i="37"/>
  <c r="CA46" i="37"/>
  <c r="CA34" i="36"/>
  <c r="AV45" i="36"/>
  <c r="AW45" i="37"/>
  <c r="AV56" i="36"/>
  <c r="AW56" i="37"/>
  <c r="AW56" i="36" s="1"/>
  <c r="AF44" i="36"/>
  <c r="AF65" i="36" s="1"/>
  <c r="CT59" i="36"/>
  <c r="CQ47" i="36"/>
  <c r="AL21" i="56"/>
  <c r="AG21" i="56"/>
  <c r="BE94" i="37"/>
  <c r="BE89" i="37"/>
  <c r="BE91" i="37" s="1"/>
  <c r="BE93" i="37" s="1"/>
  <c r="CQ39" i="36"/>
  <c r="CV41" i="54"/>
  <c r="BB94" i="54"/>
  <c r="BB89" i="54"/>
  <c r="BB91" i="54" s="1"/>
  <c r="BB93" i="54" s="1"/>
  <c r="CV55" i="37"/>
  <c r="CL55" i="36"/>
  <c r="CL49" i="36"/>
  <c r="CV49" i="37"/>
  <c r="CL54" i="36"/>
  <c r="J65" i="53"/>
  <c r="R89" i="53"/>
  <c r="CV37" i="53"/>
  <c r="O18" i="56" s="1"/>
  <c r="AP89" i="53"/>
  <c r="AH49" i="36"/>
  <c r="AJ49" i="37"/>
  <c r="CP49" i="37"/>
  <c r="CU49" i="37" s="1"/>
  <c r="AH42" i="36"/>
  <c r="AJ42" i="37"/>
  <c r="CP42" i="37"/>
  <c r="AH39" i="36"/>
  <c r="AJ39" i="37"/>
  <c r="CP39" i="37"/>
  <c r="CU39" i="37" s="1"/>
  <c r="AH40" i="36"/>
  <c r="AJ40" i="37"/>
  <c r="CP40" i="37"/>
  <c r="BH39" i="54"/>
  <c r="BI39" i="54" s="1"/>
  <c r="BC35" i="53"/>
  <c r="BI35" i="53" s="1"/>
  <c r="CM45" i="53"/>
  <c r="BC60" i="36"/>
  <c r="BC50" i="36"/>
  <c r="G55" i="36"/>
  <c r="CM55" i="37"/>
  <c r="CS38" i="37"/>
  <c r="CI38" i="36"/>
  <c r="CM41" i="37"/>
  <c r="G41" i="36"/>
  <c r="AW55" i="37"/>
  <c r="AW55" i="36" s="1"/>
  <c r="AV55" i="36"/>
  <c r="AW39" i="37"/>
  <c r="AW39" i="36" s="1"/>
  <c r="AV39" i="36"/>
  <c r="AF65" i="54"/>
  <c r="T44" i="36"/>
  <c r="X44" i="54"/>
  <c r="Y44" i="54" s="1"/>
  <c r="Y58" i="53"/>
  <c r="L37" i="36"/>
  <c r="M37" i="37"/>
  <c r="CN50" i="36"/>
  <c r="X54" i="36"/>
  <c r="Y54" i="37"/>
  <c r="Y54" i="36" s="1"/>
  <c r="X57" i="36"/>
  <c r="Y57" i="37"/>
  <c r="Y57" i="36" s="1"/>
  <c r="X42" i="37"/>
  <c r="CR42" i="37" s="1"/>
  <c r="BI43" i="37"/>
  <c r="BH43" i="36"/>
  <c r="BH55" i="36"/>
  <c r="BI55" i="37"/>
  <c r="BH41" i="36"/>
  <c r="BI41" i="37"/>
  <c r="CT48" i="36"/>
  <c r="M21" i="58" s="1"/>
  <c r="M21" i="28"/>
  <c r="AL23" i="57"/>
  <c r="AG23" i="57"/>
  <c r="AL32" i="57"/>
  <c r="AG32" i="57"/>
  <c r="O94" i="54"/>
  <c r="O89" i="54"/>
  <c r="O91" i="54" s="1"/>
  <c r="CG45" i="37"/>
  <c r="CF45" i="36"/>
  <c r="CT57" i="36"/>
  <c r="AN94" i="37"/>
  <c r="AN89" i="37"/>
  <c r="AN91" i="37" s="1"/>
  <c r="AN93" i="37" s="1"/>
  <c r="CV53" i="54"/>
  <c r="O26" i="57" s="1"/>
  <c r="AN26" i="57" s="1"/>
  <c r="CL51" i="36"/>
  <c r="CL46" i="37"/>
  <c r="CL46" i="36" s="1"/>
  <c r="F46" i="36"/>
  <c r="CL40" i="36"/>
  <c r="BB65" i="37"/>
  <c r="BA94" i="54"/>
  <c r="BA89" i="54"/>
  <c r="BA91" i="54" s="1"/>
  <c r="BA93" i="54" s="1"/>
  <c r="CK48" i="36"/>
  <c r="CV40" i="53"/>
  <c r="O20" i="56" s="1"/>
  <c r="AH45" i="36"/>
  <c r="CP45" i="37"/>
  <c r="AJ45" i="37"/>
  <c r="AH38" i="36"/>
  <c r="CP38" i="37"/>
  <c r="AJ38" i="37"/>
  <c r="AH35" i="36"/>
  <c r="CP35" i="37"/>
  <c r="CP35" i="36" s="1"/>
  <c r="AJ35" i="37"/>
  <c r="CK52" i="53"/>
  <c r="CU52" i="53" s="1"/>
  <c r="N25" i="56" s="1"/>
  <c r="BA52" i="36"/>
  <c r="BA65" i="53"/>
  <c r="CK45" i="53"/>
  <c r="CU45" i="53" s="1"/>
  <c r="BA45" i="36"/>
  <c r="CK38" i="53"/>
  <c r="CU38" i="53" s="1"/>
  <c r="N19" i="56" s="1"/>
  <c r="BA38" i="36"/>
  <c r="BA39" i="36"/>
  <c r="CK39" i="53"/>
  <c r="CU39" i="53" s="1"/>
  <c r="BH50" i="54"/>
  <c r="BI50" i="54" s="1"/>
  <c r="BD65" i="54"/>
  <c r="AQ39" i="36"/>
  <c r="BC42" i="53"/>
  <c r="BI42" i="53" s="1"/>
  <c r="BC53" i="36"/>
  <c r="BC46" i="37"/>
  <c r="BI46" i="37" s="1"/>
  <c r="AY46" i="36"/>
  <c r="AY65" i="36" s="1"/>
  <c r="AE34" i="36"/>
  <c r="G52" i="36"/>
  <c r="CM52" i="37"/>
  <c r="CS36" i="37"/>
  <c r="G47" i="36"/>
  <c r="CM47" i="37"/>
  <c r="CS39" i="37"/>
  <c r="AV57" i="36"/>
  <c r="AW57" i="37"/>
  <c r="AW57" i="36" s="1"/>
  <c r="AV40" i="36"/>
  <c r="AW40" i="37"/>
  <c r="AW40" i="36" s="1"/>
  <c r="AW52" i="37"/>
  <c r="AW52" i="36" s="1"/>
  <c r="AV52" i="36"/>
  <c r="CA65" i="53"/>
  <c r="CR51" i="54"/>
  <c r="M51" i="54"/>
  <c r="CR38" i="54"/>
  <c r="M38" i="54"/>
  <c r="CW38" i="54" s="1"/>
  <c r="CR50" i="53"/>
  <c r="M50" i="53"/>
  <c r="S58" i="36"/>
  <c r="CR48" i="54"/>
  <c r="M48" i="54"/>
  <c r="M58" i="54"/>
  <c r="CR58" i="54"/>
  <c r="CR42" i="54"/>
  <c r="M42" i="54"/>
  <c r="CW42" i="54" s="1"/>
  <c r="T65" i="54"/>
  <c r="CB65" i="54"/>
  <c r="CB94" i="54" s="1"/>
  <c r="CR56" i="37"/>
  <c r="L56" i="36"/>
  <c r="M56" i="37"/>
  <c r="CN47" i="36"/>
  <c r="L51" i="36"/>
  <c r="M51" i="37"/>
  <c r="X48" i="36"/>
  <c r="Y48" i="37"/>
  <c r="Y48" i="36" s="1"/>
  <c r="Y59" i="37"/>
  <c r="Y59" i="36" s="1"/>
  <c r="X59" i="36"/>
  <c r="CK42" i="54"/>
  <c r="AK34" i="37"/>
  <c r="AV65" i="54"/>
  <c r="AR65" i="53"/>
  <c r="L52" i="36"/>
  <c r="M52" i="37"/>
  <c r="L43" i="36"/>
  <c r="CR43" i="37"/>
  <c r="M43" i="37"/>
  <c r="CR40" i="37"/>
  <c r="L40" i="36"/>
  <c r="M40" i="37"/>
  <c r="X43" i="36"/>
  <c r="Y43" i="37"/>
  <c r="Y55" i="37"/>
  <c r="Y55" i="36" s="1"/>
  <c r="X55" i="36"/>
  <c r="Y39" i="37"/>
  <c r="Y39" i="36" s="1"/>
  <c r="X39" i="36"/>
  <c r="BI56" i="37"/>
  <c r="BH51" i="36"/>
  <c r="BI51" i="37"/>
  <c r="BI51" i="36" s="1"/>
  <c r="CN34" i="37"/>
  <c r="H34" i="36"/>
  <c r="L34" i="37"/>
  <c r="H65" i="37"/>
  <c r="AE34" i="40"/>
  <c r="AE25" i="40"/>
  <c r="BI38" i="40"/>
  <c r="BI26" i="40"/>
  <c r="BI19" i="40"/>
  <c r="CT49" i="36"/>
  <c r="M22" i="58" s="1"/>
  <c r="M22" i="28"/>
  <c r="CF57" i="36"/>
  <c r="CG57" i="37"/>
  <c r="BC65" i="54"/>
  <c r="CF55" i="36"/>
  <c r="CG55" i="37"/>
  <c r="AG30" i="57"/>
  <c r="AL30" i="57"/>
  <c r="CJ89" i="53"/>
  <c r="CJ91" i="53" s="1"/>
  <c r="CJ93" i="53" s="1"/>
  <c r="CJ94" i="53"/>
  <c r="CV34" i="54"/>
  <c r="CL65" i="54"/>
  <c r="AU89" i="54"/>
  <c r="CR65" i="37"/>
  <c r="CU47" i="37"/>
  <c r="BZ89" i="53"/>
  <c r="AC53" i="36"/>
  <c r="AC65" i="36" s="1"/>
  <c r="BA57" i="36"/>
  <c r="CK57" i="53"/>
  <c r="CU57" i="53" s="1"/>
  <c r="CK50" i="53"/>
  <c r="CU50" i="53" s="1"/>
  <c r="N23" i="56" s="1"/>
  <c r="BA50" i="36"/>
  <c r="BA51" i="36"/>
  <c r="CK51" i="53"/>
  <c r="CU51" i="53" s="1"/>
  <c r="N24" i="56" s="1"/>
  <c r="BH37" i="54"/>
  <c r="BI37" i="54" s="1"/>
  <c r="BI43" i="53"/>
  <c r="BC41" i="53"/>
  <c r="BI41" i="53" s="1"/>
  <c r="BC48" i="36"/>
  <c r="BC57" i="36"/>
  <c r="CS59" i="37"/>
  <c r="CM42" i="37"/>
  <c r="G42" i="36"/>
  <c r="CS60" i="37"/>
  <c r="CI60" i="36"/>
  <c r="AV54" i="36"/>
  <c r="AW54" i="37"/>
  <c r="AW54" i="36" s="1"/>
  <c r="AV38" i="36"/>
  <c r="AW38" i="37"/>
  <c r="AW50" i="37"/>
  <c r="AW50" i="36" s="1"/>
  <c r="AV50" i="36"/>
  <c r="CR57" i="54"/>
  <c r="M57" i="54"/>
  <c r="M41" i="54"/>
  <c r="CR41" i="54"/>
  <c r="CR52" i="54"/>
  <c r="M52" i="54"/>
  <c r="CR56" i="53"/>
  <c r="M56" i="53"/>
  <c r="CW56" i="53" s="1"/>
  <c r="CR40" i="53"/>
  <c r="M40" i="53"/>
  <c r="CW40" i="53" s="1"/>
  <c r="M51" i="53"/>
  <c r="CW51" i="53" s="1"/>
  <c r="CR51" i="53"/>
  <c r="M49" i="37"/>
  <c r="L49" i="36"/>
  <c r="CR49" i="37"/>
  <c r="L38" i="36"/>
  <c r="CR38" i="37"/>
  <c r="M38" i="37"/>
  <c r="Y53" i="37"/>
  <c r="Y53" i="36" s="1"/>
  <c r="X53" i="36"/>
  <c r="M31" i="28"/>
  <c r="CT56" i="36"/>
  <c r="M31" i="58" s="1"/>
  <c r="J94" i="54"/>
  <c r="J89" i="54"/>
  <c r="J91" i="54" s="1"/>
  <c r="J93" i="54" s="1"/>
  <c r="AN89" i="36"/>
  <c r="AN91" i="36" s="1"/>
  <c r="AN93" i="36" s="1"/>
  <c r="AN94" i="36"/>
  <c r="M20" i="28"/>
  <c r="CT40" i="36"/>
  <c r="M20" i="58" s="1"/>
  <c r="CS34" i="54"/>
  <c r="I89" i="53"/>
  <c r="I91" i="53" s="1"/>
  <c r="I93" i="53" s="1"/>
  <c r="I94" i="53"/>
  <c r="CQ44" i="37"/>
  <c r="CQ44" i="36" s="1"/>
  <c r="CS60" i="54"/>
  <c r="V94" i="53"/>
  <c r="V89" i="53"/>
  <c r="V91" i="53" s="1"/>
  <c r="V93" i="53" s="1"/>
  <c r="AN17" i="57"/>
  <c r="CL59" i="36"/>
  <c r="CV56" i="37"/>
  <c r="CL56" i="36"/>
  <c r="J94" i="37"/>
  <c r="J89" i="37"/>
  <c r="J91" i="37" s="1"/>
  <c r="J93" i="37" s="1"/>
  <c r="AI65" i="36"/>
  <c r="CU58" i="37"/>
  <c r="AU89" i="53"/>
  <c r="F65" i="53"/>
  <c r="BZ65" i="37"/>
  <c r="AH46" i="36"/>
  <c r="AJ46" i="37"/>
  <c r="AH43" i="36"/>
  <c r="AH65" i="37"/>
  <c r="AJ43" i="37"/>
  <c r="CP43" i="37"/>
  <c r="CK60" i="53"/>
  <c r="CU60" i="53" s="1"/>
  <c r="BA60" i="36"/>
  <c r="CK53" i="53"/>
  <c r="CU53" i="53" s="1"/>
  <c r="N26" i="56" s="1"/>
  <c r="AM26" i="56" s="1"/>
  <c r="BA53" i="36"/>
  <c r="BA47" i="36"/>
  <c r="CK47" i="53"/>
  <c r="CU47" i="53" s="1"/>
  <c r="BH40" i="54"/>
  <c r="BI40" i="54" s="1"/>
  <c r="CA57" i="54"/>
  <c r="CG57" i="54" s="1"/>
  <c r="CI57" i="54"/>
  <c r="CS57" i="54" s="1"/>
  <c r="CA41" i="54"/>
  <c r="CG41" i="54" s="1"/>
  <c r="CI41" i="54"/>
  <c r="CS41" i="54" s="1"/>
  <c r="CA52" i="54"/>
  <c r="CI52" i="54"/>
  <c r="CS52" i="54" s="1"/>
  <c r="L25" i="57" s="1"/>
  <c r="CA36" i="54"/>
  <c r="CG36" i="54" s="1"/>
  <c r="CI36" i="54"/>
  <c r="CS36" i="54" s="1"/>
  <c r="L17" i="57" s="1"/>
  <c r="AQ42" i="36"/>
  <c r="BC51" i="36"/>
  <c r="BC43" i="36"/>
  <c r="BC35" i="36"/>
  <c r="AE52" i="36"/>
  <c r="CM48" i="37"/>
  <c r="G48" i="36"/>
  <c r="CS40" i="37"/>
  <c r="CS58" i="37"/>
  <c r="CI58" i="36"/>
  <c r="G43" i="36"/>
  <c r="CM43" i="37"/>
  <c r="CS35" i="37"/>
  <c r="CG38" i="37"/>
  <c r="CF38" i="36"/>
  <c r="CG49" i="37"/>
  <c r="CF49" i="36"/>
  <c r="CT53" i="36"/>
  <c r="M26" i="58" s="1"/>
  <c r="AL26" i="58" s="1"/>
  <c r="M26" i="28"/>
  <c r="AL26" i="28" s="1"/>
  <c r="CQ50" i="36"/>
  <c r="AF93" i="37"/>
  <c r="CG40" i="37"/>
  <c r="CF40" i="36"/>
  <c r="CU75" i="54"/>
  <c r="CP75" i="36"/>
  <c r="CQ59" i="37"/>
  <c r="CQ59" i="36" s="1"/>
  <c r="CJ94" i="54"/>
  <c r="CJ89" i="54"/>
  <c r="CJ91" i="54" s="1"/>
  <c r="CJ93" i="54" s="1"/>
  <c r="CU34" i="54"/>
  <c r="CV42" i="54"/>
  <c r="O28" i="57" s="1"/>
  <c r="AN28" i="57" s="1"/>
  <c r="CL48" i="36"/>
  <c r="CV48" i="37"/>
  <c r="CP54" i="54"/>
  <c r="CU54" i="54" s="1"/>
  <c r="N27" i="57" s="1"/>
  <c r="BF54" i="36"/>
  <c r="BF49" i="36"/>
  <c r="CP49" i="54"/>
  <c r="CU53" i="37"/>
  <c r="K46" i="36"/>
  <c r="CQ46" i="53"/>
  <c r="CQ65" i="53" s="1"/>
  <c r="CV59" i="53"/>
  <c r="AO49" i="36"/>
  <c r="CK40" i="53"/>
  <c r="CU40" i="53" s="1"/>
  <c r="N20" i="56" s="1"/>
  <c r="BA40" i="36"/>
  <c r="BA58" i="36"/>
  <c r="CK58" i="53"/>
  <c r="CU58" i="53" s="1"/>
  <c r="BA59" i="36"/>
  <c r="CK59" i="53"/>
  <c r="CU59" i="53" s="1"/>
  <c r="CA47" i="54"/>
  <c r="CG47" i="54" s="1"/>
  <c r="CI47" i="54"/>
  <c r="CS47" i="54" s="1"/>
  <c r="BC47" i="53"/>
  <c r="BI47" i="53" s="1"/>
  <c r="AE65" i="53"/>
  <c r="AA65" i="53"/>
  <c r="AE58" i="36"/>
  <c r="AE43" i="36"/>
  <c r="CS55" i="37"/>
  <c r="G49" i="36"/>
  <c r="CM49" i="37"/>
  <c r="CA53" i="36"/>
  <c r="AW51" i="37"/>
  <c r="AW51" i="36" s="1"/>
  <c r="AV51" i="36"/>
  <c r="AR65" i="37"/>
  <c r="AK34" i="54"/>
  <c r="AJ65" i="54"/>
  <c r="M53" i="54"/>
  <c r="CR53" i="54"/>
  <c r="CR56" i="54"/>
  <c r="M56" i="54"/>
  <c r="CR40" i="54"/>
  <c r="M40" i="54"/>
  <c r="CR52" i="53"/>
  <c r="M52" i="53"/>
  <c r="CW52" i="53" s="1"/>
  <c r="CR55" i="53"/>
  <c r="M55" i="53"/>
  <c r="CW55" i="53" s="1"/>
  <c r="CR39" i="53"/>
  <c r="M39" i="53"/>
  <c r="CW39" i="53" s="1"/>
  <c r="M45" i="37"/>
  <c r="CR45" i="37"/>
  <c r="L45" i="36"/>
  <c r="CN57" i="36"/>
  <c r="M42" i="37"/>
  <c r="L42" i="36"/>
  <c r="BH52" i="36"/>
  <c r="BI52" i="37"/>
  <c r="BI52" i="36" s="1"/>
  <c r="CN46" i="53"/>
  <c r="L46" i="53"/>
  <c r="CF41" i="36"/>
  <c r="CG41" i="37"/>
  <c r="CF51" i="37"/>
  <c r="AZ94" i="37"/>
  <c r="AZ89" i="37"/>
  <c r="AZ91" i="37" s="1"/>
  <c r="AZ93" i="37" s="1"/>
  <c r="AS89" i="36"/>
  <c r="AS91" i="36" s="1"/>
  <c r="AS93" i="36" s="1"/>
  <c r="AS94" i="36"/>
  <c r="C93" i="54"/>
  <c r="CT58" i="36"/>
  <c r="CO46" i="53"/>
  <c r="CO46" i="36" s="1"/>
  <c r="I46" i="36"/>
  <c r="I65" i="36" s="1"/>
  <c r="AL20" i="57"/>
  <c r="AG20" i="57"/>
  <c r="CR65" i="54"/>
  <c r="CR94" i="54" s="1"/>
  <c r="CV47" i="54"/>
  <c r="CV37" i="54"/>
  <c r="O18" i="57" s="1"/>
  <c r="CL45" i="36"/>
  <c r="D94" i="37"/>
  <c r="D89" i="37"/>
  <c r="D91" i="37" s="1"/>
  <c r="D93" i="37" s="1"/>
  <c r="Q65" i="37"/>
  <c r="AI65" i="37"/>
  <c r="CP47" i="54"/>
  <c r="BF47" i="36"/>
  <c r="CP53" i="54"/>
  <c r="CP53" i="36" s="1"/>
  <c r="BF53" i="36"/>
  <c r="CK46" i="37"/>
  <c r="E46" i="36"/>
  <c r="K65" i="53"/>
  <c r="W45" i="36"/>
  <c r="X46" i="37"/>
  <c r="CQ45" i="37"/>
  <c r="CQ45" i="36" s="1"/>
  <c r="W38" i="36"/>
  <c r="CQ38" i="37"/>
  <c r="CQ38" i="36" s="1"/>
  <c r="W35" i="36"/>
  <c r="CQ35" i="37"/>
  <c r="CQ35" i="36" s="1"/>
  <c r="BG89" i="53"/>
  <c r="BZ65" i="36"/>
  <c r="CE65" i="37"/>
  <c r="BH46" i="54"/>
  <c r="BH46" i="36" s="1"/>
  <c r="BI34" i="54"/>
  <c r="CA45" i="54"/>
  <c r="CG45" i="54" s="1"/>
  <c r="CI45" i="54"/>
  <c r="CS45" i="54" s="1"/>
  <c r="CA56" i="54"/>
  <c r="CA56" i="36" s="1"/>
  <c r="CI56" i="54"/>
  <c r="CS56" i="54" s="1"/>
  <c r="L31" i="57" s="1"/>
  <c r="CA40" i="54"/>
  <c r="CG40" i="54" s="1"/>
  <c r="CI40" i="54"/>
  <c r="CS40" i="54" s="1"/>
  <c r="L20" i="57" s="1"/>
  <c r="AQ46" i="37"/>
  <c r="AQ46" i="36" s="1"/>
  <c r="AM46" i="36"/>
  <c r="AM65" i="36" s="1"/>
  <c r="BC58" i="53"/>
  <c r="BC38" i="53"/>
  <c r="BI38" i="53" s="1"/>
  <c r="CS59" i="53"/>
  <c r="CS48" i="53"/>
  <c r="L21" i="56" s="1"/>
  <c r="BC45" i="36"/>
  <c r="BC37" i="36"/>
  <c r="AE56" i="36"/>
  <c r="AE41" i="36"/>
  <c r="CM54" i="37"/>
  <c r="G54" i="36"/>
  <c r="CS47" i="37"/>
  <c r="BW56" i="36"/>
  <c r="BW47" i="36"/>
  <c r="BW35" i="36"/>
  <c r="CR35" i="54"/>
  <c r="M35" i="54"/>
  <c r="H46" i="36"/>
  <c r="CN46" i="54"/>
  <c r="L46" i="54"/>
  <c r="L65" i="54" s="1"/>
  <c r="CR53" i="53"/>
  <c r="M53" i="53"/>
  <c r="O65" i="37"/>
  <c r="CK49" i="54"/>
  <c r="CR54" i="53"/>
  <c r="M54" i="53"/>
  <c r="CW54" i="53" s="1"/>
  <c r="CR57" i="53"/>
  <c r="M57" i="53"/>
  <c r="CR41" i="53"/>
  <c r="M41" i="53"/>
  <c r="Y34" i="54"/>
  <c r="CG34" i="54"/>
  <c r="CN56" i="36"/>
  <c r="M59" i="37"/>
  <c r="L59" i="36"/>
  <c r="CR59" i="37"/>
  <c r="CN51" i="36"/>
  <c r="CN36" i="36"/>
  <c r="BI59" i="37"/>
  <c r="BD42" i="36"/>
  <c r="BH42" i="37"/>
  <c r="BI34" i="37"/>
  <c r="BH34" i="36"/>
  <c r="BI47" i="37"/>
  <c r="BH47" i="36"/>
  <c r="AW34" i="53"/>
  <c r="CN35" i="36"/>
  <c r="M48" i="37"/>
  <c r="CR48" i="37"/>
  <c r="L48" i="36"/>
  <c r="X52" i="37"/>
  <c r="AE44" i="40"/>
  <c r="CP37" i="36" l="1"/>
  <c r="CG37" i="37"/>
  <c r="CA44" i="36"/>
  <c r="AI32" i="57"/>
  <c r="CK35" i="36"/>
  <c r="BI57" i="36"/>
  <c r="AF19" i="57"/>
  <c r="AK19" i="56"/>
  <c r="AK27" i="57"/>
  <c r="CV53" i="37"/>
  <c r="CV53" i="36" s="1"/>
  <c r="AF22" i="56"/>
  <c r="AW45" i="36"/>
  <c r="AN16" i="57"/>
  <c r="AF89" i="53"/>
  <c r="AF91" i="53" s="1"/>
  <c r="AI24" i="56"/>
  <c r="AF44" i="40"/>
  <c r="CW41" i="53"/>
  <c r="CW53" i="53"/>
  <c r="M33" i="28"/>
  <c r="AL33" i="28" s="1"/>
  <c r="AI30" i="57"/>
  <c r="T89" i="37"/>
  <c r="T91" i="37" s="1"/>
  <c r="AK16" i="56"/>
  <c r="U94" i="36"/>
  <c r="AI21" i="56"/>
  <c r="CU38" i="54"/>
  <c r="N19" i="57" s="1"/>
  <c r="AM19" i="57" s="1"/>
  <c r="AN32" i="56"/>
  <c r="CK36" i="36"/>
  <c r="AN31" i="57"/>
  <c r="Y47" i="36"/>
  <c r="P19" i="56"/>
  <c r="AJ19" i="56" s="1"/>
  <c r="AF18" i="56"/>
  <c r="AN19" i="56"/>
  <c r="AF20" i="56"/>
  <c r="AF27" i="56"/>
  <c r="CT44" i="36"/>
  <c r="M29" i="58" s="1"/>
  <c r="AL29" i="58" s="1"/>
  <c r="F89" i="54"/>
  <c r="AV65" i="53"/>
  <c r="K89" i="54"/>
  <c r="AM89" i="53"/>
  <c r="AM91" i="53" s="1"/>
  <c r="AM93" i="53" s="1"/>
  <c r="CI59" i="36"/>
  <c r="CD94" i="37"/>
  <c r="AI25" i="57"/>
  <c r="AI16" i="56"/>
  <c r="AN24" i="57"/>
  <c r="CG43" i="54"/>
  <c r="CW43" i="54" s="1"/>
  <c r="AM20" i="57"/>
  <c r="AH20" i="57"/>
  <c r="R89" i="37"/>
  <c r="BI48" i="36"/>
  <c r="BG89" i="36"/>
  <c r="H89" i="53"/>
  <c r="H91" i="53" s="1"/>
  <c r="H93" i="53" s="1"/>
  <c r="CI55" i="36"/>
  <c r="CG46" i="37"/>
  <c r="Y41" i="36"/>
  <c r="CW38" i="53"/>
  <c r="CN65" i="54"/>
  <c r="CN94" i="54" s="1"/>
  <c r="AW60" i="36"/>
  <c r="AD89" i="37"/>
  <c r="CI35" i="36"/>
  <c r="Y50" i="36"/>
  <c r="CK55" i="36"/>
  <c r="CW50" i="53"/>
  <c r="CW43" i="53"/>
  <c r="CJ65" i="36"/>
  <c r="CJ94" i="36" s="1"/>
  <c r="O89" i="53"/>
  <c r="O91" i="53" s="1"/>
  <c r="CK39" i="36"/>
  <c r="AT94" i="37"/>
  <c r="CU48" i="37"/>
  <c r="N21" i="28" s="1"/>
  <c r="C65" i="36"/>
  <c r="C89" i="36" s="1"/>
  <c r="C91" i="36" s="1"/>
  <c r="CM42" i="36"/>
  <c r="Y43" i="36"/>
  <c r="S65" i="36"/>
  <c r="AK65" i="53"/>
  <c r="BY65" i="36"/>
  <c r="BY89" i="36" s="1"/>
  <c r="BY91" i="36" s="1"/>
  <c r="BY93" i="36" s="1"/>
  <c r="CW57" i="53"/>
  <c r="AW38" i="36"/>
  <c r="CA51" i="36"/>
  <c r="CM51" i="36" s="1"/>
  <c r="CM38" i="36"/>
  <c r="AW44" i="37"/>
  <c r="AW44" i="36" s="1"/>
  <c r="CM53" i="54"/>
  <c r="BI49" i="36"/>
  <c r="AW65" i="53"/>
  <c r="M49" i="36"/>
  <c r="AN27" i="57"/>
  <c r="CV37" i="37"/>
  <c r="CV37" i="36" s="1"/>
  <c r="O18" i="58" s="1"/>
  <c r="BD89" i="53"/>
  <c r="BD91" i="53" s="1"/>
  <c r="BI53" i="36"/>
  <c r="BD65" i="36"/>
  <c r="BD94" i="36" s="1"/>
  <c r="P23" i="56"/>
  <c r="AO23" i="56" s="1"/>
  <c r="BD52" i="40"/>
  <c r="BI52" i="40" s="1"/>
  <c r="CR37" i="37"/>
  <c r="AI23" i="56"/>
  <c r="BI59" i="36"/>
  <c r="L65" i="53"/>
  <c r="CS58" i="36"/>
  <c r="CU51" i="37"/>
  <c r="CU51" i="36" s="1"/>
  <c r="N24" i="58" s="1"/>
  <c r="CU42" i="54"/>
  <c r="N28" i="57" s="1"/>
  <c r="AM28" i="57" s="1"/>
  <c r="CP42" i="36"/>
  <c r="BI54" i="36"/>
  <c r="CP59" i="36"/>
  <c r="CK43" i="36"/>
  <c r="AI27" i="56"/>
  <c r="BI45" i="36"/>
  <c r="M59" i="36"/>
  <c r="M45" i="36"/>
  <c r="F65" i="36"/>
  <c r="CM51" i="54"/>
  <c r="CA43" i="36"/>
  <c r="CM43" i="36" s="1"/>
  <c r="CI39" i="36"/>
  <c r="CW49" i="53"/>
  <c r="AW42" i="36"/>
  <c r="BC54" i="36"/>
  <c r="BD94" i="37"/>
  <c r="V94" i="36"/>
  <c r="AF23" i="56"/>
  <c r="AF25" i="40"/>
  <c r="E65" i="36"/>
  <c r="E94" i="36" s="1"/>
  <c r="AE65" i="37"/>
  <c r="CK41" i="36"/>
  <c r="BI44" i="53"/>
  <c r="P18" i="56"/>
  <c r="AJ18" i="56" s="1"/>
  <c r="Y65" i="53"/>
  <c r="BY89" i="54"/>
  <c r="BY91" i="54" s="1"/>
  <c r="BY93" i="54" s="1"/>
  <c r="AP89" i="36"/>
  <c r="CM54" i="36"/>
  <c r="CK56" i="36"/>
  <c r="P27" i="56"/>
  <c r="AJ27" i="56" s="1"/>
  <c r="AI20" i="57"/>
  <c r="CU49" i="54"/>
  <c r="N22" i="57" s="1"/>
  <c r="AH22" i="57" s="1"/>
  <c r="BH36" i="36"/>
  <c r="CI49" i="36"/>
  <c r="CI47" i="36"/>
  <c r="CP56" i="36"/>
  <c r="AO51" i="40"/>
  <c r="AT51" i="40" s="1"/>
  <c r="AN22" i="56"/>
  <c r="X65" i="54"/>
  <c r="X89" i="54" s="1"/>
  <c r="P16" i="56"/>
  <c r="AO16" i="56" s="1"/>
  <c r="J65" i="36"/>
  <c r="J94" i="36" s="1"/>
  <c r="AI19" i="57"/>
  <c r="Y65" i="54"/>
  <c r="AK65" i="54"/>
  <c r="AK89" i="54" s="1"/>
  <c r="CB65" i="36"/>
  <c r="CB94" i="36" s="1"/>
  <c r="F29" i="40"/>
  <c r="BN29" i="40" s="1"/>
  <c r="CW51" i="54"/>
  <c r="CV40" i="37"/>
  <c r="O20" i="28" s="1"/>
  <c r="T65" i="36"/>
  <c r="T89" i="36" s="1"/>
  <c r="T91" i="36" s="1"/>
  <c r="AM24" i="57"/>
  <c r="CP40" i="36"/>
  <c r="CK51" i="36"/>
  <c r="BH38" i="36"/>
  <c r="BI47" i="36"/>
  <c r="CM35" i="54"/>
  <c r="M48" i="36"/>
  <c r="CF65" i="37"/>
  <c r="BH59" i="36"/>
  <c r="CN65" i="53"/>
  <c r="CN94" i="53" s="1"/>
  <c r="CP43" i="36"/>
  <c r="CG53" i="37"/>
  <c r="CW53" i="37" s="1"/>
  <c r="BI56" i="36"/>
  <c r="CW48" i="54"/>
  <c r="AN31" i="56"/>
  <c r="CV54" i="37"/>
  <c r="CV54" i="36" s="1"/>
  <c r="O27" i="58" s="1"/>
  <c r="CU39" i="54"/>
  <c r="CU39" i="36" s="1"/>
  <c r="CW53" i="54"/>
  <c r="K65" i="36"/>
  <c r="CF53" i="36"/>
  <c r="AF34" i="40"/>
  <c r="BH56" i="36"/>
  <c r="CP38" i="36"/>
  <c r="CP39" i="36"/>
  <c r="CP60" i="36"/>
  <c r="M38" i="36"/>
  <c r="AT89" i="36"/>
  <c r="AT91" i="36" s="1"/>
  <c r="AT93" i="36" s="1"/>
  <c r="AF38" i="40"/>
  <c r="CR37" i="36"/>
  <c r="CS43" i="36"/>
  <c r="AK53" i="36"/>
  <c r="AK24" i="56"/>
  <c r="CS47" i="36"/>
  <c r="CO65" i="36"/>
  <c r="CO94" i="36" s="1"/>
  <c r="AE47" i="36"/>
  <c r="CP46" i="36"/>
  <c r="M36" i="36"/>
  <c r="CV58" i="36"/>
  <c r="BJ42" i="40" s="1"/>
  <c r="CK54" i="36"/>
  <c r="AE53" i="36"/>
  <c r="CM53" i="36" s="1"/>
  <c r="AU89" i="36"/>
  <c r="CG41" i="36"/>
  <c r="CU44" i="53"/>
  <c r="N29" i="56" s="1"/>
  <c r="AM29" i="56" s="1"/>
  <c r="CA35" i="36"/>
  <c r="CM35" i="36" s="1"/>
  <c r="CV51" i="37"/>
  <c r="CV51" i="36" s="1"/>
  <c r="AG33" i="56"/>
  <c r="Q89" i="36"/>
  <c r="Q91" i="36" s="1"/>
  <c r="Q93" i="36" s="1"/>
  <c r="CW35" i="54"/>
  <c r="CM49" i="36"/>
  <c r="CP45" i="36"/>
  <c r="CU41" i="37"/>
  <c r="CU41" i="36" s="1"/>
  <c r="AU25" i="40" s="1"/>
  <c r="AO50" i="40"/>
  <c r="AT50" i="40" s="1"/>
  <c r="BI36" i="36"/>
  <c r="CI43" i="36"/>
  <c r="I27" i="40" s="1"/>
  <c r="BQ27" i="40" s="1"/>
  <c r="AE23" i="40"/>
  <c r="AF23" i="40" s="1"/>
  <c r="CU35" i="37"/>
  <c r="CU35" i="36" s="1"/>
  <c r="BI55" i="36"/>
  <c r="CI53" i="36"/>
  <c r="CN44" i="36"/>
  <c r="F28" i="40" s="1"/>
  <c r="CU50" i="54"/>
  <c r="N23" i="57" s="1"/>
  <c r="AH23" i="57" s="1"/>
  <c r="CK50" i="36"/>
  <c r="M42" i="36"/>
  <c r="CU59" i="37"/>
  <c r="CU59" i="36" s="1"/>
  <c r="AU43" i="40" s="1"/>
  <c r="CV60" i="36"/>
  <c r="BJ44" i="40" s="1"/>
  <c r="AG33" i="57"/>
  <c r="CK53" i="36"/>
  <c r="M43" i="36"/>
  <c r="CM55" i="54"/>
  <c r="AF33" i="40"/>
  <c r="H65" i="36"/>
  <c r="H89" i="36" s="1"/>
  <c r="H91" i="36" s="1"/>
  <c r="CA65" i="37"/>
  <c r="CA89" i="37" s="1"/>
  <c r="AQ65" i="36"/>
  <c r="AQ89" i="36" s="1"/>
  <c r="AM94" i="36"/>
  <c r="AM89" i="36"/>
  <c r="AM91" i="36" s="1"/>
  <c r="X46" i="36"/>
  <c r="CR46" i="37"/>
  <c r="Y46" i="37"/>
  <c r="Y46" i="36" s="1"/>
  <c r="AC94" i="36"/>
  <c r="AC89" i="36"/>
  <c r="AC91" i="36" s="1"/>
  <c r="AC93" i="36" s="1"/>
  <c r="AY94" i="36"/>
  <c r="AY89" i="36"/>
  <c r="AY91" i="36" s="1"/>
  <c r="AF94" i="36"/>
  <c r="AF89" i="36"/>
  <c r="AF91" i="36" s="1"/>
  <c r="AK89" i="53"/>
  <c r="AH32" i="57"/>
  <c r="AM32" i="57"/>
  <c r="AA94" i="36"/>
  <c r="AA89" i="36"/>
  <c r="AA91" i="36" s="1"/>
  <c r="Z49" i="40"/>
  <c r="AE49" i="40" s="1"/>
  <c r="AE32" i="40"/>
  <c r="AF32" i="40" s="1"/>
  <c r="I94" i="36"/>
  <c r="I89" i="36"/>
  <c r="I91" i="36" s="1"/>
  <c r="I93" i="36" s="1"/>
  <c r="L89" i="54"/>
  <c r="CN89" i="53"/>
  <c r="CN91" i="53" s="1"/>
  <c r="CN93" i="53" s="1"/>
  <c r="CQ89" i="53"/>
  <c r="AH94" i="37"/>
  <c r="AH89" i="37"/>
  <c r="AH91" i="37" s="1"/>
  <c r="X65" i="37"/>
  <c r="N22" i="28"/>
  <c r="AM25" i="57"/>
  <c r="AH25" i="57"/>
  <c r="E89" i="36"/>
  <c r="E91" i="36" s="1"/>
  <c r="E93" i="36" s="1"/>
  <c r="AH18" i="57"/>
  <c r="AM18" i="57"/>
  <c r="AE36" i="40"/>
  <c r="AF36" i="40" s="1"/>
  <c r="AE27" i="40"/>
  <c r="AF27" i="40" s="1"/>
  <c r="AE31" i="40"/>
  <c r="AF31" i="40" s="1"/>
  <c r="AE42" i="40"/>
  <c r="AF42" i="40" s="1"/>
  <c r="Y52" i="37"/>
  <c r="Y52" i="36" s="1"/>
  <c r="X52" i="36"/>
  <c r="BI34" i="36"/>
  <c r="BO28" i="40"/>
  <c r="I28" i="40"/>
  <c r="BQ28" i="40" s="1"/>
  <c r="BI58" i="53"/>
  <c r="BI58" i="36" s="1"/>
  <c r="CA46" i="54"/>
  <c r="CG46" i="54" s="1"/>
  <c r="CI46" i="54"/>
  <c r="CS46" i="54" s="1"/>
  <c r="L30" i="57" s="1"/>
  <c r="N32" i="28"/>
  <c r="CU55" i="36"/>
  <c r="N32" i="58" s="1"/>
  <c r="Q94" i="37"/>
  <c r="Q89" i="37"/>
  <c r="Q91" i="37" s="1"/>
  <c r="Q93" i="37" s="1"/>
  <c r="AJ89" i="54"/>
  <c r="AM20" i="56"/>
  <c r="AH20" i="56"/>
  <c r="AH27" i="57"/>
  <c r="AM27" i="57"/>
  <c r="CK65" i="54"/>
  <c r="CM52" i="54"/>
  <c r="CG52" i="54"/>
  <c r="CG52" i="36" s="1"/>
  <c r="AJ46" i="36"/>
  <c r="AK46" i="37"/>
  <c r="AK46" i="36" s="1"/>
  <c r="CK58" i="36"/>
  <c r="CV59" i="37"/>
  <c r="CV59" i="36" s="1"/>
  <c r="BJ43" i="40" s="1"/>
  <c r="AG20" i="28"/>
  <c r="AL20" i="28"/>
  <c r="AH23" i="56"/>
  <c r="AM23" i="56"/>
  <c r="CV46" i="53"/>
  <c r="O30" i="56" s="1"/>
  <c r="CK60" i="36"/>
  <c r="CR94" i="37"/>
  <c r="CR89" i="37"/>
  <c r="CR91" i="37" s="1"/>
  <c r="CR93" i="37" s="1"/>
  <c r="CL89" i="54"/>
  <c r="CW57" i="37"/>
  <c r="CG57" i="36"/>
  <c r="AG22" i="58"/>
  <c r="AL22" i="58"/>
  <c r="CW40" i="37"/>
  <c r="M40" i="36"/>
  <c r="CM45" i="54"/>
  <c r="BD94" i="54"/>
  <c r="BD89" i="54"/>
  <c r="BD91" i="54" s="1"/>
  <c r="CK46" i="53"/>
  <c r="CK46" i="36" s="1"/>
  <c r="BA46" i="36"/>
  <c r="BA65" i="36" s="1"/>
  <c r="AI20" i="56"/>
  <c r="AN20" i="56"/>
  <c r="BB89" i="37"/>
  <c r="BI43" i="36"/>
  <c r="AJ49" i="36"/>
  <c r="CR49" i="36" s="1"/>
  <c r="AK49" i="37"/>
  <c r="AK49" i="36" s="1"/>
  <c r="CU43" i="37"/>
  <c r="CU43" i="36" s="1"/>
  <c r="AU27" i="40" s="1"/>
  <c r="CV49" i="36"/>
  <c r="O22" i="28"/>
  <c r="BF94" i="54"/>
  <c r="BF89" i="54"/>
  <c r="BF91" i="54" s="1"/>
  <c r="BF93" i="54" s="1"/>
  <c r="BI38" i="36"/>
  <c r="BH40" i="36"/>
  <c r="CS45" i="36"/>
  <c r="AK16" i="57"/>
  <c r="AF16" i="57"/>
  <c r="P16" i="57"/>
  <c r="CK59" i="36"/>
  <c r="CV47" i="36"/>
  <c r="BJ31" i="40" s="1"/>
  <c r="P33" i="40"/>
  <c r="BS33" i="40"/>
  <c r="Y44" i="37"/>
  <c r="Y44" i="36" s="1"/>
  <c r="X44" i="36"/>
  <c r="CB94" i="53"/>
  <c r="CB89" i="53"/>
  <c r="CB91" i="53" s="1"/>
  <c r="AF17" i="56"/>
  <c r="AK17" i="56"/>
  <c r="P17" i="56"/>
  <c r="AG18" i="28"/>
  <c r="AL18" i="28"/>
  <c r="CM37" i="54"/>
  <c r="BI44" i="37"/>
  <c r="CA57" i="36"/>
  <c r="CM57" i="36" s="1"/>
  <c r="CS56" i="36"/>
  <c r="L31" i="28"/>
  <c r="BC34" i="36"/>
  <c r="CS46" i="53"/>
  <c r="L30" i="56" s="1"/>
  <c r="AM32" i="56"/>
  <c r="AH32" i="56"/>
  <c r="AM22" i="56"/>
  <c r="AH22" i="56"/>
  <c r="CU54" i="36"/>
  <c r="N27" i="28"/>
  <c r="AL25" i="58"/>
  <c r="AG25" i="58"/>
  <c r="CG50" i="36"/>
  <c r="CW50" i="37"/>
  <c r="CM58" i="36"/>
  <c r="CG59" i="54"/>
  <c r="CG59" i="36" s="1"/>
  <c r="CM59" i="54"/>
  <c r="AK56" i="37"/>
  <c r="AK56" i="36" s="1"/>
  <c r="AJ56" i="36"/>
  <c r="CR56" i="36" s="1"/>
  <c r="CU57" i="36"/>
  <c r="AU41" i="40" s="1"/>
  <c r="M44" i="53"/>
  <c r="CW44" i="53" s="1"/>
  <c r="CR44" i="53"/>
  <c r="CI37" i="36"/>
  <c r="CM59" i="36"/>
  <c r="BC46" i="53"/>
  <c r="BI46" i="53" s="1"/>
  <c r="CU34" i="53"/>
  <c r="AH21" i="56"/>
  <c r="AM21" i="56"/>
  <c r="AI17" i="56"/>
  <c r="AN17" i="56"/>
  <c r="N18" i="28"/>
  <c r="CU37" i="36"/>
  <c r="N18" i="58" s="1"/>
  <c r="CG47" i="36"/>
  <c r="BD50" i="40"/>
  <c r="BI50" i="40" s="1"/>
  <c r="C94" i="37"/>
  <c r="C89" i="37"/>
  <c r="C91" i="37" s="1"/>
  <c r="BH37" i="36"/>
  <c r="T94" i="53"/>
  <c r="T89" i="53"/>
  <c r="T91" i="53" s="1"/>
  <c r="CN75" i="36"/>
  <c r="CS75" i="54"/>
  <c r="H94" i="54"/>
  <c r="H89" i="54"/>
  <c r="H91" i="54" s="1"/>
  <c r="H93" i="54" s="1"/>
  <c r="CW39" i="54"/>
  <c r="AH27" i="56"/>
  <c r="AM27" i="56"/>
  <c r="CP52" i="36"/>
  <c r="AJ51" i="36"/>
  <c r="AK51" i="37"/>
  <c r="AK51" i="36" s="1"/>
  <c r="AH17" i="57"/>
  <c r="AM17" i="57"/>
  <c r="AG17" i="28"/>
  <c r="AL17" i="28"/>
  <c r="M30" i="28"/>
  <c r="AF32" i="56"/>
  <c r="AK32" i="56"/>
  <c r="P32" i="56"/>
  <c r="CM56" i="36"/>
  <c r="AO65" i="36"/>
  <c r="CK38" i="36"/>
  <c r="AI21" i="57"/>
  <c r="AN21" i="57"/>
  <c r="CW58" i="37"/>
  <c r="CG58" i="36"/>
  <c r="AL24" i="58"/>
  <c r="AG24" i="58"/>
  <c r="C93" i="53"/>
  <c r="CL89" i="53"/>
  <c r="CK42" i="36"/>
  <c r="CV43" i="36"/>
  <c r="BJ27" i="40" s="1"/>
  <c r="P20" i="56"/>
  <c r="G46" i="36"/>
  <c r="M46" i="37"/>
  <c r="CM46" i="37"/>
  <c r="CP36" i="36"/>
  <c r="AJ47" i="36"/>
  <c r="AK47" i="37"/>
  <c r="AK47" i="36" s="1"/>
  <c r="CV44" i="37"/>
  <c r="CG36" i="36"/>
  <c r="CW36" i="37"/>
  <c r="AO49" i="40"/>
  <c r="AT49" i="40" s="1"/>
  <c r="AT32" i="40"/>
  <c r="AE65" i="54"/>
  <c r="BW93" i="37"/>
  <c r="BW65" i="54"/>
  <c r="AE22" i="40"/>
  <c r="AF22" i="40" s="1"/>
  <c r="AE35" i="40"/>
  <c r="AF35" i="40" s="1"/>
  <c r="P37" i="40"/>
  <c r="AE28" i="40"/>
  <c r="P44" i="40"/>
  <c r="BS44" i="40"/>
  <c r="AE39" i="40"/>
  <c r="AF39" i="40" s="1"/>
  <c r="AE41" i="40"/>
  <c r="AF41" i="40" s="1"/>
  <c r="AE43" i="40"/>
  <c r="AF43" i="40" s="1"/>
  <c r="AE19" i="40"/>
  <c r="AV89" i="53"/>
  <c r="BI42" i="37"/>
  <c r="BI42" i="36" s="1"/>
  <c r="BH42" i="36"/>
  <c r="AK21" i="56"/>
  <c r="AF21" i="56"/>
  <c r="P21" i="56"/>
  <c r="AK31" i="57"/>
  <c r="AF31" i="57"/>
  <c r="P31" i="57"/>
  <c r="CE89" i="37"/>
  <c r="CV45" i="37"/>
  <c r="CV45" i="36" s="1"/>
  <c r="BJ29" i="40" s="1"/>
  <c r="K89" i="36"/>
  <c r="CT46" i="53"/>
  <c r="CT46" i="36" s="1"/>
  <c r="CO65" i="53"/>
  <c r="M46" i="53"/>
  <c r="CW46" i="53" s="1"/>
  <c r="L46" i="36"/>
  <c r="CR46" i="53"/>
  <c r="CA40" i="36"/>
  <c r="AA94" i="53"/>
  <c r="AA89" i="53"/>
  <c r="AA91" i="53" s="1"/>
  <c r="CP94" i="53"/>
  <c r="CP89" i="53"/>
  <c r="CP91" i="53" s="1"/>
  <c r="CP93" i="53" s="1"/>
  <c r="N15" i="57"/>
  <c r="AM30" i="57"/>
  <c r="AH30" i="57"/>
  <c r="CG38" i="36"/>
  <c r="CW38" i="37"/>
  <c r="CS35" i="36"/>
  <c r="L16" i="28"/>
  <c r="AK17" i="57"/>
  <c r="AF17" i="57"/>
  <c r="P17" i="57"/>
  <c r="AJ43" i="36"/>
  <c r="CR43" i="36" s="1"/>
  <c r="AK43" i="37"/>
  <c r="AK43" i="36" s="1"/>
  <c r="AG31" i="58"/>
  <c r="AL31" i="58"/>
  <c r="CW41" i="54"/>
  <c r="AM24" i="56"/>
  <c r="AH24" i="56"/>
  <c r="CU60" i="36"/>
  <c r="AU44" i="40" s="1"/>
  <c r="O15" i="57"/>
  <c r="CV65" i="54"/>
  <c r="BC94" i="54"/>
  <c r="BC89" i="54"/>
  <c r="CN34" i="36"/>
  <c r="CN65" i="37"/>
  <c r="AR94" i="53"/>
  <c r="AR89" i="53"/>
  <c r="AR91" i="53" s="1"/>
  <c r="M51" i="36"/>
  <c r="M56" i="36"/>
  <c r="T94" i="54"/>
  <c r="T89" i="54"/>
  <c r="T91" i="54" s="1"/>
  <c r="CW58" i="54"/>
  <c r="CS39" i="36"/>
  <c r="L33" i="28"/>
  <c r="CI36" i="36"/>
  <c r="AM19" i="56"/>
  <c r="AH19" i="56"/>
  <c r="AJ45" i="36"/>
  <c r="CR45" i="36" s="1"/>
  <c r="AK45" i="37"/>
  <c r="AK45" i="36" s="1"/>
  <c r="AL21" i="28"/>
  <c r="AG21" i="28"/>
  <c r="Y42" i="37"/>
  <c r="Y42" i="36" s="1"/>
  <c r="X42" i="36"/>
  <c r="AF94" i="54"/>
  <c r="AF89" i="54"/>
  <c r="AF91" i="54" s="1"/>
  <c r="BC38" i="36"/>
  <c r="AK42" i="37"/>
  <c r="AK42" i="36" s="1"/>
  <c r="AJ42" i="36"/>
  <c r="CK49" i="36"/>
  <c r="CR65" i="53"/>
  <c r="J94" i="53"/>
  <c r="J89" i="53"/>
  <c r="J91" i="53" s="1"/>
  <c r="J93" i="53" s="1"/>
  <c r="CI57" i="36"/>
  <c r="CI94" i="53"/>
  <c r="CI89" i="53"/>
  <c r="CI91" i="53" s="1"/>
  <c r="CI93" i="53" s="1"/>
  <c r="CV75" i="36"/>
  <c r="CW59" i="37"/>
  <c r="BI40" i="36"/>
  <c r="CP44" i="54"/>
  <c r="CU44" i="54" s="1"/>
  <c r="N29" i="57" s="1"/>
  <c r="AM29" i="57" s="1"/>
  <c r="BF44" i="36"/>
  <c r="AL16" i="28"/>
  <c r="AG16" i="28"/>
  <c r="CG35" i="36"/>
  <c r="CW35" i="37"/>
  <c r="M35" i="36"/>
  <c r="M44" i="37"/>
  <c r="CR44" i="37"/>
  <c r="AR94" i="36"/>
  <c r="AR89" i="36"/>
  <c r="AR91" i="36" s="1"/>
  <c r="CG34" i="53"/>
  <c r="CF65" i="53"/>
  <c r="CF34" i="36"/>
  <c r="BI50" i="36"/>
  <c r="CW34" i="54"/>
  <c r="CM44" i="36"/>
  <c r="AF25" i="56"/>
  <c r="AK25" i="56"/>
  <c r="P25" i="56"/>
  <c r="AK18" i="57"/>
  <c r="AF18" i="57"/>
  <c r="P18" i="57"/>
  <c r="CK45" i="36"/>
  <c r="CJ94" i="37"/>
  <c r="CJ89" i="37"/>
  <c r="CJ91" i="37" s="1"/>
  <c r="CJ93" i="37" s="1"/>
  <c r="CV52" i="37"/>
  <c r="AL18" i="58"/>
  <c r="AG18" i="58"/>
  <c r="O93" i="53"/>
  <c r="M57" i="36"/>
  <c r="CW47" i="54"/>
  <c r="BC42" i="36"/>
  <c r="CU52" i="36"/>
  <c r="N25" i="28"/>
  <c r="AG25" i="28"/>
  <c r="AL25" i="28"/>
  <c r="CS51" i="36"/>
  <c r="L24" i="28"/>
  <c r="L21" i="28"/>
  <c r="CS48" i="36"/>
  <c r="BC47" i="36"/>
  <c r="P28" i="56"/>
  <c r="AO28" i="56" s="1"/>
  <c r="AM93" i="37"/>
  <c r="AK22" i="57"/>
  <c r="AF22" i="57"/>
  <c r="AH18" i="56"/>
  <c r="AM18" i="56"/>
  <c r="CK57" i="36"/>
  <c r="O23" i="28"/>
  <c r="CV50" i="36"/>
  <c r="O33" i="57"/>
  <c r="Y34" i="36"/>
  <c r="AK29" i="56"/>
  <c r="AV44" i="36"/>
  <c r="AV65" i="36" s="1"/>
  <c r="CA36" i="36"/>
  <c r="CS37" i="36"/>
  <c r="L18" i="28"/>
  <c r="BH89" i="53"/>
  <c r="CV41" i="36"/>
  <c r="BJ25" i="40" s="1"/>
  <c r="AK23" i="57"/>
  <c r="AF23" i="57"/>
  <c r="AM93" i="54"/>
  <c r="BD49" i="40"/>
  <c r="BI49" i="40" s="1"/>
  <c r="BI32" i="40"/>
  <c r="CM34" i="37"/>
  <c r="G34" i="36"/>
  <c r="G65" i="37"/>
  <c r="BI37" i="36"/>
  <c r="CF75" i="36"/>
  <c r="CG75" i="54"/>
  <c r="CR75" i="54"/>
  <c r="L44" i="36"/>
  <c r="CR44" i="54"/>
  <c r="M44" i="54"/>
  <c r="BW94" i="53"/>
  <c r="BW89" i="53"/>
  <c r="BW91" i="53" s="1"/>
  <c r="CA52" i="36"/>
  <c r="CM52" i="36" s="1"/>
  <c r="AK52" i="37"/>
  <c r="AK52" i="36" s="1"/>
  <c r="AJ52" i="36"/>
  <c r="CR52" i="36" s="1"/>
  <c r="AC94" i="37"/>
  <c r="AC89" i="37"/>
  <c r="AC91" i="37" s="1"/>
  <c r="AC93" i="37" s="1"/>
  <c r="AW46" i="37"/>
  <c r="AW46" i="36" s="1"/>
  <c r="AW34" i="36"/>
  <c r="P22" i="56"/>
  <c r="BH44" i="54"/>
  <c r="CP58" i="36"/>
  <c r="CU38" i="37"/>
  <c r="CV42" i="37"/>
  <c r="AG24" i="28"/>
  <c r="AL24" i="28"/>
  <c r="O15" i="56"/>
  <c r="CU42" i="37"/>
  <c r="M53" i="36"/>
  <c r="M58" i="36"/>
  <c r="AK36" i="37"/>
  <c r="AK36" i="36" s="1"/>
  <c r="AJ36" i="36"/>
  <c r="CR36" i="36" s="1"/>
  <c r="CP57" i="36"/>
  <c r="CG37" i="36"/>
  <c r="CV34" i="37"/>
  <c r="CL34" i="36"/>
  <c r="CL65" i="36" s="1"/>
  <c r="CL65" i="37"/>
  <c r="E94" i="37"/>
  <c r="E89" i="37"/>
  <c r="E91" i="37" s="1"/>
  <c r="E93" i="37" s="1"/>
  <c r="BS40" i="40"/>
  <c r="P40" i="40"/>
  <c r="R89" i="36"/>
  <c r="P43" i="40"/>
  <c r="P19" i="40"/>
  <c r="BH65" i="37"/>
  <c r="M46" i="54"/>
  <c r="CR46" i="54"/>
  <c r="CG56" i="54"/>
  <c r="CW56" i="54" s="1"/>
  <c r="CM56" i="54"/>
  <c r="BZ89" i="36"/>
  <c r="CQ46" i="37"/>
  <c r="CQ46" i="36" s="1"/>
  <c r="CQ65" i="36" s="1"/>
  <c r="W46" i="36"/>
  <c r="W65" i="36" s="1"/>
  <c r="W65" i="37"/>
  <c r="K89" i="53"/>
  <c r="CU46" i="37"/>
  <c r="N23" i="28"/>
  <c r="AI18" i="57"/>
  <c r="AN18" i="57"/>
  <c r="BI46" i="54"/>
  <c r="CF51" i="36"/>
  <c r="CG51" i="37"/>
  <c r="CW40" i="54"/>
  <c r="AR94" i="37"/>
  <c r="AR89" i="37"/>
  <c r="AR91" i="37" s="1"/>
  <c r="AE89" i="53"/>
  <c r="BA94" i="53"/>
  <c r="BA89" i="53"/>
  <c r="BA91" i="53" s="1"/>
  <c r="BA93" i="53" s="1"/>
  <c r="N26" i="28"/>
  <c r="AM26" i="28" s="1"/>
  <c r="CV48" i="36"/>
  <c r="O21" i="58" s="1"/>
  <c r="O21" i="28"/>
  <c r="CG40" i="36"/>
  <c r="CW49" i="37"/>
  <c r="L20" i="28"/>
  <c r="CS40" i="36"/>
  <c r="AH44" i="36"/>
  <c r="AH65" i="36" s="1"/>
  <c r="AJ44" i="37"/>
  <c r="AJ65" i="37" s="1"/>
  <c r="CP44" i="37"/>
  <c r="BZ89" i="37"/>
  <c r="AI89" i="36"/>
  <c r="CV56" i="36"/>
  <c r="O31" i="28"/>
  <c r="AY28" i="40"/>
  <c r="BC28" i="40" s="1"/>
  <c r="BI28" i="40" s="1"/>
  <c r="AW45" i="40"/>
  <c r="AY45" i="40" s="1"/>
  <c r="L15" i="57"/>
  <c r="AL31" i="28"/>
  <c r="AG31" i="28"/>
  <c r="O94" i="36"/>
  <c r="O89" i="36"/>
  <c r="O91" i="36" s="1"/>
  <c r="CW57" i="54"/>
  <c r="CS60" i="36"/>
  <c r="CS59" i="36"/>
  <c r="CM40" i="54"/>
  <c r="AT26" i="40"/>
  <c r="AO52" i="40"/>
  <c r="AT52" i="40" s="1"/>
  <c r="H94" i="37"/>
  <c r="H89" i="37"/>
  <c r="H91" i="37" s="1"/>
  <c r="H93" i="37" s="1"/>
  <c r="CR52" i="37"/>
  <c r="AV89" i="54"/>
  <c r="CR51" i="37"/>
  <c r="CS36" i="36"/>
  <c r="L17" i="28"/>
  <c r="N33" i="56"/>
  <c r="AH25" i="56"/>
  <c r="AM25" i="56"/>
  <c r="AJ38" i="36"/>
  <c r="CR38" i="36" s="1"/>
  <c r="AK38" i="37"/>
  <c r="AK38" i="36" s="1"/>
  <c r="CG45" i="36"/>
  <c r="CW45" i="37"/>
  <c r="AG21" i="58"/>
  <c r="AL21" i="58"/>
  <c r="L19" i="28"/>
  <c r="CS38" i="36"/>
  <c r="AJ39" i="36"/>
  <c r="CR39" i="36" s="1"/>
  <c r="AK39" i="37"/>
  <c r="AK39" i="36" s="1"/>
  <c r="AI18" i="56"/>
  <c r="AN18" i="56"/>
  <c r="BW46" i="36"/>
  <c r="BW65" i="36" s="1"/>
  <c r="CS57" i="36"/>
  <c r="L15" i="56"/>
  <c r="AJ89" i="53"/>
  <c r="AQ65" i="54"/>
  <c r="AW58" i="54"/>
  <c r="O17" i="28"/>
  <c r="CV36" i="36"/>
  <c r="O17" i="58" s="1"/>
  <c r="AG27" i="58"/>
  <c r="AL27" i="58"/>
  <c r="AL19" i="28"/>
  <c r="AG19" i="28"/>
  <c r="CG42" i="36"/>
  <c r="CW41" i="37"/>
  <c r="M41" i="36"/>
  <c r="L26" i="28"/>
  <c r="CS53" i="36"/>
  <c r="CS50" i="36"/>
  <c r="L23" i="28"/>
  <c r="AF24" i="57"/>
  <c r="AK24" i="57"/>
  <c r="P24" i="57"/>
  <c r="AC94" i="54"/>
  <c r="AC89" i="54"/>
  <c r="AC91" i="54" s="1"/>
  <c r="CV38" i="37"/>
  <c r="AL16" i="58"/>
  <c r="AG16" i="58"/>
  <c r="CW43" i="37"/>
  <c r="BS30" i="40"/>
  <c r="AR94" i="54"/>
  <c r="AR89" i="54"/>
  <c r="AR91" i="54" s="1"/>
  <c r="BI39" i="36"/>
  <c r="BH50" i="36"/>
  <c r="CR47" i="36"/>
  <c r="CR34" i="53"/>
  <c r="BC41" i="36"/>
  <c r="AI25" i="56"/>
  <c r="AN25" i="56"/>
  <c r="CU45" i="37"/>
  <c r="CU45" i="36" s="1"/>
  <c r="AU29" i="40" s="1"/>
  <c r="CT34" i="36"/>
  <c r="M15" i="28"/>
  <c r="CT65" i="37"/>
  <c r="AL23" i="28"/>
  <c r="AG23" i="28"/>
  <c r="CA37" i="36"/>
  <c r="CM37" i="36" s="1"/>
  <c r="CS49" i="36"/>
  <c r="L22" i="28"/>
  <c r="AM31" i="56"/>
  <c r="AH31" i="56"/>
  <c r="CK52" i="36"/>
  <c r="CG48" i="36"/>
  <c r="CW48" i="37"/>
  <c r="CI51" i="36"/>
  <c r="CI48" i="36"/>
  <c r="BC55" i="36"/>
  <c r="CM49" i="54"/>
  <c r="CG49" i="54"/>
  <c r="CG49" i="36" s="1"/>
  <c r="CW49" i="36" s="1"/>
  <c r="AH16" i="56"/>
  <c r="AM16" i="56"/>
  <c r="CU40" i="37"/>
  <c r="CO94" i="37"/>
  <c r="CO89" i="37"/>
  <c r="CO91" i="37" s="1"/>
  <c r="CO93" i="37" s="1"/>
  <c r="CG39" i="36"/>
  <c r="CW39" i="37"/>
  <c r="CG60" i="36"/>
  <c r="CW60" i="37"/>
  <c r="CN46" i="36"/>
  <c r="M60" i="36"/>
  <c r="CG44" i="54"/>
  <c r="CW36" i="54"/>
  <c r="CA41" i="36"/>
  <c r="CM41" i="36" s="1"/>
  <c r="L28" i="28"/>
  <c r="CS42" i="36"/>
  <c r="CM36" i="54"/>
  <c r="P38" i="40"/>
  <c r="BS38" i="40"/>
  <c r="CS34" i="37"/>
  <c r="CI34" i="36"/>
  <c r="CI65" i="37"/>
  <c r="BI35" i="36"/>
  <c r="D52" i="40"/>
  <c r="BL27" i="40"/>
  <c r="F27" i="40"/>
  <c r="S89" i="54"/>
  <c r="M39" i="36"/>
  <c r="CW55" i="54"/>
  <c r="CS44" i="54"/>
  <c r="L29" i="57" s="1"/>
  <c r="CS54" i="36"/>
  <c r="L27" i="28"/>
  <c r="CS52" i="36"/>
  <c r="L25" i="28"/>
  <c r="BC58" i="36"/>
  <c r="AH17" i="56"/>
  <c r="AM17" i="56"/>
  <c r="AK54" i="37"/>
  <c r="AK54" i="36" s="1"/>
  <c r="AJ54" i="36"/>
  <c r="CR54" i="36" s="1"/>
  <c r="AP89" i="37"/>
  <c r="CV35" i="37"/>
  <c r="AI23" i="57"/>
  <c r="AN23" i="57"/>
  <c r="AG32" i="58"/>
  <c r="AL32" i="58"/>
  <c r="CW54" i="37"/>
  <c r="M54" i="36"/>
  <c r="CI41" i="36"/>
  <c r="AK55" i="37"/>
  <c r="AK55" i="36" s="1"/>
  <c r="AJ55" i="36"/>
  <c r="CR55" i="36" s="1"/>
  <c r="AJ58" i="36"/>
  <c r="CR58" i="36" s="1"/>
  <c r="AK58" i="37"/>
  <c r="AK58" i="36" s="1"/>
  <c r="M33" i="58"/>
  <c r="AG15" i="57"/>
  <c r="AL15" i="57"/>
  <c r="M34" i="57"/>
  <c r="AG34" i="57" s="1"/>
  <c r="CW56" i="37"/>
  <c r="P26" i="56"/>
  <c r="AO26" i="56" s="1"/>
  <c r="AD89" i="36"/>
  <c r="CM50" i="36"/>
  <c r="CP50" i="36"/>
  <c r="AK57" i="37"/>
  <c r="AK57" i="36" s="1"/>
  <c r="AJ57" i="36"/>
  <c r="CR57" i="36" s="1"/>
  <c r="CM39" i="54"/>
  <c r="BC91" i="54"/>
  <c r="BC93" i="54" s="1"/>
  <c r="P34" i="40"/>
  <c r="BS34" i="40"/>
  <c r="CU58" i="54"/>
  <c r="CU58" i="36" s="1"/>
  <c r="AU42" i="40" s="1"/>
  <c r="AY93" i="53"/>
  <c r="AE29" i="40"/>
  <c r="AF29" i="40" s="1"/>
  <c r="AE37" i="40"/>
  <c r="AF37" i="40" s="1"/>
  <c r="P23" i="40"/>
  <c r="O94" i="37"/>
  <c r="O89" i="37"/>
  <c r="O91" i="37" s="1"/>
  <c r="L29" i="28"/>
  <c r="AF20" i="57"/>
  <c r="AK20" i="57"/>
  <c r="P20" i="57"/>
  <c r="AI89" i="37"/>
  <c r="CS55" i="36"/>
  <c r="L32" i="28"/>
  <c r="N17" i="28"/>
  <c r="CU36" i="36"/>
  <c r="N17" i="58" s="1"/>
  <c r="CU75" i="36"/>
  <c r="CA45" i="36"/>
  <c r="CM45" i="36" s="1"/>
  <c r="CI40" i="36"/>
  <c r="AK25" i="57"/>
  <c r="AF25" i="57"/>
  <c r="P25" i="57"/>
  <c r="F89" i="53"/>
  <c r="N31" i="28"/>
  <c r="CU56" i="36"/>
  <c r="AG20" i="58"/>
  <c r="AL20" i="58"/>
  <c r="CM41" i="54"/>
  <c r="CK47" i="36"/>
  <c r="CG55" i="36"/>
  <c r="CW55" i="37"/>
  <c r="AG22" i="28"/>
  <c r="AL22" i="28"/>
  <c r="AO47" i="40"/>
  <c r="AT47" i="40" s="1"/>
  <c r="AT24" i="40"/>
  <c r="BS25" i="40"/>
  <c r="P25" i="40"/>
  <c r="CR34" i="37"/>
  <c r="M34" i="37"/>
  <c r="L34" i="36"/>
  <c r="L65" i="37"/>
  <c r="M52" i="36"/>
  <c r="AK34" i="36"/>
  <c r="S89" i="36"/>
  <c r="CA89" i="53"/>
  <c r="CA47" i="36"/>
  <c r="AK35" i="37"/>
  <c r="AK35" i="36" s="1"/>
  <c r="AJ35" i="36"/>
  <c r="CR35" i="36" s="1"/>
  <c r="O93" i="54"/>
  <c r="BI41" i="36"/>
  <c r="CW37" i="37"/>
  <c r="M37" i="36"/>
  <c r="AJ40" i="36"/>
  <c r="CR40" i="36" s="1"/>
  <c r="AK40" i="37"/>
  <c r="AK40" i="36" s="1"/>
  <c r="CP49" i="36"/>
  <c r="CV55" i="36"/>
  <c r="O32" i="28"/>
  <c r="P27" i="57"/>
  <c r="CM57" i="54"/>
  <c r="CM40" i="36"/>
  <c r="AQ65" i="37"/>
  <c r="AO94" i="54"/>
  <c r="AO89" i="54"/>
  <c r="AO91" i="54" s="1"/>
  <c r="AO93" i="54" s="1"/>
  <c r="BF65" i="36"/>
  <c r="AG27" i="28"/>
  <c r="AL27" i="28"/>
  <c r="AL19" i="58"/>
  <c r="AG19" i="58"/>
  <c r="Y58" i="36"/>
  <c r="CI45" i="36"/>
  <c r="AK60" i="37"/>
  <c r="AK60" i="36" s="1"/>
  <c r="AJ60" i="36"/>
  <c r="CR60" i="36" s="1"/>
  <c r="AJ41" i="36"/>
  <c r="CR41" i="36" s="1"/>
  <c r="AK41" i="37"/>
  <c r="AK41" i="36" s="1"/>
  <c r="CU47" i="54"/>
  <c r="CU47" i="36" s="1"/>
  <c r="AU31" i="40" s="1"/>
  <c r="AF40" i="40"/>
  <c r="CW58" i="53"/>
  <c r="X89" i="53"/>
  <c r="BH39" i="36"/>
  <c r="CT75" i="54"/>
  <c r="CO75" i="36"/>
  <c r="CW47" i="37"/>
  <c r="M47" i="36"/>
  <c r="AF32" i="57"/>
  <c r="AK32" i="57"/>
  <c r="P32" i="57"/>
  <c r="AA94" i="37"/>
  <c r="AA89" i="37"/>
  <c r="AA91" i="37" s="1"/>
  <c r="AK21" i="57"/>
  <c r="AF21" i="57"/>
  <c r="P21" i="57"/>
  <c r="AK26" i="57"/>
  <c r="AL23" i="58"/>
  <c r="AG23" i="58"/>
  <c r="CW37" i="54"/>
  <c r="CA48" i="36"/>
  <c r="CM48" i="36" s="1"/>
  <c r="CI56" i="36"/>
  <c r="BC65" i="37"/>
  <c r="L33" i="57"/>
  <c r="BY94" i="37"/>
  <c r="BY89" i="37"/>
  <c r="BY91" i="37" s="1"/>
  <c r="BY93" i="37" s="1"/>
  <c r="CV39" i="36"/>
  <c r="CA39" i="36"/>
  <c r="CM39" i="36" s="1"/>
  <c r="G65" i="53"/>
  <c r="CM65" i="53" s="1"/>
  <c r="AK31" i="56"/>
  <c r="AF31" i="56"/>
  <c r="P31" i="56"/>
  <c r="AF93" i="53"/>
  <c r="AJ59" i="36"/>
  <c r="CR59" i="36" s="1"/>
  <c r="AK59" i="37"/>
  <c r="AK59" i="36" s="1"/>
  <c r="CK40" i="36"/>
  <c r="CA55" i="36"/>
  <c r="CM55" i="36" s="1"/>
  <c r="AQ89" i="53"/>
  <c r="CK37" i="36"/>
  <c r="AI22" i="57"/>
  <c r="AN22" i="57"/>
  <c r="CM47" i="54"/>
  <c r="P32" i="40"/>
  <c r="BS32" i="40"/>
  <c r="K49" i="40"/>
  <c r="M55" i="36"/>
  <c r="S65" i="37"/>
  <c r="CW45" i="54"/>
  <c r="CI52" i="36"/>
  <c r="CP54" i="36"/>
  <c r="O33" i="56"/>
  <c r="AG32" i="28"/>
  <c r="AL32" i="28"/>
  <c r="AG17" i="58"/>
  <c r="AL17" i="58"/>
  <c r="M50" i="36"/>
  <c r="L33" i="56"/>
  <c r="AV89" i="37"/>
  <c r="CS41" i="36"/>
  <c r="AY93" i="37"/>
  <c r="AK48" i="37"/>
  <c r="AK48" i="36" s="1"/>
  <c r="AJ48" i="36"/>
  <c r="CR48" i="36" s="1"/>
  <c r="CP55" i="36"/>
  <c r="CM48" i="54"/>
  <c r="CF44" i="36"/>
  <c r="T93" i="37"/>
  <c r="CR53" i="36"/>
  <c r="CS46" i="37"/>
  <c r="P24" i="56"/>
  <c r="CP47" i="36"/>
  <c r="AJ50" i="36"/>
  <c r="CR50" i="36" s="1"/>
  <c r="AK50" i="37"/>
  <c r="AK50" i="36" s="1"/>
  <c r="AH31" i="57"/>
  <c r="AM31" i="57"/>
  <c r="CU53" i="54"/>
  <c r="N26" i="57" s="1"/>
  <c r="AM26" i="57" s="1"/>
  <c r="CV57" i="36"/>
  <c r="BJ41" i="40" s="1"/>
  <c r="AL15" i="56"/>
  <c r="AG15" i="56"/>
  <c r="F89" i="37"/>
  <c r="CK34" i="36"/>
  <c r="CU34" i="37"/>
  <c r="CK65" i="37"/>
  <c r="BD93" i="37"/>
  <c r="G65" i="54"/>
  <c r="N24" i="28" l="1"/>
  <c r="P19" i="57"/>
  <c r="AH19" i="57"/>
  <c r="CG46" i="36"/>
  <c r="CG43" i="36"/>
  <c r="CW43" i="36" s="1"/>
  <c r="CG53" i="36"/>
  <c r="O26" i="28"/>
  <c r="AN26" i="28" s="1"/>
  <c r="AO19" i="56"/>
  <c r="O27" i="28"/>
  <c r="AN27" i="28" s="1"/>
  <c r="AG33" i="28"/>
  <c r="AF28" i="40"/>
  <c r="P28" i="57"/>
  <c r="AO28" i="57" s="1"/>
  <c r="P22" i="57"/>
  <c r="AJ22" i="57" s="1"/>
  <c r="AJ23" i="56"/>
  <c r="O18" i="28"/>
  <c r="AI18" i="28" s="1"/>
  <c r="C94" i="36"/>
  <c r="CV40" i="36"/>
  <c r="O20" i="58" s="1"/>
  <c r="AI20" i="58" s="1"/>
  <c r="AO18" i="56"/>
  <c r="AM22" i="57"/>
  <c r="AJ16" i="56"/>
  <c r="CW45" i="36"/>
  <c r="Y89" i="53"/>
  <c r="BY94" i="36"/>
  <c r="BD93" i="53"/>
  <c r="L32" i="58"/>
  <c r="AF32" i="58" s="1"/>
  <c r="L19" i="58"/>
  <c r="AF19" i="58" s="1"/>
  <c r="L27" i="58"/>
  <c r="AF27" i="58" s="1"/>
  <c r="L28" i="58"/>
  <c r="L22" i="58"/>
  <c r="AF22" i="58" s="1"/>
  <c r="L16" i="58"/>
  <c r="AK16" i="58" s="1"/>
  <c r="L23" i="58"/>
  <c r="AF23" i="58" s="1"/>
  <c r="L18" i="58"/>
  <c r="P18" i="58" s="1"/>
  <c r="L24" i="58"/>
  <c r="AK24" i="58" s="1"/>
  <c r="L25" i="58"/>
  <c r="AK25" i="58" s="1"/>
  <c r="L26" i="58"/>
  <c r="AK26" i="58" s="1"/>
  <c r="L17" i="58"/>
  <c r="AK17" i="58" s="1"/>
  <c r="L20" i="58"/>
  <c r="AK20" i="58" s="1"/>
  <c r="L21" i="58"/>
  <c r="AK21" i="58" s="1"/>
  <c r="L31" i="58"/>
  <c r="AK31" i="58" s="1"/>
  <c r="AO27" i="56"/>
  <c r="AE65" i="36"/>
  <c r="CF89" i="37"/>
  <c r="D45" i="40"/>
  <c r="F45" i="40" s="1"/>
  <c r="CG65" i="37"/>
  <c r="CG89" i="37" s="1"/>
  <c r="CU48" i="36"/>
  <c r="N21" i="58" s="1"/>
  <c r="AH21" i="58" s="1"/>
  <c r="CJ89" i="36"/>
  <c r="CJ91" i="36" s="1"/>
  <c r="CJ93" i="36" s="1"/>
  <c r="N16" i="28"/>
  <c r="AM16" i="28" s="1"/>
  <c r="CV65" i="53"/>
  <c r="CP65" i="54"/>
  <c r="CP94" i="54" s="1"/>
  <c r="AM23" i="57"/>
  <c r="CW44" i="54"/>
  <c r="T94" i="36"/>
  <c r="AW89" i="53"/>
  <c r="AU20" i="40"/>
  <c r="Q19" i="40"/>
  <c r="CU49" i="36"/>
  <c r="N22" i="58" s="1"/>
  <c r="F89" i="36"/>
  <c r="CW52" i="54"/>
  <c r="CR51" i="36"/>
  <c r="J89" i="36"/>
  <c r="J91" i="36" s="1"/>
  <c r="J93" i="36" s="1"/>
  <c r="AE89" i="37"/>
  <c r="L89" i="53"/>
  <c r="CW42" i="37"/>
  <c r="N33" i="28"/>
  <c r="AH33" i="28" s="1"/>
  <c r="H94" i="36"/>
  <c r="BD89" i="36"/>
  <c r="BD91" i="36" s="1"/>
  <c r="BD93" i="36" s="1"/>
  <c r="BS43" i="40"/>
  <c r="P23" i="57"/>
  <c r="AJ23" i="57" s="1"/>
  <c r="O24" i="28"/>
  <c r="AI24" i="28" s="1"/>
  <c r="CG44" i="36"/>
  <c r="BS23" i="40"/>
  <c r="CS65" i="53"/>
  <c r="CS94" i="53" s="1"/>
  <c r="O24" i="58"/>
  <c r="AN24" i="58" s="1"/>
  <c r="BJ35" i="40"/>
  <c r="CW59" i="54"/>
  <c r="CW49" i="54"/>
  <c r="Y89" i="54"/>
  <c r="CG56" i="36"/>
  <c r="CW56" i="36" s="1"/>
  <c r="CU50" i="36"/>
  <c r="N23" i="58" s="1"/>
  <c r="CW52" i="37"/>
  <c r="CU46" i="53"/>
  <c r="N30" i="56" s="1"/>
  <c r="AM30" i="56" s="1"/>
  <c r="N16" i="58"/>
  <c r="AM16" i="58" s="1"/>
  <c r="AU19" i="40"/>
  <c r="CW39" i="36"/>
  <c r="BS28" i="40"/>
  <c r="J28" i="40"/>
  <c r="P28" i="40" s="1"/>
  <c r="CS44" i="36"/>
  <c r="L29" i="58" s="1"/>
  <c r="AK29" i="58" s="1"/>
  <c r="Y65" i="37"/>
  <c r="Y89" i="37" s="1"/>
  <c r="CW41" i="36"/>
  <c r="CW42" i="36"/>
  <c r="CF65" i="36"/>
  <c r="O33" i="28"/>
  <c r="AI33" i="28" s="1"/>
  <c r="CM47" i="36"/>
  <c r="CW44" i="37"/>
  <c r="CM46" i="54"/>
  <c r="CK65" i="53"/>
  <c r="CK89" i="53" s="1"/>
  <c r="CK91" i="53" s="1"/>
  <c r="CK93" i="53" s="1"/>
  <c r="CW52" i="36"/>
  <c r="CW46" i="54"/>
  <c r="P29" i="56"/>
  <c r="AO29" i="56" s="1"/>
  <c r="BO27" i="40"/>
  <c r="G52" i="40"/>
  <c r="BO52" i="40" s="1"/>
  <c r="CQ65" i="37"/>
  <c r="CQ89" i="37" s="1"/>
  <c r="Y65" i="36"/>
  <c r="CA46" i="36"/>
  <c r="CM46" i="36" s="1"/>
  <c r="CW38" i="36"/>
  <c r="CA65" i="54"/>
  <c r="N33" i="57"/>
  <c r="AM33" i="57" s="1"/>
  <c r="CW55" i="36"/>
  <c r="X65" i="36"/>
  <c r="X89" i="36" s="1"/>
  <c r="CI46" i="36"/>
  <c r="I30" i="40" s="1"/>
  <c r="BJ21" i="40"/>
  <c r="BS19" i="40"/>
  <c r="CR42" i="36"/>
  <c r="AU39" i="40"/>
  <c r="BI46" i="36"/>
  <c r="CW59" i="36"/>
  <c r="CI65" i="54"/>
  <c r="CI94" i="54" s="1"/>
  <c r="CE87" i="54"/>
  <c r="CW47" i="36"/>
  <c r="CW54" i="36"/>
  <c r="M65" i="53"/>
  <c r="CM36" i="36"/>
  <c r="M65" i="54"/>
  <c r="AU21" i="40"/>
  <c r="W89" i="36"/>
  <c r="CM89" i="53"/>
  <c r="AV89" i="36"/>
  <c r="M30" i="58"/>
  <c r="BW94" i="36"/>
  <c r="BW89" i="36"/>
  <c r="BW91" i="36" s="1"/>
  <c r="CL89" i="36"/>
  <c r="CK89" i="37"/>
  <c r="CK91" i="37" s="1"/>
  <c r="CK93" i="37" s="1"/>
  <c r="CK94" i="37"/>
  <c r="AO45" i="40"/>
  <c r="AT18" i="40"/>
  <c r="AO48" i="40"/>
  <c r="AT48" i="40" s="1"/>
  <c r="AH94" i="36"/>
  <c r="AH89" i="36"/>
  <c r="AH91" i="36" s="1"/>
  <c r="AH93" i="36" s="1"/>
  <c r="S89" i="37"/>
  <c r="AJ31" i="56"/>
  <c r="AO31" i="56"/>
  <c r="P26" i="57"/>
  <c r="AO26" i="57" s="1"/>
  <c r="O32" i="58"/>
  <c r="P32" i="58" s="1"/>
  <c r="BJ39" i="40"/>
  <c r="AJ89" i="37"/>
  <c r="CW34" i="37"/>
  <c r="M34" i="36"/>
  <c r="M65" i="37"/>
  <c r="AM31" i="28"/>
  <c r="AH31" i="28"/>
  <c r="AK32" i="58"/>
  <c r="AK29" i="28"/>
  <c r="BN27" i="40"/>
  <c r="J27" i="40"/>
  <c r="CI94" i="37"/>
  <c r="CI89" i="37"/>
  <c r="CI91" i="37" s="1"/>
  <c r="CI93" i="37" s="1"/>
  <c r="Q38" i="40"/>
  <c r="BX38" i="40"/>
  <c r="AK28" i="28"/>
  <c r="CV38" i="36"/>
  <c r="O19" i="28"/>
  <c r="AI17" i="58"/>
  <c r="AN17" i="58"/>
  <c r="AQ89" i="54"/>
  <c r="AK15" i="56"/>
  <c r="AF15" i="56"/>
  <c r="L34" i="56"/>
  <c r="AF34" i="56" s="1"/>
  <c r="AF17" i="28"/>
  <c r="AK17" i="28"/>
  <c r="P17" i="28"/>
  <c r="AK15" i="57"/>
  <c r="AF15" i="57"/>
  <c r="P15" i="57"/>
  <c r="L34" i="57"/>
  <c r="AF34" i="57" s="1"/>
  <c r="AI31" i="28"/>
  <c r="AN31" i="28"/>
  <c r="AK20" i="28"/>
  <c r="AF20" i="28"/>
  <c r="CU53" i="36"/>
  <c r="Z47" i="40"/>
  <c r="AE47" i="40" s="1"/>
  <c r="AE24" i="40"/>
  <c r="AF24" i="40" s="1"/>
  <c r="BX40" i="40"/>
  <c r="Q40" i="40"/>
  <c r="CW37" i="36"/>
  <c r="O23" i="58"/>
  <c r="BJ34" i="40"/>
  <c r="N25" i="58"/>
  <c r="AU36" i="40"/>
  <c r="CV52" i="36"/>
  <c r="O25" i="28"/>
  <c r="P25" i="28" s="1"/>
  <c r="AJ18" i="57"/>
  <c r="AO18" i="57"/>
  <c r="CF89" i="53"/>
  <c r="CR65" i="36"/>
  <c r="CR94" i="36" s="1"/>
  <c r="AI15" i="57"/>
  <c r="AN15" i="57"/>
  <c r="O34" i="57"/>
  <c r="AI34" i="57" s="1"/>
  <c r="N33" i="58"/>
  <c r="AU23" i="40"/>
  <c r="AF16" i="28"/>
  <c r="AK16" i="28"/>
  <c r="CO94" i="53"/>
  <c r="CO89" i="53"/>
  <c r="CO91" i="53" s="1"/>
  <c r="CO93" i="53" s="1"/>
  <c r="AE20" i="40"/>
  <c r="AF20" i="40" s="1"/>
  <c r="Z51" i="40"/>
  <c r="AE51" i="40" s="1"/>
  <c r="BX44" i="40"/>
  <c r="Q44" i="40"/>
  <c r="BY44" i="40" s="1"/>
  <c r="P22" i="40"/>
  <c r="BS22" i="40"/>
  <c r="M46" i="36"/>
  <c r="AJ32" i="56"/>
  <c r="AO32" i="56"/>
  <c r="C93" i="37"/>
  <c r="AH18" i="28"/>
  <c r="AM18" i="28"/>
  <c r="AK30" i="56"/>
  <c r="AF30" i="56"/>
  <c r="Q33" i="40"/>
  <c r="BX33" i="40"/>
  <c r="CM65" i="37"/>
  <c r="CW40" i="36"/>
  <c r="AI30" i="56"/>
  <c r="AN30" i="56"/>
  <c r="AM32" i="58"/>
  <c r="AH32" i="58"/>
  <c r="AK30" i="57"/>
  <c r="P30" i="57"/>
  <c r="BI65" i="37"/>
  <c r="BS42" i="40"/>
  <c r="P42" i="40"/>
  <c r="BS27" i="40"/>
  <c r="P36" i="40"/>
  <c r="BS36" i="40"/>
  <c r="CR46" i="36"/>
  <c r="AK33" i="56"/>
  <c r="AF33" i="56"/>
  <c r="P33" i="56"/>
  <c r="BX32" i="40"/>
  <c r="Q32" i="40"/>
  <c r="AK33" i="57"/>
  <c r="AF33" i="57"/>
  <c r="AA93" i="37"/>
  <c r="AH24" i="58"/>
  <c r="AM24" i="58"/>
  <c r="AJ25" i="57"/>
  <c r="AO25" i="57"/>
  <c r="AM17" i="58"/>
  <c r="AH17" i="58"/>
  <c r="AJ20" i="57"/>
  <c r="AO20" i="57"/>
  <c r="AG33" i="58"/>
  <c r="AL33" i="58"/>
  <c r="AK27" i="28"/>
  <c r="AF27" i="28"/>
  <c r="CW60" i="36"/>
  <c r="N20" i="28"/>
  <c r="CU40" i="36"/>
  <c r="N20" i="58" s="1"/>
  <c r="CT94" i="37"/>
  <c r="CT89" i="37"/>
  <c r="CT91" i="37" s="1"/>
  <c r="CT93" i="37" s="1"/>
  <c r="AR93" i="54"/>
  <c r="AC93" i="54"/>
  <c r="AK26" i="28"/>
  <c r="AI17" i="28"/>
  <c r="AN17" i="28"/>
  <c r="BJ38" i="40"/>
  <c r="O31" i="58"/>
  <c r="BJ40" i="40"/>
  <c r="AI21" i="28"/>
  <c r="AN21" i="28"/>
  <c r="N30" i="28"/>
  <c r="W89" i="37"/>
  <c r="CL89" i="37"/>
  <c r="AI15" i="56"/>
  <c r="AN15" i="56"/>
  <c r="O34" i="56"/>
  <c r="AI34" i="56" s="1"/>
  <c r="BI44" i="54"/>
  <c r="BI65" i="54" s="1"/>
  <c r="BH65" i="54"/>
  <c r="BJ32" i="40"/>
  <c r="AI23" i="28"/>
  <c r="AN23" i="28"/>
  <c r="AK21" i="28"/>
  <c r="AF21" i="28"/>
  <c r="P21" i="28"/>
  <c r="CW34" i="53"/>
  <c r="CG65" i="53"/>
  <c r="CG34" i="36"/>
  <c r="M44" i="36"/>
  <c r="AK33" i="28"/>
  <c r="AF33" i="28"/>
  <c r="T93" i="36"/>
  <c r="M30" i="56"/>
  <c r="CT65" i="53"/>
  <c r="BX19" i="40"/>
  <c r="AF19" i="40"/>
  <c r="P41" i="40"/>
  <c r="BS41" i="40"/>
  <c r="P21" i="40"/>
  <c r="BS21" i="40"/>
  <c r="K50" i="40"/>
  <c r="CW58" i="36"/>
  <c r="AL30" i="28"/>
  <c r="AG30" i="28"/>
  <c r="T93" i="53"/>
  <c r="BH44" i="36"/>
  <c r="BH65" i="36" s="1"/>
  <c r="CB93" i="53"/>
  <c r="AO16" i="57"/>
  <c r="AJ16" i="57"/>
  <c r="AI22" i="28"/>
  <c r="AN22" i="28"/>
  <c r="BD93" i="54"/>
  <c r="BH91" i="54"/>
  <c r="BH93" i="54" s="1"/>
  <c r="AH32" i="28"/>
  <c r="AM32" i="28"/>
  <c r="X89" i="37"/>
  <c r="AA93" i="36"/>
  <c r="AY93" i="36"/>
  <c r="G89" i="54"/>
  <c r="N15" i="28"/>
  <c r="CU34" i="36"/>
  <c r="AJ24" i="56"/>
  <c r="AO24" i="56"/>
  <c r="CW50" i="36"/>
  <c r="AI18" i="58"/>
  <c r="AN18" i="58"/>
  <c r="O33" i="58"/>
  <c r="BJ23" i="40"/>
  <c r="BC89" i="37"/>
  <c r="AO21" i="57"/>
  <c r="AJ21" i="57"/>
  <c r="BO29" i="40"/>
  <c r="I29" i="40"/>
  <c r="O26" i="58"/>
  <c r="AN26" i="58" s="1"/>
  <c r="BJ37" i="40"/>
  <c r="AQ89" i="37"/>
  <c r="AJ27" i="57"/>
  <c r="AO27" i="57"/>
  <c r="AI27" i="58"/>
  <c r="AN27" i="58"/>
  <c r="L89" i="37"/>
  <c r="BX25" i="40"/>
  <c r="Q25" i="40"/>
  <c r="BY25" i="40" s="1"/>
  <c r="AH24" i="28"/>
  <c r="AM24" i="28"/>
  <c r="AH17" i="28"/>
  <c r="AM17" i="28"/>
  <c r="O93" i="37"/>
  <c r="Q34" i="40"/>
  <c r="BX34" i="40"/>
  <c r="BL52" i="40"/>
  <c r="F52" i="40"/>
  <c r="CS34" i="36"/>
  <c r="L15" i="28"/>
  <c r="CS65" i="37"/>
  <c r="F30" i="40"/>
  <c r="BL30" i="40"/>
  <c r="AG15" i="28"/>
  <c r="AL15" i="28"/>
  <c r="M34" i="28"/>
  <c r="AG34" i="28" s="1"/>
  <c r="AF23" i="28"/>
  <c r="AK23" i="28"/>
  <c r="P23" i="28"/>
  <c r="C93" i="36"/>
  <c r="AK19" i="28"/>
  <c r="AF19" i="28"/>
  <c r="AI20" i="28"/>
  <c r="AN20" i="28"/>
  <c r="CP44" i="36"/>
  <c r="CU44" i="37"/>
  <c r="AI21" i="58"/>
  <c r="AN21" i="58"/>
  <c r="CG51" i="36"/>
  <c r="CW51" i="36" s="1"/>
  <c r="CW51" i="37"/>
  <c r="BH89" i="37"/>
  <c r="Q43" i="40"/>
  <c r="BY43" i="40" s="1"/>
  <c r="BX43" i="40"/>
  <c r="BJ20" i="40"/>
  <c r="CW53" i="36"/>
  <c r="CV42" i="36"/>
  <c r="O28" i="28"/>
  <c r="AN28" i="28" s="1"/>
  <c r="AO22" i="56"/>
  <c r="AJ22" i="56"/>
  <c r="CW75" i="54"/>
  <c r="CG75" i="36"/>
  <c r="G89" i="37"/>
  <c r="AF24" i="28"/>
  <c r="AK24" i="28"/>
  <c r="AR93" i="36"/>
  <c r="CW35" i="36"/>
  <c r="AF93" i="54"/>
  <c r="L33" i="58"/>
  <c r="T93" i="54"/>
  <c r="AR93" i="53"/>
  <c r="CN94" i="37"/>
  <c r="CN89" i="37"/>
  <c r="CN91" i="37" s="1"/>
  <c r="CN93" i="37" s="1"/>
  <c r="CU65" i="54"/>
  <c r="CU94" i="54" s="1"/>
  <c r="BA94" i="36"/>
  <c r="BA89" i="36"/>
  <c r="BA91" i="36" s="1"/>
  <c r="BA93" i="36" s="1"/>
  <c r="AO21" i="56"/>
  <c r="AJ21" i="56"/>
  <c r="BS37" i="40"/>
  <c r="AE21" i="40"/>
  <c r="AF21" i="40" s="1"/>
  <c r="Z50" i="40"/>
  <c r="AE50" i="40" s="1"/>
  <c r="AE89" i="54"/>
  <c r="CW36" i="36"/>
  <c r="AJ20" i="56"/>
  <c r="AO20" i="56"/>
  <c r="AO94" i="36"/>
  <c r="AO89" i="36"/>
  <c r="AO91" i="36" s="1"/>
  <c r="AO93" i="36" s="1"/>
  <c r="N15" i="56"/>
  <c r="AH27" i="28"/>
  <c r="AM27" i="28"/>
  <c r="AK31" i="28"/>
  <c r="AF31" i="28"/>
  <c r="P31" i="28"/>
  <c r="O22" i="58"/>
  <c r="BJ33" i="40"/>
  <c r="CV46" i="37"/>
  <c r="CK94" i="54"/>
  <c r="CK89" i="54"/>
  <c r="CK91" i="54" s="1"/>
  <c r="CK93" i="54" s="1"/>
  <c r="BI65" i="53"/>
  <c r="CG65" i="54"/>
  <c r="P31" i="40"/>
  <c r="BS31" i="40"/>
  <c r="P35" i="40"/>
  <c r="BS35" i="40"/>
  <c r="K52" i="40"/>
  <c r="BS26" i="40"/>
  <c r="P26" i="40"/>
  <c r="CW46" i="37"/>
  <c r="AH93" i="37"/>
  <c r="H93" i="36"/>
  <c r="AM93" i="36"/>
  <c r="BD48" i="40"/>
  <c r="BI48" i="40" s="1"/>
  <c r="BD45" i="40"/>
  <c r="BI18" i="40"/>
  <c r="AJ19" i="57"/>
  <c r="AO19" i="57"/>
  <c r="L30" i="28"/>
  <c r="CS46" i="36"/>
  <c r="L30" i="58" s="1"/>
  <c r="AI33" i="56"/>
  <c r="AN33" i="56"/>
  <c r="BS49" i="40"/>
  <c r="P49" i="40"/>
  <c r="BX49" i="40" s="1"/>
  <c r="G89" i="53"/>
  <c r="AJ32" i="57"/>
  <c r="AO32" i="57"/>
  <c r="CT75" i="36"/>
  <c r="BF94" i="36"/>
  <c r="BF89" i="36"/>
  <c r="BF91" i="36" s="1"/>
  <c r="BF93" i="36" s="1"/>
  <c r="AI32" i="28"/>
  <c r="AN32" i="28"/>
  <c r="AH21" i="28"/>
  <c r="AM21" i="28"/>
  <c r="CR34" i="36"/>
  <c r="L65" i="36"/>
  <c r="N31" i="58"/>
  <c r="AU40" i="40"/>
  <c r="AK32" i="28"/>
  <c r="AF32" i="28"/>
  <c r="P32" i="28"/>
  <c r="Q23" i="40"/>
  <c r="BX23" i="40"/>
  <c r="AU35" i="40"/>
  <c r="CV35" i="36"/>
  <c r="O16" i="28"/>
  <c r="AK25" i="28"/>
  <c r="AF25" i="28"/>
  <c r="AK29" i="57"/>
  <c r="P29" i="57"/>
  <c r="AO29" i="57" s="1"/>
  <c r="AK28" i="58"/>
  <c r="CW48" i="36"/>
  <c r="AK22" i="28"/>
  <c r="AF22" i="28"/>
  <c r="P22" i="28"/>
  <c r="M15" i="58"/>
  <c r="CT65" i="36"/>
  <c r="AJ24" i="57"/>
  <c r="AO24" i="57"/>
  <c r="AW65" i="54"/>
  <c r="AW58" i="36"/>
  <c r="AW65" i="36" s="1"/>
  <c r="AH33" i="56"/>
  <c r="AM33" i="56"/>
  <c r="O93" i="36"/>
  <c r="CS65" i="54"/>
  <c r="CS94" i="54" s="1"/>
  <c r="AK44" i="37"/>
  <c r="AK44" i="36" s="1"/>
  <c r="AK65" i="36" s="1"/>
  <c r="AJ44" i="36"/>
  <c r="CR44" i="36" s="1"/>
  <c r="AR93" i="37"/>
  <c r="AM23" i="28"/>
  <c r="AH23" i="28"/>
  <c r="P24" i="40"/>
  <c r="K47" i="40"/>
  <c r="BS24" i="40"/>
  <c r="O15" i="28"/>
  <c r="CV34" i="36"/>
  <c r="N28" i="28"/>
  <c r="AM28" i="28" s="1"/>
  <c r="CU42" i="36"/>
  <c r="N28" i="58" s="1"/>
  <c r="AM28" i="58" s="1"/>
  <c r="N19" i="28"/>
  <c r="CU38" i="36"/>
  <c r="AW65" i="37"/>
  <c r="BW93" i="53"/>
  <c r="CR75" i="36"/>
  <c r="CM34" i="36"/>
  <c r="G65" i="36"/>
  <c r="AK18" i="28"/>
  <c r="AF18" i="28"/>
  <c r="AI33" i="57"/>
  <c r="AN33" i="57"/>
  <c r="AM25" i="28"/>
  <c r="AH25" i="28"/>
  <c r="CW57" i="36"/>
  <c r="AJ25" i="56"/>
  <c r="AO25" i="56"/>
  <c r="CR94" i="53"/>
  <c r="CR89" i="53"/>
  <c r="CR91" i="53" s="1"/>
  <c r="CR93" i="53" s="1"/>
  <c r="CN65" i="36"/>
  <c r="CN94" i="36" s="1"/>
  <c r="AO17" i="57"/>
  <c r="AJ17" i="57"/>
  <c r="AM15" i="57"/>
  <c r="AH15" i="57"/>
  <c r="AA93" i="53"/>
  <c r="AJ31" i="57"/>
  <c r="AO31" i="57"/>
  <c r="P20" i="40"/>
  <c r="K51" i="40"/>
  <c r="BS20" i="40"/>
  <c r="P39" i="40"/>
  <c r="BS39" i="40"/>
  <c r="BX37" i="40"/>
  <c r="Q37" i="40"/>
  <c r="BS29" i="40"/>
  <c r="BW94" i="54"/>
  <c r="BW89" i="54"/>
  <c r="BW91" i="54" s="1"/>
  <c r="CV44" i="36"/>
  <c r="O29" i="28"/>
  <c r="AN29" i="28" s="1"/>
  <c r="CS75" i="36"/>
  <c r="AH18" i="58"/>
  <c r="AM18" i="58"/>
  <c r="CP65" i="37"/>
  <c r="N27" i="58"/>
  <c r="AU38" i="40"/>
  <c r="AJ17" i="56"/>
  <c r="AO17" i="56"/>
  <c r="BC46" i="36"/>
  <c r="BC65" i="36" s="1"/>
  <c r="CK65" i="36"/>
  <c r="BC65" i="53"/>
  <c r="Z52" i="40"/>
  <c r="AE52" i="40" s="1"/>
  <c r="AE26" i="40"/>
  <c r="AF26" i="40" s="1"/>
  <c r="AM22" i="28"/>
  <c r="AH22" i="28"/>
  <c r="AF93" i="36"/>
  <c r="P26" i="28" l="1"/>
  <c r="AO26" i="28" s="1"/>
  <c r="AM33" i="28"/>
  <c r="AF18" i="58"/>
  <c r="AF24" i="58"/>
  <c r="AF17" i="58"/>
  <c r="CW46" i="36"/>
  <c r="AN20" i="58"/>
  <c r="P27" i="28"/>
  <c r="AO27" i="28" s="1"/>
  <c r="AI27" i="28"/>
  <c r="AH16" i="28"/>
  <c r="AK18" i="58"/>
  <c r="P17" i="58"/>
  <c r="AJ17" i="58" s="1"/>
  <c r="AF20" i="58"/>
  <c r="CS89" i="53"/>
  <c r="CS91" i="53" s="1"/>
  <c r="CS93" i="53" s="1"/>
  <c r="AO22" i="57"/>
  <c r="AO23" i="57"/>
  <c r="AU33" i="40"/>
  <c r="BY33" i="40" s="1"/>
  <c r="AK22" i="58"/>
  <c r="AU32" i="40"/>
  <c r="AM21" i="58"/>
  <c r="BJ24" i="40"/>
  <c r="P24" i="28"/>
  <c r="AO24" i="28" s="1"/>
  <c r="AK19" i="58"/>
  <c r="AF16" i="58"/>
  <c r="AF21" i="58"/>
  <c r="P18" i="28"/>
  <c r="AO18" i="28" s="1"/>
  <c r="AK23" i="58"/>
  <c r="P21" i="58"/>
  <c r="AJ21" i="58" s="1"/>
  <c r="AK27" i="58"/>
  <c r="AN18" i="28"/>
  <c r="P27" i="58"/>
  <c r="AJ27" i="58" s="1"/>
  <c r="AH16" i="58"/>
  <c r="AF31" i="58"/>
  <c r="AN24" i="28"/>
  <c r="AF25" i="58"/>
  <c r="P24" i="58"/>
  <c r="AO24" i="58" s="1"/>
  <c r="P20" i="58"/>
  <c r="AJ20" i="58" s="1"/>
  <c r="CU65" i="37"/>
  <c r="CU94" i="37" s="1"/>
  <c r="CV65" i="37"/>
  <c r="CV89" i="37" s="1"/>
  <c r="AE89" i="36"/>
  <c r="O29" i="58"/>
  <c r="AN29" i="58" s="1"/>
  <c r="CV89" i="53"/>
  <c r="CW65" i="37"/>
  <c r="P16" i="28"/>
  <c r="AJ16" i="28" s="1"/>
  <c r="Y89" i="36"/>
  <c r="N34" i="57"/>
  <c r="AH34" i="57" s="1"/>
  <c r="P33" i="28"/>
  <c r="AJ33" i="28" s="1"/>
  <c r="P23" i="58"/>
  <c r="AJ23" i="58" s="1"/>
  <c r="G45" i="40"/>
  <c r="I45" i="40" s="1"/>
  <c r="J45" i="40" s="1"/>
  <c r="CM65" i="54"/>
  <c r="AU34" i="40"/>
  <c r="BY34" i="40" s="1"/>
  <c r="I52" i="40"/>
  <c r="BQ52" i="40" s="1"/>
  <c r="M89" i="54"/>
  <c r="P33" i="57"/>
  <c r="AO33" i="57" s="1"/>
  <c r="AI24" i="58"/>
  <c r="CA65" i="36"/>
  <c r="CM65" i="36" s="1"/>
  <c r="CU65" i="53"/>
  <c r="CU94" i="53" s="1"/>
  <c r="CK94" i="53"/>
  <c r="AN33" i="28"/>
  <c r="AH30" i="56"/>
  <c r="CU46" i="36"/>
  <c r="K45" i="40"/>
  <c r="AH33" i="57"/>
  <c r="CA89" i="54"/>
  <c r="CI89" i="54"/>
  <c r="CI91" i="54" s="1"/>
  <c r="CI93" i="54" s="1"/>
  <c r="CI65" i="36"/>
  <c r="P19" i="28"/>
  <c r="AJ19" i="28" s="1"/>
  <c r="BI44" i="36"/>
  <c r="BI65" i="36" s="1"/>
  <c r="BJ18" i="40"/>
  <c r="AJ65" i="36"/>
  <c r="M89" i="53"/>
  <c r="CE80" i="36"/>
  <c r="CE87" i="36" s="1"/>
  <c r="CE89" i="36" s="1"/>
  <c r="BY23" i="40"/>
  <c r="CQ80" i="54"/>
  <c r="CQ87" i="54" s="1"/>
  <c r="BC89" i="36"/>
  <c r="AK89" i="36"/>
  <c r="AO32" i="58"/>
  <c r="AJ32" i="58"/>
  <c r="BH89" i="36"/>
  <c r="CP94" i="37"/>
  <c r="CP89" i="37"/>
  <c r="CP91" i="37" s="1"/>
  <c r="CP93" i="37" s="1"/>
  <c r="CD80" i="36"/>
  <c r="CD87" i="36" s="1"/>
  <c r="CP80" i="54"/>
  <c r="CD87" i="54"/>
  <c r="O28" i="58"/>
  <c r="AN28" i="58" s="1"/>
  <c r="BJ26" i="40"/>
  <c r="AH45" i="40"/>
  <c r="AJ28" i="40"/>
  <c r="BL28" i="40"/>
  <c r="BN30" i="40"/>
  <c r="J30" i="40"/>
  <c r="BN52" i="40"/>
  <c r="AM15" i="28"/>
  <c r="AH15" i="28"/>
  <c r="P18" i="40"/>
  <c r="K48" i="40"/>
  <c r="CF80" i="54"/>
  <c r="CB80" i="36"/>
  <c r="CB87" i="36" s="1"/>
  <c r="CN80" i="54"/>
  <c r="CB87" i="54"/>
  <c r="CT89" i="53"/>
  <c r="CT91" i="53" s="1"/>
  <c r="CT93" i="53" s="1"/>
  <c r="CT94" i="53"/>
  <c r="BY32" i="40"/>
  <c r="AH30" i="28"/>
  <c r="AM30" i="28"/>
  <c r="AI31" i="58"/>
  <c r="AN31" i="58"/>
  <c r="Q36" i="40"/>
  <c r="BX36" i="40"/>
  <c r="BI89" i="37"/>
  <c r="CM89" i="37"/>
  <c r="Q28" i="40"/>
  <c r="AJ18" i="58"/>
  <c r="AO18" i="58"/>
  <c r="CP65" i="36"/>
  <c r="CP94" i="36" s="1"/>
  <c r="AU26" i="40"/>
  <c r="AI19" i="28"/>
  <c r="AN19" i="28"/>
  <c r="CQ80" i="36"/>
  <c r="CQ87" i="36" s="1"/>
  <c r="AG15" i="58"/>
  <c r="AL15" i="58"/>
  <c r="M34" i="58"/>
  <c r="AG34" i="58" s="1"/>
  <c r="AM31" i="58"/>
  <c r="AH31" i="58"/>
  <c r="AF30" i="28"/>
  <c r="AK30" i="28"/>
  <c r="BX26" i="40"/>
  <c r="Q26" i="40"/>
  <c r="BI89" i="53"/>
  <c r="AI22" i="58"/>
  <c r="AN22" i="58"/>
  <c r="AH15" i="56"/>
  <c r="AM15" i="56"/>
  <c r="N34" i="56"/>
  <c r="AH34" i="56" s="1"/>
  <c r="BW93" i="54"/>
  <c r="P51" i="40"/>
  <c r="BX51" i="40" s="1"/>
  <c r="BS51" i="40"/>
  <c r="AW89" i="37"/>
  <c r="AW89" i="54"/>
  <c r="AJ22" i="28"/>
  <c r="AO22" i="28"/>
  <c r="L89" i="36"/>
  <c r="AJ24" i="28"/>
  <c r="BJ28" i="40"/>
  <c r="AO23" i="28"/>
  <c r="AJ23" i="28"/>
  <c r="CS94" i="37"/>
  <c r="CS89" i="37"/>
  <c r="CS91" i="37" s="1"/>
  <c r="CS93" i="37" s="1"/>
  <c r="BS50" i="40"/>
  <c r="P50" i="40"/>
  <c r="BX50" i="40" s="1"/>
  <c r="BX41" i="40"/>
  <c r="Q41" i="40"/>
  <c r="BY41" i="40" s="1"/>
  <c r="AL30" i="56"/>
  <c r="AG30" i="56"/>
  <c r="M34" i="56"/>
  <c r="AG34" i="56" s="1"/>
  <c r="CW44" i="36"/>
  <c r="AJ21" i="28"/>
  <c r="AO21" i="28"/>
  <c r="AO33" i="56"/>
  <c r="AJ33" i="56"/>
  <c r="AO30" i="57"/>
  <c r="AJ30" i="57"/>
  <c r="P30" i="56"/>
  <c r="BX22" i="40"/>
  <c r="Q22" i="40"/>
  <c r="AM33" i="58"/>
  <c r="AH33" i="58"/>
  <c r="AH25" i="58"/>
  <c r="AM25" i="58"/>
  <c r="AM23" i="58"/>
  <c r="AH23" i="58"/>
  <c r="AJ15" i="57"/>
  <c r="AO15" i="57"/>
  <c r="AO17" i="28"/>
  <c r="AJ17" i="28"/>
  <c r="O19" i="58"/>
  <c r="BJ22" i="40"/>
  <c r="P28" i="28"/>
  <c r="AO28" i="28" s="1"/>
  <c r="AI32" i="58"/>
  <c r="AN32" i="58"/>
  <c r="X30" i="40"/>
  <c r="Y30" i="40" s="1"/>
  <c r="AE30" i="40" s="1"/>
  <c r="AF30" i="40" s="1"/>
  <c r="V45" i="40"/>
  <c r="X45" i="40" s="1"/>
  <c r="Y45" i="40" s="1"/>
  <c r="AI15" i="28"/>
  <c r="AN15" i="28"/>
  <c r="BX35" i="40"/>
  <c r="Q35" i="40"/>
  <c r="BY35" i="40" s="1"/>
  <c r="CK94" i="36"/>
  <c r="CK89" i="36"/>
  <c r="CK91" i="36" s="1"/>
  <c r="CK93" i="36" s="1"/>
  <c r="Q20" i="40"/>
  <c r="BY20" i="40" s="1"/>
  <c r="BX20" i="40"/>
  <c r="N19" i="58"/>
  <c r="AU22" i="40"/>
  <c r="Q31" i="40"/>
  <c r="BY31" i="40" s="1"/>
  <c r="BX31" i="40"/>
  <c r="CV46" i="36"/>
  <c r="O30" i="28"/>
  <c r="O34" i="28" s="1"/>
  <c r="AI34" i="28" s="1"/>
  <c r="AJ31" i="28"/>
  <c r="AO31" i="28"/>
  <c r="AK15" i="28"/>
  <c r="AF15" i="28"/>
  <c r="P15" i="28"/>
  <c r="L34" i="28"/>
  <c r="AF34" i="28" s="1"/>
  <c r="BQ29" i="40"/>
  <c r="J29" i="40"/>
  <c r="CW34" i="36"/>
  <c r="CG65" i="36"/>
  <c r="BH94" i="54"/>
  <c r="BH89" i="54"/>
  <c r="BY38" i="40"/>
  <c r="AH20" i="58"/>
  <c r="AM20" i="58"/>
  <c r="AM22" i="58"/>
  <c r="AH22" i="58"/>
  <c r="Q42" i="40"/>
  <c r="BY42" i="40" s="1"/>
  <c r="BX42" i="40"/>
  <c r="CC80" i="36"/>
  <c r="CC87" i="36" s="1"/>
  <c r="CO80" i="54"/>
  <c r="CC87" i="54"/>
  <c r="AI25" i="28"/>
  <c r="AN25" i="28"/>
  <c r="N26" i="58"/>
  <c r="AU37" i="40"/>
  <c r="BY37" i="40" s="1"/>
  <c r="P22" i="58"/>
  <c r="AU24" i="40"/>
  <c r="AU18" i="40"/>
  <c r="BW93" i="36"/>
  <c r="CE89" i="54"/>
  <c r="AL30" i="58"/>
  <c r="AG30" i="58"/>
  <c r="BS18" i="40"/>
  <c r="AW89" i="36"/>
  <c r="AJ89" i="36"/>
  <c r="AJ32" i="28"/>
  <c r="AO32" i="28"/>
  <c r="P47" i="40"/>
  <c r="BX47" i="40" s="1"/>
  <c r="BS47" i="40"/>
  <c r="AI16" i="28"/>
  <c r="AN16" i="28"/>
  <c r="BS52" i="40"/>
  <c r="CW75" i="36"/>
  <c r="BC89" i="53"/>
  <c r="P31" i="58"/>
  <c r="AH27" i="58"/>
  <c r="AM27" i="58"/>
  <c r="Q39" i="40"/>
  <c r="BY39" i="40" s="1"/>
  <c r="BX39" i="40"/>
  <c r="G89" i="36"/>
  <c r="AH19" i="28"/>
  <c r="AM19" i="28"/>
  <c r="O15" i="58"/>
  <c r="Q24" i="40"/>
  <c r="BX24" i="40"/>
  <c r="B43" i="7"/>
  <c r="C43" i="7" s="1"/>
  <c r="C36" i="6"/>
  <c r="C39" i="6"/>
  <c r="C38" i="6"/>
  <c r="CT94" i="36"/>
  <c r="C21" i="6"/>
  <c r="D15" i="52"/>
  <c r="AO25" i="28"/>
  <c r="AJ25" i="28"/>
  <c r="O16" i="58"/>
  <c r="BJ19" i="40"/>
  <c r="BY19" i="40" s="1"/>
  <c r="AF30" i="58"/>
  <c r="AK30" i="58"/>
  <c r="CW65" i="54"/>
  <c r="CM89" i="54"/>
  <c r="AK33" i="58"/>
  <c r="AF33" i="58"/>
  <c r="P33" i="58"/>
  <c r="N29" i="28"/>
  <c r="CU44" i="36"/>
  <c r="N29" i="58" s="1"/>
  <c r="L15" i="58"/>
  <c r="CS65" i="36"/>
  <c r="AK65" i="37"/>
  <c r="AI33" i="58"/>
  <c r="AN33" i="58"/>
  <c r="N15" i="58"/>
  <c r="BX21" i="40"/>
  <c r="Q21" i="40"/>
  <c r="BY21" i="40" s="1"/>
  <c r="CW65" i="53"/>
  <c r="CG89" i="53"/>
  <c r="BI94" i="54"/>
  <c r="BI89" i="54"/>
  <c r="BI91" i="54" s="1"/>
  <c r="BI93" i="54" s="1"/>
  <c r="M65" i="36"/>
  <c r="BY40" i="40"/>
  <c r="AH20" i="28"/>
  <c r="AM20" i="28"/>
  <c r="O25" i="58"/>
  <c r="P25" i="58" s="1"/>
  <c r="BJ36" i="40"/>
  <c r="AI23" i="58"/>
  <c r="AN23" i="58"/>
  <c r="P20" i="28"/>
  <c r="P15" i="56"/>
  <c r="BR27" i="40"/>
  <c r="P27" i="40"/>
  <c r="M89" i="37"/>
  <c r="AJ27" i="28" l="1"/>
  <c r="AJ24" i="58"/>
  <c r="AO21" i="58"/>
  <c r="AO17" i="58"/>
  <c r="AO27" i="58"/>
  <c r="CU89" i="37"/>
  <c r="CU91" i="37" s="1"/>
  <c r="CU93" i="37" s="1"/>
  <c r="AJ33" i="57"/>
  <c r="AJ18" i="28"/>
  <c r="P34" i="57"/>
  <c r="AJ34" i="57" s="1"/>
  <c r="AO20" i="58"/>
  <c r="N30" i="58"/>
  <c r="AH30" i="58" s="1"/>
  <c r="CU89" i="53"/>
  <c r="CU91" i="53" s="1"/>
  <c r="CU93" i="53" s="1"/>
  <c r="AO33" i="28"/>
  <c r="AO19" i="28"/>
  <c r="CW89" i="37"/>
  <c r="CV65" i="36"/>
  <c r="F15" i="52" s="1"/>
  <c r="AO16" i="28"/>
  <c r="AO23" i="58"/>
  <c r="J52" i="40"/>
  <c r="P52" i="40" s="1"/>
  <c r="BX52" i="40" s="1"/>
  <c r="CA89" i="36"/>
  <c r="CV80" i="54"/>
  <c r="CV80" i="36" s="1"/>
  <c r="CV87" i="36" s="1"/>
  <c r="BI89" i="36"/>
  <c r="P28" i="58"/>
  <c r="AO28" i="58" s="1"/>
  <c r="BY24" i="40"/>
  <c r="BY36" i="40"/>
  <c r="CI89" i="36"/>
  <c r="CI91" i="36" s="1"/>
  <c r="CI93" i="36" s="1"/>
  <c r="CI94" i="36"/>
  <c r="AJ25" i="58"/>
  <c r="AO25" i="58"/>
  <c r="AO20" i="28"/>
  <c r="AJ20" i="28"/>
  <c r="AI25" i="58"/>
  <c r="AN25" i="58"/>
  <c r="M89" i="36"/>
  <c r="CU65" i="36"/>
  <c r="AK89" i="37"/>
  <c r="AM29" i="28"/>
  <c r="P29" i="28"/>
  <c r="AO29" i="28" s="1"/>
  <c r="CT80" i="54"/>
  <c r="CO80" i="36"/>
  <c r="CO87" i="36" s="1"/>
  <c r="CO87" i="54"/>
  <c r="BR29" i="40"/>
  <c r="P29" i="40"/>
  <c r="O30" i="58"/>
  <c r="BO30" i="40"/>
  <c r="AM19" i="58"/>
  <c r="AH19" i="58"/>
  <c r="P19" i="58"/>
  <c r="CB89" i="36"/>
  <c r="CB91" i="36" s="1"/>
  <c r="CB96" i="36"/>
  <c r="BY26" i="40"/>
  <c r="CP80" i="36"/>
  <c r="CP87" i="36" s="1"/>
  <c r="CU80" i="54"/>
  <c r="CP87" i="54"/>
  <c r="CW89" i="53"/>
  <c r="AM15" i="58"/>
  <c r="AH15" i="58"/>
  <c r="C15" i="52"/>
  <c r="B39" i="6"/>
  <c r="B21" i="6"/>
  <c r="B36" i="6"/>
  <c r="B42" i="7"/>
  <c r="C42" i="7" s="1"/>
  <c r="CS94" i="36"/>
  <c r="B38" i="6"/>
  <c r="AO33" i="58"/>
  <c r="AJ33" i="58"/>
  <c r="AO31" i="58"/>
  <c r="AJ31" i="58"/>
  <c r="Z45" i="40"/>
  <c r="AE45" i="40" s="1"/>
  <c r="AF45" i="40" s="1"/>
  <c r="AE18" i="40"/>
  <c r="AF18" i="40" s="1"/>
  <c r="Z48" i="40"/>
  <c r="AE48" i="40" s="1"/>
  <c r="AM26" i="58"/>
  <c r="P26" i="58"/>
  <c r="AO26" i="58" s="1"/>
  <c r="CC89" i="36"/>
  <c r="CC91" i="36" s="1"/>
  <c r="CC93" i="36" s="1"/>
  <c r="CC96" i="36"/>
  <c r="AJ15" i="28"/>
  <c r="AO15" i="28"/>
  <c r="AO30" i="56"/>
  <c r="AJ30" i="56"/>
  <c r="CG80" i="54"/>
  <c r="CR80" i="54"/>
  <c r="CR87" i="54" s="1"/>
  <c r="CF80" i="36"/>
  <c r="CF87" i="54"/>
  <c r="Q18" i="40"/>
  <c r="P30" i="40"/>
  <c r="CD89" i="36"/>
  <c r="CD91" i="36" s="1"/>
  <c r="CD93" i="36" s="1"/>
  <c r="CD96" i="36"/>
  <c r="BX27" i="40"/>
  <c r="Q27" i="40"/>
  <c r="BY27" i="40" s="1"/>
  <c r="AM30" i="40"/>
  <c r="AN30" i="40" s="1"/>
  <c r="AT30" i="40" s="1"/>
  <c r="AU30" i="40" s="1"/>
  <c r="AK45" i="40"/>
  <c r="AM45" i="40" s="1"/>
  <c r="AK15" i="58"/>
  <c r="AF15" i="58"/>
  <c r="P15" i="58"/>
  <c r="L34" i="58"/>
  <c r="AF34" i="58" s="1"/>
  <c r="AI15" i="58"/>
  <c r="AN15" i="58"/>
  <c r="BY22" i="40"/>
  <c r="CQ89" i="54"/>
  <c r="CB89" i="54"/>
  <c r="CB91" i="54" s="1"/>
  <c r="CB96" i="54"/>
  <c r="AN28" i="40"/>
  <c r="BN28" i="40"/>
  <c r="CM89" i="36"/>
  <c r="AO15" i="56"/>
  <c r="AJ15" i="56"/>
  <c r="P34" i="56"/>
  <c r="AJ34" i="56" s="1"/>
  <c r="AM30" i="58"/>
  <c r="AM29" i="58"/>
  <c r="P29" i="58"/>
  <c r="AO29" i="58" s="1"/>
  <c r="AI16" i="58"/>
  <c r="AN16" i="58"/>
  <c r="P16" i="58"/>
  <c r="P45" i="40"/>
  <c r="AJ22" i="58"/>
  <c r="AO22" i="58"/>
  <c r="CC89" i="54"/>
  <c r="CC91" i="54" s="1"/>
  <c r="CC93" i="54" s="1"/>
  <c r="CC96" i="54"/>
  <c r="CW65" i="36"/>
  <c r="P30" i="28"/>
  <c r="AN30" i="28"/>
  <c r="AI30" i="28"/>
  <c r="AI19" i="58"/>
  <c r="AN19" i="58"/>
  <c r="CQ89" i="36"/>
  <c r="CS80" i="54"/>
  <c r="CN80" i="36"/>
  <c r="CN87" i="36" s="1"/>
  <c r="CN87" i="54"/>
  <c r="P48" i="40"/>
  <c r="N34" i="28"/>
  <c r="AH34" i="28" s="1"/>
  <c r="BR52" i="40"/>
  <c r="AJ45" i="40"/>
  <c r="BL45" i="40"/>
  <c r="CD89" i="54"/>
  <c r="CD91" i="54" s="1"/>
  <c r="CD93" i="54" s="1"/>
  <c r="CD96" i="54"/>
  <c r="BS45" i="40" l="1"/>
  <c r="E39" i="6"/>
  <c r="N34" i="58"/>
  <c r="AH34" i="58" s="1"/>
  <c r="P30" i="58"/>
  <c r="P34" i="58" s="1"/>
  <c r="AJ34" i="58" s="1"/>
  <c r="B45" i="7"/>
  <c r="C45" i="7" s="1"/>
  <c r="E21" i="6"/>
  <c r="O34" i="58"/>
  <c r="AI34" i="58" s="1"/>
  <c r="CV87" i="54"/>
  <c r="CV89" i="54" s="1"/>
  <c r="BX48" i="40"/>
  <c r="BY18" i="40"/>
  <c r="BX18" i="40"/>
  <c r="BS48" i="40"/>
  <c r="CB93" i="54"/>
  <c r="Q30" i="40"/>
  <c r="CR80" i="36"/>
  <c r="CR87" i="36" s="1"/>
  <c r="CF87" i="36"/>
  <c r="CP89" i="54"/>
  <c r="CP91" i="54" s="1"/>
  <c r="CP93" i="54" s="1"/>
  <c r="CP96" i="54"/>
  <c r="AJ19" i="58"/>
  <c r="AO19" i="58"/>
  <c r="AN30" i="58"/>
  <c r="AI30" i="58"/>
  <c r="CO96" i="36"/>
  <c r="CO89" i="36"/>
  <c r="CO91" i="36" s="1"/>
  <c r="CO93" i="36" s="1"/>
  <c r="CN89" i="54"/>
  <c r="CN91" i="54" s="1"/>
  <c r="CN93" i="54" s="1"/>
  <c r="CN96" i="54"/>
  <c r="AT28" i="40"/>
  <c r="BR28" i="40"/>
  <c r="AJ15" i="58"/>
  <c r="AO15" i="58"/>
  <c r="CR89" i="54"/>
  <c r="CR91" i="54" s="1"/>
  <c r="CR93" i="54" s="1"/>
  <c r="CR96" i="54"/>
  <c r="CU80" i="36"/>
  <c r="CU87" i="36" s="1"/>
  <c r="CU87" i="54"/>
  <c r="CB93" i="36"/>
  <c r="Q29" i="40"/>
  <c r="BY29" i="40" s="1"/>
  <c r="BX29" i="40"/>
  <c r="CT80" i="36"/>
  <c r="CT87" i="36" s="1"/>
  <c r="CT87" i="54"/>
  <c r="CN89" i="36"/>
  <c r="CN91" i="36" s="1"/>
  <c r="CN93" i="36" s="1"/>
  <c r="CN96" i="36"/>
  <c r="AO30" i="28"/>
  <c r="AJ30" i="28"/>
  <c r="Q45" i="40"/>
  <c r="AO30" i="58"/>
  <c r="CW80" i="54"/>
  <c r="CW87" i="54" s="1"/>
  <c r="CG80" i="36"/>
  <c r="CG87" i="54"/>
  <c r="CP96" i="36"/>
  <c r="CP89" i="36"/>
  <c r="CP91" i="36" s="1"/>
  <c r="CP93" i="36" s="1"/>
  <c r="AN45" i="40"/>
  <c r="BN45" i="40"/>
  <c r="CS80" i="36"/>
  <c r="CS87" i="36" s="1"/>
  <c r="CS87" i="54"/>
  <c r="AJ16" i="58"/>
  <c r="AO16" i="58"/>
  <c r="CF89" i="54"/>
  <c r="P34" i="28"/>
  <c r="AJ34" i="28" s="1"/>
  <c r="F17" i="52"/>
  <c r="CV89" i="36"/>
  <c r="AZ45" i="40"/>
  <c r="BB30" i="40"/>
  <c r="BC30" i="40" s="1"/>
  <c r="BI30" i="40" s="1"/>
  <c r="BJ30" i="40" s="1"/>
  <c r="CO89" i="54"/>
  <c r="CO91" i="54" s="1"/>
  <c r="CO93" i="54" s="1"/>
  <c r="CO96" i="54"/>
  <c r="D21" i="6"/>
  <c r="B44" i="7"/>
  <c r="C44" i="7" s="1"/>
  <c r="D39" i="6"/>
  <c r="D36" i="6"/>
  <c r="E15" i="52"/>
  <c r="G15" i="52" s="1"/>
  <c r="D38" i="6"/>
  <c r="CU94" i="36"/>
  <c r="AJ30" i="58" l="1"/>
  <c r="BY30" i="40"/>
  <c r="BR30" i="40"/>
  <c r="BQ30" i="40"/>
  <c r="AT45" i="40"/>
  <c r="CT89" i="54"/>
  <c r="CT91" i="54" s="1"/>
  <c r="CT93" i="54" s="1"/>
  <c r="CT96" i="54"/>
  <c r="BX30" i="40"/>
  <c r="BO45" i="40"/>
  <c r="BB45" i="40"/>
  <c r="CS96" i="54"/>
  <c r="CS89" i="54"/>
  <c r="CS91" i="54" s="1"/>
  <c r="CS93" i="54" s="1"/>
  <c r="CG89" i="54"/>
  <c r="CT89" i="36"/>
  <c r="CT91" i="36" s="1"/>
  <c r="C40" i="6"/>
  <c r="CT96" i="36"/>
  <c r="D17" i="52"/>
  <c r="CS89" i="36"/>
  <c r="CS91" i="36" s="1"/>
  <c r="C17" i="52"/>
  <c r="CS96" i="36"/>
  <c r="B40" i="6"/>
  <c r="CW80" i="36"/>
  <c r="CW87" i="36" s="1"/>
  <c r="CG87" i="36"/>
  <c r="CU89" i="54"/>
  <c r="CU91" i="54" s="1"/>
  <c r="CU93" i="54" s="1"/>
  <c r="CU96" i="54"/>
  <c r="CF89" i="36"/>
  <c r="CW89" i="54"/>
  <c r="CU96" i="36"/>
  <c r="E17" i="52"/>
  <c r="D40" i="6"/>
  <c r="CU89" i="36"/>
  <c r="CU91" i="36" s="1"/>
  <c r="AU28" i="40"/>
  <c r="BY28" i="40" s="1"/>
  <c r="BX28" i="40"/>
  <c r="CR89" i="36"/>
  <c r="CR91" i="36" s="1"/>
  <c r="CR93" i="36" s="1"/>
  <c r="CR96" i="36"/>
  <c r="G17" i="52" l="1"/>
  <c r="BQ45" i="40"/>
  <c r="BC45" i="40"/>
  <c r="CG89" i="36"/>
  <c r="AU45" i="40"/>
  <c r="CU93" i="36"/>
  <c r="D15" i="6"/>
  <c r="D13" i="6"/>
  <c r="D35" i="6"/>
  <c r="D14" i="6"/>
  <c r="D10" i="13"/>
  <c r="D13" i="13" s="1"/>
  <c r="D27" i="13" s="1"/>
  <c r="D36" i="13" s="1"/>
  <c r="E18" i="52"/>
  <c r="CW89" i="36"/>
  <c r="B14" i="6"/>
  <c r="CS93" i="36"/>
  <c r="B35" i="6"/>
  <c r="C18" i="52"/>
  <c r="B10" i="13"/>
  <c r="B13" i="13" s="1"/>
  <c r="B27" i="13" s="1"/>
  <c r="B36" i="13" s="1"/>
  <c r="B40" i="13" s="1"/>
  <c r="C39" i="13" s="1"/>
  <c r="B15" i="6"/>
  <c r="B13" i="6"/>
  <c r="C35" i="6"/>
  <c r="D18" i="52"/>
  <c r="CT93" i="36"/>
  <c r="C15" i="6"/>
  <c r="C14" i="6"/>
  <c r="C10" i="13"/>
  <c r="C13" i="13" s="1"/>
  <c r="C27" i="13" s="1"/>
  <c r="C36" i="13" s="1"/>
  <c r="C13" i="6"/>
  <c r="C40" i="13" l="1"/>
  <c r="D39" i="13" s="1"/>
  <c r="D40" i="13" s="1"/>
  <c r="E39" i="13" s="1"/>
  <c r="BI45" i="40"/>
  <c r="BR45" i="40"/>
  <c r="BJ45" i="40" l="1"/>
  <c r="BY45" i="40" s="1"/>
  <c r="BX45" i="40"/>
  <c r="S28" i="54" l="1"/>
  <c r="R29" i="54"/>
  <c r="BB28" i="36"/>
  <c r="BB29" i="37"/>
  <c r="BC28" i="37"/>
  <c r="CA28" i="53"/>
  <c r="BZ29" i="53"/>
  <c r="CA28" i="54"/>
  <c r="BZ29" i="54"/>
  <c r="CL28" i="54"/>
  <c r="F29" i="54"/>
  <c r="G28" i="54"/>
  <c r="AD29" i="37"/>
  <c r="AD28" i="36"/>
  <c r="AE28" i="37"/>
  <c r="AP29" i="54"/>
  <c r="AQ28" i="54"/>
  <c r="AE28" i="53"/>
  <c r="AD29" i="53"/>
  <c r="R29" i="53"/>
  <c r="S28" i="53"/>
  <c r="AQ28" i="53"/>
  <c r="AP29" i="53"/>
  <c r="G28" i="53"/>
  <c r="F29" i="53"/>
  <c r="CL28" i="53"/>
  <c r="BZ28" i="36"/>
  <c r="BZ29" i="37"/>
  <c r="CA28" i="37"/>
  <c r="BC28" i="53"/>
  <c r="BB29" i="53"/>
  <c r="AE28" i="54"/>
  <c r="AD29" i="54"/>
  <c r="AQ28" i="37"/>
  <c r="AP28" i="36"/>
  <c r="AP29" i="37"/>
  <c r="S28" i="37"/>
  <c r="R29" i="37"/>
  <c r="R28" i="36"/>
  <c r="F28" i="36"/>
  <c r="G28" i="37"/>
  <c r="F29" i="37"/>
  <c r="CL28" i="37"/>
  <c r="AQ28" i="36" l="1"/>
  <c r="CA28" i="36"/>
  <c r="AU29" i="53"/>
  <c r="AV28" i="53"/>
  <c r="AW28" i="53" s="1"/>
  <c r="R31" i="53"/>
  <c r="S29" i="53"/>
  <c r="K28" i="36"/>
  <c r="L28" i="37"/>
  <c r="M28" i="37" s="1"/>
  <c r="CQ28" i="37"/>
  <c r="K29" i="37"/>
  <c r="X28" i="37"/>
  <c r="Y28" i="37" s="1"/>
  <c r="W28" i="36"/>
  <c r="W29" i="37"/>
  <c r="BG29" i="53"/>
  <c r="BH28" i="53"/>
  <c r="CA29" i="37"/>
  <c r="BZ29" i="36"/>
  <c r="BZ31" i="36" s="1"/>
  <c r="BZ31" i="37"/>
  <c r="CQ28" i="53"/>
  <c r="CV28" i="53" s="1"/>
  <c r="L28" i="53"/>
  <c r="M28" i="53" s="1"/>
  <c r="K29" i="53"/>
  <c r="AD31" i="53"/>
  <c r="AE29" i="53"/>
  <c r="AI29" i="37"/>
  <c r="AJ28" i="37"/>
  <c r="AI28" i="36"/>
  <c r="S29" i="54"/>
  <c r="R31" i="54"/>
  <c r="CL29" i="37"/>
  <c r="G29" i="37"/>
  <c r="F29" i="36"/>
  <c r="F31" i="36" s="1"/>
  <c r="F31" i="37"/>
  <c r="AU29" i="37"/>
  <c r="AU28" i="36"/>
  <c r="AV28" i="37"/>
  <c r="AI29" i="54"/>
  <c r="AJ28" i="54"/>
  <c r="BI28" i="53"/>
  <c r="CM28" i="53"/>
  <c r="X28" i="53"/>
  <c r="Y28" i="53" s="1"/>
  <c r="W29" i="53"/>
  <c r="AJ28" i="53"/>
  <c r="AK28" i="53" s="1"/>
  <c r="AI29" i="53"/>
  <c r="AU29" i="54"/>
  <c r="AV28" i="54"/>
  <c r="AW28" i="54" s="1"/>
  <c r="AD31" i="37"/>
  <c r="AD29" i="36"/>
  <c r="AD31" i="36" s="1"/>
  <c r="AE29" i="37"/>
  <c r="CF28" i="53"/>
  <c r="CG28" i="53" s="1"/>
  <c r="CE29" i="53"/>
  <c r="BG29" i="37"/>
  <c r="BG28" i="36"/>
  <c r="BH28" i="37"/>
  <c r="BH28" i="36" s="1"/>
  <c r="CL28" i="36"/>
  <c r="S28" i="36"/>
  <c r="BB31" i="53"/>
  <c r="BC29" i="53"/>
  <c r="F31" i="53"/>
  <c r="G29" i="53"/>
  <c r="CL29" i="53"/>
  <c r="CM28" i="54"/>
  <c r="CF28" i="54"/>
  <c r="CG28" i="54" s="1"/>
  <c r="CE29" i="54"/>
  <c r="AQ29" i="37"/>
  <c r="AP31" i="37"/>
  <c r="AP29" i="36"/>
  <c r="AP31" i="36" s="1"/>
  <c r="AD31" i="54"/>
  <c r="AE29" i="54"/>
  <c r="AQ29" i="54"/>
  <c r="AP31" i="54"/>
  <c r="G29" i="54"/>
  <c r="CL29" i="54"/>
  <c r="F31" i="54"/>
  <c r="BC28" i="36"/>
  <c r="G28" i="36"/>
  <c r="CM28" i="37"/>
  <c r="S29" i="37"/>
  <c r="R29" i="36"/>
  <c r="R31" i="36" s="1"/>
  <c r="R31" i="37"/>
  <c r="AK28" i="54"/>
  <c r="CE29" i="37"/>
  <c r="CE28" i="36"/>
  <c r="CF28" i="37"/>
  <c r="CG28" i="37" s="1"/>
  <c r="AQ29" i="53"/>
  <c r="AP31" i="53"/>
  <c r="AE28" i="36"/>
  <c r="L28" i="54"/>
  <c r="M28" i="54" s="1"/>
  <c r="K29" i="54"/>
  <c r="CQ28" i="54"/>
  <c r="CV28" i="54" s="1"/>
  <c r="BZ31" i="54"/>
  <c r="CA29" i="54"/>
  <c r="BZ31" i="53"/>
  <c r="CA29" i="53"/>
  <c r="BB31" i="37"/>
  <c r="BB29" i="36"/>
  <c r="BB31" i="36" s="1"/>
  <c r="BC29" i="37"/>
  <c r="X28" i="54"/>
  <c r="Y28" i="54" s="1"/>
  <c r="W29" i="54"/>
  <c r="M28" i="36" l="1"/>
  <c r="CW28" i="53"/>
  <c r="AJ28" i="36"/>
  <c r="CQ28" i="36"/>
  <c r="AV28" i="36"/>
  <c r="W31" i="54"/>
  <c r="X29" i="54"/>
  <c r="X31" i="54" s="1"/>
  <c r="BZ94" i="54"/>
  <c r="BZ91" i="54"/>
  <c r="CA91" i="54" s="1"/>
  <c r="BZ95" i="54"/>
  <c r="BZ96" i="54"/>
  <c r="BZ93" i="54"/>
  <c r="R95" i="36"/>
  <c r="R96" i="36"/>
  <c r="R94" i="36"/>
  <c r="R93" i="36"/>
  <c r="R91" i="36"/>
  <c r="S91" i="36" s="1"/>
  <c r="G31" i="53"/>
  <c r="CM29" i="53"/>
  <c r="AJ29" i="53"/>
  <c r="AJ31" i="53" s="1"/>
  <c r="AI31" i="53"/>
  <c r="L29" i="53"/>
  <c r="M29" i="53" s="1"/>
  <c r="M31" i="53" s="1"/>
  <c r="K31" i="53"/>
  <c r="CQ29" i="53"/>
  <c r="CQ31" i="53" s="1"/>
  <c r="W31" i="37"/>
  <c r="X29" i="37"/>
  <c r="W29" i="36"/>
  <c r="W31" i="36" s="1"/>
  <c r="S31" i="53"/>
  <c r="AQ31" i="53"/>
  <c r="AE31" i="54"/>
  <c r="Y28" i="36"/>
  <c r="AD96" i="37"/>
  <c r="AD95" i="37"/>
  <c r="AD94" i="37"/>
  <c r="AD91" i="37"/>
  <c r="AE91" i="37" s="1"/>
  <c r="F95" i="36"/>
  <c r="F91" i="36"/>
  <c r="G91" i="36" s="1"/>
  <c r="F96" i="36"/>
  <c r="F94" i="36"/>
  <c r="S31" i="54"/>
  <c r="AJ29" i="37"/>
  <c r="AK29" i="37" s="1"/>
  <c r="AI29" i="36"/>
  <c r="AI31" i="36" s="1"/>
  <c r="AI31" i="37"/>
  <c r="CR28" i="53"/>
  <c r="CA29" i="36"/>
  <c r="CA31" i="36" s="1"/>
  <c r="CA31" i="37"/>
  <c r="L28" i="36"/>
  <c r="CR28" i="37"/>
  <c r="R94" i="53"/>
  <c r="R95" i="53"/>
  <c r="R91" i="53"/>
  <c r="S91" i="53" s="1"/>
  <c r="R96" i="53"/>
  <c r="AP95" i="53"/>
  <c r="AP94" i="53"/>
  <c r="AP96" i="53"/>
  <c r="AP91" i="53"/>
  <c r="AQ91" i="53" s="1"/>
  <c r="AP95" i="37"/>
  <c r="AP94" i="37"/>
  <c r="AP96" i="37"/>
  <c r="AP91" i="37"/>
  <c r="AQ91" i="37" s="1"/>
  <c r="AD94" i="36"/>
  <c r="AD91" i="36"/>
  <c r="AE91" i="36" s="1"/>
  <c r="AD95" i="36"/>
  <c r="AD96" i="36"/>
  <c r="AJ29" i="54"/>
  <c r="AJ31" i="54" s="1"/>
  <c r="AI31" i="54"/>
  <c r="AK28" i="37"/>
  <c r="AK28" i="36" s="1"/>
  <c r="Y29" i="37"/>
  <c r="S29" i="36"/>
  <c r="S31" i="36" s="1"/>
  <c r="S31" i="37"/>
  <c r="G31" i="54"/>
  <c r="CM29" i="54"/>
  <c r="AQ29" i="36"/>
  <c r="AQ31" i="36" s="1"/>
  <c r="AQ31" i="37"/>
  <c r="F94" i="53"/>
  <c r="F96" i="53"/>
  <c r="F91" i="53"/>
  <c r="G91" i="53" s="1"/>
  <c r="F95" i="53"/>
  <c r="BZ94" i="53"/>
  <c r="BZ96" i="53"/>
  <c r="BZ95" i="53"/>
  <c r="BZ91" i="53"/>
  <c r="CA91" i="53" s="1"/>
  <c r="BI28" i="37"/>
  <c r="BI28" i="36" s="1"/>
  <c r="AD94" i="54"/>
  <c r="AD96" i="54"/>
  <c r="AD95" i="54"/>
  <c r="AD91" i="54"/>
  <c r="AE91" i="54" s="1"/>
  <c r="X29" i="53"/>
  <c r="X31" i="53" s="1"/>
  <c r="W31" i="53"/>
  <c r="G29" i="36"/>
  <c r="CM29" i="37"/>
  <c r="G31" i="37"/>
  <c r="CW28" i="54"/>
  <c r="AE31" i="53"/>
  <c r="X28" i="36"/>
  <c r="AW28" i="37"/>
  <c r="AW28" i="36" s="1"/>
  <c r="BB96" i="37"/>
  <c r="BB94" i="37"/>
  <c r="BB91" i="37"/>
  <c r="BC91" i="37" s="1"/>
  <c r="BB95" i="37"/>
  <c r="CL31" i="54"/>
  <c r="CF29" i="53"/>
  <c r="CF31" i="53" s="1"/>
  <c r="CE31" i="53"/>
  <c r="F96" i="37"/>
  <c r="F95" i="37"/>
  <c r="F94" i="37"/>
  <c r="F91" i="37"/>
  <c r="G91" i="37" s="1"/>
  <c r="R94" i="54"/>
  <c r="R96" i="54"/>
  <c r="R95" i="54"/>
  <c r="R91" i="54"/>
  <c r="S91" i="54" s="1"/>
  <c r="BZ91" i="36"/>
  <c r="CA91" i="36" s="1"/>
  <c r="BZ94" i="36"/>
  <c r="BZ96" i="36"/>
  <c r="BZ95" i="36"/>
  <c r="CW28" i="37"/>
  <c r="CG28" i="36"/>
  <c r="CA31" i="53"/>
  <c r="CG29" i="53"/>
  <c r="CF29" i="37"/>
  <c r="CE29" i="36"/>
  <c r="CE31" i="36" s="1"/>
  <c r="CE31" i="37"/>
  <c r="BC29" i="36"/>
  <c r="BC31" i="36" s="1"/>
  <c r="BC31" i="37"/>
  <c r="L29" i="54"/>
  <c r="M29" i="54" s="1"/>
  <c r="M31" i="54" s="1"/>
  <c r="K31" i="54"/>
  <c r="CQ29" i="54"/>
  <c r="CQ31" i="54" s="1"/>
  <c r="AP91" i="54"/>
  <c r="AQ91" i="54" s="1"/>
  <c r="AP94" i="54"/>
  <c r="AP96" i="54"/>
  <c r="AP95" i="54"/>
  <c r="CE31" i="54"/>
  <c r="CF29" i="54"/>
  <c r="CF31" i="54" s="1"/>
  <c r="BC31" i="53"/>
  <c r="BB96" i="36"/>
  <c r="BB94" i="36"/>
  <c r="BB91" i="36"/>
  <c r="BC91" i="36" s="1"/>
  <c r="BB95" i="36"/>
  <c r="CA31" i="54"/>
  <c r="CR28" i="54"/>
  <c r="CF28" i="36"/>
  <c r="R91" i="37"/>
  <c r="S91" i="37" s="1"/>
  <c r="R94" i="37"/>
  <c r="R95" i="37"/>
  <c r="R96" i="37"/>
  <c r="R93" i="37"/>
  <c r="CM28" i="36"/>
  <c r="F95" i="54"/>
  <c r="F94" i="54"/>
  <c r="F91" i="54"/>
  <c r="G91" i="54" s="1"/>
  <c r="F96" i="54"/>
  <c r="AQ31" i="54"/>
  <c r="AP96" i="36"/>
  <c r="AP94" i="36"/>
  <c r="AP95" i="36"/>
  <c r="AP91" i="36"/>
  <c r="AQ91" i="36" s="1"/>
  <c r="CL31" i="53"/>
  <c r="BB95" i="53"/>
  <c r="BB91" i="53"/>
  <c r="BC91" i="53" s="1"/>
  <c r="BB94" i="53"/>
  <c r="BB96" i="53"/>
  <c r="CV28" i="37"/>
  <c r="CV28" i="36" s="1"/>
  <c r="BG29" i="36"/>
  <c r="BG31" i="36" s="1"/>
  <c r="BG31" i="37"/>
  <c r="BH29" i="37"/>
  <c r="BI29" i="37" s="1"/>
  <c r="AE31" i="37"/>
  <c r="AE29" i="36"/>
  <c r="AE31" i="36" s="1"/>
  <c r="AU31" i="54"/>
  <c r="AV29" i="54"/>
  <c r="AV31" i="54" s="1"/>
  <c r="AV29" i="37"/>
  <c r="AU31" i="37"/>
  <c r="AU29" i="36"/>
  <c r="AU31" i="36" s="1"/>
  <c r="CL31" i="37"/>
  <c r="CL29" i="36"/>
  <c r="CL31" i="36" s="1"/>
  <c r="AD96" i="53"/>
  <c r="AD95" i="53"/>
  <c r="AD94" i="53"/>
  <c r="AD91" i="53"/>
  <c r="AE91" i="53" s="1"/>
  <c r="BZ91" i="37"/>
  <c r="CA91" i="37" s="1"/>
  <c r="BZ94" i="37"/>
  <c r="BZ95" i="37"/>
  <c r="BZ96" i="37"/>
  <c r="BH29" i="53"/>
  <c r="BH31" i="53" s="1"/>
  <c r="BG31" i="53"/>
  <c r="K29" i="36"/>
  <c r="K31" i="36" s="1"/>
  <c r="CQ29" i="37"/>
  <c r="CV29" i="37" s="1"/>
  <c r="K31" i="37"/>
  <c r="L29" i="37"/>
  <c r="M29" i="37" s="1"/>
  <c r="AV29" i="53"/>
  <c r="AV31" i="53" s="1"/>
  <c r="AU31" i="53"/>
  <c r="BZ93" i="53" l="1"/>
  <c r="BB93" i="37"/>
  <c r="AK29" i="53"/>
  <c r="AK31" i="53" s="1"/>
  <c r="R93" i="53"/>
  <c r="Y29" i="54"/>
  <c r="Y31" i="54" s="1"/>
  <c r="CV29" i="53"/>
  <c r="CV31" i="53" s="1"/>
  <c r="CV94" i="53" s="1"/>
  <c r="R93" i="54"/>
  <c r="CW28" i="36"/>
  <c r="BZ93" i="36"/>
  <c r="F93" i="53"/>
  <c r="BB93" i="53"/>
  <c r="CG29" i="54"/>
  <c r="CW29" i="54" s="1"/>
  <c r="AD93" i="53"/>
  <c r="F93" i="36"/>
  <c r="AP93" i="36"/>
  <c r="AP93" i="37"/>
  <c r="M95" i="54"/>
  <c r="M91" i="54"/>
  <c r="M93" i="54" s="1"/>
  <c r="M96" i="54"/>
  <c r="M94" i="54"/>
  <c r="CV31" i="37"/>
  <c r="M31" i="37"/>
  <c r="M29" i="36"/>
  <c r="M31" i="36" s="1"/>
  <c r="BI31" i="37"/>
  <c r="AV96" i="54"/>
  <c r="AV94" i="54"/>
  <c r="AV95" i="54"/>
  <c r="K94" i="37"/>
  <c r="K96" i="37"/>
  <c r="K91" i="37"/>
  <c r="K93" i="37" s="1"/>
  <c r="K95" i="37"/>
  <c r="BH96" i="53"/>
  <c r="BH95" i="53"/>
  <c r="BH94" i="53"/>
  <c r="CL95" i="37"/>
  <c r="CL91" i="37"/>
  <c r="CL93" i="37" s="1"/>
  <c r="CL96" i="37"/>
  <c r="CL94" i="37"/>
  <c r="AV29" i="36"/>
  <c r="AV31" i="36" s="1"/>
  <c r="AV31" i="37"/>
  <c r="AE93" i="37"/>
  <c r="AE94" i="37"/>
  <c r="AE95" i="37"/>
  <c r="AE96" i="37"/>
  <c r="BG95" i="36"/>
  <c r="BG94" i="36"/>
  <c r="BG91" i="36"/>
  <c r="BH91" i="36" s="1"/>
  <c r="BG96" i="36"/>
  <c r="BI29" i="53"/>
  <c r="BI31" i="53" s="1"/>
  <c r="CE96" i="36"/>
  <c r="CE94" i="36"/>
  <c r="CE95" i="36"/>
  <c r="CE91" i="36"/>
  <c r="CF91" i="36" s="1"/>
  <c r="CV29" i="54"/>
  <c r="CV31" i="54" s="1"/>
  <c r="AE96" i="53"/>
  <c r="AE93" i="53"/>
  <c r="AE94" i="53"/>
  <c r="AE95" i="53"/>
  <c r="X96" i="53"/>
  <c r="X95" i="53"/>
  <c r="X94" i="53"/>
  <c r="S94" i="36"/>
  <c r="S96" i="36"/>
  <c r="S93" i="36"/>
  <c r="S95" i="36"/>
  <c r="AJ96" i="54"/>
  <c r="AJ95" i="54"/>
  <c r="AJ94" i="54"/>
  <c r="AD93" i="36"/>
  <c r="CA95" i="37"/>
  <c r="CM31" i="37"/>
  <c r="CA96" i="37"/>
  <c r="CA93" i="37"/>
  <c r="CA94" i="37"/>
  <c r="AI96" i="36"/>
  <c r="AI95" i="36"/>
  <c r="AI91" i="36"/>
  <c r="AJ91" i="36" s="1"/>
  <c r="AI94" i="36"/>
  <c r="AE93" i="54"/>
  <c r="AE94" i="54"/>
  <c r="AE95" i="54"/>
  <c r="AE96" i="54"/>
  <c r="S93" i="53"/>
  <c r="S94" i="53"/>
  <c r="S95" i="53"/>
  <c r="S96" i="53"/>
  <c r="CQ95" i="53"/>
  <c r="CQ91" i="53"/>
  <c r="CQ93" i="53" s="1"/>
  <c r="CQ96" i="53"/>
  <c r="CQ94" i="53"/>
  <c r="AJ94" i="53"/>
  <c r="AJ96" i="53"/>
  <c r="AJ95" i="53"/>
  <c r="AD93" i="54"/>
  <c r="AQ96" i="37"/>
  <c r="AQ93" i="37"/>
  <c r="AQ94" i="37"/>
  <c r="AQ95" i="37"/>
  <c r="G96" i="54"/>
  <c r="G95" i="54"/>
  <c r="G94" i="54"/>
  <c r="G93" i="54"/>
  <c r="Y31" i="37"/>
  <c r="CA93" i="36"/>
  <c r="CA94" i="36"/>
  <c r="CA95" i="36"/>
  <c r="CA96" i="36"/>
  <c r="AJ29" i="36"/>
  <c r="AJ31" i="36" s="1"/>
  <c r="AJ31" i="37"/>
  <c r="AW29" i="53"/>
  <c r="AW31" i="53" s="1"/>
  <c r="W91" i="36"/>
  <c r="X91" i="36" s="1"/>
  <c r="W95" i="36"/>
  <c r="W96" i="36"/>
  <c r="W94" i="36"/>
  <c r="K94" i="53"/>
  <c r="K95" i="53"/>
  <c r="K91" i="53"/>
  <c r="K93" i="53" s="1"/>
  <c r="K96" i="53"/>
  <c r="M94" i="53"/>
  <c r="M95" i="53"/>
  <c r="M91" i="53"/>
  <c r="M93" i="53" s="1"/>
  <c r="M96" i="53"/>
  <c r="AU96" i="53"/>
  <c r="AU91" i="53"/>
  <c r="AV91" i="53" s="1"/>
  <c r="AV93" i="53" s="1"/>
  <c r="AU95" i="53"/>
  <c r="AU94" i="53"/>
  <c r="CQ96" i="54"/>
  <c r="CQ94" i="54"/>
  <c r="CQ91" i="54"/>
  <c r="CQ93" i="54" s="1"/>
  <c r="CQ95" i="54"/>
  <c r="CF31" i="37"/>
  <c r="CF29" i="36"/>
  <c r="CF31" i="36" s="1"/>
  <c r="CE91" i="53"/>
  <c r="CF91" i="53" s="1"/>
  <c r="CF93" i="53" s="1"/>
  <c r="CE94" i="53"/>
  <c r="CE96" i="53"/>
  <c r="CE93" i="53"/>
  <c r="CE95" i="53"/>
  <c r="AK95" i="53"/>
  <c r="AK96" i="53"/>
  <c r="AK91" i="53"/>
  <c r="AK93" i="53" s="1"/>
  <c r="AK94" i="53"/>
  <c r="G31" i="36"/>
  <c r="CM29" i="36"/>
  <c r="AV95" i="53"/>
  <c r="AV94" i="53"/>
  <c r="AV96" i="53"/>
  <c r="K94" i="36"/>
  <c r="K95" i="36"/>
  <c r="K91" i="36"/>
  <c r="L91" i="36" s="1"/>
  <c r="K96" i="36"/>
  <c r="AU96" i="36"/>
  <c r="AU94" i="36"/>
  <c r="AU91" i="36"/>
  <c r="AV91" i="36" s="1"/>
  <c r="AU95" i="36"/>
  <c r="AU94" i="54"/>
  <c r="AU95" i="54"/>
  <c r="AU96" i="54"/>
  <c r="AU91" i="54"/>
  <c r="AV91" i="54" s="1"/>
  <c r="AV93" i="54" s="1"/>
  <c r="BH29" i="36"/>
  <c r="BH31" i="36" s="1"/>
  <c r="BH31" i="37"/>
  <c r="AQ95" i="54"/>
  <c r="AQ93" i="54"/>
  <c r="AQ96" i="54"/>
  <c r="AQ94" i="54"/>
  <c r="F93" i="54"/>
  <c r="CA96" i="54"/>
  <c r="CA95" i="54"/>
  <c r="CA93" i="54"/>
  <c r="CM31" i="54"/>
  <c r="CA94" i="54"/>
  <c r="BB93" i="36"/>
  <c r="CF96" i="54"/>
  <c r="CF95" i="54"/>
  <c r="CF94" i="54"/>
  <c r="K91" i="54"/>
  <c r="K93" i="54" s="1"/>
  <c r="K96" i="54"/>
  <c r="K94" i="54"/>
  <c r="K95" i="54"/>
  <c r="BC95" i="36"/>
  <c r="BC96" i="36"/>
  <c r="BC94" i="36"/>
  <c r="BC93" i="36"/>
  <c r="CG31" i="53"/>
  <c r="CF96" i="53"/>
  <c r="CF95" i="53"/>
  <c r="CF94" i="53"/>
  <c r="AQ94" i="36"/>
  <c r="AQ93" i="36"/>
  <c r="AQ96" i="36"/>
  <c r="AQ95" i="36"/>
  <c r="CR28" i="36"/>
  <c r="Y96" i="54"/>
  <c r="Y91" i="54"/>
  <c r="Y93" i="54" s="1"/>
  <c r="Y94" i="54"/>
  <c r="Y95" i="54"/>
  <c r="AD93" i="37"/>
  <c r="AQ94" i="53"/>
  <c r="AQ96" i="53"/>
  <c r="AQ93" i="53"/>
  <c r="AQ95" i="53"/>
  <c r="X29" i="36"/>
  <c r="X31" i="36" s="1"/>
  <c r="X31" i="37"/>
  <c r="L31" i="53"/>
  <c r="CR29" i="53"/>
  <c r="X95" i="54"/>
  <c r="X94" i="54"/>
  <c r="X96" i="54"/>
  <c r="CQ31" i="37"/>
  <c r="CQ29" i="36"/>
  <c r="CQ31" i="36" s="1"/>
  <c r="AK31" i="37"/>
  <c r="BC96" i="53"/>
  <c r="BC95" i="53"/>
  <c r="BC94" i="53"/>
  <c r="BC93" i="53"/>
  <c r="BC93" i="37"/>
  <c r="BC95" i="37"/>
  <c r="BC96" i="37"/>
  <c r="BC94" i="37"/>
  <c r="L29" i="36"/>
  <c r="CR29" i="37"/>
  <c r="L31" i="37"/>
  <c r="BG94" i="53"/>
  <c r="BG96" i="53"/>
  <c r="BG91" i="53"/>
  <c r="BH91" i="53" s="1"/>
  <c r="BH93" i="53" s="1"/>
  <c r="BG95" i="53"/>
  <c r="BZ93" i="37"/>
  <c r="CL94" i="36"/>
  <c r="CL91" i="36"/>
  <c r="CL93" i="36" s="1"/>
  <c r="CL95" i="36"/>
  <c r="CL96" i="36"/>
  <c r="AU95" i="37"/>
  <c r="AU96" i="37"/>
  <c r="AU94" i="37"/>
  <c r="AU91" i="37"/>
  <c r="AV91" i="37" s="1"/>
  <c r="AE93" i="36"/>
  <c r="AE94" i="36"/>
  <c r="AE95" i="36"/>
  <c r="AE96" i="36"/>
  <c r="BG94" i="37"/>
  <c r="BG91" i="37"/>
  <c r="BH91" i="37" s="1"/>
  <c r="BG96" i="37"/>
  <c r="BG95" i="37"/>
  <c r="CL96" i="53"/>
  <c r="CL94" i="53"/>
  <c r="CL91" i="53"/>
  <c r="CL93" i="53" s="1"/>
  <c r="CL95" i="53"/>
  <c r="AW29" i="54"/>
  <c r="AW31" i="54" s="1"/>
  <c r="CE96" i="54"/>
  <c r="CE95" i="54"/>
  <c r="CE94" i="54"/>
  <c r="CE91" i="54"/>
  <c r="CF91" i="54" s="1"/>
  <c r="CF93" i="54" s="1"/>
  <c r="AP93" i="54"/>
  <c r="L31" i="54"/>
  <c r="CR29" i="54"/>
  <c r="CE91" i="37"/>
  <c r="CF91" i="37" s="1"/>
  <c r="CE95" i="37"/>
  <c r="CE96" i="37"/>
  <c r="CE94" i="37"/>
  <c r="CA95" i="53"/>
  <c r="CA94" i="53"/>
  <c r="CA93" i="53"/>
  <c r="CA96" i="53"/>
  <c r="CM31" i="53"/>
  <c r="F93" i="37"/>
  <c r="CL91" i="54"/>
  <c r="CL93" i="54" s="1"/>
  <c r="CL95" i="54"/>
  <c r="CL96" i="54"/>
  <c r="CL94" i="54"/>
  <c r="G96" i="37"/>
  <c r="G94" i="37"/>
  <c r="G93" i="37"/>
  <c r="G95" i="37"/>
  <c r="W94" i="53"/>
  <c r="W96" i="53"/>
  <c r="W95" i="53"/>
  <c r="W91" i="53"/>
  <c r="X91" i="53" s="1"/>
  <c r="X93" i="53" s="1"/>
  <c r="AW29" i="37"/>
  <c r="S95" i="37"/>
  <c r="S93" i="37"/>
  <c r="S94" i="37"/>
  <c r="S96" i="37"/>
  <c r="AI96" i="54"/>
  <c r="AI95" i="54"/>
  <c r="AI94" i="54"/>
  <c r="AI91" i="54"/>
  <c r="AJ91" i="54" s="1"/>
  <c r="AJ93" i="54" s="1"/>
  <c r="AP93" i="53"/>
  <c r="CG29" i="37"/>
  <c r="AI91" i="37"/>
  <c r="AJ91" i="37" s="1"/>
  <c r="AI94" i="37"/>
  <c r="AI95" i="37"/>
  <c r="AI96" i="37"/>
  <c r="S93" i="54"/>
  <c r="S95" i="54"/>
  <c r="S96" i="54"/>
  <c r="S94" i="54"/>
  <c r="AK29" i="54"/>
  <c r="AK31" i="54" s="1"/>
  <c r="Y29" i="53"/>
  <c r="Y31" i="53" s="1"/>
  <c r="W94" i="37"/>
  <c r="W91" i="37"/>
  <c r="X91" i="37" s="1"/>
  <c r="W96" i="37"/>
  <c r="W95" i="37"/>
  <c r="AI94" i="53"/>
  <c r="AI95" i="53"/>
  <c r="AI96" i="53"/>
  <c r="AI91" i="53"/>
  <c r="AJ91" i="53" s="1"/>
  <c r="AJ93" i="53" s="1"/>
  <c r="G93" i="53"/>
  <c r="G96" i="53"/>
  <c r="G95" i="53"/>
  <c r="G94" i="53"/>
  <c r="W96" i="54"/>
  <c r="W95" i="54"/>
  <c r="W94" i="54"/>
  <c r="W91" i="54"/>
  <c r="X91" i="54" s="1"/>
  <c r="X93" i="54" s="1"/>
  <c r="CG31" i="54" l="1"/>
  <c r="AU93" i="36"/>
  <c r="CV96" i="53"/>
  <c r="CV95" i="53"/>
  <c r="CV91" i="53"/>
  <c r="CV93" i="53" s="1"/>
  <c r="W93" i="37"/>
  <c r="CE93" i="36"/>
  <c r="K93" i="36"/>
  <c r="AU93" i="53"/>
  <c r="AU93" i="54"/>
  <c r="AI93" i="54"/>
  <c r="AW96" i="54"/>
  <c r="AW91" i="54"/>
  <c r="AW93" i="54" s="1"/>
  <c r="AW94" i="54"/>
  <c r="AW95" i="54"/>
  <c r="CG29" i="36"/>
  <c r="CG31" i="37"/>
  <c r="CW29" i="37"/>
  <c r="AU93" i="37"/>
  <c r="L95" i="37"/>
  <c r="L94" i="37"/>
  <c r="L96" i="37"/>
  <c r="L91" i="37"/>
  <c r="L93" i="37" s="1"/>
  <c r="CF96" i="36"/>
  <c r="CF94" i="36"/>
  <c r="CF93" i="36"/>
  <c r="CF95" i="36"/>
  <c r="BI95" i="53"/>
  <c r="BI96" i="53"/>
  <c r="BI94" i="53"/>
  <c r="BI91" i="53"/>
  <c r="BI93" i="53" s="1"/>
  <c r="AV96" i="36"/>
  <c r="AV95" i="36"/>
  <c r="AV94" i="36"/>
  <c r="AV93" i="36"/>
  <c r="CG96" i="54"/>
  <c r="CG94" i="54"/>
  <c r="CW31" i="54"/>
  <c r="CG91" i="54"/>
  <c r="CG93" i="54" s="1"/>
  <c r="CG95" i="54"/>
  <c r="W93" i="54"/>
  <c r="AK95" i="54"/>
  <c r="AK91" i="54"/>
  <c r="AK93" i="54" s="1"/>
  <c r="AK94" i="54"/>
  <c r="AK96" i="54"/>
  <c r="AI93" i="37"/>
  <c r="L94" i="54"/>
  <c r="L95" i="54"/>
  <c r="L91" i="54"/>
  <c r="L93" i="54" s="1"/>
  <c r="L96" i="54"/>
  <c r="L31" i="36"/>
  <c r="CR29" i="36"/>
  <c r="CQ96" i="37"/>
  <c r="CQ91" i="37"/>
  <c r="CQ93" i="37" s="1"/>
  <c r="CQ95" i="37"/>
  <c r="CQ94" i="37"/>
  <c r="X94" i="36"/>
  <c r="X93" i="36"/>
  <c r="X95" i="36"/>
  <c r="X96" i="36"/>
  <c r="CW29" i="53"/>
  <c r="G93" i="36"/>
  <c r="G96" i="36"/>
  <c r="G95" i="36"/>
  <c r="G94" i="36"/>
  <c r="CF93" i="37"/>
  <c r="CF96" i="37"/>
  <c r="CF94" i="37"/>
  <c r="CF95" i="37"/>
  <c r="W93" i="36"/>
  <c r="AJ94" i="36"/>
  <c r="AJ96" i="36"/>
  <c r="AJ95" i="36"/>
  <c r="AJ93" i="36"/>
  <c r="BI91" i="37"/>
  <c r="BI95" i="37"/>
  <c r="BI96" i="37"/>
  <c r="BI94" i="37"/>
  <c r="BI93" i="37"/>
  <c r="CV29" i="36"/>
  <c r="Y96" i="53"/>
  <c r="Y95" i="53"/>
  <c r="Y94" i="53"/>
  <c r="Y91" i="53"/>
  <c r="Y93" i="53" s="1"/>
  <c r="BG93" i="53"/>
  <c r="CQ94" i="36"/>
  <c r="CQ95" i="36"/>
  <c r="CQ96" i="36"/>
  <c r="CQ91" i="36"/>
  <c r="CQ93" i="36" s="1"/>
  <c r="X96" i="37"/>
  <c r="X93" i="37"/>
  <c r="X95" i="37"/>
  <c r="X94" i="37"/>
  <c r="BH96" i="36"/>
  <c r="BH95" i="36"/>
  <c r="BH94" i="36"/>
  <c r="BH93" i="36"/>
  <c r="AJ93" i="37"/>
  <c r="AJ95" i="37"/>
  <c r="AJ94" i="37"/>
  <c r="AJ96" i="37"/>
  <c r="Y95" i="37"/>
  <c r="Y94" i="37"/>
  <c r="Y91" i="37"/>
  <c r="Y93" i="37" s="1"/>
  <c r="Y96" i="37"/>
  <c r="M91" i="37"/>
  <c r="M93" i="37" s="1"/>
  <c r="M95" i="37"/>
  <c r="M96" i="37"/>
  <c r="M94" i="37"/>
  <c r="AI93" i="53"/>
  <c r="AW29" i="36"/>
  <c r="AW31" i="36" s="1"/>
  <c r="AW31" i="37"/>
  <c r="W93" i="53"/>
  <c r="CM96" i="53"/>
  <c r="CM95" i="53"/>
  <c r="CM91" i="53"/>
  <c r="CM93" i="53" s="1"/>
  <c r="CM94" i="53"/>
  <c r="CE93" i="37"/>
  <c r="BG93" i="37"/>
  <c r="AK29" i="36"/>
  <c r="AK31" i="36" s="1"/>
  <c r="CW31" i="53"/>
  <c r="CG91" i="53"/>
  <c r="CG93" i="53" s="1"/>
  <c r="CG96" i="53"/>
  <c r="CG95" i="53"/>
  <c r="CG94" i="53"/>
  <c r="CM91" i="54"/>
  <c r="CM93" i="54" s="1"/>
  <c r="CM96" i="54"/>
  <c r="CM94" i="54"/>
  <c r="CM95" i="54"/>
  <c r="CM31" i="36"/>
  <c r="AI93" i="36"/>
  <c r="CV91" i="54"/>
  <c r="CV93" i="54" s="1"/>
  <c r="CV95" i="54"/>
  <c r="CV96" i="54"/>
  <c r="CV94" i="54"/>
  <c r="BG93" i="36"/>
  <c r="BI29" i="36"/>
  <c r="BI31" i="36" s="1"/>
  <c r="CV91" i="37"/>
  <c r="CV93" i="37" s="1"/>
  <c r="CV95" i="37"/>
  <c r="CV94" i="37"/>
  <c r="CV96" i="37"/>
  <c r="CE93" i="54"/>
  <c r="AK95" i="37"/>
  <c r="AK94" i="37"/>
  <c r="AK91" i="37"/>
  <c r="AK93" i="37" s="1"/>
  <c r="AK96" i="37"/>
  <c r="L91" i="53"/>
  <c r="L93" i="53" s="1"/>
  <c r="L95" i="53"/>
  <c r="L94" i="53"/>
  <c r="L96" i="53"/>
  <c r="BH95" i="37"/>
  <c r="BH94" i="37"/>
  <c r="BH93" i="37"/>
  <c r="BH96" i="37"/>
  <c r="AW91" i="53"/>
  <c r="AW93" i="53" s="1"/>
  <c r="AW96" i="53"/>
  <c r="AW95" i="53"/>
  <c r="AW94" i="53"/>
  <c r="Y29" i="36"/>
  <c r="Y31" i="36" s="1"/>
  <c r="CM96" i="37"/>
  <c r="CM91" i="37"/>
  <c r="CM93" i="37" s="1"/>
  <c r="CM95" i="37"/>
  <c r="CM94" i="37"/>
  <c r="AV94" i="37"/>
  <c r="AV95" i="37"/>
  <c r="AV93" i="37"/>
  <c r="AV96" i="37"/>
  <c r="M94" i="36"/>
  <c r="M91" i="36"/>
  <c r="M93" i="36" s="1"/>
  <c r="M96" i="36"/>
  <c r="M95" i="36"/>
  <c r="AW91" i="37" l="1"/>
  <c r="AW93" i="37" s="1"/>
  <c r="AW94" i="37"/>
  <c r="AW96" i="37"/>
  <c r="AW95" i="37"/>
  <c r="CV31" i="36"/>
  <c r="F13" i="52"/>
  <c r="AW91" i="36"/>
  <c r="AW93" i="36" s="1"/>
  <c r="AW96" i="36"/>
  <c r="AW94" i="36"/>
  <c r="AW95" i="36"/>
  <c r="CW96" i="54"/>
  <c r="CW91" i="54"/>
  <c r="CW93" i="54" s="1"/>
  <c r="CW95" i="54"/>
  <c r="CW94" i="54"/>
  <c r="CW31" i="37"/>
  <c r="CG95" i="37"/>
  <c r="CG96" i="37"/>
  <c r="CG94" i="37"/>
  <c r="CG91" i="37"/>
  <c r="CG93" i="37" s="1"/>
  <c r="CW96" i="53"/>
  <c r="CW94" i="53"/>
  <c r="CW91" i="53"/>
  <c r="CW93" i="53" s="1"/>
  <c r="CW95" i="53"/>
  <c r="L94" i="36"/>
  <c r="L96" i="36"/>
  <c r="L95" i="36"/>
  <c r="L93" i="36"/>
  <c r="CG31" i="36"/>
  <c r="CW29" i="36"/>
  <c r="Y96" i="36"/>
  <c r="Y94" i="36"/>
  <c r="Y95" i="36"/>
  <c r="Y91" i="36"/>
  <c r="Y93" i="36" s="1"/>
  <c r="BI91" i="36"/>
  <c r="BI93" i="36" s="1"/>
  <c r="BI96" i="36"/>
  <c r="BI94" i="36"/>
  <c r="BI95" i="36"/>
  <c r="CM91" i="36"/>
  <c r="CM93" i="36" s="1"/>
  <c r="CM95" i="36"/>
  <c r="CM94" i="36"/>
  <c r="CM96" i="36"/>
  <c r="AK95" i="36"/>
  <c r="AK91" i="36"/>
  <c r="AK93" i="36" s="1"/>
  <c r="AK96" i="36"/>
  <c r="AK94" i="36"/>
  <c r="G13" i="52" l="1"/>
  <c r="F14" i="52"/>
  <c r="G14" i="52" s="1"/>
  <c r="CW91" i="37"/>
  <c r="CW93" i="37" s="1"/>
  <c r="CW96" i="37"/>
  <c r="CW94" i="37"/>
  <c r="CW95" i="37"/>
  <c r="CV95" i="36"/>
  <c r="E36" i="6"/>
  <c r="E38" i="6"/>
  <c r="CV96" i="36"/>
  <c r="CV94" i="36"/>
  <c r="E22" i="6"/>
  <c r="E40" i="6"/>
  <c r="CV91" i="36"/>
  <c r="CW31" i="36"/>
  <c r="CG94" i="36"/>
  <c r="CG91" i="36"/>
  <c r="CG93" i="36" s="1"/>
  <c r="CG95" i="36"/>
  <c r="CG96" i="36"/>
  <c r="E13" i="6" l="1"/>
  <c r="E15" i="6"/>
  <c r="CW96" i="36"/>
  <c r="CW94" i="36"/>
  <c r="CW95" i="36"/>
  <c r="CW91" i="36"/>
  <c r="CW93" i="36" s="1"/>
  <c r="E10" i="13"/>
  <c r="E13" i="13" s="1"/>
  <c r="E27" i="13" s="1"/>
  <c r="E36" i="13" s="1"/>
  <c r="E40" i="13" s="1"/>
  <c r="F18" i="52"/>
  <c r="G18" i="52" s="1"/>
  <c r="G21" i="52" s="1"/>
  <c r="E35" i="6"/>
  <c r="E14" i="6"/>
  <c r="CV93" i="36"/>
</calcChain>
</file>

<file path=xl/sharedStrings.xml><?xml version="1.0" encoding="utf-8"?>
<sst xmlns="http://schemas.openxmlformats.org/spreadsheetml/2006/main" count="6144" uniqueCount="1636">
  <si>
    <t>Purpose</t>
  </si>
  <si>
    <t>The objective of this Financial Reporting Template is to ensure uniformity, accuracy and completeness in financial reporting for the Massachusetts One Care program. In addition, the provision of this Financial Reporting Template to the MCOs will help to eliminate inconsistencies, as reports can vary in the presentation of items such as allocation of expenses, accrual of incurred-but-not-reported (IBNR) claims and other items. All reports shall be submitted as outlined in the general instructions. The financial reports submitted from this Financial Reporting Template will be used to monitor MCO performance and may also be used in future rate setting.</t>
  </si>
  <si>
    <t>Appendix D: Reporting Requirements</t>
  </si>
  <si>
    <t>The Contractor shall report the following data related to the specific entity which will directly operate the One Care Program (i.e., not the parent organization and/or affiliate): Financial data related to cost for the Massachusetts One Care covered population. The report shall be submitted in a form and format specified by EOHHS including, but not limited to, the following:
a. Member Enrollment and Disenrollment
b. Balance Sheet containing the One Care product line net worth and working capital as set forth in Section 2.15: Financial Requirements
c. Income Statement
d. Cash Flow
e. Financial Indicators
f. Utilization
g. Solvency Requirements as set forth in Section 2.15.2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</si>
  <si>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</si>
  <si>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</si>
  <si>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</si>
  <si>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</si>
  <si>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</si>
  <si>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</si>
  <si>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</si>
  <si>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</si>
  <si>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</si>
  <si>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light grey are to be completed by the MCO. Cells highlighted in yellow are formula driven and do not require data input. All information requested is for Massachusetts One Care enrollment only. If there is an issue with the formula within the template please correct and notify the program.</t>
  </si>
  <si>
    <t>One Care Program</t>
  </si>
  <si>
    <t>Submission Dates for Financial Reports For DY9</t>
  </si>
  <si>
    <t xml:space="preserve">Quarter </t>
  </si>
  <si>
    <t>Quarter 1</t>
  </si>
  <si>
    <t>Quarter 2</t>
  </si>
  <si>
    <t>Quarter 3</t>
  </si>
  <si>
    <t>Quarter 4</t>
  </si>
  <si>
    <t>3 Month Refresh</t>
  </si>
  <si>
    <t>6 Month Refresh</t>
  </si>
  <si>
    <t>9 Month Refresh</t>
  </si>
  <si>
    <t>Periods of service</t>
  </si>
  <si>
    <t>Jan-Mar 2023</t>
  </si>
  <si>
    <t>Apr-Jun 2023</t>
  </si>
  <si>
    <t>Jul-Sept 2023</t>
  </si>
  <si>
    <t>Oct-Dec 2023</t>
  </si>
  <si>
    <t>CY2023</t>
  </si>
  <si>
    <t>Due date</t>
  </si>
  <si>
    <t>60 days after the end of the reporting period</t>
  </si>
  <si>
    <t>30 days after 3 months of previous calendar year end</t>
  </si>
  <si>
    <t>30 days after 6 months of previous calendar year end</t>
  </si>
  <si>
    <t>30 days after 15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</si>
  <si>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</si>
  <si>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</si>
  <si>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</si>
  <si>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</si>
  <si>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</si>
  <si>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One Care member months for the reporting period by rating category and region.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</si>
  <si>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Columns
D,E,F,G,H,I,J</t>
  </si>
  <si>
    <t>Member Months by Rating Category</t>
  </si>
  <si>
    <t>Member Months during the reporting period, by rating category, region, and quarter. A member month is equivalent to one person for whom your plan has recognized a MassHealth One Care capitation payment for a month during the reporting period.</t>
  </si>
  <si>
    <t>Column K</t>
  </si>
  <si>
    <t>Total Member Months for Period</t>
  </si>
  <si>
    <t>Total member months relevant to region categories. A member month is equivalent to one person for whom the plan has recognized a MassHealth One Care capitation payment for a month during the reporting period (the sum of Column D through Column I).</t>
  </si>
  <si>
    <t>Eastern</t>
  </si>
  <si>
    <r>
      <t xml:space="preserve">Provide quarterly Member Months for the Massachusetts One Care population by rating category in the Eastern Region: </t>
    </r>
    <r>
      <rPr>
        <b/>
        <sz val="10"/>
        <rFont val="Arial"/>
        <family val="2"/>
      </rPr>
      <t>Essex, Middlesex, Norfolk, and Suffolk counties.</t>
    </r>
  </si>
  <si>
    <t>Western</t>
  </si>
  <si>
    <r>
      <t xml:space="preserve">Provide quarterly Member Months for the Massachusetts One Care population by rating category in the Western Region: </t>
    </r>
    <r>
      <rPr>
        <b/>
        <sz val="10"/>
        <rFont val="Arial"/>
        <family val="2"/>
      </rPr>
      <t>Franklin, Hampden, Hampshire, and Worcester counties.</t>
    </r>
  </si>
  <si>
    <t>The Cape</t>
  </si>
  <si>
    <r>
      <t xml:space="preserve">Provide quarterly Member Months for the Massachusetts One Care population by rating category in the The Cape Region: </t>
    </r>
    <r>
      <rPr>
        <b/>
        <sz val="10"/>
        <rFont val="Arial"/>
        <family val="2"/>
      </rPr>
      <t>Barnstable county, and Plymouth county excluding East Wareham, Lakeville, Marion, Mattapoisett, Wareham, and West Wareham.</t>
    </r>
  </si>
  <si>
    <t>Total</t>
  </si>
  <si>
    <t>Provide quarterly Member Months for the Massachusetts One Care population by rating category and dual status for all region membership.</t>
  </si>
  <si>
    <t>Schedule 2: Balance Sheet (Reported Basis)</t>
  </si>
  <si>
    <t>Provide quarterly data related to assets, liabilities and net worth for the Massachusetts One Care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</si>
  <si>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</si>
  <si>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</si>
  <si>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</si>
  <si>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</si>
  <si>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</si>
  <si>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</si>
  <si>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</si>
  <si>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</si>
  <si>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</si>
  <si>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</si>
  <si>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</si>
  <si>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</si>
  <si>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</si>
  <si>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</si>
  <si>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</si>
  <si>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</si>
  <si>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</si>
  <si>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</si>
  <si>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</si>
  <si>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</si>
  <si>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</si>
  <si>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</si>
  <si>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</si>
  <si>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</si>
  <si>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</si>
  <si>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</si>
  <si>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</si>
  <si>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</si>
  <si>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</si>
  <si>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</si>
  <si>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</si>
  <si>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</si>
  <si>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</si>
  <si>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</si>
  <si>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</si>
  <si>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</si>
  <si>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</si>
  <si>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</si>
  <si>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</si>
  <si>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</si>
  <si>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</si>
  <si>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</si>
  <si>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</si>
  <si>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</si>
  <si>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</si>
  <si>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</si>
  <si>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</si>
  <si>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</si>
  <si>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</si>
  <si>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</si>
  <si>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</si>
  <si>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</si>
  <si>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</si>
  <si>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</si>
  <si>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</si>
  <si>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</si>
  <si>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</si>
  <si>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</si>
  <si>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</si>
  <si>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</si>
  <si>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</si>
  <si>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</si>
  <si>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</si>
  <si>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</si>
  <si>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</si>
  <si>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</si>
  <si>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</si>
  <si>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</si>
  <si>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</si>
  <si>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</si>
  <si>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</si>
  <si>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</si>
  <si>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</si>
  <si>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</si>
  <si>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</si>
  <si>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</si>
  <si>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</si>
  <si>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</si>
  <si>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</si>
  <si>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</si>
  <si>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</si>
  <si>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</si>
  <si>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</si>
  <si>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</si>
  <si>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</si>
  <si>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</si>
  <si>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</si>
  <si>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</si>
  <si>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</si>
  <si>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One Care MCO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</si>
  <si>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</si>
  <si>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</si>
  <si>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</si>
  <si>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</si>
  <si>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</si>
  <si>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</si>
  <si>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</si>
  <si>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</si>
  <si>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</si>
  <si>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</si>
  <si>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</si>
  <si>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</si>
  <si>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excluding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</si>
  <si>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</si>
  <si>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</si>
  <si>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</si>
  <si>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</si>
  <si>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</si>
  <si>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</si>
  <si>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 Profit and Loss Summary</t>
  </si>
  <si>
    <t>This schedule is calculated from other schedules. No input should be needed.</t>
  </si>
  <si>
    <t>Medicaid Revenue</t>
  </si>
  <si>
    <t>This is pulled by quarter from Schedule 3A, year to date for lines 0001 and 0003.</t>
  </si>
  <si>
    <t>Medicare Revenue</t>
  </si>
  <si>
    <t>This is pulled by quarter from Schedule 3A, year to date for lines 0002 and 0004.</t>
  </si>
  <si>
    <t>Other Revenue</t>
  </si>
  <si>
    <t>This is pulled by quarter from Schedule 3A, year to date for lines 0011.</t>
  </si>
  <si>
    <t>Total Revenue</t>
  </si>
  <si>
    <t>This sums lines 0001 through 0003.</t>
  </si>
  <si>
    <t>Medical Expenses</t>
  </si>
  <si>
    <t>This is pulled by quarter from Schedule 3A, year to date for lines 0041.</t>
  </si>
  <si>
    <t>MLR Calculation Allowable Expenses</t>
  </si>
  <si>
    <t>This is pulled by quarter from Schedule 3A, year to date for lines 0045.</t>
  </si>
  <si>
    <t>Admin Expenses</t>
  </si>
  <si>
    <t>This is pulled by quarter from Schedule 3A, year to date for lines 0057.</t>
  </si>
  <si>
    <t>Net Income before QI and RC</t>
  </si>
  <si>
    <t>This is pulled by quarter from Schedule 3A, year to date for lines 0059.</t>
  </si>
  <si>
    <t>Quality Incentive</t>
  </si>
  <si>
    <t>This is pulled from Schedule 3Q, column G from the total row</t>
  </si>
  <si>
    <t>Risk Corridors</t>
  </si>
  <si>
    <t>This is pulled from Schedule 3Q, column R from the total row</t>
  </si>
  <si>
    <t>Net Income after QI and RC</t>
  </si>
  <si>
    <t>This sums lines 0008 through 0010.</t>
  </si>
  <si>
    <t>Schedule 3A: Income Statement - All Regions, Schedule 3B: Income Statement - Eastern, Schedule 3C: Income Statement - Western, Schedule 3D: Income Statement - The Cape</t>
  </si>
  <si>
    <t>Provide quarterly data related to cost for the Massachusetts One Care population by rating category and region, split between Medicaid and Medicare.</t>
  </si>
  <si>
    <t>Revenue</t>
  </si>
  <si>
    <t xml:space="preserve">Line items should exclude patient contribution to care except for line 0006. </t>
  </si>
  <si>
    <t>Total Medicaid Premiums</t>
  </si>
  <si>
    <t>Capitation revenue received from EOHHS for One Care enrollees.</t>
  </si>
  <si>
    <t>Total Medicare Premiums</t>
  </si>
  <si>
    <t>Revenue from the Medicare (CMS) program to cover Medicare Part A, Part B and Part D services for One Care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</si>
  <si>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</si>
  <si>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MCO in addition to capitation for covered services that is not included in Line 0001.</t>
  </si>
  <si>
    <t>Other Revenue - Medicare</t>
  </si>
  <si>
    <t>Other Medicare revenue paid by CMS to the MCO in addition to capitation for covered services that is not included in Line 0002.</t>
  </si>
  <si>
    <t>Total Premium Revenue</t>
  </si>
  <si>
    <t>All premium revenue paid to the MCO reported on lines 0001, 0002, 0003 and 0004.</t>
  </si>
  <si>
    <t>Patient Contribution to Care</t>
  </si>
  <si>
    <t>Revenue recognized during the reporting period for Patient Contributions to Care received from the One Care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</si>
  <si>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</si>
  <si>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</si>
  <si>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</si>
  <si>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</si>
  <si>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</si>
  <si>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</si>
  <si>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 excluding Quality Incentives and Risk Corridor Payments</t>
  </si>
  <si>
    <t>Revenue from sources not covered in the previous revenue accounts.</t>
  </si>
  <si>
    <t>Total Other Revenue</t>
  </si>
  <si>
    <t>All other revenue reported in lines 0006, 0007, 0008, 0009, and 0010.</t>
  </si>
  <si>
    <t>Total revenue (the sum of lines 0005 and 0011).</t>
  </si>
  <si>
    <t>Medical Expenses (inclusive of IBNR)</t>
  </si>
  <si>
    <t>Line items should exclude patient contribution to care except for line 0039.</t>
  </si>
  <si>
    <t>Hospital Inpatient</t>
  </si>
  <si>
    <t>Refer to Medical Services Definitions Tab.</t>
  </si>
  <si>
    <t xml:space="preserve">Behavioral Health (BH) Hospital Inpatient </t>
  </si>
  <si>
    <t>Hospital Outpatient</t>
  </si>
  <si>
    <t>Behavioral Health (BH) Hospital Outpatient</t>
  </si>
  <si>
    <t>Professional</t>
  </si>
  <si>
    <t>Vision</t>
  </si>
  <si>
    <t>Dental</t>
  </si>
  <si>
    <t>Therapy</t>
  </si>
  <si>
    <t>Pharmacy/Drugs (LICS \ Reinsurance)</t>
  </si>
  <si>
    <t>0022a</t>
  </si>
  <si>
    <t>Pharmacy/Drugs (Part D) GROSS</t>
  </si>
  <si>
    <t xml:space="preserve">Refer to Medical Services Definitions Tab. Do not deduct pharmacy rebates. </t>
  </si>
  <si>
    <t>0022b</t>
  </si>
  <si>
    <t>Pharmacy/Drugs (Part D) NET</t>
  </si>
  <si>
    <t>Refer to Medical Services Definitions Tab. Deduct pharmacy rebates.</t>
  </si>
  <si>
    <t>0023a</t>
  </si>
  <si>
    <t>Pharmacy/Drugs (non-Part D) GROSS</t>
  </si>
  <si>
    <t>0023b</t>
  </si>
  <si>
    <t>Pharmacy/Drugs (non-Part D) NET</t>
  </si>
  <si>
    <t>Laboratory, Radiology, Testing</t>
  </si>
  <si>
    <t>Institutional Long Term Care</t>
  </si>
  <si>
    <t>Personal Care Attendant (PCA)</t>
  </si>
  <si>
    <t>Home Health</t>
  </si>
  <si>
    <t>Adult Foster Care (Including GAFC)</t>
  </si>
  <si>
    <t>Adult Day Health</t>
  </si>
  <si>
    <t>Day Habilitation</t>
  </si>
  <si>
    <t>All Other Community LTC</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</si>
  <si>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</si>
  <si>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</si>
  <si>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</si>
  <si>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</si>
  <si>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</si>
  <si>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</si>
  <si>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</si>
  <si>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</si>
  <si>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</si>
  <si>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</si>
  <si>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</si>
  <si>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One Care enrollees.</t>
  </si>
  <si>
    <t>Total Medical Expenses</t>
  </si>
  <si>
    <t>Total Medical Expenses (the sum of lines 0013 through 0042, excluding line 0022a and 0023a).</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</si>
  <si>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</si>
  <si>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</si>
  <si>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</si>
  <si>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</si>
  <si>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0038) or fraud reduction expenses (line 0053),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</si>
  <si>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</si>
  <si>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</si>
  <si>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0042 through 0044).</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</si>
  <si>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</si>
  <si>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</si>
  <si>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</si>
  <si>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</si>
  <si>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</si>
  <si>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</si>
  <si>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</si>
  <si>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</si>
  <si>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MCO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</si>
  <si>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</si>
  <si>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</si>
  <si>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</si>
  <si>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</si>
  <si>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</si>
  <si>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Total Expenses (line 0058),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</si>
  <si>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</si>
  <si>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</si>
  <si>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</si>
  <si>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</si>
  <si>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</si>
  <si>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</si>
  <si>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</si>
  <si>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0046 to 0055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</si>
  <si>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</si>
  <si>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0046 through 0056).</t>
  </si>
  <si>
    <t>Total Expenses</t>
  </si>
  <si>
    <t>The sum of Total Medical Expenses (line 0041), Total Administration Expenses (line 0057) and Total MLR Calculation Allowable Expenses (line 0045) less the Lesser of Fraud Reduction Recoveries or Expense (line 0043).</t>
  </si>
  <si>
    <t>Net Income before Quality Incentives and Risk Corridor Payments</t>
  </si>
  <si>
    <t>Total Revenue minus Total Expenses (line 0012 minus line 0058).</t>
  </si>
  <si>
    <t>Profit Margin</t>
  </si>
  <si>
    <t>Net Income divided by Total Revenue excluding Investment Income (Line 0059 divided by (Line 0012 minus line 0009)).</t>
  </si>
  <si>
    <t>Medical Loss Ratio</t>
  </si>
  <si>
    <t>Ratio of Total Medical Expenses and Total MLR Calculation Allowable Expenses to Total Revenue excluding Patient Contribution to Care and Investment Income, net of premium taxes ((Line 0041 minus line 0040 plus Line 0045) divided by (Line 0012 minus lines 0006 and 0009)).</t>
  </si>
  <si>
    <t>MLR Allowable Expense Ratio</t>
  </si>
  <si>
    <t>Ratio of Total MLR Calculation Allowable Expenses to Total Revenue excluding Investment Income ((Line 0045 divided by (Line 0012 minus line 0009)).</t>
  </si>
  <si>
    <t>Administrative Expense Ratio</t>
  </si>
  <si>
    <t>Ratio of Total Administrative Expenses to Total Revenues excluding Investment Income (Line 0057 divided by (Line 0012 minus line 0009)).</t>
  </si>
  <si>
    <t>Schedule 3Q: QI and RCP</t>
  </si>
  <si>
    <t>Provide YTD data related to Quality Incentives and Risk Corridor Payments for the Massachusetts One Care population.</t>
  </si>
  <si>
    <t>Quality Incentive Revenue</t>
  </si>
  <si>
    <t>Include any amounts received from Medicare and Medicaid resulting from the quality incentive withhold arrangement. This line should be reported on a date of service basis.</t>
  </si>
  <si>
    <t>Column C</t>
  </si>
  <si>
    <t>Medicare Payment Date</t>
  </si>
  <si>
    <t>Enter the date the Medicare quality incentive was paid.</t>
  </si>
  <si>
    <t>D</t>
  </si>
  <si>
    <t>Medicare Amount</t>
  </si>
  <si>
    <t>Enter the amount of the Medicare quality incentive recognized as revenue. Recoupments should be included and reported as negative numbers.</t>
  </si>
  <si>
    <t>E</t>
  </si>
  <si>
    <t>Medicaid Payment Date</t>
  </si>
  <si>
    <t>Enter the date the Medicaid quality incentive was paid.</t>
  </si>
  <si>
    <t>F</t>
  </si>
  <si>
    <t>Medicaid Amount</t>
  </si>
  <si>
    <t>Enter the amount of the Medicaid quality incentive recognized as revenue.  Recoupments should be included and reported as negative numbers.</t>
  </si>
  <si>
    <t>G</t>
  </si>
  <si>
    <t>This line will add columns D and F.</t>
  </si>
  <si>
    <t>H</t>
  </si>
  <si>
    <t>Receivable</t>
  </si>
  <si>
    <t>Enter any quality incentives earned but not yet received.</t>
  </si>
  <si>
    <t>Risk Corridor Payments</t>
  </si>
  <si>
    <t>Net payments for the Medicare Parts A and B and Medicaid risk corridor on a date of service basis.</t>
  </si>
  <si>
    <t>Column L</t>
  </si>
  <si>
    <t>Medicare A/B Payment Date</t>
  </si>
  <si>
    <t>Enter the date the Medicare risk corridor payment was paid.</t>
  </si>
  <si>
    <t>M</t>
  </si>
  <si>
    <t>Medicare A/B Amount</t>
  </si>
  <si>
    <t>Enter the amount of the Medicare risk corridor payment recognized as revenue. Recoupments should be included and reported as negative numbers.</t>
  </si>
  <si>
    <t>N</t>
  </si>
  <si>
    <t>Medicare D Payment Date</t>
  </si>
  <si>
    <t>O</t>
  </si>
  <si>
    <t>Medicare D Amount</t>
  </si>
  <si>
    <t>Enter the amount of the Medicare risk corridor payment as receivables through the most recent DY. Recoupments should be included and reported as negative numbers.</t>
  </si>
  <si>
    <t>P</t>
  </si>
  <si>
    <t>Enter the date the Medicaid risk corridor payment was paid.</t>
  </si>
  <si>
    <t>Q</t>
  </si>
  <si>
    <t>Medicaid</t>
  </si>
  <si>
    <t>Enter the amount of the Medicaid risk corridor payment recognized as revenue. Recoupments should be included and reported as negative numbers.</t>
  </si>
  <si>
    <t>R</t>
  </si>
  <si>
    <t>This line will add columns M, O and Q.</t>
  </si>
  <si>
    <t>S</t>
  </si>
  <si>
    <t>Enter any risk corridor payments earned but not yet received.</t>
  </si>
  <si>
    <t>Schedule 4: Footnotes</t>
  </si>
  <si>
    <t>For the original submission of the One Care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</si>
  <si>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</si>
  <si>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</si>
  <si>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MCO.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</si>
  <si>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</si>
  <si>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</si>
  <si>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</si>
  <si>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</si>
  <si>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</si>
  <si>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excluding Quality Incentives and Risk Corridor Payments"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0037.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</si>
  <si>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</si>
  <si>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</si>
  <si>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</si>
  <si>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</si>
  <si>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</si>
  <si>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MCO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</si>
  <si>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</si>
  <si>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</si>
  <si>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</si>
  <si>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</si>
  <si>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</si>
  <si>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</si>
  <si>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</si>
  <si>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</si>
  <si>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</si>
  <si>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</si>
  <si>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</si>
  <si>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</si>
  <si>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</si>
  <si>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</si>
  <si>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</si>
  <si>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</si>
  <si>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</si>
  <si>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</si>
  <si>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</si>
  <si>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</si>
  <si>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</si>
  <si>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</si>
  <si>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</si>
  <si>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</si>
  <si>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</si>
  <si>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</si>
  <si>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MCOs One Care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</si>
  <si>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</si>
  <si>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</si>
  <si>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</si>
  <si>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</si>
  <si>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</si>
  <si>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0040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</si>
  <si>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</si>
  <si>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</si>
  <si>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</si>
  <si>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</si>
  <si>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</si>
  <si>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</si>
  <si>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</si>
  <si>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</si>
  <si>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</si>
  <si>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</si>
  <si>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</si>
  <si>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</si>
  <si>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</si>
  <si>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</si>
  <si>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</si>
  <si>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</si>
  <si>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</si>
  <si>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</si>
  <si>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</si>
  <si>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</si>
  <si>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</si>
  <si>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</si>
  <si>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</si>
  <si>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</si>
  <si>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</si>
  <si>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</si>
  <si>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</si>
  <si>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</si>
  <si>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One Care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</si>
  <si>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</si>
  <si>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</si>
  <si>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</si>
  <si>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</si>
  <si>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</si>
  <si>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One Care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</si>
  <si>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</si>
  <si>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</si>
  <si>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</si>
  <si>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Behavioral Health (BH) Hospital Inpatient</t>
  </si>
  <si>
    <t>0010a</t>
  </si>
  <si>
    <t>0010b</t>
  </si>
  <si>
    <t>0011a</t>
  </si>
  <si>
    <t>0011b</t>
  </si>
  <si>
    <t>ASAPs</t>
  </si>
  <si>
    <t>Total Medical Expenses (the sum of lines 0001 through 0025, excluding lines 0010a and 0011a).</t>
  </si>
  <si>
    <t>A hierarchy of the service level lines will be categorized into a single, mutually-exclusive category. Refer to the Medical Services Definitions tab for guidance.</t>
  </si>
  <si>
    <t>Inpatient</t>
  </si>
  <si>
    <t>Long Term</t>
  </si>
  <si>
    <t>Outpatient</t>
  </si>
  <si>
    <t>Pharmacy</t>
  </si>
  <si>
    <t>Schedule 7A: Utilization - All Regions, Schedule 7B: Utilization - Eastern, Schedule 7C: Utilization - Western, Schedule 7D: Utilization - The Cape</t>
  </si>
  <si>
    <t>There is a tab for each region where One Care is present. Only fill in the tab for the regions in which your plan operates. Schedule 7A calculates the totals based on the entries in the individual region tabs. No entry is required on this tab.
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</si>
  <si>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t>
  </si>
  <si>
    <t>One Care product line financial indicators are calculated in this schedule as defined in section 2.15 of the One Care Contract.</t>
  </si>
  <si>
    <t>Schedule 9: Financial Solvency Requirements</t>
  </si>
  <si>
    <t>One Care product line financial requirements are calculated in this schedule as defined in section 2.15 of the One Care Contract.</t>
  </si>
  <si>
    <t>Schedule 10: SubCapitation</t>
  </si>
  <si>
    <t>Sub-Capitated Expenses Report:
This report tracks the details of expenses sub-capitated by the MCP. In the appropriate columns, enter the provider name, choose the applicable region from the drop down menus, and enter the applicable expense line item number and the amount sub-capitated by rate cell.</t>
  </si>
  <si>
    <t>Schedule 11A: Lag Report - Physician, Schedule 11B: Lag Report - Inpatient, Schedule 11C: Lag Report - Outpatient, Schedule 11D: Lag Report - Pharmacy, Schedule 11E: Lag Report - Other</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</si>
  <si>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</si>
  <si>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</si>
  <si>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</si>
  <si>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</si>
  <si>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</si>
  <si>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</si>
  <si>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</si>
  <si>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</si>
  <si>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Description</t>
  </si>
  <si>
    <t>C1: Community Other</t>
  </si>
  <si>
    <t>DC1</t>
  </si>
  <si>
    <t>Individuals who do not meet F1, C4, C3B, C3A, C2B, or C2A criteria.</t>
  </si>
  <si>
    <t>C2A: Community High Behavioral Health</t>
  </si>
  <si>
    <t>DC2A</t>
  </si>
  <si>
    <t>Individuals who do not meet F1, C4, C3B, C3A, or C2B criteria, who have one or more behavioral health (BH) diagnoses reflecting an ongoing, chronic condition, such as schizophrenia or episodic mood disorders, psychosis, or alcohol/drug dependence, not in remission.</t>
  </si>
  <si>
    <t>C2B: Community Very High Behavioral Health</t>
  </si>
  <si>
    <t>DC2B</t>
  </si>
  <si>
    <t>Individuals who do not meet F1, C4, C3B, or C3A criteria, who have one or more BH diagnoses reflecting an ongoing, chronic condition, such as schizophrenia or episodic mood disorders, psychosis, or alcohol/drug dependence, not in remission. Individuals must have at least one mental health (MH) diagnosis and at least one substance abuse (SA) diagnosis.</t>
  </si>
  <si>
    <t>C3A: High Community Needs</t>
  </si>
  <si>
    <t>DC3A</t>
  </si>
  <si>
    <t>Individuals not meeting F1, C4, or C3B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t>
  </si>
  <si>
    <t>C3B: Very High Community Needs</t>
  </si>
  <si>
    <t>DC3B</t>
  </si>
  <si>
    <t>Individuals not meeting F1 or C4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 Enrollees have one or more of the following conditions: quadriplegia, ALS, muscular dystrophy, or respirator dependence.</t>
  </si>
  <si>
    <t>C4: Transitional Living Need</t>
  </si>
  <si>
    <t>DC4A</t>
  </si>
  <si>
    <t>Individuals not meeting F1 criteria, have a type of residence equal to a board and care/assisted living/group home, and their most recent MDS/HC assessment indicates they have a daily skilled need, or daily chronic and stable routine need, for which the individual requires assistance; have two or more ADL limitations requiring limited assistance to total dependence; have one or more of the defined traumatic brain injury diagnoses.</t>
  </si>
  <si>
    <t>F1: Facility-Based Care</t>
  </si>
  <si>
    <t>DF1</t>
  </si>
  <si>
    <t>Individuals identified as having a long-term facility stay of more than 90 days. Applicable facilities include nursing facilities, chronic rehabilitation, and psychiatric hospitals.</t>
  </si>
  <si>
    <t>A hierarchy of the service level lines will be categorized into a single, mutually-exclusive category as follows:</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</si>
  <si>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</si>
  <si>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</si>
  <si>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</si>
  <si>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</si>
  <si>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</si>
  <si>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</si>
  <si>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</si>
  <si>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</si>
  <si>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</si>
  <si>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</si>
  <si>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</si>
  <si>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</si>
  <si>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</si>
  <si>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</si>
  <si>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</si>
  <si>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</si>
  <si>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</si>
  <si>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</si>
  <si>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Exclude</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</si>
  <si>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</si>
  <si>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</si>
  <si>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</si>
  <si>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</si>
  <si>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</si>
  <si>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</si>
  <si>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(One Care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</si>
  <si>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</si>
  <si>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</si>
  <si>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</si>
  <si>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</si>
  <si>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</si>
  <si>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</si>
  <si>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</si>
  <si>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One Care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</si>
  <si>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</si>
  <si>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</si>
  <si>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</si>
  <si>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</si>
  <si>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</si>
  <si>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</si>
  <si>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t xml:space="preserve">Dual Eligible claims with Medicare and Medicaid payments should be split by processing individual member claims twice prior to submission of final encounters to MassHealth. First, claims should be processed for all members under their Medicare program. In a second step, the same claim should process under the Medicaid program and coordinate the benefit with the Medicare payment. This process will allow collection of accurate payer responsibility including copays and deductibles. 
As a back-up only, the grid below provides guidance on how to split claims that have not undergone this process. MassHealth expects to phase out the need for this grid in the near future.
</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</si>
  <si>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</si>
  <si>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</si>
  <si>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</si>
  <si>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3A-3D,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</si>
  <si>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</si>
  <si>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</si>
  <si>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</si>
  <si>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</si>
  <si>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</si>
  <si>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</si>
  <si>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</si>
  <si>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</si>
  <si>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</si>
  <si>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</si>
  <si>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</si>
  <si>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</si>
  <si>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</si>
  <si>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</si>
  <si>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</si>
  <si>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</si>
  <si>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</si>
  <si>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</si>
  <si>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</si>
  <si>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</si>
  <si>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</si>
  <si>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</si>
  <si>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</si>
  <si>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</si>
  <si>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</si>
  <si>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</si>
  <si>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</si>
  <si>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</si>
  <si>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</si>
  <si>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</si>
  <si>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</si>
  <si>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</si>
  <si>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</si>
  <si>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</si>
  <si>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</si>
  <si>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</si>
  <si>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</si>
  <si>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</si>
  <si>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</si>
  <si>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</si>
  <si>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</si>
  <si>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</si>
  <si>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</si>
  <si>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</si>
  <si>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</si>
  <si>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</si>
  <si>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</si>
  <si>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</si>
  <si>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</si>
  <si>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</si>
  <si>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</si>
  <si>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</si>
  <si>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</si>
  <si>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</si>
  <si>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</si>
  <si>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</si>
  <si>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</si>
  <si>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</si>
  <si>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</si>
  <si>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</si>
  <si>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</si>
  <si>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</si>
  <si>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</si>
  <si>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</si>
  <si>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</si>
  <si>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</si>
  <si>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</si>
  <si>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</si>
  <si>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</si>
  <si>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</si>
  <si>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</si>
  <si>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</si>
  <si>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</si>
  <si>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</si>
  <si>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</si>
  <si>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</si>
  <si>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</si>
  <si>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</si>
  <si>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</si>
  <si>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</si>
  <si>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</si>
  <si>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</si>
  <si>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</si>
  <si>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</si>
  <si>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</si>
  <si>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</si>
  <si>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</si>
  <si>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</si>
  <si>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</si>
  <si>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</si>
  <si>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</si>
  <si>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</si>
  <si>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</si>
  <si>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</si>
  <si>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</si>
  <si>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</si>
  <si>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</si>
  <si>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</si>
  <si>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</si>
  <si>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</si>
  <si>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</si>
  <si>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</si>
  <si>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</si>
  <si>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all other community LTC services.</t>
  </si>
  <si>
    <r>
      <t xml:space="preserve">S5111, S5120, S5135, S5165, S5121, T2028 I / S5161 M, S5170, A9901, T1021, S5130, S5175, </t>
    </r>
    <r>
      <rPr>
        <strike/>
        <sz val="10"/>
        <rFont val="Arial"/>
        <family val="2"/>
      </rPr>
      <t>/</t>
    </r>
    <r>
      <rPr>
        <sz val="10"/>
        <rFont val="Arial"/>
        <family val="2"/>
      </rPr>
      <t xml:space="preserve"> A9279 M, S9129, T1019, T2025, G0299, S5101, S5125, T2038, T2003 OT / A0425 PM </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</si>
  <si>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</si>
  <si>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</si>
  <si>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</si>
  <si>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</si>
  <si>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</si>
  <si>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</si>
  <si>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</si>
  <si>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</si>
  <si>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</si>
  <si>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</si>
  <si>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</si>
  <si>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</si>
  <si>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</si>
  <si>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</si>
  <si>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</si>
  <si>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</si>
  <si>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</si>
  <si>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</si>
  <si>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</si>
  <si>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</si>
  <si>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</si>
  <si>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</si>
  <si>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</si>
  <si>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</si>
  <si>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</si>
  <si>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</si>
  <si>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</si>
  <si>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</si>
  <si>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</si>
  <si>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</si>
  <si>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</si>
  <si>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</si>
  <si>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</si>
  <si>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</si>
  <si>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</si>
  <si>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</si>
  <si>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</si>
  <si>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</si>
  <si>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</si>
  <si>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</si>
  <si>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</si>
  <si>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</si>
  <si>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</si>
  <si>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</si>
  <si>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</si>
  <si>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</si>
  <si>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</si>
  <si>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</si>
  <si>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</si>
  <si>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</si>
  <si>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</si>
  <si>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</si>
  <si>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</si>
  <si>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</si>
  <si>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</si>
  <si>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</si>
  <si>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</si>
  <si>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</si>
  <si>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</si>
  <si>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</si>
  <si>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</si>
  <si>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</si>
  <si>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</si>
  <si>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</si>
  <si>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</si>
  <si>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</si>
  <si>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</si>
  <si>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</si>
  <si>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</si>
  <si>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</si>
  <si>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</si>
  <si>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</si>
  <si>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</si>
  <si>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</si>
  <si>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</si>
  <si>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</si>
  <si>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</si>
  <si>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</si>
  <si>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</si>
  <si>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</si>
  <si>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</si>
  <si>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</si>
  <si>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</si>
  <si>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</si>
  <si>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</si>
  <si>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</si>
  <si>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</si>
  <si>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</si>
  <si>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</si>
  <si>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</si>
  <si>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</si>
  <si>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</si>
  <si>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</si>
  <si>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</si>
  <si>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</si>
  <si>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</si>
  <si>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</si>
  <si>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</si>
  <si>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</si>
  <si>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</si>
  <si>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</si>
  <si>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</si>
  <si>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</si>
  <si>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</si>
  <si>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</si>
  <si>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</si>
  <si>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</si>
  <si>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</si>
  <si>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</si>
  <si>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</si>
  <si>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</si>
  <si>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</si>
  <si>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</si>
  <si>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Needle-free injection device, each</t>
  </si>
  <si>
    <t>A4210</t>
  </si>
  <si>
    <t>Syringe with needle for external insulin pump, sterile, 3cc</t>
  </si>
  <si>
    <t>A4232</t>
  </si>
  <si>
    <t>I</t>
  </si>
  <si>
    <t>Urine test or reagent strips or tablets (100 tablets or strips)</t>
  </si>
  <si>
    <t>A4250</t>
  </si>
  <si>
    <t>Blood ketone test or reagent strip, each</t>
  </si>
  <si>
    <t>A4252</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</si>
  <si>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</si>
  <si>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</si>
  <si>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</si>
  <si>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</si>
  <si>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</si>
  <si>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</si>
  <si>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</si>
  <si>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</si>
  <si>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</si>
  <si>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</si>
  <si>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</si>
  <si>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</si>
  <si>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</si>
  <si>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</si>
  <si>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</si>
  <si>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</si>
  <si>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</si>
  <si>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</si>
  <si>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</si>
  <si>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</si>
  <si>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</si>
  <si>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</si>
  <si>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</si>
  <si>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</si>
  <si>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</si>
  <si>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</si>
  <si>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</si>
  <si>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</si>
  <si>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</si>
  <si>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</si>
  <si>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</si>
  <si>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</si>
  <si>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</si>
  <si>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</si>
  <si>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</si>
  <si>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</si>
  <si>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</si>
  <si>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</si>
  <si>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</si>
  <si>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</si>
  <si>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</si>
  <si>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</si>
  <si>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</si>
  <si>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</si>
  <si>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</si>
  <si>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</si>
  <si>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</si>
  <si>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</si>
  <si>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</si>
  <si>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</si>
  <si>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</si>
  <si>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</si>
  <si>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</si>
  <si>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</si>
  <si>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</si>
  <si>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</si>
  <si>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</si>
  <si>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</si>
  <si>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</si>
  <si>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</si>
  <si>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</si>
  <si>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</si>
  <si>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</si>
  <si>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</si>
  <si>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</si>
  <si>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</si>
  <si>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</si>
  <si>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</si>
  <si>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</si>
  <si>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</si>
  <si>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</si>
  <si>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</si>
  <si>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</si>
  <si>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</si>
  <si>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</si>
  <si>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</si>
  <si>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</si>
  <si>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</si>
  <si>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</si>
  <si>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</si>
  <si>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</si>
  <si>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</si>
  <si>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</si>
  <si>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</si>
  <si>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</si>
  <si>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</si>
  <si>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</si>
  <si>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</si>
  <si>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</si>
  <si>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</si>
  <si>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</si>
  <si>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</si>
  <si>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</si>
  <si>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</si>
  <si>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</si>
  <si>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</si>
  <si>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</si>
  <si>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</si>
  <si>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</si>
  <si>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</si>
  <si>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</si>
  <si>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</si>
  <si>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</si>
  <si>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</si>
  <si>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</si>
  <si>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</si>
  <si>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</si>
  <si>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</si>
  <si>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</si>
  <si>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</si>
  <si>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</si>
  <si>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</si>
  <si>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</si>
  <si>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</si>
  <si>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</si>
  <si>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</si>
  <si>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</si>
  <si>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</si>
  <si>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</si>
  <si>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</si>
  <si>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</si>
  <si>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</si>
  <si>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</si>
  <si>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</si>
  <si>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</si>
  <si>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</si>
  <si>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</si>
  <si>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</si>
  <si>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</si>
  <si>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</si>
  <si>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</si>
  <si>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</si>
  <si>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</si>
  <si>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</si>
  <si>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</si>
  <si>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</si>
  <si>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</si>
  <si>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</si>
  <si>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</si>
  <si>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</si>
  <si>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</si>
  <si>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</si>
  <si>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</si>
  <si>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</si>
  <si>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</si>
  <si>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</si>
  <si>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</si>
  <si>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</si>
  <si>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</si>
  <si>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</si>
  <si>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</si>
  <si>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</si>
  <si>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</si>
  <si>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</si>
  <si>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</si>
  <si>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</si>
  <si>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</si>
  <si>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</si>
  <si>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</si>
  <si>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</si>
  <si>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</si>
  <si>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</si>
  <si>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</si>
  <si>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</si>
  <si>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</si>
  <si>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</si>
  <si>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</si>
  <si>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</si>
  <si>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</si>
  <si>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</si>
  <si>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</si>
  <si>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</si>
  <si>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</si>
  <si>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</si>
  <si>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</si>
  <si>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</si>
  <si>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</si>
  <si>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</si>
  <si>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</si>
  <si>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</si>
  <si>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</si>
  <si>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</si>
  <si>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</si>
  <si>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</si>
  <si>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</si>
  <si>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</si>
  <si>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</si>
  <si>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</si>
  <si>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</si>
  <si>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</si>
  <si>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</si>
  <si>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</si>
  <si>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</si>
  <si>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</si>
  <si>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</si>
  <si>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</si>
  <si>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</si>
  <si>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</si>
  <si>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</si>
  <si>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</si>
  <si>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</si>
  <si>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</si>
  <si>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</si>
  <si>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</si>
  <si>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</si>
  <si>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</si>
  <si>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</si>
  <si>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</si>
  <si>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</si>
  <si>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</si>
  <si>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</si>
  <si>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</si>
  <si>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</si>
  <si>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</si>
  <si>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</si>
  <si>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</si>
  <si>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</si>
  <si>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</si>
  <si>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</si>
  <si>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</si>
  <si>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</si>
  <si>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</si>
  <si>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</si>
  <si>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</si>
  <si>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</si>
  <si>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</si>
  <si>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</si>
  <si>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</si>
  <si>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</si>
  <si>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</si>
  <si>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</si>
  <si>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</si>
  <si>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</si>
  <si>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</si>
  <si>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</si>
  <si>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</si>
  <si>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</si>
  <si>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</si>
  <si>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</si>
  <si>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</si>
  <si>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</si>
  <si>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</si>
  <si>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</si>
  <si>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</si>
  <si>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</si>
  <si>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</si>
  <si>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</si>
  <si>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</si>
  <si>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</si>
  <si>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</si>
  <si>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</si>
  <si>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</si>
  <si>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</si>
  <si>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</si>
  <si>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</si>
  <si>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</si>
  <si>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</si>
  <si>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</si>
  <si>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</si>
  <si>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</si>
  <si>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</si>
  <si>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</si>
  <si>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</si>
  <si>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</si>
  <si>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</si>
  <si>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</si>
  <si>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</si>
  <si>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</si>
  <si>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</si>
  <si>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</si>
  <si>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</si>
  <si>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</si>
  <si>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</si>
  <si>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</si>
  <si>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</si>
  <si>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</si>
  <si>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</si>
  <si>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</si>
  <si>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</si>
  <si>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</si>
  <si>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</si>
  <si>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</si>
  <si>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</si>
  <si>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</si>
  <si>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</si>
  <si>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</si>
  <si>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</si>
  <si>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</si>
  <si>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</si>
  <si>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</si>
  <si>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</si>
  <si>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</si>
  <si>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</si>
  <si>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</si>
  <si>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</si>
  <si>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</si>
  <si>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</si>
  <si>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</si>
  <si>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</si>
  <si>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</si>
  <si>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</si>
  <si>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</si>
  <si>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</si>
  <si>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</si>
  <si>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</si>
  <si>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</si>
  <si>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</si>
  <si>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</si>
  <si>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</si>
  <si>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</si>
  <si>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</si>
  <si>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</si>
  <si>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</si>
  <si>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</si>
  <si>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</si>
  <si>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</si>
  <si>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</si>
  <si>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</si>
  <si>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</si>
  <si>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</si>
  <si>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</si>
  <si>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</si>
  <si>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</si>
  <si>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</si>
  <si>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</si>
  <si>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</si>
  <si>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</si>
  <si>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</si>
  <si>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</si>
  <si>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</si>
  <si>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</si>
  <si>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</si>
  <si>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</si>
  <si>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</si>
  <si>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</si>
  <si>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</si>
  <si>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</si>
  <si>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</si>
  <si>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</si>
  <si>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</si>
  <si>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</si>
  <si>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</si>
  <si>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</si>
  <si>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</si>
  <si>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</si>
  <si>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</si>
  <si>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</si>
  <si>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</si>
  <si>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</si>
  <si>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</si>
  <si>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</si>
  <si>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</si>
  <si>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</si>
  <si>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</si>
  <si>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</si>
  <si>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</si>
  <si>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</si>
  <si>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</si>
  <si>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</si>
  <si>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</si>
  <si>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</si>
  <si>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</si>
  <si>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</si>
  <si>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</si>
  <si>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</si>
  <si>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</si>
  <si>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</si>
  <si>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</si>
  <si>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</si>
  <si>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</si>
  <si>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</si>
  <si>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</si>
  <si>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</si>
  <si>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</si>
  <si>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</si>
  <si>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</si>
  <si>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</si>
  <si>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</si>
  <si>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</si>
  <si>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</si>
  <si>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</si>
  <si>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</si>
  <si>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</si>
  <si>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</si>
  <si>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</si>
  <si>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</si>
  <si>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</si>
  <si>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</si>
  <si>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</si>
  <si>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</si>
  <si>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</si>
  <si>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</si>
  <si>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</si>
  <si>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</si>
  <si>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</si>
  <si>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</si>
  <si>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</si>
  <si>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</si>
  <si>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</si>
  <si>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</si>
  <si>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</si>
  <si>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</si>
  <si>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</si>
  <si>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</si>
  <si>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</si>
  <si>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</si>
  <si>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</si>
  <si>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</si>
  <si>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</si>
  <si>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</si>
  <si>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</si>
  <si>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</si>
  <si>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</si>
  <si>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</si>
  <si>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</si>
  <si>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</si>
  <si>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</si>
  <si>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</si>
  <si>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</si>
  <si>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</si>
  <si>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</si>
  <si>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</si>
  <si>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</si>
  <si>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</si>
  <si>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</si>
  <si>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</si>
  <si>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</si>
  <si>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</si>
  <si>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</si>
  <si>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</si>
  <si>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</si>
  <si>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</si>
  <si>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</si>
  <si>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</si>
  <si>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</si>
  <si>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</si>
  <si>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</si>
  <si>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</si>
  <si>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</si>
  <si>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</si>
  <si>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</si>
  <si>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</si>
  <si>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</si>
  <si>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</si>
  <si>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</si>
  <si>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</si>
  <si>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</si>
  <si>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</si>
  <si>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</si>
  <si>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</si>
  <si>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</si>
  <si>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</si>
  <si>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</si>
  <si>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</si>
  <si>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</si>
  <si>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</si>
  <si>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</si>
  <si>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</si>
  <si>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</si>
  <si>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</si>
  <si>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</si>
  <si>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</si>
  <si>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</si>
  <si>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t>HealthCare COS Hierarchy of Service Level Lines</t>
  </si>
  <si>
    <r>
      <t>·</t>
    </r>
    <r>
      <rPr>
        <sz val="7"/>
        <color rgb="FF000000"/>
        <rFont val="Times New Roman"/>
        <family val="1"/>
      </rPr>
      <t xml:space="preserve">         </t>
    </r>
    <r>
      <rPr>
        <sz val="10"/>
        <color rgb="FF000000"/>
        <rFont val="Arial"/>
        <family val="2"/>
      </rPr>
      <t>ACUTE INPATIENT HOSPITAL (70)</t>
    </r>
  </si>
  <si>
    <t>IP-BH (11*)</t>
  </si>
  <si>
    <t>ICD 9: 290–31999</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</si>
  <si>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</si>
  <si>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</si>
  <si>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</si>
  <si>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</si>
  <si>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</si>
  <si>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</si>
  <si>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</si>
  <si>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</si>
  <si>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</si>
  <si>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</si>
  <si>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</si>
  <si>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</si>
  <si>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</si>
  <si>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</si>
  <si>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</si>
  <si>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</si>
  <si>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</si>
  <si>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</si>
  <si>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</si>
  <si>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</si>
  <si>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</si>
  <si>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</si>
  <si>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</si>
  <si>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</si>
  <si>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</si>
  <si>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</si>
  <si>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</si>
  <si>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</si>
  <si>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</si>
  <si>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</si>
  <si>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</si>
  <si>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</si>
  <si>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</si>
  <si>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</si>
  <si>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</si>
  <si>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</si>
  <si>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</si>
  <si>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</si>
  <si>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</si>
  <si>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</si>
  <si>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</si>
  <si>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</si>
  <si>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</si>
  <si>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</si>
  <si>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</si>
  <si>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</si>
  <si>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</si>
  <si>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</si>
  <si>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</si>
  <si>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</si>
  <si>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</si>
  <si>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</si>
  <si>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</si>
  <si>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</si>
  <si>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</si>
  <si>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</si>
  <si>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</si>
  <si>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</si>
  <si>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</si>
  <si>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</si>
  <si>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</si>
  <si>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21-23</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</si>
  <si>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</si>
  <si>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</si>
  <si>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</si>
  <si>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</si>
  <si>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</si>
  <si>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</si>
  <si>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</si>
  <si>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</si>
  <si>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</si>
  <si>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</si>
  <si>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</si>
  <si>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</si>
  <si>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</si>
  <si>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</si>
  <si>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</si>
  <si>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</si>
  <si>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</si>
  <si>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</si>
  <si>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</si>
  <si>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</si>
  <si>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</si>
  <si>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</si>
  <si>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</si>
  <si>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</si>
  <si>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</si>
  <si>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</si>
  <si>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</si>
  <si>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</si>
  <si>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</si>
  <si>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</si>
  <si>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</si>
  <si>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</si>
  <si>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</si>
  <si>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</si>
  <si>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All Other Community LTC</t>
  </si>
  <si>
    <t>14-19</t>
  </si>
  <si>
    <t>26-31</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</si>
  <si>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</si>
  <si>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</si>
  <si>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</si>
  <si>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</si>
  <si>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</si>
  <si>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</si>
  <si>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</si>
  <si>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</si>
  <si>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</si>
  <si>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</si>
  <si>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</si>
  <si>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</si>
  <si>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</si>
  <si>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</si>
  <si>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</si>
  <si>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</si>
  <si>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</si>
  <si>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</si>
  <si>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Region</t>
  </si>
  <si>
    <t>Total for Period</t>
  </si>
  <si>
    <t xml:space="preserve">Total </t>
  </si>
  <si>
    <t>Q2</t>
  </si>
  <si>
    <t>Q3</t>
  </si>
  <si>
    <t>Q4</t>
  </si>
  <si>
    <t>YTD</t>
  </si>
  <si>
    <t>Schedule 2: Balance Sheet</t>
  </si>
  <si>
    <t>Provider Name:</t>
  </si>
  <si>
    <t>Tufts Health Public Plan, Inc.</t>
  </si>
  <si>
    <t>01/01/2023 to 12/31/2023</t>
  </si>
  <si>
    <t>Statement As Of:</t>
  </si>
  <si>
    <t>Prepared By:</t>
  </si>
  <si>
    <t>Jeffrey Muehlberg</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</si>
  <si>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</si>
  <si>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</si>
  <si>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</si>
  <si>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</si>
  <si>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</si>
  <si>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</si>
  <si>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</si>
  <si>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</si>
  <si>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</si>
  <si>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</si>
  <si>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</si>
  <si>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</si>
  <si>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Schedule 3: Income Statement</t>
  </si>
  <si>
    <t>Line #</t>
  </si>
  <si>
    <t>Total YTD</t>
  </si>
  <si>
    <t>Grand Total $'s</t>
  </si>
  <si>
    <t>Payor</t>
  </si>
  <si>
    <t>Medicare</t>
  </si>
  <si>
    <t>TOTAL $ YTD</t>
  </si>
  <si>
    <t>Combined</t>
  </si>
  <si>
    <t>Reporting Period</t>
  </si>
  <si>
    <t>Enrollment</t>
  </si>
  <si>
    <t>Medicare Part A (Hospital)/Part B (Medical)</t>
  </si>
  <si>
    <t>Medicare Part D (Prescription Drug)</t>
  </si>
  <si>
    <t>Medicare Part D (LICS &amp; Reinsurance)</t>
  </si>
  <si>
    <t/>
  </si>
  <si>
    <t>Total Revenue excluding Quality Incentives and Risk Corridor Payments</t>
  </si>
  <si>
    <t>Care Management (Internal/Administrative)</t>
  </si>
  <si>
    <t>.</t>
  </si>
  <si>
    <t>Schedule 3Q: Quality Incentives and Risk Corridor Payments</t>
  </si>
  <si>
    <t>='Schedule 3A_Income Statement'!b3</t>
  </si>
  <si>
    <t>Updated Since last quarter:</t>
  </si>
  <si>
    <t>Y</t>
  </si>
  <si>
    <t>Quality Incentive Payments</t>
  </si>
  <si>
    <t>DY</t>
  </si>
  <si>
    <t>#/#/20XX</t>
  </si>
  <si>
    <t>$</t>
  </si>
  <si>
    <t>6/10/2019, 4/11/2022</t>
  </si>
  <si>
    <t>Quarterly financial footnote disclosures</t>
  </si>
  <si>
    <t>Mark as N/A if no changes have occurred</t>
  </si>
  <si>
    <t>Footnote disclosures</t>
  </si>
  <si>
    <t xml:space="preserve">Tufts Health Plan Public Plans, Inc. (THPP or the Company), is a Massachusetts limited liability corporation offering a Medicaid managed care product, comprehensive subsidized individual health care products and unsubsidized health insurance to qualified Massachusetts individuals and small groups. THPP was established on May 10, 2011 and is a wholly owned subsidiary of Tufts Associated Health Maintenance Organization, Inc. (TAHMO), a non-profit health maintenance organization (HMO). On November 1, 2011, NH purchased the assets and assumed the liabilities of Network Health, Inc. and commenced business as a licensed insurance company.
On June 27, 2014, Network Health, LLC was converted to a Massachusetts for-profit corporation, and immediately thereafter, converted into a Massachusetts chapter 180 non-profit corporation.  The new corporation, Tufts Health Public Plans, Inc., has applied for federal tax exempt status under I.R.S. Section 501(c)(4).  Tufts Health Public Plans, Inc. operates essentially as the same business that was operated under Network Health, LLC.  
On October 1, 2013, the Company launched the Medicare-Medicaid demonstration program, a MassHealth and Centers for Medicare and Medicaid Services (CMS) initiative to integrate the delivery and financing of health care for individuals ages 21 – 64 who are eligible for both Medicare and Medicaid.
</t>
  </si>
  <si>
    <t>x</t>
  </si>
  <si>
    <t>The Financial template does not include estimates for Risk Corridor settlements.</t>
  </si>
  <si>
    <t>THPP does not have any pledges or assignments.  There is a guarantee in place where the parent company (TAHMO) is required by the Division of Insurance to maintain THPP's risk based capital ratio at a minimum of 300%.</t>
  </si>
  <si>
    <t>THPP maintains three deposit accounts for compliance with licensing and contract requirements.  The Massachusetts Division of Insurance required a deposit of $1.0 million for licensure.  In addition, THPP's contracts with EOHHS requires a deposit for MassHealth and a deposit for Careplus, both in the amount of $1.0m.   All three of these reserves are maintained as required.</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</si>
  <si>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</si>
  <si>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There are always fluctuations in the estimates of claims payable.  Since this report represents the entire program service dates, there are no significant fluctuations to report on relating to prior periods.</t>
  </si>
  <si>
    <t>None at this time.</t>
  </si>
  <si>
    <t>As of December 31, 2023, THPP owned  $38,817,878 to affiliates.  These amounts are for all related party transactions and are settled periodically.</t>
  </si>
  <si>
    <t>THPP has an administrative agreement with Tufts Associated Health Plan, Inc. (TAHP) where THPP pays a fee for administrative services provided by TAHP.  Other related party transactions are for THPP's share of payroll, benefits, IT, and other centralized costs that are paid for by another entity.</t>
  </si>
  <si>
    <t>During calendar year 2013, the parent company contributed capital to THPP in the amount of $80 million in order to maintain the DOI's required risk based capital ratio.  No equity transactions have occurred in calendar year 2016.</t>
  </si>
  <si>
    <t xml:space="preserve">The company has effectively paid more than $50,405 of interest on late claims to date.  The reason that these amounts were excluded rather than reflected in the unallowable expense line and report was due to it's immateriality and the inability to spread the amount back to the appropriate categories and regions.  </t>
  </si>
  <si>
    <t xml:space="preserve">THPP recognizes premium deficiency based upon expected premium revenue, medical expense and administrative expense levels, and remaining contractual obligations using the Company's historical experience.  Anticipated investment income is included in the determination of total premium deficiency reserves.   Note that PDR has not been included in the OneCare reporting.  </t>
  </si>
  <si>
    <t xml:space="preserve">Currently THPP does not have the ability to spread certain costs to specific counties and rating categories.  Below are methodologies used for allocations in this filing.  
-Low Income cost-sharing subsidy and reinsurance subsidy settlement amount are allocated based on the receivables year to date total and incorporated in the last quarter of each filing                                                                                 -Pharmacy Rebates were allocated to counties based on percentage of pharmacy paid claims in each county. 
-IBNR were allocated to counties are based on percentage of paid claims on medical expenses in each county.  
-Administration expenses are first tracked between direct and indirect categories.  Direct expenses are attributed to the OneCare program as appropriate and indirect expenses are allocated based on the OneCare program's relative revenue from the total Company.  Allocations to counties within the OneCare program were based on percentage of revenue for each county.
Also please note that as mentioned in the reporting meeting, THPP produces lag data in different categories than requested.  The categories produced are UB, HCFA, Pharmacy, and Other (dental and eye).  As such, the professional lag report was not populated and the Inpatient and Outpatient tabs were renamed to indicate UB and HCFA respectively.
</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</si>
  <si>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</si>
  <si>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</si>
  <si>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</si>
  <si>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</si>
  <si>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</si>
  <si>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</si>
  <si>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</si>
  <si>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</si>
  <si>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</si>
  <si>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</si>
  <si>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</si>
  <si>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</si>
  <si>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</si>
  <si>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</si>
  <si>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</si>
  <si>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</si>
  <si>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</si>
  <si>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</si>
  <si>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</si>
  <si>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</si>
  <si>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2022</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</si>
  <si>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</si>
  <si>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</si>
  <si>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</si>
  <si>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</si>
  <si>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</si>
  <si>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</si>
  <si>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</si>
  <si>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</si>
  <si>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</si>
  <si>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ASAPS</t>
  </si>
  <si>
    <t>Medical</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</si>
  <si>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</si>
  <si>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</si>
  <si>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</si>
  <si>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One Care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</si>
  <si>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</si>
  <si>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</si>
  <si>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</si>
  <si>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</si>
  <si>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Statewide</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</si>
  <si>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</si>
  <si>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</si>
  <si>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</si>
  <si>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</si>
  <si>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</si>
  <si>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</si>
  <si>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</si>
  <si>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</si>
  <si>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</si>
  <si>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</si>
  <si>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</si>
  <si>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</si>
  <si>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</si>
  <si>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</si>
  <si>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</si>
  <si>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</si>
  <si>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</si>
  <si>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</si>
  <si>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</si>
  <si>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</si>
  <si>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</si>
  <si>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</si>
  <si>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</si>
  <si>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</si>
  <si>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</si>
  <si>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</si>
  <si>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</si>
  <si>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</si>
  <si>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</si>
  <si>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</si>
  <si>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</si>
  <si>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</si>
  <si>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</si>
  <si>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</si>
  <si>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</si>
  <si>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</si>
  <si>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</si>
  <si>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</si>
  <si>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</si>
  <si>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</si>
  <si>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</si>
  <si>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</si>
  <si>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</si>
  <si>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</si>
  <si>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</si>
  <si>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 xml:space="preserve">2.15.1.1 Minimum Net Worth </t>
  </si>
  <si>
    <t>Actual Balance Sheet</t>
  </si>
  <si>
    <t>Balance Sheet (projected)</t>
  </si>
  <si>
    <t>Cash</t>
  </si>
  <si>
    <t>Total Allowed Assets *</t>
  </si>
  <si>
    <t>Requirement Amount</t>
  </si>
  <si>
    <t>Difference</t>
  </si>
  <si>
    <t>Meets contractual requirement?</t>
  </si>
  <si>
    <t>Cash Requirement Met?</t>
  </si>
  <si>
    <t>*If at least $1,200,000 of the minimum net worth requirement is met by cash, then the GAAP value of intangible assets up to 20% of the minimum net worth will be allowed, if less than $1,500,000 of the minimum net worth requirement is met by cash, then the GAAP value of intangible assets up to 10% of the minimum net worth required will be allowed.</t>
  </si>
  <si>
    <t xml:space="preserve">2.15.1.2 Working Capital  </t>
  </si>
  <si>
    <t>Actual Financial Ratios</t>
  </si>
  <si>
    <t>Financial Ratios (Projected)</t>
  </si>
  <si>
    <t>Quick Ratio</t>
  </si>
  <si>
    <t>Working Capital</t>
  </si>
  <si>
    <t>greater than zero</t>
  </si>
  <si>
    <t xml:space="preserve">2.15.2.1.2 Insolvency Reserve </t>
  </si>
  <si>
    <t>a.  Calculation of the Requirement</t>
  </si>
  <si>
    <t>b.  Satisfaction of the Requirement</t>
  </si>
  <si>
    <t>Quarterly Medical Expenses</t>
  </si>
  <si>
    <t>Insolvency Reserve Requirement (Based on 45 Days of Medical Expenses)</t>
  </si>
  <si>
    <t>2.15.2.2.1 Additional Security  (Promissory Note or Performance Bond)</t>
  </si>
  <si>
    <t>2.15.2.2.1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</si>
  <si>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</si>
  <si>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</si>
  <si>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</si>
  <si>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</si>
  <si>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State Fiscal Year - Quarter 1 </t>
  </si>
  <si>
    <t>Y/N</t>
  </si>
  <si>
    <t xml:space="preserve">State Fiscal Year  - Quarter 2 </t>
  </si>
  <si>
    <t xml:space="preserve">State Fiscal Year - Quarter 3 </t>
  </si>
  <si>
    <t xml:space="preserve">State Fiscal Year  - Quarter 4 </t>
  </si>
  <si>
    <t>Method Used to Meet Insolvency Reserve Requirement</t>
  </si>
  <si>
    <t>[Yes or No?]</t>
  </si>
  <si>
    <t>Amount Used</t>
  </si>
  <si>
    <t>Calendar Year Key</t>
  </si>
  <si>
    <t>July - September</t>
  </si>
  <si>
    <t>Covered Services Performance Bond</t>
  </si>
  <si>
    <t>October - December</t>
  </si>
  <si>
    <t xml:space="preserve">Insolvency Reserve Restricted Cash </t>
  </si>
  <si>
    <t>January - March</t>
  </si>
  <si>
    <r>
      <t xml:space="preserve">Total </t>
    </r>
    <r>
      <rPr>
        <sz val="10"/>
        <rFont val="Arial"/>
        <family val="2"/>
      </rPr>
      <t>(Meets Requirement)</t>
    </r>
  </si>
  <si>
    <t>April - June</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</si>
  <si>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</si>
  <si>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</si>
  <si>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</si>
  <si>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</si>
  <si>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</si>
  <si>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Expense Category</t>
  </si>
  <si>
    <t>C1 Community Other</t>
  </si>
  <si>
    <t>C2a Community High BH</t>
  </si>
  <si>
    <t>C2b Community Very High BH</t>
  </si>
  <si>
    <t>C3a Community High Needs</t>
  </si>
  <si>
    <t>C3b Community Very High Needs</t>
  </si>
  <si>
    <t>F1 Facility Based Care</t>
  </si>
  <si>
    <t>Grand Total</t>
  </si>
  <si>
    <t>Totals</t>
  </si>
  <si>
    <t>Schedule 11A: Lag Report - UB</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</si>
  <si>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</si>
  <si>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</si>
  <si>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</si>
  <si>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</si>
  <si>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</si>
  <si>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</si>
  <si>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</si>
  <si>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</si>
  <si>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</si>
  <si>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</si>
  <si>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</si>
  <si>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</si>
  <si>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HCFA</t>
  </si>
  <si>
    <t>Schedule 11C: Lag Report - Outpatient</t>
  </si>
  <si>
    <t>Schedule 11D: Lag Report - Pharmacy</t>
  </si>
  <si>
    <t>Schedule 11E: Lag Report - Other</t>
  </si>
  <si>
    <t>Schedule 12: Certification Statement</t>
  </si>
  <si>
    <t>ENTER HEALTH PLAN NAME</t>
  </si>
  <si>
    <t>Certification Statement</t>
  </si>
  <si>
    <t>For the Period Ending</t>
  </si>
  <si>
    <t>One Care</t>
  </si>
  <si>
    <t>Managed Care Plan</t>
  </si>
  <si>
    <t>Quarterly Cost Report Certification</t>
  </si>
  <si>
    <t>Massachusetts Executive Office of Health and Human Services</t>
  </si>
  <si>
    <t>to</t>
  </si>
  <si>
    <t>Name of Preparer</t>
  </si>
  <si>
    <t>Title</t>
  </si>
  <si>
    <t>Director of Financial Planning &amp; Analysis, PP</t>
  </si>
  <si>
    <t>Phone Number</t>
  </si>
  <si>
    <t>(1) 617-972-9400 x85237</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</si>
  <si>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 acceptance of the attached reports.</t>
  </si>
  <si>
    <t>(Date Signed)</t>
  </si>
  <si>
    <t>Signature</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</si>
  <si>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</si>
  <si>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</si>
  <si>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</si>
  <si>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</si>
  <si>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</si>
  <si>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</si>
  <si>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Schedule 3</t>
  </si>
  <si>
    <t>Schedule 4</t>
  </si>
  <si>
    <t>Schedule 5</t>
  </si>
  <si>
    <t>Schedule 6</t>
  </si>
  <si>
    <t>Schedule 7</t>
  </si>
  <si>
    <t>Schedule 8</t>
  </si>
  <si>
    <t>Schedule 9</t>
  </si>
  <si>
    <t>Schedule 10</t>
  </si>
  <si>
    <t>Schedule 11</t>
  </si>
  <si>
    <t>Template Change Log</t>
  </si>
  <si>
    <t xml:space="preserve">Release Version </t>
  </si>
  <si>
    <t>Release Date</t>
  </si>
  <si>
    <t>Schedule</t>
  </si>
  <si>
    <t>Changes</t>
  </si>
  <si>
    <t>General</t>
  </si>
  <si>
    <t>Updated submission dates for DY9.
Updated instructions, definitions, and line references to align with other updates.
Various edits to improve consistency with the SCO template.</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</si>
  <si>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</si>
  <si>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Added a medical expense line for day habilitation.
Medicaid and Medicare quarterly subtotals have been added.
A member months line has been included; this populates automatically off of Schedule 1.
Added a medical expense line for Pharmacy LICS/Reinsurance.
Added medical expense lines for both gross and net pharmacy amounts for both Part D and Non-Part D.</t>
  </si>
  <si>
    <t>Line item changes mirror those made in Schedule 3.
A YTD table has been added.
Service rollups have been updated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
Renamed the Medical rollup to Professional.</t>
  </si>
  <si>
    <t>Line item changes mirror those made in Schedule 3.</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</si>
  <si>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</si>
  <si>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</si>
  <si>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143; Line # 0062).
Updated Medical Services Definitions (Therapy to Professional category).</t>
  </si>
  <si>
    <t>Incorportated Line #0062 MLR Allowable Expense Ratio.</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</si>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</sst>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m/dd/yyyy"/>
  </numFmts>
  <fonts count="126">
    <font>
      <sz val="10"/>
      <name val="Arial"/>
    </font>
    <font>
      <sz val="11"/>
      <color theme="1"/>
      <name val="Calibri"/>
      <family val="2"/>
      <scheme val="minor"/>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trike/>
      <sz val="10"/>
      <color rgb="FFFF0000"/>
      <name val="Arial"/>
      <family val="2"/>
    </font>
    <font>
      <sz val="10"/>
      <color rgb="FF7030A0"/>
      <name val="Arial"/>
      <family val="2"/>
    </font>
    <font>
      <b/>
      <sz val="11"/>
      <name val="Calibri"/>
      <family val="2"/>
    </font>
    <font>
      <sz val="11"/>
      <name val="Calibri"/>
      <family val="2"/>
    </font>
    <font>
      <sz val="11"/>
      <color rgb="FF1F497D"/>
      <name val="Calibri"/>
      <family val="2"/>
    </font>
    <font>
      <b/>
      <sz val="10"/>
      <color theme="7" tint="-0.499984740745262"/>
      <name val="Arial"/>
      <family val="2"/>
    </font>
    <font>
      <b/>
      <strike/>
      <sz val="10"/>
      <color rgb="FFFF0000"/>
      <name val="Arial"/>
      <family val="2"/>
    </font>
    <font>
      <b/>
      <sz val="10"/>
      <color rgb="FF7030A0"/>
      <name val="Arial"/>
      <family val="2"/>
    </font>
    <font>
      <sz val="10"/>
      <color theme="1"/>
      <name val="Verdana"/>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diagonal/>
    </border>
    <border>
      <left/>
      <right/>
      <top/>
      <bottom style="medium">
        <color auto="1"/>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style="thin">
        <color indexed="9"/>
      </left>
      <right style="thin">
        <color indexed="9"/>
      </right>
      <top style="thin">
        <color indexed="9"/>
      </top>
      <bottom/>
      <diagonal/>
    </border>
    <border>
      <left/>
      <right/>
      <top style="thin">
        <color indexed="9"/>
      </top>
      <bottom style="thin">
        <color indexed="9"/>
      </bottom>
      <diagonal/>
    </border>
    <border>
      <left style="medium">
        <color auto="1"/>
      </left>
      <right/>
      <top style="medium">
        <color auto="1"/>
      </top>
      <bottom style="medium">
        <color auto="1"/>
      </bottom>
      <diagonal/>
    </border>
    <border>
      <left style="thin">
        <color auto="1"/>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style="thin">
        <color auto="1"/>
      </left>
      <right style="thin">
        <color auto="1"/>
      </right>
      <top style="medium">
        <color auto="1"/>
      </top>
      <bottom style="medium">
        <color auto="1"/>
      </bottom>
      <diagonal/>
    </border>
    <border>
      <left/>
      <right style="thin">
        <color auto="1"/>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auto="1"/>
      </right>
      <top style="medium">
        <color auto="1"/>
      </top>
      <bottom style="medium">
        <color auto="1"/>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indexed="64"/>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auto="1"/>
      </left>
      <right style="medium">
        <color auto="1"/>
      </right>
      <top style="medium">
        <color auto="1"/>
      </top>
      <bottom/>
      <diagonal/>
    </border>
  </borders>
  <cellStyleXfs count="1109">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38" fontId="39" fillId="0" borderId="0">
      <alignment horizontal="left"/>
    </xf>
    <xf numFmtId="0" fontId="13" fillId="3" borderId="0" applyNumberFormat="0" applyBorder="0" applyAlignment="0" applyProtection="0"/>
    <xf numFmtId="38" fontId="8" fillId="20" borderId="0">
      <alignment horizontal="right"/>
    </xf>
    <xf numFmtId="0" fontId="8" fillId="21" borderId="0">
      <alignment horizontal="left"/>
    </xf>
    <xf numFmtId="38" fontId="8" fillId="20" borderId="0">
      <alignment horizontal="left"/>
    </xf>
    <xf numFmtId="3" fontId="40" fillId="21" borderId="0">
      <alignment horizontal="right"/>
    </xf>
    <xf numFmtId="185" fontId="41" fillId="0" borderId="0" applyFill="0" applyBorder="0" applyAlignment="0"/>
    <xf numFmtId="0" fontId="14" fillId="22" borderId="1" applyNumberFormat="0" applyAlignment="0" applyProtection="0"/>
    <xf numFmtId="0" fontId="15" fillId="23"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170" fontId="31" fillId="0" borderId="0" applyFont="0" applyFill="0" applyBorder="0" applyAlignment="0" applyProtection="0"/>
    <xf numFmtId="3" fontId="8" fillId="0" borderId="0" applyFill="0" applyBorder="0" applyAlignment="0" applyProtection="0"/>
    <xf numFmtId="0" fontId="42" fillId="0" borderId="0" applyNumberFormat="0" applyAlignment="0">
      <alignment horizontal="lef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43" fillId="0" borderId="0" applyFont="0" applyFill="0" applyBorder="0" applyAlignment="0" applyProtection="0"/>
    <xf numFmtId="169" fontId="31" fillId="0" borderId="0" applyFont="0" applyFill="0" applyBorder="0" applyAlignment="0" applyProtection="0"/>
    <xf numFmtId="6" fontId="8" fillId="0" borderId="0" applyFont="0" applyFill="0" applyBorder="0" applyAlignment="0" applyProtection="0"/>
    <xf numFmtId="8" fontId="8" fillId="24" borderId="0">
      <alignment horizontal="left"/>
    </xf>
    <xf numFmtId="14" fontId="44" fillId="0" borderId="0">
      <alignment horizontal="left"/>
    </xf>
    <xf numFmtId="3" fontId="40" fillId="0" borderId="0">
      <alignment horizontal="right"/>
    </xf>
    <xf numFmtId="175" fontId="40" fillId="0" borderId="0">
      <alignment horizontal="right"/>
    </xf>
    <xf numFmtId="4" fontId="40" fillId="0" borderId="0">
      <alignment horizontal="left"/>
    </xf>
    <xf numFmtId="176" fontId="40" fillId="0" borderId="0">
      <alignment horizontal="right"/>
    </xf>
    <xf numFmtId="177" fontId="8" fillId="0" borderId="0"/>
    <xf numFmtId="178" fontId="8" fillId="0" borderId="0"/>
    <xf numFmtId="180" fontId="8" fillId="0" borderId="0"/>
    <xf numFmtId="40" fontId="8" fillId="0" borderId="0"/>
    <xf numFmtId="181" fontId="8" fillId="0" borderId="0"/>
    <xf numFmtId="183" fontId="8" fillId="0" borderId="0"/>
    <xf numFmtId="182" fontId="8" fillId="0" borderId="0"/>
    <xf numFmtId="0" fontId="45" fillId="0" borderId="0" applyNumberFormat="0" applyAlignment="0">
      <alignment horizontal="left"/>
    </xf>
    <xf numFmtId="0" fontId="16" fillId="0" borderId="0" applyNumberFormat="0" applyFill="0" applyBorder="0" applyAlignment="0" applyProtection="0"/>
    <xf numFmtId="0" fontId="17" fillId="4" borderId="0" applyNumberFormat="0" applyBorder="0" applyAlignment="0" applyProtection="0"/>
    <xf numFmtId="38" fontId="8" fillId="25" borderId="0">
      <alignment horizontal="left"/>
    </xf>
    <xf numFmtId="38" fontId="44" fillId="0" borderId="0">
      <alignment horizontal="left"/>
    </xf>
    <xf numFmtId="3" fontId="46" fillId="0" borderId="0">
      <alignment horizontal="left"/>
    </xf>
    <xf numFmtId="0" fontId="32" fillId="0" borderId="3" applyNumberFormat="0" applyAlignment="0" applyProtection="0">
      <alignment horizontal="left" vertical="center"/>
    </xf>
    <xf numFmtId="0" fontId="32" fillId="0" borderId="4">
      <alignment horizontal="left" vertical="center"/>
    </xf>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21" fillId="7" borderId="1" applyNumberFormat="0" applyAlignment="0" applyProtection="0"/>
    <xf numFmtId="38" fontId="8" fillId="0" borderId="0">
      <alignment horizontal="left"/>
    </xf>
    <xf numFmtId="0" fontId="22" fillId="0" borderId="8"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23" fillId="26" borderId="0" applyNumberFormat="0" applyBorder="0" applyAlignment="0" applyProtection="0"/>
    <xf numFmtId="0" fontId="24" fillId="0" borderId="0"/>
    <xf numFmtId="0" fontId="24" fillId="0" borderId="0"/>
    <xf numFmtId="0" fontId="11" fillId="0" borderId="0"/>
    <xf numFmtId="0" fontId="24" fillId="0" borderId="0"/>
    <xf numFmtId="0" fontId="9" fillId="0" borderId="0"/>
    <xf numFmtId="0" fontId="24" fillId="27" borderId="9" applyNumberFormat="0" applyFont="0" applyAlignment="0" applyProtection="0"/>
    <xf numFmtId="0" fontId="25" fillId="22" borderId="10" applyNumberFormat="0" applyAlignment="0" applyProtection="0"/>
    <xf numFmtId="9" fontId="40" fillId="0" borderId="0">
      <alignment horizontal="right"/>
    </xf>
    <xf numFmtId="165" fontId="40" fillId="0" borderId="0">
      <alignment horizontal="right"/>
    </xf>
    <xf numFmtId="165" fontId="8" fillId="0" borderId="0">
      <alignment horizontal="right"/>
    </xf>
    <xf numFmtId="10" fontId="40" fillId="0" borderId="0">
      <alignment horizontal="right"/>
    </xf>
    <xf numFmtId="9" fontId="8" fillId="0" borderId="0" applyFont="0" applyFill="0" applyBorder="0" applyAlignment="0" applyProtection="0"/>
    <xf numFmtId="9" fontId="8"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165" fontId="49" fillId="24" borderId="0">
      <alignment horizontal="left"/>
    </xf>
    <xf numFmtId="10" fontId="8" fillId="0" borderId="0"/>
    <xf numFmtId="10" fontId="49" fillId="0" borderId="0" applyFill="0" applyBorder="0" applyAlignment="0" applyProtection="0"/>
    <xf numFmtId="38" fontId="8" fillId="28" borderId="0" applyProtection="0">
      <alignment horizontal="left"/>
    </xf>
    <xf numFmtId="38" fontId="8" fillId="29" borderId="0">
      <alignment horizontal="left"/>
    </xf>
    <xf numFmtId="3" fontId="40" fillId="30" borderId="0">
      <alignment horizontal="left"/>
    </xf>
    <xf numFmtId="38" fontId="39" fillId="0" borderId="0">
      <alignment horizontal="left"/>
    </xf>
    <xf numFmtId="38" fontId="8" fillId="29" borderId="0">
      <alignment horizontal="right"/>
    </xf>
    <xf numFmtId="2" fontId="8" fillId="30" borderId="0"/>
    <xf numFmtId="184" fontId="50" fillId="0" borderId="0" applyNumberFormat="0" applyFill="0" applyBorder="0" applyAlignment="0" applyProtection="0">
      <alignment horizontal="left"/>
    </xf>
    <xf numFmtId="38" fontId="8" fillId="0" borderId="0">
      <alignment horizontal="right"/>
    </xf>
    <xf numFmtId="179" fontId="8" fillId="0" borderId="0"/>
    <xf numFmtId="40" fontId="51" fillId="0" borderId="0" applyBorder="0">
      <alignment horizontal="right"/>
    </xf>
    <xf numFmtId="0" fontId="26" fillId="0" borderId="0" applyNumberFormat="0" applyFill="0" applyBorder="0" applyAlignment="0" applyProtection="0"/>
    <xf numFmtId="0" fontId="27" fillId="0" borderId="11" applyNumberFormat="0" applyFill="0" applyAlignment="0" applyProtection="0"/>
    <xf numFmtId="38" fontId="8" fillId="0" borderId="0">
      <alignment horizontal="right" textRotation="90"/>
    </xf>
    <xf numFmtId="0" fontId="28" fillId="0" borderId="0" applyNumberFormat="0" applyFill="0" applyBorder="0" applyAlignment="0" applyProtection="0"/>
    <xf numFmtId="1" fontId="41" fillId="24" borderId="0">
      <alignment horizontal="left"/>
    </xf>
    <xf numFmtId="1" fontId="49" fillId="24" borderId="0">
      <alignment horizontal="right"/>
    </xf>
    <xf numFmtId="1" fontId="8" fillId="24" borderId="0">
      <alignment horizontal="left"/>
    </xf>
    <xf numFmtId="3" fontId="40" fillId="31" borderId="0">
      <alignment horizontal="right"/>
    </xf>
    <xf numFmtId="0" fontId="40" fillId="0" borderId="0"/>
    <xf numFmtId="0" fontId="40" fillId="0" borderId="0"/>
    <xf numFmtId="0" fontId="8" fillId="0" borderId="0"/>
    <xf numFmtId="0" fontId="62" fillId="0" borderId="0"/>
    <xf numFmtId="0" fontId="8" fillId="0" borderId="0"/>
    <xf numFmtId="43" fontId="8" fillId="0" borderId="0" applyFont="0" applyFill="0" applyBorder="0" applyAlignment="0" applyProtection="0"/>
    <xf numFmtId="0" fontId="20" fillId="0" borderId="77" applyNumberFormat="0" applyFill="0" applyAlignment="0" applyProtection="0"/>
    <xf numFmtId="0" fontId="8" fillId="0" borderId="0"/>
    <xf numFmtId="0" fontId="8" fillId="0" borderId="0"/>
    <xf numFmtId="0" fontId="8" fillId="27" borderId="9" applyNumberFormat="0" applyFont="0" applyAlignment="0" applyProtection="0"/>
    <xf numFmtId="9"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 fontId="8"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7" fontId="8" fillId="0" borderId="0" applyFont="0" applyFill="0" applyBorder="0" applyAlignment="0" applyProtection="0"/>
    <xf numFmtId="2" fontId="8" fillId="0" borderId="0" applyFont="0" applyFill="0" applyBorder="0" applyAlignment="0" applyProtection="0"/>
    <xf numFmtId="0" fontId="7" fillId="0" borderId="0"/>
    <xf numFmtId="0" fontId="8" fillId="0" borderId="0"/>
    <xf numFmtId="0" fontId="7" fillId="0" borderId="0"/>
    <xf numFmtId="0" fontId="63" fillId="0" borderId="0"/>
    <xf numFmtId="0" fontId="8" fillId="0" borderId="0" applyProtection="0">
      <alignment horizontal="centerContinuous" vertical="top"/>
    </xf>
    <xf numFmtId="0" fontId="8" fillId="0" borderId="0"/>
    <xf numFmtId="0" fontId="30" fillId="0" borderId="0"/>
    <xf numFmtId="0" fontId="11" fillId="2" borderId="0" applyNumberFormat="0" applyBorder="0" applyAlignment="0" applyProtection="0"/>
    <xf numFmtId="0" fontId="11" fillId="2"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9"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2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2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26"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27" borderId="0" applyNumberFormat="0" applyBorder="0" applyAlignment="0" applyProtection="0"/>
    <xf numFmtId="0" fontId="12" fillId="12" borderId="0" applyNumberFormat="0" applyBorder="0" applyAlignment="0" applyProtection="0"/>
    <xf numFmtId="0" fontId="12" fillId="6" borderId="0" applyNumberFormat="0" applyBorder="0" applyAlignment="0" applyProtection="0"/>
    <xf numFmtId="0" fontId="12" fillId="9" borderId="0" applyNumberFormat="0" applyBorder="0" applyAlignment="0" applyProtection="0"/>
    <xf numFmtId="0" fontId="12" fillId="1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3" borderId="0" applyNumberFormat="0" applyBorder="0" applyAlignment="0" applyProtection="0"/>
    <xf numFmtId="0" fontId="12" fillId="3" borderId="0" applyNumberFormat="0" applyBorder="0" applyAlignment="0" applyProtection="0"/>
    <xf numFmtId="0" fontId="12" fillId="14"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9" borderId="0" applyNumberFormat="0" applyBorder="0" applyAlignment="0" applyProtection="0"/>
    <xf numFmtId="0" fontId="12" fillId="16" borderId="0" applyNumberFormat="0" applyBorder="0" applyAlignment="0" applyProtection="0"/>
    <xf numFmtId="0" fontId="12" fillId="44" borderId="0" applyNumberFormat="0" applyBorder="0" applyAlignment="0" applyProtection="0"/>
    <xf numFmtId="0" fontId="12" fillId="17"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2" fillId="11" borderId="0" applyNumberFormat="0" applyBorder="0" applyAlignment="0" applyProtection="0"/>
    <xf numFmtId="0" fontId="12" fillId="13" borderId="0" applyNumberFormat="0" applyBorder="0" applyAlignment="0" applyProtection="0"/>
    <xf numFmtId="0" fontId="12" fillId="45"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2" fillId="17" borderId="0" applyNumberFormat="0" applyBorder="0" applyAlignment="0" applyProtection="0"/>
    <xf numFmtId="0" fontId="13" fillId="3" borderId="0" applyNumberFormat="0" applyBorder="0" applyAlignment="0" applyProtection="0"/>
    <xf numFmtId="0" fontId="13" fillId="5" borderId="0" applyNumberFormat="0" applyBorder="0" applyAlignment="0" applyProtection="0"/>
    <xf numFmtId="186" fontId="77" fillId="0" borderId="83" applyNumberFormat="0" applyFill="0" applyAlignment="0" applyProtection="0">
      <alignment horizontal="center"/>
    </xf>
    <xf numFmtId="187" fontId="77" fillId="0" borderId="33" applyFill="0" applyAlignment="0" applyProtection="0">
      <alignment horizontal="center"/>
    </xf>
    <xf numFmtId="187" fontId="77" fillId="0" borderId="33" applyFill="0" applyAlignment="0" applyProtection="0">
      <alignment horizontal="center"/>
    </xf>
    <xf numFmtId="187" fontId="77" fillId="0" borderId="33" applyFill="0" applyAlignment="0" applyProtection="0">
      <alignment horizontal="center"/>
    </xf>
    <xf numFmtId="187" fontId="77" fillId="0" borderId="33" applyFill="0" applyAlignment="0" applyProtection="0">
      <alignment horizontal="center"/>
    </xf>
    <xf numFmtId="187" fontId="77" fillId="0" borderId="33" applyFill="0" applyAlignment="0" applyProtection="0">
      <alignment horizontal="center"/>
    </xf>
    <xf numFmtId="187" fontId="77" fillId="0" borderId="33" applyFill="0" applyAlignment="0" applyProtection="0">
      <alignment horizontal="center"/>
    </xf>
    <xf numFmtId="187" fontId="77" fillId="0" borderId="33" applyFill="0" applyAlignment="0" applyProtection="0">
      <alignment horizontal="center"/>
    </xf>
    <xf numFmtId="187" fontId="77" fillId="0" borderId="33" applyFill="0" applyAlignment="0" applyProtection="0">
      <alignment horizontal="center"/>
    </xf>
    <xf numFmtId="0" fontId="14" fillId="22" borderId="1" applyNumberFormat="0" applyAlignment="0" applyProtection="0"/>
    <xf numFmtId="0" fontId="14" fillId="22" borderId="1" applyNumberFormat="0" applyAlignment="0" applyProtection="0"/>
    <xf numFmtId="0" fontId="14" fillId="22" borderId="1" applyNumberFormat="0" applyAlignment="0" applyProtection="0"/>
    <xf numFmtId="0" fontId="14" fillId="22" borderId="1" applyNumberFormat="0" applyAlignment="0" applyProtection="0"/>
    <xf numFmtId="0" fontId="14" fillId="22" borderId="1" applyNumberFormat="0" applyAlignment="0" applyProtection="0"/>
    <xf numFmtId="0" fontId="14" fillId="22" borderId="1" applyNumberFormat="0" applyAlignment="0" applyProtection="0"/>
    <xf numFmtId="0" fontId="78" fillId="46" borderId="1" applyNumberFormat="0" applyAlignment="0" applyProtection="0"/>
    <xf numFmtId="0" fontId="78" fillId="46" borderId="1" applyNumberFormat="0" applyAlignment="0" applyProtection="0"/>
    <xf numFmtId="0" fontId="14" fillId="22" borderId="1" applyNumberFormat="0" applyAlignment="0" applyProtection="0"/>
    <xf numFmtId="0" fontId="15" fillId="23" borderId="2" applyNumberFormat="0" applyAlignment="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39"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8" fontId="8" fillId="0" borderId="0" applyFont="0" applyFill="0" applyBorder="0" applyAlignment="0" applyProtection="0"/>
    <xf numFmtId="43" fontId="5" fillId="0" borderId="0" applyFont="0" applyFill="0" applyBorder="0" applyAlignment="0" applyProtection="0"/>
    <xf numFmtId="170" fontId="80" fillId="0" borderId="0" applyFont="0" applyFill="0" applyBorder="0" applyAlignment="0" applyProtection="0"/>
    <xf numFmtId="188" fontId="8" fillId="0" borderId="0" applyFont="0" applyFill="0" applyBorder="0" applyAlignment="0" applyProtection="0"/>
    <xf numFmtId="170" fontId="80" fillId="0" borderId="0" applyFont="0" applyFill="0" applyBorder="0" applyAlignment="0" applyProtection="0"/>
    <xf numFmtId="188" fontId="8" fillId="0" borderId="0" applyFont="0" applyFill="0" applyBorder="0" applyAlignment="0" applyProtection="0"/>
    <xf numFmtId="170"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 fontId="8" fillId="0" borderId="0" applyFill="0" applyBorder="0" applyAlignment="0" applyProtection="0"/>
    <xf numFmtId="0" fontId="82" fillId="0" borderId="0"/>
    <xf numFmtId="0" fontId="8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169" fontId="3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5" fillId="0" borderId="0" applyFont="0" applyFill="0" applyBorder="0" applyAlignment="0" applyProtection="0"/>
    <xf numFmtId="44" fontId="8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8" fillId="0" borderId="0" applyFont="0" applyFill="0" applyBorder="0" applyAlignment="0" applyProtection="0"/>
    <xf numFmtId="14" fontId="44" fillId="0" borderId="0">
      <alignment horizontal="left"/>
    </xf>
    <xf numFmtId="189" fontId="83" fillId="32" borderId="0" applyFont="0" applyFill="0" applyBorder="0" applyAlignment="0" applyProtection="0">
      <alignment vertical="center"/>
    </xf>
    <xf numFmtId="190" fontId="83" fillId="32" borderId="0" applyFont="0" applyFill="0" applyBorder="0" applyAlignment="0" applyProtection="0">
      <alignment vertical="center"/>
    </xf>
    <xf numFmtId="39" fontId="83" fillId="38" borderId="0" applyFont="0" applyFill="0" applyBorder="0" applyAlignment="0" applyProtection="0">
      <alignment vertical="center"/>
    </xf>
    <xf numFmtId="0" fontId="16" fillId="0" borderId="0" applyNumberFormat="0" applyFill="0" applyBorder="0" applyAlignment="0" applyProtection="0"/>
    <xf numFmtId="0" fontId="84" fillId="0" borderId="0">
      <protection locked="0"/>
    </xf>
    <xf numFmtId="0" fontId="84" fillId="0" borderId="0">
      <protection locked="0"/>
    </xf>
    <xf numFmtId="0" fontId="85" fillId="0" borderId="0">
      <protection locked="0"/>
    </xf>
    <xf numFmtId="0" fontId="84" fillId="0" borderId="0">
      <protection locked="0"/>
    </xf>
    <xf numFmtId="0" fontId="84" fillId="0" borderId="0">
      <protection locked="0"/>
    </xf>
    <xf numFmtId="0" fontId="84" fillId="0" borderId="0">
      <protection locked="0"/>
    </xf>
    <xf numFmtId="0" fontId="85" fillId="0" borderId="0">
      <protection locked="0"/>
    </xf>
    <xf numFmtId="0" fontId="82" fillId="0" borderId="0"/>
    <xf numFmtId="0" fontId="82" fillId="0" borderId="0"/>
    <xf numFmtId="191" fontId="86" fillId="0" borderId="0"/>
    <xf numFmtId="191" fontId="86" fillId="0" borderId="0"/>
    <xf numFmtId="191" fontId="86" fillId="0" borderId="0"/>
    <xf numFmtId="192" fontId="86" fillId="0" borderId="0"/>
    <xf numFmtId="192" fontId="86" fillId="0" borderId="0"/>
    <xf numFmtId="192" fontId="86" fillId="0" borderId="0"/>
    <xf numFmtId="192" fontId="86" fillId="0" borderId="0"/>
    <xf numFmtId="193" fontId="86" fillId="0" borderId="0"/>
    <xf numFmtId="194" fontId="86" fillId="0" borderId="0"/>
    <xf numFmtId="194" fontId="86" fillId="0" borderId="0"/>
    <xf numFmtId="194" fontId="86" fillId="0" borderId="0"/>
    <xf numFmtId="194" fontId="86" fillId="0" borderId="0"/>
    <xf numFmtId="193" fontId="86" fillId="0" borderId="0"/>
    <xf numFmtId="195" fontId="86" fillId="0" borderId="0"/>
    <xf numFmtId="195" fontId="86" fillId="0" borderId="0"/>
    <xf numFmtId="195" fontId="86" fillId="0" borderId="0"/>
    <xf numFmtId="195" fontId="86" fillId="0" borderId="0"/>
    <xf numFmtId="195" fontId="86" fillId="0" borderId="0"/>
    <xf numFmtId="0" fontId="17" fillId="4" borderId="0" applyNumberFormat="0" applyBorder="0" applyAlignment="0" applyProtection="0"/>
    <xf numFmtId="0" fontId="17" fillId="6" borderId="0" applyNumberFormat="0" applyBorder="0" applyAlignment="0" applyProtection="0"/>
    <xf numFmtId="38" fontId="9" fillId="32" borderId="0" applyNumberFormat="0" applyBorder="0" applyAlignment="0" applyProtection="0"/>
    <xf numFmtId="0" fontId="32" fillId="0" borderId="3" applyNumberFormat="0" applyAlignment="0" applyProtection="0">
      <alignment horizontal="left" vertical="center"/>
    </xf>
    <xf numFmtId="0" fontId="87" fillId="0" borderId="0" applyNumberFormat="0" applyBorder="0" applyAlignment="0">
      <alignment horizontal="center"/>
    </xf>
    <xf numFmtId="0" fontId="18" fillId="0" borderId="5" applyNumberFormat="0" applyFill="0" applyAlignment="0" applyProtection="0"/>
    <xf numFmtId="0" fontId="88" fillId="0" borderId="0" applyNumberFormat="0" applyFill="0" applyBorder="0" applyAlignment="0" applyProtection="0"/>
    <xf numFmtId="0" fontId="19" fillId="0" borderId="6" applyNumberFormat="0" applyFill="0" applyAlignment="0" applyProtection="0"/>
    <xf numFmtId="0" fontId="32" fillId="0" borderId="0" applyNumberFormat="0" applyFill="0" applyBorder="0" applyAlignment="0" applyProtection="0"/>
    <xf numFmtId="0" fontId="89" fillId="0" borderId="90" applyNumberFormat="0" applyFill="0" applyAlignment="0" applyProtection="0"/>
    <xf numFmtId="0" fontId="20" fillId="0" borderId="0" applyNumberFormat="0" applyFill="0" applyBorder="0" applyAlignment="0" applyProtection="0"/>
    <xf numFmtId="0" fontId="89" fillId="0" borderId="0" applyNumberFormat="0" applyFill="0" applyBorder="0" applyAlignment="0" applyProtection="0"/>
    <xf numFmtId="0" fontId="69" fillId="0" borderId="0" applyNumberFormat="0" applyFill="0" applyBorder="0" applyAlignment="0" applyProtection="0"/>
    <xf numFmtId="10" fontId="9" fillId="47" borderId="12" applyNumberFormat="0" applyBorder="0" applyAlignment="0" applyProtection="0"/>
    <xf numFmtId="10" fontId="9" fillId="47" borderId="12" applyNumberFormat="0" applyBorder="0" applyAlignment="0" applyProtection="0"/>
    <xf numFmtId="10" fontId="9" fillId="47" borderId="12" applyNumberFormat="0" applyBorder="0" applyAlignment="0" applyProtection="0"/>
    <xf numFmtId="0" fontId="21" fillId="7" borderId="1" applyNumberFormat="0" applyAlignment="0" applyProtection="0"/>
    <xf numFmtId="0" fontId="21" fillId="7" borderId="1" applyNumberFormat="0" applyAlignment="0" applyProtection="0"/>
    <xf numFmtId="0" fontId="21" fillId="7" borderId="1" applyNumberFormat="0" applyAlignment="0" applyProtection="0"/>
    <xf numFmtId="0" fontId="21" fillId="7" borderId="1" applyNumberFormat="0" applyAlignment="0" applyProtection="0"/>
    <xf numFmtId="0" fontId="21" fillId="7" borderId="1" applyNumberFormat="0" applyAlignment="0" applyProtection="0"/>
    <xf numFmtId="0" fontId="21" fillId="7" borderId="1" applyNumberFormat="0" applyAlignment="0" applyProtection="0"/>
    <xf numFmtId="0" fontId="21" fillId="26" borderId="1" applyNumberFormat="0" applyAlignment="0" applyProtection="0"/>
    <xf numFmtId="0" fontId="21" fillId="26" borderId="1" applyNumberFormat="0" applyAlignment="0" applyProtection="0"/>
    <xf numFmtId="0" fontId="21" fillId="7" borderId="1" applyNumberFormat="0" applyAlignment="0" applyProtection="0"/>
    <xf numFmtId="49" fontId="30" fillId="0" borderId="0" applyFill="0" applyBorder="0" applyProtection="0"/>
    <xf numFmtId="196" fontId="30" fillId="0" borderId="0" applyFill="0" applyBorder="0" applyProtection="0"/>
    <xf numFmtId="197" fontId="30" fillId="0" borderId="0" applyFill="0" applyBorder="0" applyProtection="0"/>
    <xf numFmtId="0" fontId="22" fillId="0" borderId="8" applyNumberFormat="0" applyFill="0" applyAlignment="0" applyProtection="0"/>
    <xf numFmtId="0" fontId="28" fillId="0" borderId="91" applyNumberFormat="0" applyFill="0" applyAlignment="0" applyProtection="0"/>
    <xf numFmtId="0" fontId="23" fillId="26" borderId="0" applyNumberFormat="0" applyBorder="0" applyAlignment="0" applyProtection="0"/>
    <xf numFmtId="0" fontId="90" fillId="26" borderId="0" applyNumberFormat="0" applyBorder="0" applyAlignment="0" applyProtection="0"/>
    <xf numFmtId="0" fontId="77" fillId="0" borderId="0" applyNumberFormat="0" applyFill="0" applyAlignment="0" applyProtection="0"/>
    <xf numFmtId="0"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 fillId="0" borderId="0"/>
    <xf numFmtId="0" fontId="93" fillId="0" borderId="0"/>
    <xf numFmtId="0" fontId="86" fillId="0" borderId="0"/>
    <xf numFmtId="0" fontId="86" fillId="0" borderId="0"/>
    <xf numFmtId="0" fontId="86" fillId="0" borderId="0"/>
    <xf numFmtId="0" fontId="94" fillId="0" borderId="0" applyAlignment="0"/>
    <xf numFmtId="0" fontId="81" fillId="0" borderId="0"/>
    <xf numFmtId="0" fontId="5" fillId="0" borderId="0"/>
    <xf numFmtId="0" fontId="5" fillId="0" borderId="0"/>
    <xf numFmtId="0" fontId="94" fillId="0" borderId="0" applyAlignment="0"/>
    <xf numFmtId="0" fontId="8" fillId="0" borderId="0"/>
    <xf numFmtId="0" fontId="5" fillId="0" borderId="0"/>
    <xf numFmtId="0" fontId="5" fillId="0" borderId="0"/>
    <xf numFmtId="0" fontId="5" fillId="0" borderId="0"/>
    <xf numFmtId="0" fontId="5" fillId="0" borderId="0"/>
    <xf numFmtId="0" fontId="5" fillId="0" borderId="0"/>
    <xf numFmtId="0" fontId="94" fillId="0" borderId="0" applyAlignment="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alignment wrapText="1"/>
    </xf>
    <xf numFmtId="0" fontId="8" fillId="0" borderId="0"/>
    <xf numFmtId="0" fontId="5" fillId="0" borderId="0"/>
    <xf numFmtId="0" fontId="5" fillId="0" borderId="0"/>
    <xf numFmtId="0" fontId="5" fillId="0" borderId="0"/>
    <xf numFmtId="0" fontId="5" fillId="0" borderId="0"/>
    <xf numFmtId="0" fontId="86" fillId="0" borderId="0"/>
    <xf numFmtId="0" fontId="11" fillId="0" borderId="0"/>
    <xf numFmtId="0" fontId="8" fillId="0" borderId="0"/>
    <xf numFmtId="0" fontId="5" fillId="0" borderId="0"/>
    <xf numFmtId="0" fontId="5" fillId="0" borderId="0"/>
    <xf numFmtId="0" fontId="63" fillId="0" borderId="0"/>
    <xf numFmtId="0" fontId="8" fillId="0" borderId="0" applyProtection="0">
      <alignment horizontal="centerContinuous" vertical="top"/>
    </xf>
    <xf numFmtId="0" fontId="8" fillId="0" borderId="0"/>
    <xf numFmtId="0" fontId="8" fillId="0" borderId="0"/>
    <xf numFmtId="0" fontId="11" fillId="0" borderId="0"/>
    <xf numFmtId="0" fontId="5" fillId="48" borderId="92" applyNumberFormat="0" applyFont="0" applyAlignment="0" applyProtection="0"/>
    <xf numFmtId="0" fontId="8" fillId="27" borderId="9" applyNumberFormat="0" applyFont="0" applyAlignment="0" applyProtection="0"/>
    <xf numFmtId="0" fontId="8" fillId="27" borderId="9" applyNumberFormat="0" applyFont="0" applyAlignment="0" applyProtection="0"/>
    <xf numFmtId="0" fontId="8" fillId="27" borderId="9" applyNumberFormat="0" applyFont="0" applyAlignment="0" applyProtection="0"/>
    <xf numFmtId="0" fontId="8" fillId="27" borderId="9" applyNumberFormat="0" applyFont="0" applyAlignment="0" applyProtection="0"/>
    <xf numFmtId="0" fontId="8" fillId="27" borderId="9" applyNumberFormat="0" applyFont="0" applyAlignment="0" applyProtection="0"/>
    <xf numFmtId="0" fontId="8" fillId="27" borderId="9" applyNumberFormat="0" applyFont="0" applyAlignment="0" applyProtection="0"/>
    <xf numFmtId="0" fontId="8" fillId="27" borderId="9" applyNumberFormat="0" applyFont="0" applyAlignment="0" applyProtection="0"/>
    <xf numFmtId="198" fontId="77" fillId="0" borderId="0" applyFill="0" applyBorder="0" applyAlignment="0" applyProtection="0"/>
    <xf numFmtId="0" fontId="25" fillId="22" borderId="10" applyNumberFormat="0" applyAlignment="0" applyProtection="0"/>
    <xf numFmtId="0" fontId="25" fillId="22" borderId="10" applyNumberFormat="0" applyAlignment="0" applyProtection="0"/>
    <xf numFmtId="0" fontId="25" fillId="22" borderId="10" applyNumberFormat="0" applyAlignment="0" applyProtection="0"/>
    <xf numFmtId="0" fontId="25" fillId="22" borderId="10" applyNumberFormat="0" applyAlignment="0" applyProtection="0"/>
    <xf numFmtId="0" fontId="25" fillId="22" borderId="10" applyNumberFormat="0" applyAlignment="0" applyProtection="0"/>
    <xf numFmtId="0" fontId="25" fillId="22" borderId="10" applyNumberFormat="0" applyAlignment="0" applyProtection="0"/>
    <xf numFmtId="0" fontId="25" fillId="46" borderId="10" applyNumberFormat="0" applyAlignment="0" applyProtection="0"/>
    <xf numFmtId="0" fontId="25" fillId="46" borderId="10" applyNumberFormat="0" applyAlignment="0" applyProtection="0"/>
    <xf numFmtId="0" fontId="25" fillId="22" borderId="10" applyNumberFormat="0" applyAlignment="0" applyProtection="0"/>
    <xf numFmtId="40" fontId="95" fillId="38" borderId="0">
      <alignment horizontal="right"/>
    </xf>
    <xf numFmtId="0" fontId="96" fillId="0" borderId="93" applyNumberFormat="0" applyAlignment="0" applyProtection="0"/>
    <xf numFmtId="0" fontId="30" fillId="49" borderId="0" applyNumberFormat="0" applyFont="0" applyBorder="0" applyAlignment="0" applyProtection="0"/>
    <xf numFmtId="0" fontId="9" fillId="20" borderId="16" applyNumberFormat="0" applyFont="0" applyBorder="0" applyAlignment="0" applyProtection="0">
      <alignment horizontal="center"/>
    </xf>
    <xf numFmtId="0" fontId="9" fillId="50" borderId="16" applyNumberFormat="0" applyFont="0" applyBorder="0" applyAlignment="0" applyProtection="0">
      <alignment horizontal="center"/>
    </xf>
    <xf numFmtId="0" fontId="30" fillId="0" borderId="94" applyNumberFormat="0" applyAlignment="0" applyProtection="0"/>
    <xf numFmtId="0" fontId="30" fillId="0" borderId="94" applyNumberFormat="0" applyAlignment="0" applyProtection="0"/>
    <xf numFmtId="0" fontId="30" fillId="0" borderId="94" applyNumberFormat="0" applyAlignment="0" applyProtection="0"/>
    <xf numFmtId="0" fontId="30" fillId="0" borderId="94" applyNumberFormat="0" applyAlignment="0" applyProtection="0"/>
    <xf numFmtId="0" fontId="30" fillId="0" borderId="94"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30" fillId="0" borderId="95" applyNumberFormat="0" applyAlignment="0" applyProtection="0"/>
    <xf numFmtId="0" fontId="96" fillId="0" borderId="96" applyNumberFormat="0" applyAlignment="0" applyProtection="0"/>
    <xf numFmtId="0" fontId="82" fillId="0" borderId="0"/>
    <xf numFmtId="10"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7" fillId="0" borderId="0" applyNumberFormat="0" applyFont="0" applyFill="0" applyBorder="0" applyAlignment="0" applyProtection="0">
      <alignment horizontal="left"/>
    </xf>
    <xf numFmtId="15" fontId="97" fillId="0" borderId="0" applyFont="0" applyFill="0" applyBorder="0" applyAlignment="0" applyProtection="0"/>
    <xf numFmtId="4" fontId="97" fillId="0" borderId="0" applyFont="0" applyFill="0" applyBorder="0" applyAlignment="0" applyProtection="0"/>
    <xf numFmtId="0" fontId="98" fillId="0" borderId="26">
      <alignment horizontal="center"/>
    </xf>
    <xf numFmtId="3" fontId="97" fillId="0" borderId="0" applyFont="0" applyFill="0" applyBorder="0" applyAlignment="0" applyProtection="0"/>
    <xf numFmtId="0" fontId="97" fillId="51" borderId="0" applyNumberFormat="0" applyFont="0" applyBorder="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86" fillId="0" borderId="0"/>
    <xf numFmtId="0" fontId="41" fillId="0" borderId="0" applyNumberFormat="0" applyBorder="0" applyAlignment="0"/>
    <xf numFmtId="0" fontId="41" fillId="0" borderId="0" applyNumberFormat="0" applyBorder="0" applyAlignment="0"/>
    <xf numFmtId="0" fontId="41" fillId="0" borderId="0" applyNumberFormat="0" applyBorder="0" applyAlignment="0"/>
    <xf numFmtId="0" fontId="41" fillId="0" borderId="0" applyNumberFormat="0" applyBorder="0" applyAlignment="0"/>
    <xf numFmtId="0" fontId="86" fillId="0" borderId="0"/>
    <xf numFmtId="0" fontId="86" fillId="0" borderId="0"/>
    <xf numFmtId="0" fontId="99" fillId="15" borderId="0" applyNumberFormat="0" applyBorder="0" applyAlignment="0"/>
    <xf numFmtId="0" fontId="99" fillId="3" borderId="0" applyNumberFormat="0" applyBorder="0" applyAlignment="0"/>
    <xf numFmtId="0" fontId="99" fillId="15" borderId="0" applyNumberFormat="0" applyBorder="0" applyAlignment="0"/>
    <xf numFmtId="0" fontId="100" fillId="0" borderId="0"/>
    <xf numFmtId="0" fontId="60" fillId="0" borderId="0" applyNumberFormat="0" applyBorder="0" applyAlignment="0"/>
    <xf numFmtId="0" fontId="86" fillId="0" borderId="0"/>
    <xf numFmtId="0" fontId="60" fillId="0" borderId="0" applyNumberFormat="0" applyBorder="0" applyAlignment="0"/>
    <xf numFmtId="0" fontId="86" fillId="0" borderId="0"/>
    <xf numFmtId="0" fontId="86" fillId="0" borderId="0"/>
    <xf numFmtId="0" fontId="100" fillId="0" borderId="0"/>
    <xf numFmtId="0" fontId="101" fillId="0" borderId="0"/>
    <xf numFmtId="0" fontId="102" fillId="22" borderId="0" applyNumberFormat="0" applyBorder="0" applyAlignment="0"/>
    <xf numFmtId="0" fontId="101" fillId="0" borderId="0"/>
    <xf numFmtId="0" fontId="100" fillId="0" borderId="0"/>
    <xf numFmtId="0" fontId="102" fillId="22" borderId="0" applyNumberFormat="0" applyBorder="0" applyAlignment="0"/>
    <xf numFmtId="0" fontId="100" fillId="0" borderId="0"/>
    <xf numFmtId="0" fontId="103" fillId="0" borderId="0"/>
    <xf numFmtId="0" fontId="41" fillId="0" borderId="0" applyNumberFormat="0" applyBorder="0" applyAlignment="0"/>
    <xf numFmtId="0" fontId="41" fillId="0" borderId="0" applyNumberFormat="0" applyBorder="0" applyAlignment="0"/>
    <xf numFmtId="0" fontId="103" fillId="0" borderId="0"/>
    <xf numFmtId="0" fontId="104" fillId="0" borderId="0"/>
    <xf numFmtId="0" fontId="99" fillId="6" borderId="0" applyNumberFormat="0" applyBorder="0" applyAlignment="0"/>
    <xf numFmtId="0" fontId="104" fillId="0" borderId="0"/>
    <xf numFmtId="0" fontId="99" fillId="52" borderId="0" applyNumberFormat="0" applyBorder="0" applyAlignment="0"/>
    <xf numFmtId="0" fontId="99" fillId="3" borderId="0" applyNumberFormat="0" applyBorder="0" applyAlignment="0"/>
    <xf numFmtId="0" fontId="99" fillId="15" borderId="0" applyNumberFormat="0" applyBorder="0" applyAlignment="0"/>
    <xf numFmtId="49" fontId="8" fillId="0" borderId="0" applyFont="0" applyFill="0" applyBorder="0" applyAlignment="0" applyProtection="0"/>
    <xf numFmtId="0" fontId="26" fillId="0" borderId="0" applyNumberFormat="0" applyFill="0" applyBorder="0" applyAlignment="0" applyProtection="0"/>
    <xf numFmtId="0" fontId="105" fillId="0" borderId="0" applyNumberFormat="0" applyFill="0" applyBorder="0" applyAlignment="0" applyProtection="0"/>
    <xf numFmtId="0" fontId="27" fillId="0" borderId="11" applyNumberFormat="0" applyFill="0" applyAlignment="0" applyProtection="0"/>
    <xf numFmtId="0" fontId="27" fillId="0" borderId="11" applyNumberFormat="0" applyFill="0" applyAlignment="0" applyProtection="0"/>
    <xf numFmtId="0" fontId="27" fillId="0" borderId="11" applyNumberFormat="0" applyFill="0" applyAlignment="0" applyProtection="0"/>
    <xf numFmtId="0" fontId="27" fillId="0" borderId="11" applyNumberFormat="0" applyFill="0" applyAlignment="0" applyProtection="0"/>
    <xf numFmtId="0" fontId="27" fillId="0" borderId="11" applyNumberFormat="0" applyFill="0" applyAlignment="0" applyProtection="0"/>
    <xf numFmtId="0" fontId="27" fillId="0" borderId="11" applyNumberFormat="0" applyFill="0" applyAlignment="0" applyProtection="0"/>
    <xf numFmtId="0" fontId="8" fillId="0" borderId="97" applyNumberFormat="0" applyFont="0" applyFill="0" applyAlignment="0" applyProtection="0"/>
    <xf numFmtId="0" fontId="27" fillId="0" borderId="11" applyNumberFormat="0" applyFill="0" applyAlignment="0" applyProtection="0"/>
    <xf numFmtId="0" fontId="28" fillId="0" borderId="0" applyNumberFormat="0" applyFill="0" applyBorder="0" applyAlignment="0" applyProtection="0"/>
    <xf numFmtId="0" fontId="8" fillId="0" borderId="0"/>
    <xf numFmtId="0" fontId="30" fillId="0" borderId="101" applyNumberFormat="0" applyAlignment="0" applyProtection="0"/>
    <xf numFmtId="0" fontId="30" fillId="0" borderId="101" applyNumberFormat="0" applyAlignment="0" applyProtection="0"/>
    <xf numFmtId="0" fontId="30" fillId="0" borderId="100" applyNumberFormat="0" applyAlignment="0" applyProtection="0"/>
    <xf numFmtId="0" fontId="8" fillId="0" borderId="0"/>
    <xf numFmtId="0" fontId="32" fillId="0" borderId="99" applyNumberFormat="0" applyAlignment="0" applyProtection="0">
      <alignment horizontal="left" vertical="center"/>
    </xf>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30" fillId="0" borderId="100" applyNumberFormat="0" applyAlignment="0" applyProtection="0"/>
    <xf numFmtId="0" fontId="30" fillId="0" borderId="101" applyNumberFormat="0" applyAlignment="0" applyProtection="0"/>
    <xf numFmtId="0" fontId="30" fillId="0" borderId="101" applyNumberFormat="0" applyAlignment="0" applyProtection="0"/>
    <xf numFmtId="0" fontId="30" fillId="0" borderId="101" applyNumberFormat="0" applyAlignment="0" applyProtection="0"/>
    <xf numFmtId="0" fontId="30" fillId="0" borderId="101"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30" fillId="0" borderId="100" applyNumberFormat="0" applyAlignment="0" applyProtection="0"/>
    <xf numFmtId="0" fontId="30" fillId="0" borderId="100" applyNumberFormat="0" applyAlignment="0" applyProtection="0"/>
    <xf numFmtId="0" fontId="30" fillId="0" borderId="100" applyNumberFormat="0" applyAlignment="0" applyProtection="0"/>
    <xf numFmtId="0" fontId="30" fillId="0" borderId="100" applyNumberFormat="0" applyAlignment="0" applyProtection="0"/>
    <xf numFmtId="0" fontId="30" fillId="0" borderId="100" applyNumberFormat="0" applyAlignment="0" applyProtection="0"/>
    <xf numFmtId="0" fontId="30" fillId="0" borderId="100" applyNumberFormat="0" applyAlignment="0" applyProtection="0"/>
    <xf numFmtId="0" fontId="30" fillId="0" borderId="100" applyNumberFormat="0" applyAlignment="0" applyProtection="0"/>
    <xf numFmtId="0" fontId="30" fillId="0" borderId="100" applyNumberFormat="0" applyAlignment="0" applyProtection="0"/>
    <xf numFmtId="0" fontId="30" fillId="0" borderId="10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48" borderId="92" applyNumberFormat="0" applyFont="0" applyAlignment="0" applyProtection="0"/>
    <xf numFmtId="0" fontId="8" fillId="0" borderId="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0" fontId="30" fillId="0" borderId="98"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8"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32" fillId="0" borderId="99" applyNumberFormat="0" applyAlignment="0" applyProtection="0">
      <alignment horizontal="left" vertical="center"/>
    </xf>
    <xf numFmtId="0" fontId="30" fillId="0" borderId="100" applyNumberFormat="0" applyAlignment="0" applyProtection="0"/>
    <xf numFmtId="0" fontId="30" fillId="0" borderId="100" applyNumberFormat="0" applyAlignment="0" applyProtection="0"/>
    <xf numFmtId="0" fontId="30" fillId="0" borderId="100" applyNumberFormat="0" applyAlignment="0" applyProtection="0"/>
    <xf numFmtId="0" fontId="8" fillId="0" borderId="0"/>
    <xf numFmtId="0" fontId="30" fillId="0" borderId="101" applyNumberFormat="0" applyAlignment="0" applyProtection="0"/>
    <xf numFmtId="0" fontId="30" fillId="0" borderId="101" applyNumberFormat="0" applyAlignment="0" applyProtection="0"/>
    <xf numFmtId="0" fontId="30" fillId="0" borderId="101" applyNumberFormat="0" applyAlignment="0" applyProtection="0"/>
    <xf numFmtId="0" fontId="30" fillId="0" borderId="101" applyNumberFormat="0" applyAlignment="0" applyProtection="0"/>
    <xf numFmtId="0" fontId="30" fillId="0" borderId="101" applyNumberFormat="0" applyAlignment="0" applyProtection="0"/>
    <xf numFmtId="0" fontId="30" fillId="0" borderId="101" applyNumberFormat="0" applyAlignment="0" applyProtection="0"/>
    <xf numFmtId="0" fontId="30" fillId="0" borderId="101" applyNumberFormat="0" applyAlignment="0" applyProtection="0"/>
    <xf numFmtId="0" fontId="30" fillId="0" borderId="101" applyNumberFormat="0" applyAlignment="0" applyProtection="0"/>
    <xf numFmtId="0" fontId="8" fillId="0" borderId="0"/>
    <xf numFmtId="0" fontId="109" fillId="0" borderId="0" applyProtection="0">
      <alignment horizontal="centerContinuous" vertical="top"/>
    </xf>
    <xf numFmtId="0" fontId="4" fillId="0" borderId="0"/>
    <xf numFmtId="43" fontId="4" fillId="0" borderId="0" applyFont="0" applyFill="0" applyBorder="0" applyAlignment="0" applyProtection="0"/>
    <xf numFmtId="9" fontId="4" fillId="0" borderId="0" applyFont="0" applyFill="0" applyBorder="0" applyAlignment="0" applyProtection="0"/>
    <xf numFmtId="0" fontId="8" fillId="0" borderId="0" applyProtection="0">
      <alignment horizontal="centerContinuous" vertical="top"/>
    </xf>
    <xf numFmtId="0" fontId="30" fillId="0" borderId="123" applyNumberFormat="0" applyAlignment="0" applyProtection="0"/>
    <xf numFmtId="0" fontId="30" fillId="0" borderId="125"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7" applyNumberFormat="0" applyAlignment="0" applyProtection="0"/>
    <xf numFmtId="0" fontId="30" fillId="0" borderId="125" applyNumberFormat="0" applyAlignment="0" applyProtection="0"/>
    <xf numFmtId="0" fontId="32" fillId="0" borderId="124" applyNumberFormat="0" applyAlignment="0" applyProtection="0">
      <alignment horizontal="left" vertical="center"/>
    </xf>
    <xf numFmtId="0" fontId="30" fillId="0" borderId="125" applyNumberFormat="0" applyAlignment="0" applyProtection="0"/>
    <xf numFmtId="0" fontId="30" fillId="0" borderId="125" applyNumberFormat="0" applyAlignment="0" applyProtection="0"/>
    <xf numFmtId="0" fontId="32" fillId="0" borderId="118" applyNumberFormat="0" applyAlignment="0" applyProtection="0">
      <alignment horizontal="left" vertical="center"/>
    </xf>
    <xf numFmtId="0" fontId="32" fillId="0" borderId="124" applyNumberFormat="0" applyAlignment="0" applyProtection="0">
      <alignment horizontal="left" vertical="center"/>
    </xf>
    <xf numFmtId="0" fontId="30" fillId="0" borderId="125"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5" applyNumberFormat="0" applyAlignment="0" applyProtection="0"/>
    <xf numFmtId="0" fontId="30" fillId="0" borderId="127" applyNumberFormat="0" applyAlignment="0" applyProtection="0"/>
    <xf numFmtId="0" fontId="30" fillId="0" borderId="125" applyNumberFormat="0" applyAlignment="0" applyProtection="0"/>
    <xf numFmtId="0" fontId="30" fillId="0" borderId="123" applyNumberFormat="0" applyAlignment="0" applyProtection="0"/>
    <xf numFmtId="0" fontId="30" fillId="0" borderId="123" applyNumberFormat="0" applyAlignment="0" applyProtection="0"/>
    <xf numFmtId="0" fontId="32" fillId="0" borderId="122" applyNumberFormat="0" applyAlignment="0" applyProtection="0">
      <alignment horizontal="left" vertical="center"/>
    </xf>
    <xf numFmtId="0" fontId="30" fillId="0" borderId="123"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30" fillId="0" borderId="123" applyNumberFormat="0" applyAlignment="0" applyProtection="0"/>
    <xf numFmtId="0" fontId="1" fillId="0" borderId="0"/>
    <xf numFmtId="0" fontId="30" fillId="0" borderId="125"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7"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120" applyNumberFormat="0" applyAlignment="0" applyProtection="0">
      <alignment horizontal="lef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2" fillId="0" borderId="118" applyNumberFormat="0" applyAlignment="0" applyProtection="0">
      <alignment horizontal="left" vertical="center"/>
    </xf>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3" applyNumberFormat="0" applyAlignment="0" applyProtection="0"/>
    <xf numFmtId="0" fontId="32" fillId="0" borderId="122" applyNumberFormat="0" applyAlignment="0" applyProtection="0">
      <alignment horizontal="left" vertical="center"/>
    </xf>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1" fillId="0" borderId="0"/>
    <xf numFmtId="0" fontId="1" fillId="0" borderId="0"/>
    <xf numFmtId="0" fontId="30" fillId="0" borderId="125" applyNumberFormat="0" applyAlignment="0" applyProtection="0"/>
    <xf numFmtId="0" fontId="30" fillId="0" borderId="12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1" fillId="0" borderId="0"/>
    <xf numFmtId="0" fontId="1" fillId="0" borderId="0"/>
    <xf numFmtId="0" fontId="30" fillId="0" borderId="127" applyNumberFormat="0" applyAlignment="0" applyProtection="0"/>
    <xf numFmtId="0" fontId="30" fillId="0" borderId="125" applyNumberFormat="0" applyAlignment="0" applyProtection="0"/>
    <xf numFmtId="0" fontId="1" fillId="48" borderId="92" applyNumberFormat="0" applyFont="0" applyAlignment="0" applyProtection="0"/>
    <xf numFmtId="0" fontId="30" fillId="0" borderId="127" applyNumberFormat="0" applyAlignment="0" applyProtection="0"/>
    <xf numFmtId="0" fontId="32" fillId="0" borderId="126" applyNumberFormat="0" applyAlignment="0" applyProtection="0">
      <alignment horizontal="left" vertical="center"/>
    </xf>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7" applyNumberFormat="0" applyAlignment="0" applyProtection="0"/>
    <xf numFmtId="0" fontId="32" fillId="0" borderId="126" applyNumberFormat="0" applyAlignment="0" applyProtection="0">
      <alignment horizontal="left" vertical="center"/>
    </xf>
    <xf numFmtId="0" fontId="30" fillId="0" borderId="127" applyNumberFormat="0" applyAlignment="0" applyProtection="0"/>
    <xf numFmtId="0" fontId="30" fillId="0" borderId="125" applyNumberFormat="0" applyAlignment="0" applyProtection="0"/>
    <xf numFmtId="0" fontId="30" fillId="0" borderId="127"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7"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8" fillId="0" borderId="106">
      <alignment horizontal="center"/>
    </xf>
    <xf numFmtId="0" fontId="32" fillId="0" borderId="120" applyNumberFormat="0" applyAlignment="0" applyProtection="0">
      <alignment horizontal="left" vertical="center"/>
    </xf>
    <xf numFmtId="0" fontId="32" fillId="0" borderId="124" applyNumberFormat="0" applyAlignment="0" applyProtection="0">
      <alignment horizontal="left" vertical="center"/>
    </xf>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5" applyNumberFormat="0" applyAlignment="0" applyProtection="0"/>
    <xf numFmtId="0" fontId="30" fillId="0" borderId="123"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2" fillId="0" borderId="118" applyNumberFormat="0" applyAlignment="0" applyProtection="0">
      <alignment horizontal="left" vertical="center"/>
    </xf>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8" borderId="92" applyNumberFormat="0" applyFon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2" fillId="0" borderId="118" applyNumberFormat="0" applyAlignment="0" applyProtection="0">
      <alignment horizontal="left" vertical="center"/>
    </xf>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30" fillId="0" borderId="119" applyNumberFormat="0" applyAlignment="0" applyProtection="0"/>
    <xf numFmtId="0" fontId="8" fillId="0" borderId="0" applyProtection="0">
      <alignment horizontal="centerContinuous" vertical="top"/>
    </xf>
    <xf numFmtId="0" fontId="1" fillId="0" borderId="0"/>
    <xf numFmtId="43" fontId="1" fillId="0" borderId="0" applyFont="0" applyFill="0" applyBorder="0" applyAlignment="0" applyProtection="0"/>
    <xf numFmtId="9" fontId="1" fillId="0" borderId="0" applyFont="0" applyFill="0" applyBorder="0" applyAlignment="0" applyProtection="0"/>
    <xf numFmtId="0" fontId="30" fillId="0" borderId="127" applyNumberFormat="0" applyAlignment="0" applyProtection="0"/>
    <xf numFmtId="0" fontId="32" fillId="0" borderId="122" applyNumberFormat="0" applyAlignment="0" applyProtection="0">
      <alignment horizontal="left" vertical="center"/>
    </xf>
    <xf numFmtId="0" fontId="32" fillId="0" borderId="126" applyNumberFormat="0" applyAlignment="0" applyProtection="0">
      <alignment horizontal="left" vertical="center"/>
    </xf>
    <xf numFmtId="0" fontId="30" fillId="0" borderId="125" applyNumberFormat="0" applyAlignment="0" applyProtection="0"/>
    <xf numFmtId="0" fontId="30" fillId="0" borderId="125" applyNumberFormat="0" applyAlignment="0" applyProtection="0"/>
    <xf numFmtId="0" fontId="30" fillId="0" borderId="127" applyNumberFormat="0" applyAlignment="0" applyProtection="0"/>
    <xf numFmtId="0" fontId="30" fillId="0" borderId="125"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2" fillId="0" borderId="120" applyNumberFormat="0" applyAlignment="0" applyProtection="0">
      <alignment horizontal="left" vertical="center"/>
    </xf>
    <xf numFmtId="0" fontId="30" fillId="0" borderId="123"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5"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5" applyNumberFormat="0" applyAlignment="0" applyProtection="0"/>
    <xf numFmtId="0" fontId="30" fillId="0" borderId="127" applyNumberFormat="0" applyAlignment="0" applyProtection="0"/>
    <xf numFmtId="0" fontId="32" fillId="0" borderId="120" applyNumberFormat="0" applyAlignment="0" applyProtection="0">
      <alignment horizontal="left" vertical="center"/>
    </xf>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1" applyNumberFormat="0" applyAlignment="0" applyProtection="0"/>
    <xf numFmtId="0" fontId="30" fillId="0" borderId="125" applyNumberFormat="0" applyAlignment="0" applyProtection="0"/>
    <xf numFmtId="0" fontId="30" fillId="0" borderId="127"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7" applyNumberFormat="0" applyAlignment="0" applyProtection="0"/>
    <xf numFmtId="0" fontId="32" fillId="0" borderId="122" applyNumberFormat="0" applyAlignment="0" applyProtection="0">
      <alignment horizontal="left" vertical="center"/>
    </xf>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3" applyNumberFormat="0" applyAlignment="0" applyProtection="0"/>
    <xf numFmtId="0" fontId="30" fillId="0" borderId="127"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2" fillId="0" borderId="124" applyNumberFormat="0" applyAlignment="0" applyProtection="0">
      <alignment horizontal="left" vertical="center"/>
    </xf>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5"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2" fillId="0" borderId="126" applyNumberFormat="0" applyAlignment="0" applyProtection="0">
      <alignment horizontal="left" vertical="center"/>
    </xf>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30" fillId="0" borderId="127" applyNumberFormat="0" applyAlignment="0" applyProtection="0"/>
    <xf numFmtId="0" fontId="125" fillId="0" borderId="0"/>
    <xf numFmtId="43" fontId="125" fillId="0" borderId="0" applyFont="0" applyFill="0" applyBorder="0" applyAlignment="0" applyProtection="0"/>
  </cellStyleXfs>
  <cellXfs count="967">
    <xf numFmtId="0" fontId="0" fillId="0" borderId="0" xfId="0"/>
    <xf numFmtId="0" fontId="10" fillId="32" borderId="12" xfId="0" applyFont="1" applyFill="1" applyBorder="1"/>
    <xf numFmtId="0" fontId="0" fillId="32" borderId="0" xfId="0" applyFill="1"/>
    <xf numFmtId="168" fontId="8" fillId="0" borderId="0" xfId="89" applyNumberFormat="1" applyFont="1"/>
    <xf numFmtId="0" fontId="10" fillId="32" borderId="0" xfId="0" applyFont="1" applyFill="1"/>
    <xf numFmtId="168" fontId="8" fillId="32" borderId="0" xfId="89" applyNumberFormat="1" applyFont="1" applyFill="1"/>
    <xf numFmtId="0" fontId="10" fillId="32" borderId="0" xfId="0" applyFont="1" applyFill="1" applyAlignment="1">
      <alignment wrapText="1"/>
    </xf>
    <xf numFmtId="0" fontId="29" fillId="0" borderId="0" xfId="0" applyFont="1"/>
    <xf numFmtId="0" fontId="30" fillId="0" borderId="0" xfId="0" applyFont="1"/>
    <xf numFmtId="168" fontId="8" fillId="0" borderId="13" xfId="89" applyNumberFormat="1" applyFont="1" applyBorder="1"/>
    <xf numFmtId="168" fontId="8" fillId="0" borderId="0" xfId="89" applyNumberFormat="1" applyFont="1" applyBorder="1"/>
    <xf numFmtId="168" fontId="30" fillId="0" borderId="0" xfId="0" applyNumberFormat="1" applyFont="1"/>
    <xf numFmtId="0" fontId="30" fillId="32" borderId="0" xfId="0" applyFont="1" applyFill="1"/>
    <xf numFmtId="168" fontId="10" fillId="32" borderId="13" xfId="89" applyNumberFormat="1" applyFont="1" applyFill="1" applyBorder="1"/>
    <xf numFmtId="0" fontId="10" fillId="0" borderId="0" xfId="0" applyFont="1"/>
    <xf numFmtId="0" fontId="32" fillId="0" borderId="0" xfId="82" applyFont="1" applyAlignment="1">
      <alignment horizontal="left" vertical="center" wrapText="1"/>
    </xf>
    <xf numFmtId="0" fontId="10" fillId="0" borderId="0" xfId="0" applyFont="1" applyAlignment="1">
      <alignment horizontal="left"/>
    </xf>
    <xf numFmtId="0" fontId="32" fillId="0" borderId="0" xfId="0" applyFont="1"/>
    <xf numFmtId="0" fontId="10" fillId="0" borderId="0" xfId="0" applyFont="1" applyAlignment="1">
      <alignment horizontal="right"/>
    </xf>
    <xf numFmtId="14" fontId="36" fillId="0" borderId="0" xfId="0" applyNumberFormat="1" applyFont="1" applyAlignment="1">
      <alignment horizontal="left"/>
    </xf>
    <xf numFmtId="43" fontId="8" fillId="0" borderId="0" xfId="37" applyNumberFormat="1" applyFont="1" applyFill="1" applyBorder="1"/>
    <xf numFmtId="9" fontId="8" fillId="0" borderId="15" xfId="89" applyFont="1" applyBorder="1"/>
    <xf numFmtId="9" fontId="8" fillId="0" borderId="16" xfId="89" applyFont="1" applyBorder="1"/>
    <xf numFmtId="9" fontId="8" fillId="0" borderId="17" xfId="89" applyFont="1" applyBorder="1"/>
    <xf numFmtId="9" fontId="8" fillId="0" borderId="0" xfId="89" applyFont="1" applyBorder="1"/>
    <xf numFmtId="167" fontId="38" fillId="0" borderId="0" xfId="45" applyNumberFormat="1" applyFont="1" applyFill="1"/>
    <xf numFmtId="0" fontId="38" fillId="0" borderId="0" xfId="0" applyFont="1"/>
    <xf numFmtId="167" fontId="38" fillId="0" borderId="0" xfId="0" applyNumberFormat="1" applyFont="1"/>
    <xf numFmtId="167" fontId="10" fillId="0" borderId="0" xfId="45" applyNumberFormat="1" applyFont="1" applyBorder="1" applyAlignment="1">
      <alignment horizontal="center"/>
    </xf>
    <xf numFmtId="44" fontId="10" fillId="0" borderId="0" xfId="45" applyNumberFormat="1" applyFont="1" applyBorder="1" applyAlignment="1">
      <alignment horizontal="center"/>
    </xf>
    <xf numFmtId="167" fontId="10" fillId="0" borderId="0" xfId="45" applyNumberFormat="1" applyFont="1" applyBorder="1"/>
    <xf numFmtId="167" fontId="10" fillId="0" borderId="0" xfId="45" applyNumberFormat="1" applyFont="1" applyFill="1" applyBorder="1"/>
    <xf numFmtId="167" fontId="10" fillId="0" borderId="0" xfId="0" applyNumberFormat="1" applyFont="1"/>
    <xf numFmtId="167" fontId="10" fillId="0" borderId="12" xfId="45" applyNumberFormat="1" applyFont="1" applyBorder="1" applyAlignment="1">
      <alignment horizontal="center"/>
    </xf>
    <xf numFmtId="0" fontId="0" fillId="32" borderId="0" xfId="0" applyFill="1" applyAlignment="1">
      <alignment horizontal="center"/>
    </xf>
    <xf numFmtId="0" fontId="53" fillId="0" borderId="28" xfId="0" applyFont="1" applyBorder="1" applyAlignment="1">
      <alignment vertical="center" wrapText="1"/>
    </xf>
    <xf numFmtId="0" fontId="53" fillId="0" borderId="31" xfId="0" applyFont="1" applyBorder="1" applyAlignment="1">
      <alignment vertical="center" wrapText="1"/>
    </xf>
    <xf numFmtId="0" fontId="37" fillId="0" borderId="0" xfId="0" applyFont="1"/>
    <xf numFmtId="165" fontId="8" fillId="24" borderId="12" xfId="89" applyNumberFormat="1" applyFont="1" applyFill="1" applyBorder="1"/>
    <xf numFmtId="43" fontId="8" fillId="24" borderId="12" xfId="37" applyNumberFormat="1" applyFont="1" applyFill="1" applyBorder="1"/>
    <xf numFmtId="9" fontId="8" fillId="24" borderId="39" xfId="89" applyFont="1" applyFill="1" applyBorder="1"/>
    <xf numFmtId="9" fontId="8" fillId="24" borderId="21" xfId="89" applyFont="1" applyFill="1" applyBorder="1"/>
    <xf numFmtId="9" fontId="8" fillId="24" borderId="40" xfId="89" applyFont="1" applyFill="1" applyBorder="1"/>
    <xf numFmtId="43" fontId="8" fillId="0" borderId="15" xfId="37" applyNumberFormat="1" applyFont="1" applyBorder="1"/>
    <xf numFmtId="43" fontId="8" fillId="0" borderId="16" xfId="37" applyNumberFormat="1" applyFont="1" applyBorder="1"/>
    <xf numFmtId="43" fontId="8" fillId="0" borderId="17" xfId="37" applyNumberFormat="1" applyFont="1" applyBorder="1"/>
    <xf numFmtId="9" fontId="8" fillId="24" borderId="12" xfId="89" applyFont="1" applyFill="1" applyBorder="1"/>
    <xf numFmtId="167" fontId="8" fillId="24" borderId="12" xfId="45" applyNumberFormat="1" applyFont="1" applyFill="1" applyBorder="1"/>
    <xf numFmtId="165" fontId="8" fillId="24" borderId="42" xfId="89" applyNumberFormat="1" applyFont="1" applyFill="1" applyBorder="1"/>
    <xf numFmtId="165" fontId="8" fillId="24" borderId="41" xfId="89" applyNumberFormat="1" applyFont="1" applyFill="1" applyBorder="1"/>
    <xf numFmtId="43" fontId="8" fillId="24" borderId="41" xfId="37" applyNumberFormat="1" applyFont="1" applyFill="1" applyBorder="1"/>
    <xf numFmtId="43" fontId="8" fillId="24" borderId="42" xfId="37" applyNumberFormat="1" applyFont="1" applyFill="1" applyBorder="1"/>
    <xf numFmtId="9" fontId="8" fillId="24" borderId="41" xfId="89" applyFont="1" applyFill="1" applyBorder="1"/>
    <xf numFmtId="9" fontId="8" fillId="24" borderId="42" xfId="89" applyFont="1" applyFill="1" applyBorder="1"/>
    <xf numFmtId="167" fontId="8" fillId="24" borderId="41" xfId="45" applyNumberFormat="1" applyFont="1" applyFill="1" applyBorder="1"/>
    <xf numFmtId="167" fontId="8" fillId="24" borderId="42" xfId="45" applyNumberFormat="1" applyFont="1" applyFill="1" applyBorder="1"/>
    <xf numFmtId="9" fontId="8" fillId="24" borderId="43" xfId="89" applyFont="1" applyFill="1" applyBorder="1"/>
    <xf numFmtId="9" fontId="8" fillId="24" borderId="44" xfId="89" applyFont="1" applyFill="1" applyBorder="1"/>
    <xf numFmtId="9" fontId="8" fillId="24" borderId="45" xfId="89" applyFont="1" applyFill="1" applyBorder="1"/>
    <xf numFmtId="167" fontId="10" fillId="24" borderId="12" xfId="45" applyNumberFormat="1" applyFont="1" applyFill="1" applyBorder="1"/>
    <xf numFmtId="167" fontId="10" fillId="24" borderId="20" xfId="45" applyNumberFormat="1" applyFont="1" applyFill="1" applyBorder="1"/>
    <xf numFmtId="167" fontId="10" fillId="24" borderId="21" xfId="45" applyNumberFormat="1" applyFont="1" applyFill="1" applyBorder="1"/>
    <xf numFmtId="167" fontId="10" fillId="24" borderId="27" xfId="45" applyNumberFormat="1" applyFont="1" applyFill="1" applyBorder="1"/>
    <xf numFmtId="167" fontId="10" fillId="24" borderId="21" xfId="0" applyNumberFormat="1" applyFont="1" applyFill="1" applyBorder="1"/>
    <xf numFmtId="167" fontId="10" fillId="24" borderId="23" xfId="0" applyNumberFormat="1" applyFont="1" applyFill="1" applyBorder="1"/>
    <xf numFmtId="167" fontId="10" fillId="24" borderId="47" xfId="0" applyNumberFormat="1" applyFont="1" applyFill="1" applyBorder="1"/>
    <xf numFmtId="167" fontId="10" fillId="24" borderId="12" xfId="45" applyNumberFormat="1" applyFont="1" applyFill="1" applyBorder="1" applyAlignment="1">
      <alignment horizontal="center"/>
    </xf>
    <xf numFmtId="0" fontId="10" fillId="34" borderId="25" xfId="0" applyFont="1" applyFill="1" applyBorder="1" applyAlignment="1">
      <alignment horizontal="center"/>
    </xf>
    <xf numFmtId="0" fontId="10" fillId="34" borderId="21" xfId="0" applyFont="1" applyFill="1" applyBorder="1" applyAlignment="1">
      <alignment horizontal="center"/>
    </xf>
    <xf numFmtId="0" fontId="10" fillId="34" borderId="37" xfId="0" applyFont="1" applyFill="1" applyBorder="1" applyAlignment="1">
      <alignment horizontal="center"/>
    </xf>
    <xf numFmtId="0" fontId="10" fillId="34" borderId="38" xfId="0" applyFont="1" applyFill="1" applyBorder="1" applyAlignment="1">
      <alignment horizontal="center"/>
    </xf>
    <xf numFmtId="0" fontId="10" fillId="34" borderId="39" xfId="0" applyFont="1" applyFill="1" applyBorder="1" applyAlignment="1">
      <alignment horizontal="center"/>
    </xf>
    <xf numFmtId="0" fontId="10" fillId="34" borderId="40" xfId="0" applyFont="1" applyFill="1" applyBorder="1" applyAlignment="1">
      <alignment horizontal="center"/>
    </xf>
    <xf numFmtId="167" fontId="10" fillId="34" borderId="12" xfId="45" applyNumberFormat="1" applyFont="1" applyFill="1" applyBorder="1" applyAlignment="1">
      <alignment horizontal="center"/>
    </xf>
    <xf numFmtId="167" fontId="10" fillId="34" borderId="24" xfId="45" applyNumberFormat="1" applyFont="1" applyFill="1" applyBorder="1" applyAlignment="1">
      <alignment horizontal="center"/>
    </xf>
    <xf numFmtId="167" fontId="10" fillId="34" borderId="18" xfId="45" applyNumberFormat="1" applyFont="1" applyFill="1" applyBorder="1" applyAlignment="1">
      <alignment horizontal="center"/>
    </xf>
    <xf numFmtId="0" fontId="32" fillId="34" borderId="66" xfId="0" applyFont="1" applyFill="1" applyBorder="1" applyAlignment="1">
      <alignment horizontal="center"/>
    </xf>
    <xf numFmtId="0" fontId="57" fillId="34" borderId="4" xfId="0" applyFont="1" applyFill="1" applyBorder="1" applyAlignment="1">
      <alignment horizontal="center"/>
    </xf>
    <xf numFmtId="0" fontId="57" fillId="34" borderId="69" xfId="0" applyFont="1" applyFill="1" applyBorder="1" applyAlignment="1">
      <alignment horizontal="center"/>
    </xf>
    <xf numFmtId="0" fontId="8" fillId="0" borderId="0" xfId="0" applyFont="1" applyAlignment="1">
      <alignment horizontal="left" indent="2"/>
    </xf>
    <xf numFmtId="0" fontId="56" fillId="0" borderId="0" xfId="0" applyFont="1"/>
    <xf numFmtId="0" fontId="55" fillId="0" borderId="0" xfId="0" applyFont="1"/>
    <xf numFmtId="0" fontId="56" fillId="0" borderId="0" xfId="0" applyFont="1" applyAlignment="1">
      <alignment vertical="center"/>
    </xf>
    <xf numFmtId="0" fontId="59" fillId="0" borderId="70" xfId="0" applyFont="1" applyBorder="1"/>
    <xf numFmtId="0" fontId="59" fillId="0" borderId="71" xfId="0" applyFont="1" applyBorder="1" applyAlignment="1">
      <alignment horizontal="center"/>
    </xf>
    <xf numFmtId="0" fontId="59" fillId="0" borderId="72" xfId="0" applyFont="1" applyBorder="1" applyAlignment="1">
      <alignment horizontal="center"/>
    </xf>
    <xf numFmtId="0" fontId="41" fillId="0" borderId="0" xfId="0" applyFont="1"/>
    <xf numFmtId="0" fontId="10" fillId="0" borderId="12" xfId="0" applyFont="1" applyBorder="1" applyAlignment="1">
      <alignment horizontal="center"/>
    </xf>
    <xf numFmtId="0" fontId="10" fillId="0" borderId="0" xfId="0" applyFont="1" applyAlignment="1">
      <alignment horizontal="center"/>
    </xf>
    <xf numFmtId="44" fontId="8" fillId="0" borderId="0" xfId="0" applyNumberFormat="1" applyFont="1"/>
    <xf numFmtId="42" fontId="8" fillId="37" borderId="16" xfId="41" applyNumberFormat="1" applyFont="1" applyFill="1" applyBorder="1" applyAlignment="1" applyProtection="1"/>
    <xf numFmtId="44" fontId="41" fillId="37" borderId="16" xfId="41" applyFont="1" applyFill="1" applyBorder="1" applyAlignment="1" applyProtection="1"/>
    <xf numFmtId="44" fontId="41" fillId="37" borderId="14" xfId="41" applyFont="1" applyFill="1" applyBorder="1" applyAlignment="1" applyProtection="1"/>
    <xf numFmtId="44" fontId="41" fillId="37" borderId="17" xfId="41" applyFont="1" applyFill="1" applyBorder="1" applyAlignment="1" applyProtection="1"/>
    <xf numFmtId="3" fontId="10" fillId="34" borderId="21" xfId="78" applyNumberFormat="1" applyFont="1" applyFill="1" applyBorder="1" applyAlignment="1">
      <alignment horizontal="center" vertical="center" wrapText="1"/>
    </xf>
    <xf numFmtId="3" fontId="10" fillId="34" borderId="40" xfId="78" applyNumberFormat="1" applyFont="1" applyFill="1" applyBorder="1" applyAlignment="1">
      <alignment horizontal="center" vertical="center" wrapText="1"/>
    </xf>
    <xf numFmtId="41" fontId="8" fillId="37" borderId="16" xfId="78" applyNumberFormat="1" applyFont="1" applyFill="1" applyBorder="1"/>
    <xf numFmtId="41" fontId="41" fillId="37" borderId="16" xfId="78" applyNumberFormat="1" applyFont="1" applyFill="1" applyBorder="1"/>
    <xf numFmtId="41" fontId="41" fillId="37" borderId="16" xfId="35" applyNumberFormat="1" applyFont="1" applyFill="1" applyBorder="1" applyAlignment="1" applyProtection="1"/>
    <xf numFmtId="0" fontId="41" fillId="0" borderId="0" xfId="0" applyFont="1" applyAlignment="1">
      <alignment vertical="center" wrapText="1"/>
    </xf>
    <xf numFmtId="0" fontId="41" fillId="0" borderId="0" xfId="0" applyFont="1" applyAlignment="1">
      <alignment wrapText="1"/>
    </xf>
    <xf numFmtId="0" fontId="61" fillId="0" borderId="76" xfId="0" applyFont="1" applyBorder="1"/>
    <xf numFmtId="0" fontId="60" fillId="0" borderId="49" xfId="0" applyFont="1" applyBorder="1"/>
    <xf numFmtId="0" fontId="41" fillId="0" borderId="21" xfId="0" applyFont="1" applyBorder="1" applyAlignment="1">
      <alignment horizontal="center"/>
    </xf>
    <xf numFmtId="0" fontId="41" fillId="0" borderId="21" xfId="117" applyFont="1" applyBorder="1" applyAlignment="1">
      <alignment horizontal="left"/>
    </xf>
    <xf numFmtId="0" fontId="41" fillId="0" borderId="12" xfId="0" applyFont="1" applyBorder="1" applyAlignment="1">
      <alignment horizontal="center"/>
    </xf>
    <xf numFmtId="0" fontId="41" fillId="0" borderId="12" xfId="117" applyFont="1" applyBorder="1" applyAlignment="1">
      <alignment horizontal="left"/>
    </xf>
    <xf numFmtId="0" fontId="41" fillId="0" borderId="0" xfId="0" applyFont="1" applyAlignment="1">
      <alignment horizontal="center"/>
    </xf>
    <xf numFmtId="0" fontId="41" fillId="34" borderId="25" xfId="0" applyFont="1" applyFill="1" applyBorder="1"/>
    <xf numFmtId="0" fontId="10" fillId="34" borderId="14" xfId="116" applyFont="1" applyFill="1" applyBorder="1" applyAlignment="1">
      <alignment horizontal="center" vertical="center"/>
    </xf>
    <xf numFmtId="0" fontId="60" fillId="34" borderId="16" xfId="0" applyFont="1" applyFill="1" applyBorder="1" applyAlignment="1">
      <alignment vertical="center"/>
    </xf>
    <xf numFmtId="0" fontId="10" fillId="34" borderId="27" xfId="116" applyFont="1" applyFill="1" applyBorder="1" applyAlignment="1">
      <alignment horizontal="center" vertical="center"/>
    </xf>
    <xf numFmtId="0" fontId="60" fillId="34" borderId="21" xfId="0" applyFont="1" applyFill="1" applyBorder="1"/>
    <xf numFmtId="0" fontId="60" fillId="34" borderId="16" xfId="0" applyFont="1" applyFill="1" applyBorder="1" applyAlignment="1">
      <alignment vertical="center" wrapText="1"/>
    </xf>
    <xf numFmtId="0" fontId="41" fillId="34" borderId="21" xfId="0" applyFont="1" applyFill="1" applyBorder="1" applyAlignment="1">
      <alignment wrapText="1"/>
    </xf>
    <xf numFmtId="0" fontId="57" fillId="37" borderId="41" xfId="0" applyFont="1" applyFill="1" applyBorder="1"/>
    <xf numFmtId="0" fontId="57" fillId="37" borderId="41" xfId="0" applyFont="1" applyFill="1" applyBorder="1" applyAlignment="1">
      <alignment horizontal="left" vertical="center"/>
    </xf>
    <xf numFmtId="0" fontId="57" fillId="37" borderId="43" xfId="0" applyFont="1" applyFill="1" applyBorder="1" applyAlignment="1">
      <alignment horizontal="left" vertical="center"/>
    </xf>
    <xf numFmtId="0" fontId="8" fillId="0" borderId="0" xfId="0" applyFont="1" applyAlignment="1">
      <alignment horizontal="left"/>
    </xf>
    <xf numFmtId="0" fontId="8" fillId="0" borderId="0" xfId="0" applyFont="1"/>
    <xf numFmtId="167" fontId="8" fillId="24" borderId="12" xfId="0" applyNumberFormat="1" applyFont="1" applyFill="1" applyBorder="1"/>
    <xf numFmtId="0" fontId="10" fillId="0" borderId="12" xfId="0" applyFont="1" applyBorder="1" applyAlignment="1">
      <alignment horizontal="center" vertical="center"/>
    </xf>
    <xf numFmtId="0" fontId="32" fillId="0" borderId="0" xfId="82" applyFont="1" applyAlignment="1">
      <alignment horizontal="right" vertical="center" wrapText="1"/>
    </xf>
    <xf numFmtId="0" fontId="8" fillId="0" borderId="12" xfId="0" applyFont="1" applyBorder="1"/>
    <xf numFmtId="0" fontId="8" fillId="33" borderId="12" xfId="0" applyFont="1" applyFill="1" applyBorder="1"/>
    <xf numFmtId="0" fontId="8" fillId="33" borderId="42" xfId="0" applyFont="1" applyFill="1" applyBorder="1" applyAlignment="1">
      <alignment horizontal="left" wrapText="1"/>
    </xf>
    <xf numFmtId="0" fontId="8" fillId="33" borderId="42" xfId="0" applyFont="1" applyFill="1" applyBorder="1" applyAlignment="1">
      <alignment wrapText="1"/>
    </xf>
    <xf numFmtId="0" fontId="8" fillId="0" borderId="21" xfId="0" applyFont="1" applyBorder="1"/>
    <xf numFmtId="0" fontId="41" fillId="0" borderId="0" xfId="121" applyFont="1"/>
    <xf numFmtId="0" fontId="41" fillId="34" borderId="25" xfId="121" applyFont="1" applyFill="1" applyBorder="1"/>
    <xf numFmtId="0" fontId="60" fillId="34" borderId="36" xfId="121" applyFont="1" applyFill="1" applyBorder="1" applyAlignment="1">
      <alignment horizontal="centerContinuous" vertical="center"/>
    </xf>
    <xf numFmtId="0" fontId="60" fillId="34" borderId="48" xfId="121" applyFont="1" applyFill="1" applyBorder="1" applyAlignment="1">
      <alignment horizontal="centerContinuous" vertical="center"/>
    </xf>
    <xf numFmtId="0" fontId="60" fillId="34" borderId="78" xfId="121" applyFont="1" applyFill="1" applyBorder="1" applyAlignment="1">
      <alignment horizontal="centerContinuous" vertical="center"/>
    </xf>
    <xf numFmtId="0" fontId="60" fillId="34" borderId="16" xfId="121" applyFont="1" applyFill="1" applyBorder="1" applyAlignment="1">
      <alignment vertical="center"/>
    </xf>
    <xf numFmtId="0" fontId="60" fillId="34" borderId="24" xfId="121" applyFont="1" applyFill="1" applyBorder="1" applyAlignment="1">
      <alignment horizontal="centerContinuous" vertical="center"/>
    </xf>
    <xf numFmtId="0" fontId="60" fillId="34" borderId="4" xfId="121" applyFont="1" applyFill="1" applyBorder="1" applyAlignment="1">
      <alignment horizontal="centerContinuous" vertical="center"/>
    </xf>
    <xf numFmtId="0" fontId="41" fillId="0" borderId="0" xfId="121" applyFont="1" applyAlignment="1">
      <alignment horizontal="center" vertical="center" wrapText="1"/>
    </xf>
    <xf numFmtId="0" fontId="60" fillId="34" borderId="21" xfId="121" applyFont="1" applyFill="1" applyBorder="1"/>
    <xf numFmtId="0" fontId="41" fillId="0" borderId="0" xfId="121" applyFont="1" applyAlignment="1">
      <alignment wrapText="1"/>
    </xf>
    <xf numFmtId="0" fontId="41" fillId="0" borderId="14" xfId="121" applyFont="1" applyBorder="1" applyAlignment="1">
      <alignment horizontal="center"/>
    </xf>
    <xf numFmtId="0" fontId="61" fillId="0" borderId="76" xfId="121" applyFont="1" applyBorder="1"/>
    <xf numFmtId="0" fontId="41" fillId="38" borderId="14" xfId="121" applyFont="1" applyFill="1" applyBorder="1"/>
    <xf numFmtId="0" fontId="41" fillId="38" borderId="25" xfId="121" applyFont="1" applyFill="1" applyBorder="1"/>
    <xf numFmtId="0" fontId="41" fillId="38" borderId="0" xfId="121" applyFont="1" applyFill="1"/>
    <xf numFmtId="0" fontId="41" fillId="0" borderId="27" xfId="121" applyFont="1" applyBorder="1" applyAlignment="1">
      <alignment horizontal="center"/>
    </xf>
    <xf numFmtId="0" fontId="60" fillId="0" borderId="49" xfId="121" applyFont="1" applyBorder="1"/>
    <xf numFmtId="0" fontId="41" fillId="38" borderId="27" xfId="121" applyFont="1" applyFill="1" applyBorder="1"/>
    <xf numFmtId="0" fontId="41" fillId="38" borderId="21" xfId="121" applyFont="1" applyFill="1" applyBorder="1"/>
    <xf numFmtId="0" fontId="41" fillId="38" borderId="33" xfId="121" applyFont="1" applyFill="1" applyBorder="1"/>
    <xf numFmtId="0" fontId="41" fillId="0" borderId="21" xfId="121" applyFont="1" applyBorder="1" applyAlignment="1">
      <alignment horizontal="center"/>
    </xf>
    <xf numFmtId="0" fontId="41" fillId="0" borderId="12" xfId="121" applyFont="1" applyBorder="1" applyAlignment="1">
      <alignment horizontal="center"/>
    </xf>
    <xf numFmtId="0" fontId="41" fillId="0" borderId="0" xfId="121" applyFont="1" applyAlignment="1">
      <alignment horizontal="center"/>
    </xf>
    <xf numFmtId="0" fontId="61" fillId="0" borderId="0" xfId="121" applyFont="1"/>
    <xf numFmtId="0" fontId="41" fillId="0" borderId="14" xfId="0" applyFont="1" applyBorder="1" applyAlignment="1">
      <alignment horizontal="center"/>
    </xf>
    <xf numFmtId="0" fontId="41" fillId="0" borderId="27" xfId="0" applyFont="1" applyBorder="1" applyAlignment="1">
      <alignment horizontal="center"/>
    </xf>
    <xf numFmtId="0" fontId="59" fillId="34" borderId="82" xfId="0" applyFont="1" applyFill="1" applyBorder="1" applyAlignment="1">
      <alignment horizontal="centerContinuous"/>
    </xf>
    <xf numFmtId="0" fontId="59" fillId="34" borderId="73" xfId="0" applyFont="1" applyFill="1" applyBorder="1" applyAlignment="1">
      <alignment horizontal="centerContinuous"/>
    </xf>
    <xf numFmtId="0" fontId="59" fillId="34" borderId="74" xfId="0" applyFont="1" applyFill="1" applyBorder="1" applyAlignment="1">
      <alignment horizontal="centerContinuous"/>
    </xf>
    <xf numFmtId="0" fontId="59" fillId="34" borderId="75" xfId="0" applyFont="1" applyFill="1" applyBorder="1" applyAlignment="1">
      <alignment horizontal="centerContinuous"/>
    </xf>
    <xf numFmtId="41" fontId="10" fillId="37" borderId="24" xfId="34" applyNumberFormat="1" applyFont="1" applyFill="1" applyBorder="1" applyAlignment="1">
      <alignment horizontal="centerContinuous"/>
    </xf>
    <xf numFmtId="41" fontId="10" fillId="37" borderId="19" xfId="34" applyNumberFormat="1" applyFont="1" applyFill="1" applyBorder="1" applyAlignment="1">
      <alignment horizontal="centerContinuous"/>
    </xf>
    <xf numFmtId="167" fontId="8" fillId="0" borderId="0" xfId="0" applyNumberFormat="1" applyFont="1"/>
    <xf numFmtId="0" fontId="10" fillId="0" borderId="0" xfId="82" applyFont="1" applyAlignment="1">
      <alignment vertical="center"/>
    </xf>
    <xf numFmtId="0" fontId="10" fillId="0" borderId="0" xfId="82" applyFont="1" applyAlignment="1" applyProtection="1">
      <alignment vertical="center"/>
      <protection locked="0"/>
    </xf>
    <xf numFmtId="0" fontId="10" fillId="0" borderId="0" xfId="82" applyFont="1" applyAlignment="1">
      <alignment horizontal="left" vertical="center"/>
    </xf>
    <xf numFmtId="44" fontId="8" fillId="24" borderId="12" xfId="40" applyFont="1" applyFill="1" applyBorder="1"/>
    <xf numFmtId="173" fontId="8" fillId="0" borderId="25" xfId="0" applyNumberFormat="1" applyFont="1" applyBorder="1" applyAlignment="1">
      <alignment horizontal="fill"/>
    </xf>
    <xf numFmtId="173" fontId="8" fillId="0" borderId="0" xfId="0" applyNumberFormat="1" applyFont="1"/>
    <xf numFmtId="0" fontId="8" fillId="0" borderId="0" xfId="139"/>
    <xf numFmtId="167" fontId="8" fillId="24" borderId="12" xfId="40" applyNumberFormat="1" applyFont="1" applyFill="1" applyBorder="1"/>
    <xf numFmtId="167" fontId="8" fillId="0" borderId="12" xfId="0" applyNumberFormat="1" applyFont="1" applyBorder="1" applyAlignment="1">
      <alignment horizontal="fill"/>
    </xf>
    <xf numFmtId="0" fontId="8" fillId="0" borderId="0" xfId="0" applyFont="1" applyAlignment="1">
      <alignment horizontal="left" indent="1"/>
    </xf>
    <xf numFmtId="0" fontId="8" fillId="0" borderId="37" xfId="0" applyFont="1" applyBorder="1"/>
    <xf numFmtId="0" fontId="8" fillId="0" borderId="25" xfId="0" applyFont="1" applyBorder="1"/>
    <xf numFmtId="0" fontId="8" fillId="0" borderId="38" xfId="0" applyFont="1" applyBorder="1"/>
    <xf numFmtId="0" fontId="8" fillId="0" borderId="15" xfId="0" applyFont="1" applyBorder="1"/>
    <xf numFmtId="0" fontId="8" fillId="0" borderId="16" xfId="0" applyFont="1" applyBorder="1"/>
    <xf numFmtId="0" fontId="8" fillId="0" borderId="17" xfId="0" applyFont="1" applyBorder="1"/>
    <xf numFmtId="0" fontId="29" fillId="0" borderId="0" xfId="0" applyFont="1" applyAlignment="1">
      <alignment horizontal="left"/>
    </xf>
    <xf numFmtId="167" fontId="8" fillId="0" borderId="0" xfId="45" applyNumberFormat="1" applyFont="1"/>
    <xf numFmtId="167" fontId="8" fillId="0" borderId="0" xfId="45" applyNumberFormat="1" applyFont="1" applyFill="1" applyBorder="1" applyAlignment="1">
      <alignment horizontal="center"/>
    </xf>
    <xf numFmtId="44" fontId="8" fillId="0" borderId="0" xfId="45" applyNumberFormat="1" applyFont="1"/>
    <xf numFmtId="0" fontId="8" fillId="0" borderId="14" xfId="0" applyFont="1" applyBorder="1"/>
    <xf numFmtId="167" fontId="8" fillId="0" borderId="0" xfId="45" applyNumberFormat="1" applyFont="1" applyFill="1" applyBorder="1"/>
    <xf numFmtId="166" fontId="8" fillId="0" borderId="0" xfId="37" applyNumberFormat="1" applyFont="1" applyBorder="1"/>
    <xf numFmtId="167" fontId="8" fillId="24" borderId="21" xfId="45" applyNumberFormat="1" applyFont="1" applyFill="1" applyBorder="1"/>
    <xf numFmtId="167" fontId="8" fillId="37" borderId="18" xfId="45" applyNumberFormat="1" applyFont="1" applyFill="1" applyBorder="1"/>
    <xf numFmtId="0" fontId="8" fillId="0" borderId="0" xfId="81" applyFont="1"/>
    <xf numFmtId="167" fontId="8" fillId="0" borderId="0" xfId="45" applyNumberFormat="1" applyFont="1" applyBorder="1"/>
    <xf numFmtId="9" fontId="8" fillId="24" borderId="20" xfId="89" applyFont="1" applyFill="1" applyBorder="1" applyAlignment="1">
      <alignment horizontal="center"/>
    </xf>
    <xf numFmtId="9" fontId="8" fillId="24" borderId="46" xfId="89" applyFont="1" applyFill="1" applyBorder="1" applyAlignment="1">
      <alignment horizontal="center"/>
    </xf>
    <xf numFmtId="9" fontId="8" fillId="0" borderId="22" xfId="89" applyFont="1" applyFill="1" applyBorder="1" applyAlignment="1">
      <alignment horizontal="center"/>
    </xf>
    <xf numFmtId="9" fontId="8" fillId="0" borderId="20" xfId="89" applyFont="1" applyFill="1" applyBorder="1" applyAlignment="1">
      <alignment horizontal="center"/>
    </xf>
    <xf numFmtId="9" fontId="8" fillId="0" borderId="13" xfId="89" applyFont="1" applyFill="1" applyBorder="1" applyAlignment="1">
      <alignment horizontal="center"/>
    </xf>
    <xf numFmtId="0" fontId="10" fillId="0" borderId="24" xfId="0" applyFont="1" applyBorder="1" applyAlignment="1">
      <alignment horizontal="centerContinuous" vertical="center"/>
    </xf>
    <xf numFmtId="0" fontId="10" fillId="0" borderId="19" xfId="0" applyFont="1" applyBorder="1" applyAlignment="1">
      <alignment horizontal="centerContinuous" vertical="center"/>
    </xf>
    <xf numFmtId="0" fontId="10" fillId="0" borderId="12" xfId="0" applyFont="1" applyBorder="1" applyAlignment="1">
      <alignment horizontal="centerContinuous" vertical="center"/>
    </xf>
    <xf numFmtId="167" fontId="10" fillId="40" borderId="12" xfId="0" applyNumberFormat="1" applyFont="1" applyFill="1" applyBorder="1"/>
    <xf numFmtId="167" fontId="8" fillId="24" borderId="41" xfId="0" applyNumberFormat="1" applyFont="1" applyFill="1" applyBorder="1"/>
    <xf numFmtId="167" fontId="10" fillId="40" borderId="41" xfId="0" applyNumberFormat="1" applyFont="1" applyFill="1" applyBorder="1"/>
    <xf numFmtId="167" fontId="10" fillId="40" borderId="24" xfId="0" applyNumberFormat="1" applyFont="1" applyFill="1" applyBorder="1"/>
    <xf numFmtId="167" fontId="10" fillId="40" borderId="64" xfId="0" applyNumberFormat="1" applyFont="1" applyFill="1" applyBorder="1"/>
    <xf numFmtId="167" fontId="10" fillId="40" borderId="42" xfId="0" applyNumberFormat="1" applyFont="1" applyFill="1" applyBorder="1"/>
    <xf numFmtId="167" fontId="41" fillId="24" borderId="21" xfId="40" applyNumberFormat="1" applyFont="1" applyFill="1" applyBorder="1" applyAlignment="1" applyProtection="1"/>
    <xf numFmtId="167" fontId="41" fillId="0" borderId="0" xfId="121" applyNumberFormat="1" applyFont="1"/>
    <xf numFmtId="167" fontId="41" fillId="37" borderId="12" xfId="121" applyNumberFormat="1" applyFont="1" applyFill="1" applyBorder="1"/>
    <xf numFmtId="43" fontId="8" fillId="24" borderId="41" xfId="34" applyFont="1" applyFill="1" applyBorder="1"/>
    <xf numFmtId="0" fontId="64" fillId="0" borderId="0" xfId="0" applyFont="1"/>
    <xf numFmtId="0" fontId="10" fillId="34" borderId="36" xfId="116" applyFont="1" applyFill="1" applyBorder="1" applyAlignment="1">
      <alignment horizontal="center" vertical="center"/>
    </xf>
    <xf numFmtId="164" fontId="8" fillId="0" borderId="12" xfId="0" applyNumberFormat="1" applyFont="1" applyBorder="1" applyAlignment="1">
      <alignment horizontal="center"/>
    </xf>
    <xf numFmtId="0" fontId="10" fillId="0" borderId="0" xfId="82" applyFont="1" applyAlignment="1">
      <alignment horizontal="left" vertical="center" wrapText="1"/>
    </xf>
    <xf numFmtId="167" fontId="8" fillId="37" borderId="12" xfId="40" applyNumberFormat="1" applyFont="1" applyFill="1" applyBorder="1" applyAlignment="1"/>
    <xf numFmtId="0" fontId="8" fillId="0" borderId="0" xfId="121" applyAlignment="1">
      <alignment vertical="center"/>
    </xf>
    <xf numFmtId="0" fontId="60" fillId="0" borderId="0" xfId="121" applyFont="1" applyAlignment="1">
      <alignment horizontal="left"/>
    </xf>
    <xf numFmtId="0" fontId="60" fillId="0" borderId="0" xfId="121" applyFont="1"/>
    <xf numFmtId="0" fontId="64" fillId="0" borderId="0" xfId="121" applyFont="1"/>
    <xf numFmtId="0" fontId="64" fillId="0" borderId="0" xfId="121" applyFont="1" applyAlignment="1">
      <alignment horizontal="left"/>
    </xf>
    <xf numFmtId="0" fontId="65" fillId="0" borderId="0" xfId="121" applyFont="1"/>
    <xf numFmtId="0" fontId="8" fillId="0" borderId="28" xfId="0" applyFont="1" applyBorder="1" applyAlignment="1">
      <alignment vertical="center"/>
    </xf>
    <xf numFmtId="0" fontId="8" fillId="0" borderId="33" xfId="0" applyFont="1" applyBorder="1"/>
    <xf numFmtId="0" fontId="8" fillId="0" borderId="34" xfId="0" applyFont="1" applyBorder="1"/>
    <xf numFmtId="0" fontId="10" fillId="0" borderId="29" xfId="0" applyFont="1" applyBorder="1" applyAlignment="1">
      <alignment vertical="center"/>
    </xf>
    <xf numFmtId="0" fontId="10" fillId="0" borderId="0" xfId="0" applyFont="1" applyAlignment="1">
      <alignment vertical="center"/>
    </xf>
    <xf numFmtId="0" fontId="10" fillId="0" borderId="30" xfId="0" applyFont="1" applyBorder="1" applyAlignment="1">
      <alignment horizontal="right" vertical="center"/>
    </xf>
    <xf numFmtId="0" fontId="8" fillId="24" borderId="35" xfId="0" applyFont="1" applyFill="1" applyBorder="1" applyAlignment="1">
      <alignment horizontal="center" vertical="center"/>
    </xf>
    <xf numFmtId="0" fontId="8" fillId="0" borderId="0" xfId="0" applyFont="1" applyAlignment="1">
      <alignment wrapText="1"/>
    </xf>
    <xf numFmtId="0" fontId="8" fillId="0" borderId="32" xfId="0" applyFont="1" applyBorder="1" applyAlignment="1">
      <alignment horizontal="justify"/>
    </xf>
    <xf numFmtId="0" fontId="32" fillId="0" borderId="28" xfId="0" applyFont="1" applyBorder="1" applyAlignment="1">
      <alignment horizontal="left" vertical="center"/>
    </xf>
    <xf numFmtId="164" fontId="8" fillId="0" borderId="12" xfId="114" quotePrefix="1" applyNumberFormat="1" applyFont="1" applyBorder="1" applyAlignment="1">
      <alignment horizontal="center"/>
    </xf>
    <xf numFmtId="164" fontId="8" fillId="0" borderId="12" xfId="115" quotePrefix="1" applyNumberFormat="1" applyFont="1" applyBorder="1" applyAlignment="1">
      <alignment horizontal="center"/>
    </xf>
    <xf numFmtId="164" fontId="8" fillId="34" borderId="64" xfId="0" applyNumberFormat="1" applyFont="1" applyFill="1" applyBorder="1" applyAlignment="1">
      <alignment horizontal="center"/>
    </xf>
    <xf numFmtId="0" fontId="73" fillId="35" borderId="68" xfId="0" applyFont="1" applyFill="1" applyBorder="1" applyAlignment="1">
      <alignment horizontal="left" wrapText="1"/>
    </xf>
    <xf numFmtId="0" fontId="6" fillId="0" borderId="0" xfId="0" applyFont="1" applyAlignment="1">
      <alignment horizontal="center"/>
    </xf>
    <xf numFmtId="0" fontId="6" fillId="0" borderId="0" xfId="0" applyFont="1"/>
    <xf numFmtId="0" fontId="57" fillId="0" borderId="0" xfId="0" applyFont="1" applyAlignment="1">
      <alignment horizontal="left"/>
    </xf>
    <xf numFmtId="164" fontId="8" fillId="0" borderId="39" xfId="0" applyNumberFormat="1" applyFont="1" applyBorder="1" applyAlignment="1">
      <alignment horizontal="center"/>
    </xf>
    <xf numFmtId="0" fontId="8" fillId="0" borderId="42" xfId="0" applyFont="1" applyBorder="1" applyAlignment="1">
      <alignment wrapText="1"/>
    </xf>
    <xf numFmtId="164" fontId="8" fillId="33" borderId="39" xfId="0" applyNumberFormat="1" applyFont="1" applyFill="1" applyBorder="1" applyAlignment="1">
      <alignment horizontal="center"/>
    </xf>
    <xf numFmtId="164" fontId="8" fillId="33" borderId="41" xfId="0" applyNumberFormat="1" applyFont="1" applyFill="1" applyBorder="1" applyAlignment="1">
      <alignment horizontal="center"/>
    </xf>
    <xf numFmtId="164" fontId="8" fillId="33" borderId="41" xfId="0" quotePrefix="1" applyNumberFormat="1" applyFont="1" applyFill="1" applyBorder="1" applyAlignment="1">
      <alignment horizontal="center"/>
    </xf>
    <xf numFmtId="164" fontId="8" fillId="0" borderId="41" xfId="0" applyNumberFormat="1" applyFont="1" applyBorder="1" applyAlignment="1">
      <alignment horizontal="center"/>
    </xf>
    <xf numFmtId="164" fontId="8" fillId="0" borderId="43" xfId="0" applyNumberFormat="1" applyFont="1" applyBorder="1" applyAlignment="1">
      <alignment horizontal="center"/>
    </xf>
    <xf numFmtId="164" fontId="8" fillId="33" borderId="37" xfId="0" applyNumberFormat="1" applyFont="1" applyFill="1" applyBorder="1" applyAlignment="1">
      <alignment horizontal="center"/>
    </xf>
    <xf numFmtId="0" fontId="8" fillId="0" borderId="42" xfId="0" applyFont="1" applyBorder="1" applyAlignment="1">
      <alignment horizontal="left" wrapText="1"/>
    </xf>
    <xf numFmtId="0" fontId="8" fillId="33" borderId="45" xfId="0" applyFont="1" applyFill="1" applyBorder="1" applyAlignment="1">
      <alignment horizontal="left" wrapText="1"/>
    </xf>
    <xf numFmtId="43" fontId="8" fillId="24" borderId="12" xfId="34" applyFont="1" applyFill="1" applyBorder="1"/>
    <xf numFmtId="43" fontId="8" fillId="24" borderId="42" xfId="34" applyFont="1" applyFill="1" applyBorder="1"/>
    <xf numFmtId="44" fontId="8" fillId="24" borderId="41" xfId="40" applyFont="1" applyFill="1" applyBorder="1"/>
    <xf numFmtId="41" fontId="8" fillId="37" borderId="80" xfId="78" applyNumberFormat="1" applyFont="1" applyFill="1" applyBorder="1"/>
    <xf numFmtId="42" fontId="8" fillId="37" borderId="80" xfId="41" applyNumberFormat="1" applyFont="1" applyFill="1" applyBorder="1" applyAlignment="1" applyProtection="1"/>
    <xf numFmtId="41" fontId="41" fillId="37" borderId="80" xfId="78" applyNumberFormat="1" applyFont="1" applyFill="1" applyBorder="1"/>
    <xf numFmtId="41" fontId="41" fillId="37" borderId="80" xfId="35" applyNumberFormat="1" applyFont="1" applyFill="1" applyBorder="1" applyAlignment="1" applyProtection="1"/>
    <xf numFmtId="44" fontId="41" fillId="37" borderId="80" xfId="41" applyFont="1" applyFill="1" applyBorder="1" applyAlignment="1" applyProtection="1"/>
    <xf numFmtId="44" fontId="41" fillId="37" borderId="87" xfId="41" applyFont="1" applyFill="1" applyBorder="1" applyAlignment="1" applyProtection="1"/>
    <xf numFmtId="44" fontId="41" fillId="37" borderId="81" xfId="41" applyFont="1" applyFill="1" applyBorder="1" applyAlignment="1" applyProtection="1"/>
    <xf numFmtId="41" fontId="41" fillId="43" borderId="16" xfId="78" applyNumberFormat="1" applyFont="1" applyFill="1" applyBorder="1"/>
    <xf numFmtId="41" fontId="41" fillId="43" borderId="80" xfId="78" applyNumberFormat="1" applyFont="1" applyFill="1" applyBorder="1"/>
    <xf numFmtId="3" fontId="8" fillId="43" borderId="16" xfId="78" applyNumberFormat="1" applyFont="1" applyFill="1" applyBorder="1"/>
    <xf numFmtId="3" fontId="8" fillId="43" borderId="80" xfId="78" applyNumberFormat="1" applyFont="1" applyFill="1" applyBorder="1"/>
    <xf numFmtId="3" fontId="61" fillId="0" borderId="16" xfId="78" applyNumberFormat="1" applyFont="1" applyBorder="1"/>
    <xf numFmtId="42" fontId="61" fillId="0" borderId="16" xfId="78" applyNumberFormat="1" applyFont="1" applyBorder="1"/>
    <xf numFmtId="4" fontId="61" fillId="0" borderId="16" xfId="78" applyNumberFormat="1" applyFont="1" applyBorder="1"/>
    <xf numFmtId="44" fontId="61" fillId="0" borderId="14" xfId="41" applyFont="1" applyFill="1" applyBorder="1" applyAlignment="1" applyProtection="1"/>
    <xf numFmtId="44" fontId="61" fillId="0" borderId="25" xfId="41" applyFont="1" applyFill="1" applyBorder="1" applyAlignment="1" applyProtection="1"/>
    <xf numFmtId="44" fontId="61" fillId="0" borderId="36" xfId="41" applyFont="1" applyFill="1" applyBorder="1" applyAlignment="1" applyProtection="1"/>
    <xf numFmtId="44" fontId="61" fillId="0" borderId="38" xfId="41" applyFont="1" applyFill="1" applyBorder="1" applyAlignment="1" applyProtection="1"/>
    <xf numFmtId="0" fontId="10" fillId="0" borderId="0" xfId="139" applyFont="1" applyAlignment="1">
      <alignment horizontal="left"/>
    </xf>
    <xf numFmtId="0" fontId="8" fillId="0" borderId="0" xfId="139" applyAlignment="1">
      <alignment horizontal="left" indent="1"/>
    </xf>
    <xf numFmtId="0" fontId="33" fillId="0" borderId="0" xfId="139" applyFont="1" applyAlignment="1">
      <alignment horizontal="left" indent="1"/>
    </xf>
    <xf numFmtId="0" fontId="8" fillId="0" borderId="0" xfId="139" applyAlignment="1">
      <alignment horizontal="left"/>
    </xf>
    <xf numFmtId="173" fontId="8" fillId="0" borderId="12" xfId="0" applyNumberFormat="1" applyFont="1" applyBorder="1" applyAlignment="1">
      <alignment horizontal="fill"/>
    </xf>
    <xf numFmtId="0" fontId="10" fillId="0" borderId="0" xfId="139" applyFont="1"/>
    <xf numFmtId="174" fontId="8" fillId="0" borderId="12" xfId="0" applyNumberFormat="1" applyFont="1" applyBorder="1" applyAlignment="1">
      <alignment horizontal="fill"/>
    </xf>
    <xf numFmtId="0" fontId="8" fillId="0" borderId="12" xfId="0" applyFont="1" applyBorder="1" applyAlignment="1">
      <alignment horizontal="fill"/>
    </xf>
    <xf numFmtId="171" fontId="8" fillId="0" borderId="0" xfId="0" applyNumberFormat="1" applyFont="1"/>
    <xf numFmtId="174" fontId="8" fillId="0" borderId="0" xfId="0" applyNumberFormat="1" applyFont="1"/>
    <xf numFmtId="174" fontId="8" fillId="0" borderId="0" xfId="0" applyNumberFormat="1" applyFont="1" applyAlignment="1">
      <alignment horizontal="fill"/>
    </xf>
    <xf numFmtId="0" fontId="8" fillId="0" borderId="0" xfId="0" applyFont="1" applyAlignment="1">
      <alignment horizontal="fill"/>
    </xf>
    <xf numFmtId="14" fontId="8" fillId="0" borderId="0" xfId="0" applyNumberFormat="1" applyFont="1"/>
    <xf numFmtId="41" fontId="10" fillId="37" borderId="24" xfId="34" applyNumberFormat="1" applyFont="1" applyFill="1" applyBorder="1" applyAlignment="1" applyProtection="1">
      <alignment horizontal="centerContinuous"/>
    </xf>
    <xf numFmtId="41" fontId="10" fillId="37" borderId="64" xfId="34" applyNumberFormat="1" applyFont="1" applyFill="1" applyBorder="1" applyAlignment="1" applyProtection="1">
      <alignment horizontal="centerContinuous"/>
    </xf>
    <xf numFmtId="41" fontId="10" fillId="37" borderId="4" xfId="34" applyNumberFormat="1" applyFont="1" applyFill="1" applyBorder="1" applyAlignment="1" applyProtection="1">
      <alignment horizontal="centerContinuous"/>
    </xf>
    <xf numFmtId="0" fontId="8" fillId="0" borderId="0" xfId="0" applyFont="1" applyAlignment="1" applyProtection="1">
      <alignment horizontal="left"/>
      <protection locked="0"/>
    </xf>
    <xf numFmtId="0" fontId="8" fillId="0" borderId="0" xfId="0" applyFont="1" applyProtection="1">
      <protection locked="0"/>
    </xf>
    <xf numFmtId="0" fontId="10" fillId="0" borderId="0" xfId="0" applyFont="1" applyProtection="1">
      <protection locked="0"/>
    </xf>
    <xf numFmtId="167" fontId="8" fillId="0" borderId="0" xfId="0" applyNumberFormat="1" applyFont="1" applyProtection="1">
      <protection locked="0"/>
    </xf>
    <xf numFmtId="167" fontId="8" fillId="39" borderId="12" xfId="40" applyNumberFormat="1" applyFont="1" applyFill="1" applyBorder="1" applyProtection="1">
      <protection locked="0"/>
    </xf>
    <xf numFmtId="0" fontId="10" fillId="0" borderId="0" xfId="82" applyFont="1" applyAlignment="1" applyProtection="1">
      <alignment horizontal="center" vertical="center"/>
      <protection locked="0"/>
    </xf>
    <xf numFmtId="0" fontId="8" fillId="0" borderId="0" xfId="139" applyProtection="1">
      <protection locked="0"/>
    </xf>
    <xf numFmtId="0" fontId="8" fillId="0" borderId="0" xfId="139" applyAlignment="1" applyProtection="1">
      <alignment horizontal="left"/>
      <protection locked="0"/>
    </xf>
    <xf numFmtId="171" fontId="8" fillId="0" borderId="0" xfId="139" applyNumberFormat="1" applyProtection="1">
      <protection locked="0"/>
    </xf>
    <xf numFmtId="167" fontId="8" fillId="0" borderId="0" xfId="139" applyNumberFormat="1" applyProtection="1">
      <protection locked="0"/>
    </xf>
    <xf numFmtId="166" fontId="8" fillId="0" borderId="0" xfId="34" applyNumberFormat="1" applyFont="1" applyProtection="1">
      <protection locked="0"/>
    </xf>
    <xf numFmtId="43" fontId="8" fillId="0" borderId="0" xfId="139" applyNumberFormat="1" applyProtection="1">
      <protection locked="0"/>
    </xf>
    <xf numFmtId="0" fontId="8" fillId="0" borderId="0" xfId="0" applyFont="1" applyAlignment="1" applyProtection="1">
      <alignment vertical="center"/>
      <protection locked="0"/>
    </xf>
    <xf numFmtId="0" fontId="8" fillId="0" borderId="0" xfId="121" applyProtection="1">
      <protection locked="0"/>
    </xf>
    <xf numFmtId="0" fontId="41" fillId="0" borderId="0" xfId="121" applyFont="1" applyProtection="1">
      <protection locked="0"/>
    </xf>
    <xf numFmtId="0" fontId="60" fillId="0" borderId="0" xfId="121" applyFont="1" applyProtection="1">
      <protection locked="0"/>
    </xf>
    <xf numFmtId="0" fontId="60" fillId="0" borderId="0" xfId="121" applyFont="1" applyAlignment="1" applyProtection="1">
      <alignment horizontal="left"/>
      <protection locked="0"/>
    </xf>
    <xf numFmtId="0" fontId="41" fillId="0" borderId="0" xfId="121" applyFont="1" applyAlignment="1" applyProtection="1">
      <alignment horizontal="center" vertical="center" wrapText="1"/>
      <protection locked="0"/>
    </xf>
    <xf numFmtId="0" fontId="41" fillId="0" borderId="0" xfId="121" applyFont="1" applyAlignment="1" applyProtection="1">
      <alignment wrapText="1"/>
      <protection locked="0"/>
    </xf>
    <xf numFmtId="0" fontId="8" fillId="0" borderId="0" xfId="0" applyFont="1" applyAlignment="1" applyProtection="1">
      <alignment horizontal="left" vertical="center"/>
      <protection locked="0"/>
    </xf>
    <xf numFmtId="0" fontId="10" fillId="0" borderId="0" xfId="0" applyFont="1" applyAlignment="1" applyProtection="1">
      <alignment vertical="center"/>
      <protection locked="0"/>
    </xf>
    <xf numFmtId="0" fontId="35" fillId="0" borderId="0" xfId="0" applyFont="1" applyAlignment="1">
      <alignment vertical="center"/>
    </xf>
    <xf numFmtId="0" fontId="8" fillId="0" borderId="0" xfId="0" applyFont="1" applyAlignment="1">
      <alignment vertical="center"/>
    </xf>
    <xf numFmtId="0" fontId="32" fillId="0" borderId="0" xfId="0" applyFont="1" applyAlignment="1">
      <alignment horizontal="left" vertical="center"/>
    </xf>
    <xf numFmtId="0" fontId="35" fillId="0" borderId="0" xfId="0" applyFont="1" applyAlignment="1">
      <alignment horizontal="left" vertical="center"/>
    </xf>
    <xf numFmtId="167" fontId="8" fillId="37" borderId="12" xfId="40" applyNumberFormat="1" applyFont="1" applyFill="1" applyBorder="1" applyAlignment="1" applyProtection="1"/>
    <xf numFmtId="167" fontId="41" fillId="37" borderId="12" xfId="40" applyNumberFormat="1" applyFont="1" applyFill="1" applyBorder="1" applyAlignment="1" applyProtection="1"/>
    <xf numFmtId="167" fontId="41" fillId="37" borderId="21" xfId="40" applyNumberFormat="1" applyFont="1" applyFill="1" applyBorder="1" applyAlignment="1" applyProtection="1"/>
    <xf numFmtId="0" fontId="10" fillId="0" borderId="0" xfId="82" applyFont="1" applyAlignment="1" applyProtection="1">
      <alignment horizontal="left" vertical="center"/>
      <protection locked="0"/>
    </xf>
    <xf numFmtId="44" fontId="8" fillId="38" borderId="0" xfId="78" applyNumberFormat="1" applyFont="1" applyFill="1" applyAlignment="1" applyProtection="1">
      <alignment wrapText="1"/>
      <protection locked="0"/>
    </xf>
    <xf numFmtId="0" fontId="8" fillId="38" borderId="0" xfId="78" applyFont="1" applyFill="1" applyAlignment="1" applyProtection="1">
      <alignment wrapText="1"/>
      <protection locked="0"/>
    </xf>
    <xf numFmtId="0" fontId="8" fillId="38" borderId="0" xfId="78" applyFont="1" applyFill="1" applyProtection="1">
      <protection locked="0"/>
    </xf>
    <xf numFmtId="0" fontId="10" fillId="38" borderId="0" xfId="78" applyFont="1" applyFill="1" applyAlignment="1" applyProtection="1">
      <alignment wrapText="1"/>
      <protection locked="0"/>
    </xf>
    <xf numFmtId="0" fontId="10" fillId="38" borderId="0" xfId="78" applyFont="1" applyFill="1" applyProtection="1">
      <protection locked="0"/>
    </xf>
    <xf numFmtId="0" fontId="8" fillId="0" borderId="0" xfId="78" applyFont="1" applyAlignment="1" applyProtection="1">
      <alignment wrapText="1"/>
      <protection locked="0"/>
    </xf>
    <xf numFmtId="0" fontId="8" fillId="0" borderId="0" xfId="78" applyFont="1" applyProtection="1">
      <protection locked="0"/>
    </xf>
    <xf numFmtId="41" fontId="8" fillId="42" borderId="16" xfId="78" applyNumberFormat="1" applyFont="1" applyFill="1" applyBorder="1" applyProtection="1">
      <protection locked="0"/>
    </xf>
    <xf numFmtId="41" fontId="8" fillId="42" borderId="80" xfId="78" applyNumberFormat="1" applyFont="1" applyFill="1" applyBorder="1" applyProtection="1">
      <protection locked="0"/>
    </xf>
    <xf numFmtId="3" fontId="8" fillId="38" borderId="0" xfId="78" applyNumberFormat="1" applyFont="1" applyFill="1" applyAlignment="1" applyProtection="1">
      <alignment wrapText="1"/>
      <protection locked="0"/>
    </xf>
    <xf numFmtId="42" fontId="8" fillId="38" borderId="0" xfId="78" applyNumberFormat="1" applyFont="1" applyFill="1" applyAlignment="1" applyProtection="1">
      <alignment wrapText="1"/>
      <protection locked="0"/>
    </xf>
    <xf numFmtId="4" fontId="8" fillId="38" borderId="0" xfId="78" applyNumberFormat="1" applyFont="1" applyFill="1" applyAlignment="1" applyProtection="1">
      <alignment wrapText="1"/>
      <protection locked="0"/>
    </xf>
    <xf numFmtId="0" fontId="10" fillId="34" borderId="68" xfId="78" applyFont="1" applyFill="1" applyBorder="1" applyAlignment="1">
      <alignment wrapText="1"/>
    </xf>
    <xf numFmtId="167" fontId="8" fillId="42" borderId="18" xfId="45" applyNumberFormat="1" applyFont="1" applyFill="1" applyBorder="1" applyProtection="1">
      <protection locked="0"/>
    </xf>
    <xf numFmtId="167" fontId="8" fillId="42" borderId="23" xfId="45" applyNumberFormat="1" applyFont="1" applyFill="1" applyBorder="1" applyAlignment="1" applyProtection="1">
      <alignment horizontal="center"/>
      <protection locked="0"/>
    </xf>
    <xf numFmtId="167" fontId="8" fillId="42" borderId="18" xfId="45" applyNumberFormat="1" applyFont="1" applyFill="1" applyBorder="1" applyAlignment="1" applyProtection="1">
      <alignment horizontal="center"/>
      <protection locked="0"/>
    </xf>
    <xf numFmtId="167" fontId="8" fillId="42" borderId="12" xfId="45" applyNumberFormat="1" applyFont="1" applyFill="1" applyBorder="1" applyAlignment="1" applyProtection="1">
      <alignment horizontal="center"/>
      <protection locked="0"/>
    </xf>
    <xf numFmtId="44" fontId="8" fillId="42" borderId="12" xfId="40" applyFont="1" applyFill="1" applyBorder="1" applyAlignment="1" applyProtection="1">
      <protection locked="0"/>
    </xf>
    <xf numFmtId="167" fontId="10" fillId="42" borderId="12" xfId="45" applyNumberFormat="1" applyFont="1" applyFill="1" applyBorder="1" applyAlignment="1" applyProtection="1">
      <alignment horizontal="center"/>
      <protection locked="0"/>
    </xf>
    <xf numFmtId="44" fontId="8" fillId="0" borderId="79" xfId="0" applyNumberFormat="1" applyFont="1" applyBorder="1"/>
    <xf numFmtId="44" fontId="8" fillId="0" borderId="84" xfId="0" applyNumberFormat="1" applyFont="1" applyBorder="1"/>
    <xf numFmtId="44" fontId="8" fillId="0" borderId="15" xfId="0" applyNumberFormat="1" applyFont="1" applyBorder="1"/>
    <xf numFmtId="167" fontId="8" fillId="0" borderId="42" xfId="0" applyNumberFormat="1" applyFont="1" applyBorder="1" applyAlignment="1">
      <alignment horizontal="fill"/>
    </xf>
    <xf numFmtId="167" fontId="8" fillId="0" borderId="41" xfId="0" applyNumberFormat="1" applyFont="1" applyBorder="1" applyAlignment="1">
      <alignment horizontal="fill"/>
    </xf>
    <xf numFmtId="167" fontId="8" fillId="0" borderId="24" xfId="0" applyNumberFormat="1" applyFont="1" applyBorder="1" applyAlignment="1">
      <alignment horizontal="fill"/>
    </xf>
    <xf numFmtId="167" fontId="8" fillId="0" borderId="79" xfId="0" applyNumberFormat="1" applyFont="1" applyBorder="1"/>
    <xf numFmtId="167" fontId="8" fillId="0" borderId="84" xfId="0" applyNumberFormat="1" applyFont="1" applyBorder="1"/>
    <xf numFmtId="167" fontId="8" fillId="0" borderId="15" xfId="0" applyNumberFormat="1" applyFont="1" applyBorder="1"/>
    <xf numFmtId="0" fontId="8" fillId="0" borderId="42" xfId="0" applyFont="1" applyBorder="1" applyAlignment="1">
      <alignment horizontal="fill"/>
    </xf>
    <xf numFmtId="0" fontId="8" fillId="0" borderId="41" xfId="0" applyFont="1" applyBorder="1" applyAlignment="1">
      <alignment horizontal="fill"/>
    </xf>
    <xf numFmtId="0" fontId="8" fillId="0" borderId="24" xfId="0" applyFont="1" applyBorder="1" applyAlignment="1">
      <alignment horizontal="fill"/>
    </xf>
    <xf numFmtId="10" fontId="8" fillId="24" borderId="12" xfId="0" applyNumberFormat="1" applyFont="1" applyFill="1" applyBorder="1"/>
    <xf numFmtId="10" fontId="8" fillId="24" borderId="42" xfId="0" applyNumberFormat="1" applyFont="1" applyFill="1" applyBorder="1"/>
    <xf numFmtId="10" fontId="8" fillId="24" borderId="41" xfId="0" applyNumberFormat="1" applyFont="1" applyFill="1" applyBorder="1"/>
    <xf numFmtId="10" fontId="8" fillId="24" borderId="24" xfId="0" applyNumberFormat="1" applyFont="1" applyFill="1" applyBorder="1"/>
    <xf numFmtId="10" fontId="8" fillId="34" borderId="12" xfId="89" applyNumberFormat="1" applyFont="1" applyFill="1" applyBorder="1" applyProtection="1"/>
    <xf numFmtId="172" fontId="8" fillId="24" borderId="12" xfId="0" applyNumberFormat="1" applyFont="1" applyFill="1" applyBorder="1"/>
    <xf numFmtId="172" fontId="8" fillId="24" borderId="41" xfId="0" applyNumberFormat="1" applyFont="1" applyFill="1" applyBorder="1"/>
    <xf numFmtId="172" fontId="8" fillId="24" borderId="64" xfId="0" applyNumberFormat="1" applyFont="1" applyFill="1" applyBorder="1"/>
    <xf numFmtId="172" fontId="8" fillId="24" borderId="42" xfId="0" applyNumberFormat="1" applyFont="1" applyFill="1" applyBorder="1"/>
    <xf numFmtId="172" fontId="8" fillId="24" borderId="24" xfId="0" applyNumberFormat="1" applyFont="1" applyFill="1" applyBorder="1"/>
    <xf numFmtId="0" fontId="10" fillId="37" borderId="24" xfId="82" applyFont="1" applyFill="1" applyBorder="1" applyAlignment="1">
      <alignment horizontal="centerContinuous" vertical="center"/>
    </xf>
    <xf numFmtId="0" fontId="10" fillId="37" borderId="4" xfId="82" applyFont="1" applyFill="1" applyBorder="1" applyAlignment="1">
      <alignment horizontal="centerContinuous" vertical="center"/>
    </xf>
    <xf numFmtId="0" fontId="10" fillId="37" borderId="19" xfId="82" applyFont="1" applyFill="1" applyBorder="1" applyAlignment="1">
      <alignment horizontal="centerContinuous" vertical="center"/>
    </xf>
    <xf numFmtId="14" fontId="10" fillId="37" borderId="24" xfId="82" applyNumberFormat="1" applyFont="1" applyFill="1" applyBorder="1" applyAlignment="1">
      <alignment horizontal="centerContinuous" vertical="center"/>
    </xf>
    <xf numFmtId="0" fontId="74" fillId="0" borderId="0" xfId="82" applyFont="1" applyAlignment="1">
      <alignment vertical="center"/>
    </xf>
    <xf numFmtId="0" fontId="74" fillId="0" borderId="0" xfId="82" applyFont="1" applyAlignment="1" applyProtection="1">
      <alignment vertical="center"/>
      <protection locked="0"/>
    </xf>
    <xf numFmtId="0" fontId="10" fillId="0" borderId="12" xfId="82" applyFont="1" applyBorder="1" applyAlignment="1">
      <alignment horizontal="left" vertical="center" wrapText="1"/>
    </xf>
    <xf numFmtId="0" fontId="10" fillId="0" borderId="24" xfId="82" applyFont="1" applyBorder="1" applyAlignment="1">
      <alignment horizontal="centerContinuous" vertical="center"/>
    </xf>
    <xf numFmtId="0" fontId="10" fillId="0" borderId="4" xfId="82" applyFont="1" applyBorder="1" applyAlignment="1">
      <alignment horizontal="centerContinuous" vertical="center"/>
    </xf>
    <xf numFmtId="0" fontId="10" fillId="0" borderId="19" xfId="82" applyFont="1" applyBorder="1" applyAlignment="1">
      <alignment horizontal="centerContinuous" vertical="center"/>
    </xf>
    <xf numFmtId="0" fontId="10" fillId="0" borderId="65" xfId="82" applyFont="1" applyBorder="1" applyAlignment="1">
      <alignment horizontal="centerContinuous" vertical="center"/>
    </xf>
    <xf numFmtId="0" fontId="10" fillId="0" borderId="64" xfId="82" applyFont="1" applyBorder="1" applyAlignment="1">
      <alignment horizontal="centerContinuous" vertical="center"/>
    </xf>
    <xf numFmtId="167" fontId="8" fillId="24" borderId="42" xfId="40" applyNumberFormat="1" applyFont="1" applyFill="1" applyBorder="1" applyAlignment="1"/>
    <xf numFmtId="167" fontId="8" fillId="24" borderId="24" xfId="40" applyNumberFormat="1" applyFont="1" applyFill="1" applyBorder="1" applyAlignment="1"/>
    <xf numFmtId="167" fontId="8" fillId="24" borderId="41" xfId="40" applyNumberFormat="1" applyFont="1" applyFill="1" applyBorder="1" applyAlignment="1"/>
    <xf numFmtId="167" fontId="8" fillId="34" borderId="12" xfId="40" applyNumberFormat="1" applyFont="1" applyFill="1" applyBorder="1" applyAlignment="1"/>
    <xf numFmtId="167" fontId="8" fillId="37" borderId="41" xfId="40" applyNumberFormat="1" applyFont="1" applyFill="1" applyBorder="1" applyAlignment="1"/>
    <xf numFmtId="167" fontId="8" fillId="0" borderId="16" xfId="0" applyNumberFormat="1" applyFont="1" applyBorder="1"/>
    <xf numFmtId="167" fontId="8" fillId="39" borderId="12" xfId="0" applyNumberFormat="1" applyFont="1" applyFill="1" applyBorder="1" applyProtection="1">
      <protection locked="0"/>
    </xf>
    <xf numFmtId="167" fontId="8" fillId="39" borderId="41" xfId="0" applyNumberFormat="1" applyFont="1" applyFill="1" applyBorder="1" applyProtection="1">
      <protection locked="0"/>
    </xf>
    <xf numFmtId="167" fontId="8" fillId="0" borderId="64" xfId="0" applyNumberFormat="1" applyFont="1" applyBorder="1" applyAlignment="1">
      <alignment horizontal="fill"/>
    </xf>
    <xf numFmtId="10" fontId="8" fillId="34" borderId="12" xfId="89" applyNumberFormat="1" applyFont="1" applyFill="1" applyBorder="1"/>
    <xf numFmtId="164" fontId="8" fillId="0" borderId="0" xfId="0" applyNumberFormat="1" applyFont="1" applyAlignment="1" applyProtection="1">
      <alignment horizontal="center"/>
      <protection locked="0"/>
    </xf>
    <xf numFmtId="0" fontId="10" fillId="0" borderId="14" xfId="82" applyFont="1" applyBorder="1" applyAlignment="1" applyProtection="1">
      <alignment horizontal="center" vertical="center"/>
      <protection locked="0"/>
    </xf>
    <xf numFmtId="0" fontId="75" fillId="0" borderId="0" xfId="0" applyFont="1"/>
    <xf numFmtId="0" fontId="32" fillId="0" borderId="0" xfId="138" applyFont="1" applyAlignment="1" applyProtection="1">
      <alignment horizontal="left" vertical="top"/>
    </xf>
    <xf numFmtId="0" fontId="10" fillId="0" borderId="0" xfId="138" applyFont="1" applyAlignment="1" applyProtection="1"/>
    <xf numFmtId="38" fontId="8" fillId="0" borderId="0" xfId="140" applyNumberFormat="1" applyFont="1"/>
    <xf numFmtId="38" fontId="76" fillId="0" borderId="0" xfId="140" applyNumberFormat="1" applyFont="1"/>
    <xf numFmtId="0" fontId="8" fillId="0" borderId="0" xfId="138" applyAlignment="1" applyProtection="1"/>
    <xf numFmtId="0" fontId="8" fillId="0" borderId="0" xfId="138" applyAlignment="1" applyProtection="1">
      <protection locked="0"/>
    </xf>
    <xf numFmtId="14" fontId="32" fillId="38" borderId="0" xfId="138" applyNumberFormat="1" applyFont="1" applyFill="1" applyAlignment="1" applyProtection="1"/>
    <xf numFmtId="0" fontId="8" fillId="0" borderId="41" xfId="138" applyBorder="1" applyAlignment="1" applyProtection="1">
      <alignment horizontal="center"/>
    </xf>
    <xf numFmtId="0" fontId="8" fillId="0" borderId="43" xfId="138" applyBorder="1" applyAlignment="1" applyProtection="1">
      <alignment horizontal="center"/>
    </xf>
    <xf numFmtId="44" fontId="39" fillId="0" borderId="0" xfId="132" applyNumberFormat="1" applyFont="1" applyBorder="1" applyProtection="1"/>
    <xf numFmtId="0" fontId="32" fillId="0" borderId="0" xfId="82" applyFont="1" applyAlignment="1">
      <alignment vertical="center"/>
    </xf>
    <xf numFmtId="44" fontId="8" fillId="37" borderId="25" xfId="138" applyNumberFormat="1" applyFill="1" applyBorder="1" applyAlignment="1" applyProtection="1"/>
    <xf numFmtId="44" fontId="41" fillId="37" borderId="44" xfId="132" applyNumberFormat="1" applyFont="1" applyFill="1" applyBorder="1" applyProtection="1"/>
    <xf numFmtId="0" fontId="8" fillId="36" borderId="19" xfId="138" applyFill="1" applyBorder="1" applyAlignment="1" applyProtection="1">
      <alignment horizontal="center"/>
      <protection locked="0"/>
    </xf>
    <xf numFmtId="0" fontId="8" fillId="36" borderId="19" xfId="138" applyFill="1" applyBorder="1" applyAlignment="1" applyProtection="1">
      <protection locked="0"/>
    </xf>
    <xf numFmtId="0" fontId="8" fillId="36" borderId="12" xfId="138" applyFill="1" applyBorder="1" applyAlignment="1" applyProtection="1">
      <protection locked="0"/>
    </xf>
    <xf numFmtId="0" fontId="8" fillId="36" borderId="88" xfId="138" applyFill="1" applyBorder="1" applyAlignment="1" applyProtection="1">
      <alignment horizontal="center"/>
      <protection locked="0"/>
    </xf>
    <xf numFmtId="0" fontId="8" fillId="36" borderId="88" xfId="138" applyFill="1" applyBorder="1" applyAlignment="1" applyProtection="1">
      <protection locked="0"/>
    </xf>
    <xf numFmtId="0" fontId="8" fillId="36" borderId="44" xfId="138" applyFill="1" applyBorder="1" applyAlignment="1" applyProtection="1">
      <protection locked="0"/>
    </xf>
    <xf numFmtId="44" fontId="8" fillId="36" borderId="12" xfId="132" applyNumberFormat="1" applyFont="1" applyFill="1" applyBorder="1" applyProtection="1">
      <protection locked="0"/>
    </xf>
    <xf numFmtId="44" fontId="8" fillId="36" borderId="44" xfId="132" applyNumberFormat="1" applyFont="1" applyFill="1" applyBorder="1" applyProtection="1">
      <protection locked="0"/>
    </xf>
    <xf numFmtId="44" fontId="8" fillId="37" borderId="89" xfId="138" applyNumberFormat="1" applyFill="1" applyBorder="1" applyAlignment="1" applyProtection="1"/>
    <xf numFmtId="0" fontId="10" fillId="34" borderId="89" xfId="138" applyFont="1" applyFill="1" applyBorder="1" applyAlignment="1" applyProtection="1"/>
    <xf numFmtId="0" fontId="32" fillId="0" borderId="0" xfId="138" applyFont="1" applyAlignment="1" applyProtection="1"/>
    <xf numFmtId="38" fontId="0" fillId="0" borderId="0" xfId="140" applyNumberFormat="1" applyFont="1"/>
    <xf numFmtId="38" fontId="0" fillId="0" borderId="0" xfId="140" applyNumberFormat="1" applyFont="1" applyProtection="1">
      <protection locked="0"/>
    </xf>
    <xf numFmtId="0" fontId="8" fillId="0" borderId="0" xfId="138" applyProtection="1">
      <alignment horizontal="centerContinuous" vertical="top"/>
      <protection locked="0"/>
    </xf>
    <xf numFmtId="0" fontId="8" fillId="38" borderId="0" xfId="138" applyFill="1" applyProtection="1">
      <alignment horizontal="centerContinuous" vertical="top"/>
      <protection locked="0"/>
    </xf>
    <xf numFmtId="0" fontId="8" fillId="32" borderId="0" xfId="138" applyFill="1" applyProtection="1">
      <alignment horizontal="centerContinuous" vertical="top"/>
      <protection locked="0"/>
    </xf>
    <xf numFmtId="0" fontId="8" fillId="38" borderId="0" xfId="140" applyFont="1" applyFill="1" applyAlignment="1" applyProtection="1">
      <alignment vertical="center"/>
      <protection locked="0"/>
    </xf>
    <xf numFmtId="0" fontId="10" fillId="0" borderId="0" xfId="140" applyFont="1" applyAlignment="1" applyProtection="1">
      <alignment horizontal="center" vertical="center" wrapText="1"/>
      <protection locked="0"/>
    </xf>
    <xf numFmtId="167" fontId="8" fillId="53" borderId="19" xfId="132" applyNumberFormat="1" applyFont="1" applyFill="1" applyBorder="1" applyAlignment="1" applyProtection="1">
      <alignment vertical="center"/>
      <protection locked="0"/>
    </xf>
    <xf numFmtId="167" fontId="8" fillId="53" borderId="12" xfId="132" applyNumberFormat="1" applyFont="1" applyFill="1" applyBorder="1" applyAlignment="1" applyProtection="1">
      <alignment vertical="center"/>
      <protection locked="0"/>
    </xf>
    <xf numFmtId="167" fontId="8" fillId="53" borderId="24" xfId="132" applyNumberFormat="1" applyFont="1" applyFill="1" applyBorder="1" applyAlignment="1" applyProtection="1">
      <alignment vertical="center"/>
      <protection locked="0"/>
    </xf>
    <xf numFmtId="167" fontId="8" fillId="54" borderId="42" xfId="132" applyNumberFormat="1" applyFont="1" applyFill="1" applyBorder="1" applyAlignment="1" applyProtection="1">
      <alignment vertical="center"/>
    </xf>
    <xf numFmtId="0" fontId="0" fillId="0" borderId="0" xfId="140" applyFont="1" applyProtection="1">
      <protection locked="0"/>
    </xf>
    <xf numFmtId="167" fontId="8" fillId="36" borderId="12" xfId="132" applyNumberFormat="1" applyFont="1" applyFill="1" applyBorder="1" applyAlignment="1" applyProtection="1">
      <alignment vertical="center"/>
      <protection locked="0"/>
    </xf>
    <xf numFmtId="167" fontId="8" fillId="36" borderId="24" xfId="132" applyNumberFormat="1" applyFont="1" applyFill="1" applyBorder="1" applyAlignment="1" applyProtection="1">
      <alignment vertical="center"/>
      <protection locked="0"/>
    </xf>
    <xf numFmtId="167" fontId="8" fillId="36" borderId="64" xfId="132" applyNumberFormat="1" applyFont="1" applyFill="1" applyBorder="1" applyAlignment="1" applyProtection="1">
      <alignment vertical="center"/>
      <protection locked="0"/>
    </xf>
    <xf numFmtId="167" fontId="8" fillId="36" borderId="19" xfId="132" applyNumberFormat="1" applyFont="1" applyFill="1" applyBorder="1" applyAlignment="1" applyProtection="1">
      <alignment vertical="center"/>
      <protection locked="0"/>
    </xf>
    <xf numFmtId="167" fontId="8" fillId="37" borderId="24" xfId="132" applyNumberFormat="1" applyFont="1" applyFill="1" applyBorder="1" applyAlignment="1" applyProtection="1">
      <alignment vertical="center"/>
    </xf>
    <xf numFmtId="167" fontId="8" fillId="37" borderId="12" xfId="132" applyNumberFormat="1" applyFont="1" applyFill="1" applyBorder="1" applyAlignment="1" applyProtection="1">
      <alignment vertical="center"/>
    </xf>
    <xf numFmtId="167" fontId="8" fillId="37" borderId="42" xfId="132" applyNumberFormat="1" applyFont="1" applyFill="1" applyBorder="1" applyAlignment="1" applyProtection="1">
      <alignment vertical="center"/>
    </xf>
    <xf numFmtId="167" fontId="8" fillId="37" borderId="19" xfId="132" applyNumberFormat="1" applyFont="1" applyFill="1" applyBorder="1" applyAlignment="1" applyProtection="1">
      <alignment vertical="center"/>
    </xf>
    <xf numFmtId="167" fontId="8" fillId="37" borderId="44" xfId="132" applyNumberFormat="1" applyFont="1" applyFill="1" applyBorder="1" applyAlignment="1" applyProtection="1">
      <alignment vertical="center"/>
    </xf>
    <xf numFmtId="167" fontId="8" fillId="37" borderId="45" xfId="132" applyNumberFormat="1" applyFont="1" applyFill="1" applyBorder="1" applyAlignment="1" applyProtection="1">
      <alignment vertical="center"/>
    </xf>
    <xf numFmtId="167" fontId="8" fillId="37" borderId="40" xfId="132" applyNumberFormat="1" applyFont="1" applyFill="1" applyBorder="1" applyAlignment="1" applyProtection="1">
      <alignment vertical="center"/>
    </xf>
    <xf numFmtId="0" fontId="8" fillId="0" borderId="41" xfId="140" applyFont="1" applyBorder="1" applyAlignment="1">
      <alignment horizontal="center" vertical="center"/>
    </xf>
    <xf numFmtId="200" fontId="8" fillId="0" borderId="42" xfId="140" applyNumberFormat="1" applyFont="1" applyBorder="1" applyAlignment="1">
      <alignment horizontal="left" vertical="center" wrapText="1"/>
    </xf>
    <xf numFmtId="0" fontId="8" fillId="0" borderId="39" xfId="140" applyFont="1" applyBorder="1" applyAlignment="1">
      <alignment horizontal="center" vertical="center"/>
    </xf>
    <xf numFmtId="0" fontId="8" fillId="0" borderId="42" xfId="140" applyFont="1" applyBorder="1" applyAlignment="1">
      <alignment horizontal="left" vertical="center" wrapText="1"/>
    </xf>
    <xf numFmtId="0" fontId="8" fillId="0" borderId="42" xfId="140" applyFont="1" applyBorder="1" applyAlignment="1">
      <alignment vertical="center" wrapText="1"/>
    </xf>
    <xf numFmtId="0" fontId="8" fillId="0" borderId="42" xfId="140" quotePrefix="1" applyFont="1" applyBorder="1" applyAlignment="1">
      <alignment horizontal="left" vertical="center" wrapText="1"/>
    </xf>
    <xf numFmtId="0" fontId="8" fillId="0" borderId="43" xfId="140" applyFont="1" applyBorder="1" applyAlignment="1">
      <alignment horizontal="center" vertical="center"/>
    </xf>
    <xf numFmtId="0" fontId="8" fillId="0" borderId="45" xfId="140" applyFont="1" applyBorder="1" applyAlignment="1">
      <alignment vertical="center" wrapText="1"/>
    </xf>
    <xf numFmtId="0" fontId="10" fillId="34" borderId="68" xfId="140" applyFont="1" applyFill="1" applyBorder="1" applyAlignment="1">
      <alignment horizontal="center" vertical="center" wrapText="1"/>
    </xf>
    <xf numFmtId="167" fontId="54" fillId="55" borderId="12" xfId="132" applyNumberFormat="1" applyFont="1" applyFill="1" applyBorder="1" applyAlignment="1" applyProtection="1">
      <alignment vertical="center"/>
      <protection locked="0"/>
    </xf>
    <xf numFmtId="167" fontId="54" fillId="55" borderId="24" xfId="132" applyNumberFormat="1" applyFont="1" applyFill="1" applyBorder="1" applyAlignment="1" applyProtection="1">
      <alignment vertical="center"/>
      <protection locked="0"/>
    </xf>
    <xf numFmtId="167" fontId="54" fillId="55" borderId="19" xfId="132" applyNumberFormat="1" applyFont="1" applyFill="1" applyBorder="1" applyAlignment="1" applyProtection="1">
      <alignment vertical="center"/>
      <protection locked="0"/>
    </xf>
    <xf numFmtId="167" fontId="54" fillId="55" borderId="12" xfId="132" quotePrefix="1" applyNumberFormat="1" applyFont="1" applyFill="1" applyBorder="1" applyAlignment="1" applyProtection="1">
      <alignment horizontal="left" vertical="center"/>
      <protection locked="0"/>
    </xf>
    <xf numFmtId="0" fontId="10" fillId="0" borderId="68" xfId="140" applyFont="1" applyBorder="1" applyAlignment="1">
      <alignment horizontal="center" vertical="center" wrapText="1"/>
    </xf>
    <xf numFmtId="167" fontId="8" fillId="36" borderId="42" xfId="132" applyNumberFormat="1" applyFont="1" applyFill="1" applyBorder="1" applyAlignment="1" applyProtection="1">
      <alignment vertical="center"/>
      <protection locked="0"/>
    </xf>
    <xf numFmtId="167" fontId="8" fillId="37" borderId="88" xfId="132" applyNumberFormat="1" applyFont="1" applyFill="1" applyBorder="1" applyAlignment="1" applyProtection="1">
      <alignment vertical="center"/>
    </xf>
    <xf numFmtId="167" fontId="54" fillId="36" borderId="33" xfId="132" applyNumberFormat="1" applyFont="1" applyFill="1" applyBorder="1" applyAlignment="1" applyProtection="1">
      <alignment vertical="center"/>
      <protection locked="0"/>
    </xf>
    <xf numFmtId="167" fontId="54" fillId="36" borderId="19" xfId="132" applyNumberFormat="1" applyFont="1" applyFill="1" applyBorder="1" applyAlignment="1" applyProtection="1">
      <alignment vertical="center"/>
      <protection locked="0"/>
    </xf>
    <xf numFmtId="167" fontId="54" fillId="36" borderId="49" xfId="132" applyNumberFormat="1" applyFont="1" applyFill="1" applyBorder="1" applyAlignment="1" applyProtection="1">
      <alignment vertical="center"/>
      <protection locked="0"/>
    </xf>
    <xf numFmtId="167" fontId="8" fillId="57" borderId="24" xfId="132" applyNumberFormat="1" applyFont="1" applyFill="1" applyBorder="1" applyAlignment="1" applyProtection="1">
      <alignment vertical="center"/>
      <protection locked="0"/>
    </xf>
    <xf numFmtId="167" fontId="8" fillId="36" borderId="40" xfId="132" applyNumberFormat="1" applyFont="1" applyFill="1" applyBorder="1" applyAlignment="1" applyProtection="1">
      <alignment vertical="center"/>
      <protection locked="0"/>
    </xf>
    <xf numFmtId="167" fontId="54" fillId="36" borderId="41" xfId="132" applyNumberFormat="1" applyFont="1" applyFill="1" applyBorder="1" applyAlignment="1" applyProtection="1">
      <alignment vertical="center"/>
      <protection locked="0"/>
    </xf>
    <xf numFmtId="0" fontId="8" fillId="0" borderId="0" xfId="140" applyFont="1" applyAlignment="1" applyProtection="1">
      <alignment vertical="center"/>
      <protection locked="0"/>
    </xf>
    <xf numFmtId="167" fontId="54" fillId="55" borderId="49" xfId="132" applyNumberFormat="1" applyFont="1" applyFill="1" applyBorder="1" applyAlignment="1" applyProtection="1">
      <alignment vertical="center"/>
      <protection locked="0"/>
    </xf>
    <xf numFmtId="200" fontId="8" fillId="37" borderId="42" xfId="140" applyNumberFormat="1" applyFont="1" applyFill="1" applyBorder="1" applyAlignment="1">
      <alignment horizontal="left" vertical="center" wrapText="1"/>
    </xf>
    <xf numFmtId="49" fontId="10" fillId="37" borderId="24" xfId="82" applyNumberFormat="1" applyFont="1" applyFill="1" applyBorder="1" applyAlignment="1">
      <alignment horizontal="centerContinuous" vertical="center"/>
    </xf>
    <xf numFmtId="49" fontId="10" fillId="37" borderId="4" xfId="82" applyNumberFormat="1" applyFont="1" applyFill="1" applyBorder="1" applyAlignment="1">
      <alignment horizontal="centerContinuous" vertical="center"/>
    </xf>
    <xf numFmtId="49" fontId="10" fillId="37" borderId="19" xfId="82" applyNumberFormat="1" applyFont="1" applyFill="1" applyBorder="1" applyAlignment="1">
      <alignment horizontal="centerContinuous" vertical="center"/>
    </xf>
    <xf numFmtId="0" fontId="57" fillId="34" borderId="63" xfId="0" applyFont="1" applyFill="1" applyBorder="1" applyAlignment="1">
      <alignment vertical="center" wrapText="1"/>
    </xf>
    <xf numFmtId="167" fontId="8" fillId="36" borderId="49" xfId="132" applyNumberFormat="1" applyFont="1" applyFill="1" applyBorder="1" applyAlignment="1" applyProtection="1">
      <alignment vertical="center"/>
      <protection locked="0"/>
    </xf>
    <xf numFmtId="167" fontId="54" fillId="55" borderId="81" xfId="132" applyNumberFormat="1" applyFont="1" applyFill="1" applyBorder="1" applyAlignment="1" applyProtection="1">
      <alignment vertical="center"/>
      <protection locked="0"/>
    </xf>
    <xf numFmtId="167" fontId="8" fillId="57" borderId="19" xfId="132" applyNumberFormat="1" applyFont="1" applyFill="1" applyBorder="1" applyAlignment="1" applyProtection="1">
      <alignment vertical="center"/>
      <protection locked="0"/>
    </xf>
    <xf numFmtId="167" fontId="8" fillId="36" borderId="65" xfId="132" applyNumberFormat="1" applyFont="1" applyFill="1" applyBorder="1" applyAlignment="1" applyProtection="1">
      <alignment vertical="center"/>
      <protection locked="0"/>
    </xf>
    <xf numFmtId="167" fontId="8" fillId="57" borderId="65" xfId="132" applyNumberFormat="1" applyFont="1" applyFill="1" applyBorder="1" applyAlignment="1" applyProtection="1">
      <alignment vertical="center"/>
      <protection locked="0"/>
    </xf>
    <xf numFmtId="164" fontId="8" fillId="0" borderId="41" xfId="0" applyNumberFormat="1" applyFont="1" applyBorder="1" applyAlignment="1">
      <alignment horizontal="center" vertical="center"/>
    </xf>
    <xf numFmtId="0" fontId="32" fillId="0" borderId="0" xfId="651" applyFont="1" applyAlignment="1" applyProtection="1"/>
    <xf numFmtId="0" fontId="8" fillId="38" borderId="0" xfId="651" applyFont="1" applyFill="1" applyAlignment="1" applyProtection="1">
      <alignment horizontal="center" vertical="center"/>
    </xf>
    <xf numFmtId="0" fontId="8" fillId="38" borderId="0" xfId="651" applyFont="1" applyFill="1" applyAlignment="1" applyProtection="1">
      <alignment wrapText="1"/>
    </xf>
    <xf numFmtId="0" fontId="8" fillId="0" borderId="0" xfId="651" applyFont="1" applyProtection="1">
      <alignment horizontal="centerContinuous" vertical="top"/>
      <protection locked="0"/>
    </xf>
    <xf numFmtId="0" fontId="8" fillId="38" borderId="0" xfId="651" applyFont="1" applyFill="1" applyProtection="1">
      <alignment horizontal="centerContinuous" vertical="top"/>
    </xf>
    <xf numFmtId="0" fontId="8" fillId="38" borderId="12" xfId="651" applyFont="1" applyFill="1" applyBorder="1" applyAlignment="1" applyProtection="1">
      <alignment horizontal="center" vertical="top"/>
    </xf>
    <xf numFmtId="0" fontId="8" fillId="38" borderId="12" xfId="651" applyFont="1" applyFill="1" applyBorder="1" applyAlignment="1" applyProtection="1">
      <alignment horizontal="left" vertical="top"/>
    </xf>
    <xf numFmtId="0" fontId="8" fillId="0" borderId="12" xfId="651" applyFont="1" applyBorder="1" applyAlignment="1" applyProtection="1">
      <alignment horizontal="left" vertical="top" wrapText="1"/>
    </xf>
    <xf numFmtId="0" fontId="8" fillId="38" borderId="0" xfId="651" applyFont="1" applyFill="1" applyProtection="1">
      <alignment horizontal="centerContinuous" vertical="top"/>
      <protection locked="0"/>
    </xf>
    <xf numFmtId="0" fontId="8" fillId="38" borderId="0" xfId="651" applyFont="1" applyFill="1" applyAlignment="1" applyProtection="1">
      <alignment wrapText="1"/>
      <protection locked="0"/>
    </xf>
    <xf numFmtId="0" fontId="10" fillId="38" borderId="0" xfId="651" applyFont="1" applyFill="1" applyProtection="1">
      <alignment horizontal="centerContinuous" vertical="top"/>
      <protection locked="0"/>
    </xf>
    <xf numFmtId="0" fontId="10" fillId="0" borderId="0" xfId="651" applyFont="1" applyProtection="1">
      <alignment horizontal="centerContinuous" vertical="top"/>
      <protection locked="0"/>
    </xf>
    <xf numFmtId="0" fontId="110" fillId="0" borderId="0" xfId="0" applyFont="1" applyAlignment="1">
      <alignment vertical="center"/>
    </xf>
    <xf numFmtId="0" fontId="116" fillId="0" borderId="89" xfId="0" applyFont="1" applyBorder="1" applyAlignment="1">
      <alignment vertical="center" wrapText="1"/>
    </xf>
    <xf numFmtId="0" fontId="70" fillId="0" borderId="85" xfId="0" applyFont="1" applyBorder="1" applyAlignment="1">
      <alignment horizontal="left" vertical="center" wrapText="1" indent="2"/>
    </xf>
    <xf numFmtId="0" fontId="72" fillId="0" borderId="79" xfId="0" applyFont="1" applyBorder="1" applyAlignment="1">
      <alignment horizontal="center" vertical="center" wrapText="1"/>
    </xf>
    <xf numFmtId="0" fontId="0" fillId="0" borderId="79" xfId="0" applyBorder="1" applyAlignment="1">
      <alignment vertical="top" wrapText="1"/>
    </xf>
    <xf numFmtId="0" fontId="70" fillId="0" borderId="102" xfId="0" applyFont="1" applyBorder="1" applyAlignment="1">
      <alignment horizontal="left" vertical="center" wrapText="1" indent="2"/>
    </xf>
    <xf numFmtId="0" fontId="72" fillId="0" borderId="102" xfId="0" applyFont="1" applyBorder="1" applyAlignment="1">
      <alignment vertical="center" wrapText="1"/>
    </xf>
    <xf numFmtId="0" fontId="72" fillId="0" borderId="102" xfId="0" applyFont="1" applyBorder="1" applyAlignment="1">
      <alignment horizontal="left" vertical="center" wrapText="1" indent="2"/>
    </xf>
    <xf numFmtId="0" fontId="66" fillId="0" borderId="0" xfId="0" applyFont="1" applyAlignment="1">
      <alignment vertical="center"/>
    </xf>
    <xf numFmtId="0" fontId="8" fillId="0" borderId="42" xfId="121" applyBorder="1" applyAlignment="1">
      <alignment horizontal="left" wrapText="1"/>
    </xf>
    <xf numFmtId="0" fontId="8" fillId="0" borderId="0" xfId="139" applyAlignment="1">
      <alignment horizontal="center"/>
    </xf>
    <xf numFmtId="0" fontId="10" fillId="34" borderId="81" xfId="0" applyFont="1" applyFill="1" applyBorder="1" applyAlignment="1">
      <alignment horizontal="center" wrapText="1"/>
    </xf>
    <xf numFmtId="0" fontId="72" fillId="0" borderId="85" xfId="0" applyFont="1" applyBorder="1" applyAlignment="1">
      <alignment vertical="center" wrapText="1"/>
    </xf>
    <xf numFmtId="0" fontId="72" fillId="0" borderId="74" xfId="0" applyFont="1" applyBorder="1" applyAlignment="1">
      <alignment horizontal="center" vertical="center" wrapText="1"/>
    </xf>
    <xf numFmtId="0" fontId="0" fillId="0" borderId="74" xfId="0" applyBorder="1" applyAlignment="1">
      <alignment vertical="top" wrapText="1"/>
    </xf>
    <xf numFmtId="0" fontId="0" fillId="0" borderId="0" xfId="0" applyAlignment="1">
      <alignment horizontal="center"/>
    </xf>
    <xf numFmtId="0" fontId="8" fillId="33" borderId="66" xfId="0" applyFont="1" applyFill="1" applyBorder="1" applyAlignment="1">
      <alignment wrapText="1"/>
    </xf>
    <xf numFmtId="0" fontId="8" fillId="33" borderId="66" xfId="0" applyFont="1" applyFill="1" applyBorder="1" applyAlignment="1">
      <alignment horizontal="justify" vertical="center"/>
    </xf>
    <xf numFmtId="0" fontId="0" fillId="33" borderId="66" xfId="0" applyFill="1" applyBorder="1" applyAlignment="1">
      <alignment wrapText="1"/>
    </xf>
    <xf numFmtId="0" fontId="8" fillId="33" borderId="67" xfId="0" applyFont="1" applyFill="1" applyBorder="1" applyAlignment="1">
      <alignment wrapText="1"/>
    </xf>
    <xf numFmtId="167" fontId="8" fillId="37" borderId="12" xfId="40" applyNumberFormat="1" applyFont="1" applyFill="1" applyBorder="1" applyProtection="1"/>
    <xf numFmtId="1" fontId="8" fillId="43" borderId="16" xfId="78" applyNumberFormat="1" applyFont="1" applyFill="1" applyBorder="1"/>
    <xf numFmtId="44" fontId="8" fillId="24" borderId="41" xfId="45" applyNumberFormat="1" applyFont="1" applyFill="1" applyBorder="1"/>
    <xf numFmtId="44" fontId="8" fillId="24" borderId="12" xfId="45" applyNumberFormat="1" applyFont="1" applyFill="1" applyBorder="1"/>
    <xf numFmtId="44" fontId="8" fillId="24" borderId="42" xfId="45" applyNumberFormat="1" applyFont="1" applyFill="1" applyBorder="1"/>
    <xf numFmtId="167" fontId="8" fillId="57" borderId="12" xfId="132" applyNumberFormat="1" applyFont="1" applyFill="1" applyBorder="1" applyAlignment="1" applyProtection="1">
      <alignment vertical="center"/>
      <protection locked="0"/>
    </xf>
    <xf numFmtId="41" fontId="41" fillId="41" borderId="21" xfId="0" applyNumberFormat="1" applyFont="1" applyFill="1" applyBorder="1" applyProtection="1">
      <protection locked="0"/>
    </xf>
    <xf numFmtId="41" fontId="41" fillId="37" borderId="21" xfId="0" applyNumberFormat="1" applyFont="1" applyFill="1" applyBorder="1"/>
    <xf numFmtId="41" fontId="41" fillId="41" borderId="12" xfId="0" applyNumberFormat="1" applyFont="1" applyFill="1" applyBorder="1" applyProtection="1">
      <protection locked="0"/>
    </xf>
    <xf numFmtId="41" fontId="41" fillId="37" borderId="12" xfId="0" applyNumberFormat="1" applyFont="1" applyFill="1" applyBorder="1"/>
    <xf numFmtId="0" fontId="8" fillId="0" borderId="21" xfId="0" applyFont="1" applyBorder="1" applyAlignment="1">
      <alignment horizontal="center"/>
    </xf>
    <xf numFmtId="0" fontId="8" fillId="0" borderId="21" xfId="117" applyFont="1" applyBorder="1" applyAlignment="1">
      <alignment horizontal="left"/>
    </xf>
    <xf numFmtId="0" fontId="8" fillId="0" borderId="12" xfId="0" applyFont="1" applyBorder="1" applyAlignment="1">
      <alignment horizontal="center"/>
    </xf>
    <xf numFmtId="0" fontId="8" fillId="0" borderId="12" xfId="117" applyFont="1" applyBorder="1" applyAlignment="1">
      <alignment horizontal="left"/>
    </xf>
    <xf numFmtId="0" fontId="8" fillId="0" borderId="12" xfId="121" applyBorder="1" applyAlignment="1">
      <alignment horizontal="center"/>
    </xf>
    <xf numFmtId="0" fontId="8" fillId="0" borderId="0" xfId="0" applyFont="1" applyAlignment="1">
      <alignment horizontal="left" vertical="center"/>
    </xf>
    <xf numFmtId="0" fontId="8" fillId="0" borderId="0" xfId="121" applyAlignment="1">
      <alignment horizontal="center"/>
    </xf>
    <xf numFmtId="49" fontId="8" fillId="0" borderId="84" xfId="78" applyNumberFormat="1" applyFont="1" applyBorder="1"/>
    <xf numFmtId="44" fontId="8" fillId="37" borderId="16" xfId="41" applyFont="1" applyFill="1" applyBorder="1" applyAlignment="1" applyProtection="1"/>
    <xf numFmtId="44" fontId="8" fillId="37" borderId="14" xfId="41" applyFont="1" applyFill="1" applyBorder="1" applyAlignment="1" applyProtection="1"/>
    <xf numFmtId="44" fontId="8" fillId="37" borderId="17" xfId="41" applyFont="1" applyFill="1" applyBorder="1" applyAlignment="1" applyProtection="1"/>
    <xf numFmtId="41" fontId="8" fillId="37" borderId="16" xfId="35" applyNumberFormat="1" applyFont="1" applyFill="1" applyBorder="1" applyAlignment="1" applyProtection="1"/>
    <xf numFmtId="0" fontId="10" fillId="34" borderId="24" xfId="0" applyFont="1" applyFill="1" applyBorder="1" applyAlignment="1">
      <alignment horizontal="center" vertical="center" wrapText="1"/>
    </xf>
    <xf numFmtId="44" fontId="10" fillId="37" borderId="12" xfId="40" applyFont="1" applyFill="1" applyBorder="1" applyAlignment="1" applyProtection="1">
      <protection locked="0"/>
    </xf>
    <xf numFmtId="0" fontId="10" fillId="34" borderId="12" xfId="121" applyFont="1" applyFill="1" applyBorder="1" applyAlignment="1">
      <alignment horizontal="center" vertical="center" wrapText="1"/>
    </xf>
    <xf numFmtId="0" fontId="60" fillId="34" borderId="12" xfId="0" applyFont="1" applyFill="1" applyBorder="1" applyAlignment="1">
      <alignment horizontal="centerContinuous" vertical="center"/>
    </xf>
    <xf numFmtId="0" fontId="10" fillId="34" borderId="12" xfId="114" quotePrefix="1" applyFont="1" applyFill="1" applyBorder="1" applyAlignment="1">
      <alignment horizontal="centerContinuous" vertical="center" wrapText="1"/>
    </xf>
    <xf numFmtId="0" fontId="10" fillId="34" borderId="25" xfId="0" applyFont="1" applyFill="1" applyBorder="1" applyAlignment="1">
      <alignment horizontal="centerContinuous" vertical="center"/>
    </xf>
    <xf numFmtId="0" fontId="10" fillId="34" borderId="25" xfId="0" applyFont="1" applyFill="1" applyBorder="1" applyAlignment="1">
      <alignment horizontal="centerContinuous" vertical="center" wrapText="1"/>
    </xf>
    <xf numFmtId="167" fontId="8" fillId="42" borderId="12" xfId="40" applyNumberFormat="1" applyFont="1" applyFill="1" applyBorder="1" applyProtection="1">
      <protection locked="0"/>
    </xf>
    <xf numFmtId="167" fontId="8" fillId="24" borderId="12" xfId="40" applyNumberFormat="1" applyFont="1" applyFill="1" applyBorder="1" applyProtection="1"/>
    <xf numFmtId="43" fontId="8" fillId="42" borderId="18" xfId="34" applyFont="1" applyFill="1" applyBorder="1" applyProtection="1">
      <protection locked="0"/>
    </xf>
    <xf numFmtId="0" fontId="8" fillId="0" borderId="0" xfId="0" applyFont="1" applyAlignment="1">
      <alignment horizontal="left" wrapText="1"/>
    </xf>
    <xf numFmtId="0" fontId="41" fillId="34" borderId="36" xfId="121" applyFont="1" applyFill="1" applyBorder="1"/>
    <xf numFmtId="0" fontId="60" fillId="0" borderId="33" xfId="121" applyFont="1" applyBorder="1"/>
    <xf numFmtId="0" fontId="41" fillId="33" borderId="12" xfId="117" applyFont="1" applyFill="1" applyBorder="1" applyAlignment="1">
      <alignment horizontal="left"/>
    </xf>
    <xf numFmtId="0" fontId="60" fillId="34" borderId="19" xfId="121" applyFont="1" applyFill="1" applyBorder="1" applyAlignment="1">
      <alignment horizontal="centerContinuous" vertical="center"/>
    </xf>
    <xf numFmtId="167" fontId="41" fillId="0" borderId="0" xfId="40" applyNumberFormat="1" applyFont="1" applyFill="1" applyBorder="1" applyAlignment="1" applyProtection="1"/>
    <xf numFmtId="0" fontId="57" fillId="34" borderId="12" xfId="121" applyFont="1" applyFill="1" applyBorder="1" applyAlignment="1">
      <alignment horizontal="center" vertical="center" wrapText="1"/>
    </xf>
    <xf numFmtId="0" fontId="54" fillId="34" borderId="86" xfId="0" applyFont="1" applyFill="1" applyBorder="1" applyAlignment="1">
      <alignment wrapText="1"/>
    </xf>
    <xf numFmtId="167" fontId="8" fillId="39" borderId="21" xfId="40" applyNumberFormat="1" applyFont="1" applyFill="1" applyBorder="1" applyAlignment="1" applyProtection="1">
      <protection locked="0"/>
    </xf>
    <xf numFmtId="0" fontId="59" fillId="0" borderId="103" xfId="0" applyFont="1" applyBorder="1" applyAlignment="1">
      <alignment horizontal="center"/>
    </xf>
    <xf numFmtId="166" fontId="8" fillId="37" borderId="12" xfId="40" applyNumberFormat="1" applyFont="1" applyFill="1" applyBorder="1" applyAlignment="1"/>
    <xf numFmtId="166" fontId="8" fillId="34" borderId="12" xfId="40" applyNumberFormat="1" applyFont="1" applyFill="1" applyBorder="1" applyAlignment="1"/>
    <xf numFmtId="166" fontId="8" fillId="37" borderId="19" xfId="40" applyNumberFormat="1" applyFont="1" applyFill="1" applyBorder="1" applyAlignment="1"/>
    <xf numFmtId="166" fontId="8" fillId="37" borderId="42" xfId="40" applyNumberFormat="1" applyFont="1" applyFill="1" applyBorder="1" applyAlignment="1"/>
    <xf numFmtId="166" fontId="8" fillId="37" borderId="12" xfId="40" applyNumberFormat="1" applyFont="1" applyFill="1" applyBorder="1" applyAlignment="1" applyProtection="1"/>
    <xf numFmtId="0" fontId="10" fillId="0" borderId="21" xfId="82" applyFont="1" applyBorder="1" applyAlignment="1">
      <alignment horizontal="centerContinuous" vertical="center"/>
    </xf>
    <xf numFmtId="0" fontId="10" fillId="33" borderId="24" xfId="82" applyFont="1" applyFill="1" applyBorder="1" applyAlignment="1">
      <alignment horizontal="center" vertical="center"/>
    </xf>
    <xf numFmtId="0" fontId="10" fillId="33" borderId="4" xfId="82" applyFont="1" applyFill="1" applyBorder="1" applyAlignment="1">
      <alignment horizontal="center" vertical="center"/>
    </xf>
    <xf numFmtId="0" fontId="10" fillId="33" borderId="19" xfId="82" applyFont="1" applyFill="1" applyBorder="1" applyAlignment="1">
      <alignment horizontal="center" vertical="center"/>
    </xf>
    <xf numFmtId="0" fontId="8" fillId="0" borderId="89" xfId="0" applyFont="1" applyBorder="1" applyAlignment="1">
      <alignment horizontal="center" vertical="center" wrapText="1"/>
    </xf>
    <xf numFmtId="0" fontId="41" fillId="0" borderId="12" xfId="0" applyFont="1" applyBorder="1"/>
    <xf numFmtId="0" fontId="8" fillId="0" borderId="40" xfId="0" applyFont="1" applyBorder="1" applyAlignment="1">
      <alignment horizontal="left" wrapText="1"/>
    </xf>
    <xf numFmtId="164" fontId="8" fillId="0" borderId="39" xfId="0" applyNumberFormat="1" applyFont="1" applyBorder="1" applyAlignment="1">
      <alignment horizontal="center" wrapText="1"/>
    </xf>
    <xf numFmtId="0" fontId="3" fillId="0" borderId="0" xfId="121" applyFont="1" applyProtection="1">
      <protection locked="0"/>
    </xf>
    <xf numFmtId="164" fontId="8" fillId="0" borderId="41" xfId="121" applyNumberFormat="1" applyBorder="1" applyAlignment="1">
      <alignment horizontal="center"/>
    </xf>
    <xf numFmtId="0" fontId="8" fillId="0" borderId="12" xfId="139" applyBorder="1"/>
    <xf numFmtId="0" fontId="3" fillId="0" borderId="0" xfId="0" applyFont="1" applyProtection="1">
      <protection locked="0"/>
    </xf>
    <xf numFmtId="0" fontId="8" fillId="0" borderId="42" xfId="139" applyBorder="1" applyAlignment="1">
      <alignment wrapText="1"/>
    </xf>
    <xf numFmtId="164" fontId="8" fillId="0" borderId="39" xfId="121" applyNumberFormat="1" applyBorder="1" applyAlignment="1">
      <alignment horizontal="center"/>
    </xf>
    <xf numFmtId="0" fontId="8" fillId="0" borderId="12" xfId="121" applyBorder="1"/>
    <xf numFmtId="0" fontId="54" fillId="34" borderId="65" xfId="0" applyFont="1" applyFill="1" applyBorder="1" applyAlignment="1">
      <alignment wrapText="1"/>
    </xf>
    <xf numFmtId="0" fontId="57" fillId="34" borderId="19" xfId="0" applyFont="1" applyFill="1" applyBorder="1" applyAlignment="1">
      <alignment horizontal="center"/>
    </xf>
    <xf numFmtId="0" fontId="32" fillId="0" borderId="0" xfId="121" applyFont="1"/>
    <xf numFmtId="0" fontId="10" fillId="0" borderId="0" xfId="121" applyFont="1"/>
    <xf numFmtId="0" fontId="8" fillId="0" borderId="0" xfId="121"/>
    <xf numFmtId="0" fontId="116" fillId="37" borderId="41" xfId="0" applyFont="1" applyFill="1" applyBorder="1" applyAlignment="1">
      <alignment horizontal="center" vertical="center" wrapText="1"/>
    </xf>
    <xf numFmtId="0" fontId="116" fillId="37" borderId="12" xfId="0" applyFont="1" applyFill="1" applyBorder="1" applyAlignment="1">
      <alignment horizontal="center" vertical="center"/>
    </xf>
    <xf numFmtId="0" fontId="8" fillId="37" borderId="42" xfId="0" applyFont="1" applyFill="1" applyBorder="1" applyAlignment="1">
      <alignment horizontal="left" vertical="center" wrapText="1"/>
    </xf>
    <xf numFmtId="0" fontId="116" fillId="37" borderId="37" xfId="0" applyFont="1" applyFill="1" applyBorder="1" applyAlignment="1">
      <alignment horizontal="center" vertical="center" wrapText="1"/>
    </xf>
    <xf numFmtId="0" fontId="116" fillId="37" borderId="25" xfId="0" applyFont="1" applyFill="1" applyBorder="1" applyAlignment="1">
      <alignment horizontal="center" vertical="center"/>
    </xf>
    <xf numFmtId="0" fontId="8" fillId="37" borderId="38" xfId="0" applyFont="1" applyFill="1" applyBorder="1" applyAlignment="1">
      <alignment horizontal="left" vertical="center" wrapText="1"/>
    </xf>
    <xf numFmtId="0" fontId="116" fillId="37" borderId="43" xfId="0" applyFont="1" applyFill="1" applyBorder="1" applyAlignment="1">
      <alignment horizontal="center" vertical="center" wrapText="1"/>
    </xf>
    <xf numFmtId="0" fontId="116" fillId="37" borderId="44" xfId="0" applyFont="1" applyFill="1" applyBorder="1" applyAlignment="1">
      <alignment horizontal="center" vertical="center"/>
    </xf>
    <xf numFmtId="0" fontId="8" fillId="37" borderId="45" xfId="0" applyFont="1" applyFill="1" applyBorder="1" applyAlignment="1">
      <alignment horizontal="left" vertical="center" wrapText="1"/>
    </xf>
    <xf numFmtId="0" fontId="10" fillId="0" borderId="0" xfId="139" applyFont="1" applyAlignment="1">
      <alignment vertical="center"/>
    </xf>
    <xf numFmtId="0" fontId="10" fillId="43" borderId="12" xfId="532" applyFont="1" applyFill="1" applyBorder="1" applyAlignment="1">
      <alignment horizontal="centerContinuous" vertical="top"/>
    </xf>
    <xf numFmtId="0" fontId="72" fillId="0" borderId="25" xfId="532" applyFont="1" applyBorder="1" applyAlignment="1">
      <alignment horizontal="left" vertical="center"/>
    </xf>
    <xf numFmtId="0" fontId="72" fillId="0" borderId="16" xfId="532" applyFont="1" applyBorder="1" applyAlignment="1">
      <alignment horizontal="left" vertical="top" indent="2"/>
    </xf>
    <xf numFmtId="0" fontId="58" fillId="0" borderId="16" xfId="532" applyFont="1" applyBorder="1" applyAlignment="1">
      <alignment horizontal="left" vertical="top" indent="2"/>
    </xf>
    <xf numFmtId="0" fontId="72" fillId="0" borderId="21" xfId="532" applyFont="1" applyBorder="1" applyAlignment="1">
      <alignment horizontal="left" vertical="top" indent="2"/>
    </xf>
    <xf numFmtId="0" fontId="10" fillId="43" borderId="12" xfId="532" applyFont="1" applyFill="1" applyBorder="1" applyAlignment="1">
      <alignment horizontal="centerContinuous" vertical="center" wrapText="1"/>
    </xf>
    <xf numFmtId="0" fontId="10" fillId="43" borderId="12" xfId="532" applyFont="1" applyFill="1" applyBorder="1" applyAlignment="1">
      <alignment horizontal="centerContinuous" vertical="center"/>
    </xf>
    <xf numFmtId="0" fontId="8" fillId="0" borderId="12" xfId="532" applyBorder="1" applyAlignment="1">
      <alignment horizontal="centerContinuous" vertical="center" wrapText="1"/>
    </xf>
    <xf numFmtId="0" fontId="8" fillId="0" borderId="12" xfId="532" applyBorder="1" applyAlignment="1">
      <alignment horizontal="centerContinuous" vertical="center"/>
    </xf>
    <xf numFmtId="0" fontId="10" fillId="0" borderId="12" xfId="532" applyFont="1" applyBorder="1" applyAlignment="1">
      <alignment horizontal="center" vertical="center"/>
    </xf>
    <xf numFmtId="0" fontId="8" fillId="0" borderId="12" xfId="532" applyBorder="1" applyAlignment="1">
      <alignment horizontal="centerContinuous" vertical="top"/>
    </xf>
    <xf numFmtId="0" fontId="8" fillId="0" borderId="12" xfId="114" quotePrefix="1" applyFont="1" applyBorder="1" applyAlignment="1">
      <alignment horizontal="left"/>
    </xf>
    <xf numFmtId="0" fontId="8" fillId="0" borderId="12" xfId="114" applyFont="1" applyBorder="1" applyAlignment="1">
      <alignment horizontal="left"/>
    </xf>
    <xf numFmtId="0" fontId="32" fillId="0" borderId="0" xfId="82" applyFont="1" applyAlignment="1">
      <alignment horizontal="left" vertical="center"/>
    </xf>
    <xf numFmtId="0" fontId="8" fillId="0" borderId="0" xfId="655" applyAlignment="1">
      <alignment vertical="top"/>
    </xf>
    <xf numFmtId="0" fontId="111" fillId="0" borderId="12" xfId="82" applyFont="1" applyBorder="1" applyAlignment="1">
      <alignment vertical="center"/>
    </xf>
    <xf numFmtId="164" fontId="8" fillId="0" borderId="12" xfId="139" applyNumberFormat="1" applyBorder="1" applyAlignment="1">
      <alignment horizontal="center"/>
    </xf>
    <xf numFmtId="5" fontId="8" fillId="0" borderId="0" xfId="132" applyNumberFormat="1" applyFont="1" applyAlignment="1">
      <alignment vertical="top"/>
    </xf>
    <xf numFmtId="5" fontId="8" fillId="43" borderId="0" xfId="132" applyNumberFormat="1" applyFont="1" applyFill="1" applyAlignment="1">
      <alignment vertical="top"/>
    </xf>
    <xf numFmtId="5" fontId="8" fillId="43" borderId="48" xfId="132" applyNumberFormat="1" applyFont="1" applyFill="1" applyBorder="1" applyAlignment="1">
      <alignment vertical="top"/>
    </xf>
    <xf numFmtId="0" fontId="10" fillId="0" borderId="108" xfId="655" applyFont="1" applyBorder="1" applyAlignment="1">
      <alignment horizontal="left" vertical="center" wrapText="1"/>
    </xf>
    <xf numFmtId="0" fontId="10" fillId="0" borderId="109" xfId="655" applyFont="1" applyBorder="1" applyAlignment="1">
      <alignment horizontal="left" vertical="center" wrapText="1"/>
    </xf>
    <xf numFmtId="0" fontId="10" fillId="0" borderId="110" xfId="655" applyFont="1" applyBorder="1" applyAlignment="1">
      <alignment horizontal="left" vertical="center" wrapText="1"/>
    </xf>
    <xf numFmtId="44" fontId="10" fillId="34" borderId="24" xfId="40" applyFont="1" applyFill="1" applyBorder="1" applyAlignment="1" applyProtection="1">
      <alignment horizontal="center"/>
    </xf>
    <xf numFmtId="0" fontId="32" fillId="0" borderId="0" xfId="82" applyFont="1" applyAlignment="1" applyProtection="1">
      <alignment horizontal="left" vertical="center"/>
      <protection locked="0"/>
    </xf>
    <xf numFmtId="0" fontId="8" fillId="0" borderId="28" xfId="655" applyBorder="1" applyAlignment="1">
      <alignment vertical="top"/>
    </xf>
    <xf numFmtId="0" fontId="8" fillId="0" borderId="111" xfId="655" applyBorder="1" applyAlignment="1">
      <alignment vertical="top"/>
    </xf>
    <xf numFmtId="0" fontId="8" fillId="0" borderId="29" xfId="655" applyBorder="1" applyAlignment="1">
      <alignment vertical="top"/>
    </xf>
    <xf numFmtId="0" fontId="8" fillId="0" borderId="112" xfId="655" applyBorder="1" applyAlignment="1">
      <alignment vertical="top"/>
    </xf>
    <xf numFmtId="0" fontId="8" fillId="0" borderId="30" xfId="655" applyBorder="1" applyAlignment="1">
      <alignment vertical="top"/>
    </xf>
    <xf numFmtId="0" fontId="120" fillId="0" borderId="12" xfId="655" applyFont="1" applyBorder="1" applyAlignment="1">
      <alignment horizontal="centerContinuous" vertical="center" wrapText="1"/>
    </xf>
    <xf numFmtId="0" fontId="120" fillId="0" borderId="12" xfId="655" quotePrefix="1" applyFont="1" applyBorder="1" applyAlignment="1">
      <alignment horizontal="centerContinuous" vertical="center" wrapText="1"/>
    </xf>
    <xf numFmtId="0" fontId="120" fillId="0" borderId="12" xfId="655" applyFont="1" applyBorder="1" applyAlignment="1">
      <alignment horizontal="center" vertical="center" wrapText="1"/>
    </xf>
    <xf numFmtId="0" fontId="120" fillId="0" borderId="12" xfId="655" applyFont="1" applyBorder="1" applyAlignment="1">
      <alignment horizontal="center" vertical="center"/>
    </xf>
    <xf numFmtId="0" fontId="8" fillId="0" borderId="31" xfId="655" applyBorder="1" applyAlignment="1">
      <alignment vertical="top"/>
    </xf>
    <xf numFmtId="0" fontId="119" fillId="34" borderId="12" xfId="655" applyFont="1" applyFill="1" applyBorder="1" applyAlignment="1">
      <alignment horizontal="center" vertical="center" wrapText="1"/>
    </xf>
    <xf numFmtId="14" fontId="120" fillId="42" borderId="12" xfId="655" applyNumberFormat="1" applyFont="1" applyFill="1" applyBorder="1" applyAlignment="1" applyProtection="1">
      <alignment horizontal="center" vertical="center"/>
      <protection locked="0"/>
    </xf>
    <xf numFmtId="167" fontId="8" fillId="42" borderId="12" xfId="41" applyNumberFormat="1" applyFont="1" applyFill="1" applyBorder="1" applyAlignment="1" applyProtection="1">
      <protection locked="0"/>
    </xf>
    <xf numFmtId="167" fontId="8" fillId="37" borderId="12" xfId="41" applyNumberFormat="1" applyFont="1" applyFill="1" applyBorder="1" applyAlignment="1" applyProtection="1"/>
    <xf numFmtId="167" fontId="8" fillId="37" borderId="12" xfId="41" applyNumberFormat="1" applyFill="1" applyBorder="1" applyAlignment="1" applyProtection="1"/>
    <xf numFmtId="0" fontId="121" fillId="37" borderId="12" xfId="655" applyFont="1" applyFill="1" applyBorder="1" applyAlignment="1" applyProtection="1">
      <alignment horizontal="center" vertical="center"/>
    </xf>
    <xf numFmtId="0" fontId="60" fillId="0" borderId="105" xfId="121" applyFont="1" applyBorder="1"/>
    <xf numFmtId="166" fontId="60" fillId="37" borderId="105" xfId="125" applyNumberFormat="1" applyFont="1" applyFill="1" applyBorder="1" applyAlignment="1" applyProtection="1"/>
    <xf numFmtId="166" fontId="60" fillId="37" borderId="105" xfId="121" applyNumberFormat="1" applyFont="1" applyFill="1" applyBorder="1"/>
    <xf numFmtId="167" fontId="60" fillId="37" borderId="105" xfId="41" applyNumberFormat="1" applyFont="1" applyFill="1" applyBorder="1" applyAlignment="1" applyProtection="1"/>
    <xf numFmtId="43" fontId="60" fillId="37" borderId="105" xfId="125" applyFont="1" applyFill="1" applyBorder="1" applyAlignment="1" applyProtection="1"/>
    <xf numFmtId="44" fontId="60" fillId="37" borderId="105" xfId="41" applyFont="1" applyFill="1" applyBorder="1" applyAlignment="1" applyProtection="1"/>
    <xf numFmtId="43" fontId="60" fillId="43" borderId="105" xfId="125" applyFont="1" applyFill="1" applyBorder="1" applyAlignment="1" applyProtection="1"/>
    <xf numFmtId="44" fontId="60" fillId="43" borderId="106" xfId="41" applyFont="1" applyFill="1" applyBorder="1" applyAlignment="1" applyProtection="1"/>
    <xf numFmtId="44" fontId="60" fillId="43" borderId="107" xfId="41" applyFont="1" applyFill="1" applyBorder="1" applyAlignment="1" applyProtection="1"/>
    <xf numFmtId="0" fontId="61" fillId="0" borderId="84" xfId="78" applyFont="1" applyBorder="1"/>
    <xf numFmtId="49" fontId="41" fillId="0" borderId="84" xfId="78" applyNumberFormat="1" applyFont="1" applyBorder="1"/>
    <xf numFmtId="49" fontId="41" fillId="0" borderId="75" xfId="78" applyNumberFormat="1" applyFont="1" applyBorder="1"/>
    <xf numFmtId="0" fontId="29" fillId="0" borderId="0" xfId="528" applyFont="1"/>
    <xf numFmtId="0" fontId="32" fillId="0" borderId="0" xfId="139" applyFont="1"/>
    <xf numFmtId="0" fontId="0" fillId="0" borderId="0" xfId="0" applyAlignment="1">
      <alignment horizontal="centerContinuous" vertical="top"/>
    </xf>
    <xf numFmtId="0" fontId="10" fillId="32" borderId="0" xfId="0" applyFont="1" applyFill="1" applyAlignment="1">
      <alignment horizontal="left"/>
    </xf>
    <xf numFmtId="0" fontId="68" fillId="0" borderId="33" xfId="0" applyFont="1" applyBorder="1" applyAlignment="1" applyProtection="1">
      <alignment horizontal="left"/>
      <protection locked="0"/>
    </xf>
    <xf numFmtId="14" fontId="68" fillId="0" borderId="33" xfId="0" applyNumberFormat="1" applyFont="1" applyBorder="1" applyAlignment="1" applyProtection="1">
      <alignment horizontal="left" vertical="center"/>
      <protection locked="0"/>
    </xf>
    <xf numFmtId="14" fontId="0" fillId="0" borderId="0" xfId="0" applyNumberFormat="1" applyAlignment="1">
      <alignment horizontal="centerContinuous" vertical="top"/>
    </xf>
    <xf numFmtId="0" fontId="8" fillId="0" borderId="0" xfId="0" applyFont="1" applyAlignment="1">
      <alignment horizontal="centerContinuous" vertical="top"/>
    </xf>
    <xf numFmtId="0" fontId="10" fillId="0" borderId="0" xfId="0" applyFont="1" applyAlignment="1">
      <alignment horizontal="left" vertical="top"/>
    </xf>
    <xf numFmtId="0" fontId="0" fillId="0" borderId="0" xfId="0" applyAlignment="1">
      <alignment horizontal="left" vertical="top"/>
    </xf>
    <xf numFmtId="0" fontId="35" fillId="0" borderId="0" xfId="0" applyFont="1" applyAlignment="1">
      <alignment horizontal="centerContinuous"/>
    </xf>
    <xf numFmtId="0" fontId="0" fillId="0" borderId="0" xfId="0" applyAlignment="1">
      <alignment horizontal="centerContinuous"/>
    </xf>
    <xf numFmtId="0" fontId="32" fillId="0" borderId="0" xfId="0" applyFont="1" applyAlignment="1">
      <alignment horizontal="centerContinuous" vertical="top"/>
    </xf>
    <xf numFmtId="0" fontId="39" fillId="0" borderId="0" xfId="0" applyFont="1" applyAlignment="1">
      <alignment horizontal="centerContinuous" vertical="top"/>
    </xf>
    <xf numFmtId="0" fontId="10" fillId="0" borderId="0" xfId="0" applyFont="1" applyAlignment="1">
      <alignment horizontal="centerContinuous" vertical="top"/>
    </xf>
    <xf numFmtId="0" fontId="0" fillId="0" borderId="0" xfId="0" applyAlignment="1">
      <alignment horizontal="center" vertical="top"/>
    </xf>
    <xf numFmtId="0" fontId="8" fillId="0" borderId="66" xfId="0" applyFont="1" applyBorder="1" applyAlignment="1">
      <alignment wrapText="1"/>
    </xf>
    <xf numFmtId="0" fontId="41" fillId="0" borderId="12" xfId="0" applyFont="1" applyBorder="1" applyAlignment="1">
      <alignment wrapText="1"/>
    </xf>
    <xf numFmtId="0" fontId="8" fillId="0" borderId="12" xfId="0" applyFont="1" applyBorder="1" applyAlignment="1">
      <alignment wrapText="1"/>
    </xf>
    <xf numFmtId="0" fontId="41" fillId="0" borderId="12" xfId="652" applyFont="1" applyBorder="1" applyAlignment="1">
      <alignment wrapText="1"/>
    </xf>
    <xf numFmtId="0" fontId="10" fillId="34" borderId="113" xfId="0" applyFont="1" applyFill="1" applyBorder="1" applyAlignment="1">
      <alignment horizontal="center" wrapText="1"/>
    </xf>
    <xf numFmtId="0" fontId="10" fillId="34" borderId="114" xfId="0" applyFont="1" applyFill="1" applyBorder="1" applyAlignment="1">
      <alignment horizontal="center" wrapText="1"/>
    </xf>
    <xf numFmtId="0" fontId="10" fillId="34" borderId="115" xfId="0" applyFont="1" applyFill="1" applyBorder="1" applyAlignment="1">
      <alignment horizontal="center" wrapText="1"/>
    </xf>
    <xf numFmtId="0" fontId="8" fillId="0" borderId="107" xfId="0" applyFont="1" applyBorder="1" applyAlignment="1">
      <alignment vertical="center"/>
    </xf>
    <xf numFmtId="0" fontId="68" fillId="0" borderId="107" xfId="0" applyFont="1" applyBorder="1" applyAlignment="1">
      <alignment vertical="center" wrapText="1"/>
    </xf>
    <xf numFmtId="0" fontId="8" fillId="0" borderId="107" xfId="0" applyFont="1" applyBorder="1" applyAlignment="1">
      <alignment vertical="center" wrapText="1"/>
    </xf>
    <xf numFmtId="0" fontId="8" fillId="0" borderId="107" xfId="0" applyFont="1" applyBorder="1" applyAlignment="1">
      <alignment horizontal="center" vertical="center" wrapText="1"/>
    </xf>
    <xf numFmtId="0" fontId="118" fillId="0" borderId="113" xfId="139" applyFont="1" applyBorder="1" applyAlignment="1">
      <alignment vertical="top" wrapText="1"/>
    </xf>
    <xf numFmtId="0" fontId="118" fillId="0" borderId="89" xfId="0" applyFont="1" applyBorder="1" applyAlignment="1">
      <alignment vertical="top" wrapText="1"/>
    </xf>
    <xf numFmtId="0" fontId="8" fillId="0" borderId="116" xfId="0" applyFont="1" applyBorder="1" applyAlignment="1">
      <alignment vertical="top" wrapText="1"/>
    </xf>
    <xf numFmtId="0" fontId="8" fillId="0" borderId="79" xfId="0" applyFont="1" applyBorder="1" applyAlignment="1">
      <alignment vertical="center" wrapText="1"/>
    </xf>
    <xf numFmtId="0" fontId="118" fillId="0" borderId="89" xfId="139" applyFont="1" applyBorder="1" applyAlignment="1">
      <alignment horizontal="left" vertical="top" wrapText="1"/>
    </xf>
    <xf numFmtId="0" fontId="10" fillId="0" borderId="102" xfId="0" applyFont="1" applyBorder="1" applyAlignment="1">
      <alignment vertical="center" wrapText="1"/>
    </xf>
    <xf numFmtId="0" fontId="54" fillId="0" borderId="107" xfId="0" applyFont="1" applyBorder="1" applyAlignment="1">
      <alignment vertical="center"/>
    </xf>
    <xf numFmtId="0" fontId="118" fillId="0" borderId="113" xfId="0" applyFont="1" applyBorder="1" applyAlignment="1">
      <alignment vertical="top" wrapText="1"/>
    </xf>
    <xf numFmtId="0" fontId="8" fillId="0" borderId="89" xfId="0" applyFont="1" applyBorder="1" applyAlignment="1">
      <alignment vertical="top"/>
    </xf>
    <xf numFmtId="0" fontId="54" fillId="0" borderId="107" xfId="0" applyFont="1" applyBorder="1" applyAlignment="1">
      <alignment vertical="center" wrapText="1"/>
    </xf>
    <xf numFmtId="0" fontId="118" fillId="0" borderId="89" xfId="139" applyFont="1" applyBorder="1" applyAlignment="1">
      <alignment vertical="top" wrapText="1"/>
    </xf>
    <xf numFmtId="0" fontId="10" fillId="0" borderId="107" xfId="0" applyFont="1" applyBorder="1" applyAlignment="1">
      <alignment vertical="center"/>
    </xf>
    <xf numFmtId="0" fontId="10" fillId="0" borderId="107" xfId="0" applyFont="1" applyBorder="1" applyAlignment="1">
      <alignment horizontal="center" vertical="center" wrapText="1"/>
    </xf>
    <xf numFmtId="0" fontId="8" fillId="0" borderId="89" xfId="139" applyBorder="1" applyAlignment="1">
      <alignment horizontal="left" vertical="top" wrapText="1"/>
    </xf>
    <xf numFmtId="0" fontId="8" fillId="0" borderId="89" xfId="0" applyFont="1" applyBorder="1" applyAlignment="1">
      <alignment vertical="center" wrapText="1"/>
    </xf>
    <xf numFmtId="0" fontId="41" fillId="0" borderId="12" xfId="117" applyFont="1" applyBorder="1" applyAlignment="1">
      <alignment horizontal="left" vertical="center"/>
    </xf>
    <xf numFmtId="0" fontId="122" fillId="0" borderId="107" xfId="0" applyFont="1" applyBorder="1" applyAlignment="1">
      <alignment vertical="center" wrapText="1"/>
    </xf>
    <xf numFmtId="0" fontId="8" fillId="0" borderId="116" xfId="0" applyFont="1" applyBorder="1" applyAlignment="1">
      <alignment vertical="center" wrapText="1"/>
    </xf>
    <xf numFmtId="0" fontId="8" fillId="0" borderId="115" xfId="0" applyFont="1" applyBorder="1" applyAlignment="1">
      <alignment vertical="top" wrapText="1"/>
    </xf>
    <xf numFmtId="0" fontId="30" fillId="0" borderId="21" xfId="0" applyFont="1" applyBorder="1" applyAlignment="1">
      <alignment vertical="top" wrapText="1"/>
    </xf>
    <xf numFmtId="0" fontId="118" fillId="0" borderId="117" xfId="0" applyFont="1" applyBorder="1" applyAlignment="1">
      <alignment vertical="top" wrapText="1"/>
    </xf>
    <xf numFmtId="0" fontId="30" fillId="0" borderId="107" xfId="0" applyFont="1" applyBorder="1" applyAlignment="1">
      <alignment vertical="top"/>
    </xf>
    <xf numFmtId="0" fontId="8" fillId="0" borderId="89" xfId="0" applyFont="1" applyBorder="1" applyAlignment="1">
      <alignment vertical="top" wrapText="1"/>
    </xf>
    <xf numFmtId="0" fontId="8" fillId="0" borderId="0" xfId="0" applyFont="1" applyAlignment="1">
      <alignment vertical="center" wrapText="1"/>
    </xf>
    <xf numFmtId="0" fontId="8" fillId="0" borderId="0" xfId="0" applyFont="1" applyAlignment="1">
      <alignment horizontal="center" vertical="center" wrapText="1"/>
    </xf>
    <xf numFmtId="0" fontId="0" fillId="0" borderId="107" xfId="0" applyBorder="1" applyAlignment="1">
      <alignment vertical="top" wrapText="1"/>
    </xf>
    <xf numFmtId="0" fontId="72" fillId="0" borderId="107" xfId="0" applyFont="1" applyBorder="1" applyAlignment="1">
      <alignment horizontal="center" vertical="center" wrapText="1"/>
    </xf>
    <xf numFmtId="0" fontId="30" fillId="0" borderId="107" xfId="0" applyFont="1" applyBorder="1" applyAlignment="1">
      <alignment vertical="top" wrapText="1"/>
    </xf>
    <xf numFmtId="0" fontId="70" fillId="0" borderId="117" xfId="0" applyFont="1" applyBorder="1" applyAlignment="1">
      <alignment horizontal="left" vertical="center" wrapText="1" indent="2"/>
    </xf>
    <xf numFmtId="0" fontId="72" fillId="0" borderId="117" xfId="0" applyFont="1" applyBorder="1" applyAlignment="1">
      <alignment vertical="center" wrapText="1"/>
    </xf>
    <xf numFmtId="0" fontId="81" fillId="0" borderId="0" xfId="361"/>
    <xf numFmtId="0" fontId="41" fillId="34" borderId="25" xfId="361" applyFont="1" applyFill="1" applyBorder="1"/>
    <xf numFmtId="0" fontId="10" fillId="34" borderId="14" xfId="116" applyFont="1" applyFill="1" applyBorder="1" applyAlignment="1">
      <alignment horizontal="center" vertical="center" wrapText="1"/>
    </xf>
    <xf numFmtId="0" fontId="60" fillId="34" borderId="16" xfId="361" applyFont="1" applyFill="1" applyBorder="1" applyAlignment="1">
      <alignment vertical="center" wrapText="1"/>
    </xf>
    <xf numFmtId="0" fontId="60" fillId="34" borderId="16" xfId="361" applyFont="1" applyFill="1" applyBorder="1"/>
    <xf numFmtId="0" fontId="41" fillId="34" borderId="16" xfId="361" applyFont="1" applyFill="1" applyBorder="1" applyAlignment="1">
      <alignment wrapText="1"/>
    </xf>
    <xf numFmtId="0" fontId="41" fillId="0" borderId="36" xfId="361" applyFont="1" applyBorder="1" applyAlignment="1">
      <alignment horizontal="center"/>
    </xf>
    <xf numFmtId="14" fontId="41" fillId="0" borderId="48" xfId="117" applyNumberFormat="1" applyFont="1" applyBorder="1" applyAlignment="1">
      <alignment horizontal="left"/>
    </xf>
    <xf numFmtId="0" fontId="41" fillId="0" borderId="25" xfId="117" applyFont="1" applyBorder="1" applyAlignment="1">
      <alignment horizontal="left"/>
    </xf>
    <xf numFmtId="0" fontId="41" fillId="0" borderId="25" xfId="361" applyFont="1" applyBorder="1" applyAlignment="1">
      <alignment wrapText="1"/>
    </xf>
    <xf numFmtId="0" fontId="2" fillId="37" borderId="12" xfId="0" applyFont="1" applyFill="1" applyBorder="1" applyAlignment="1">
      <alignment horizontal="center" vertical="center" wrapText="1"/>
    </xf>
    <xf numFmtId="0" fontId="2" fillId="37" borderId="4" xfId="0" applyFont="1" applyFill="1" applyBorder="1" applyAlignment="1">
      <alignment horizontal="center" vertical="center" wrapText="1"/>
    </xf>
    <xf numFmtId="0" fontId="2" fillId="37" borderId="24" xfId="0" applyFont="1" applyFill="1" applyBorder="1" applyAlignment="1">
      <alignment horizontal="center" vertical="center" wrapText="1"/>
    </xf>
    <xf numFmtId="0" fontId="2" fillId="37" borderId="42" xfId="0" applyFont="1" applyFill="1" applyBorder="1" applyAlignment="1">
      <alignment horizontal="center" vertical="center" wrapText="1"/>
    </xf>
    <xf numFmtId="0" fontId="2" fillId="0" borderId="25" xfId="361" applyFont="1" applyBorder="1"/>
    <xf numFmtId="0" fontId="81" fillId="0" borderId="27" xfId="361" applyBorder="1"/>
    <xf numFmtId="0" fontId="81" fillId="0" borderId="33" xfId="361" applyBorder="1"/>
    <xf numFmtId="0" fontId="81" fillId="0" borderId="49" xfId="361" applyBorder="1"/>
    <xf numFmtId="0" fontId="2" fillId="0" borderId="78" xfId="361" applyFont="1" applyBorder="1" applyAlignment="1">
      <alignment wrapText="1"/>
    </xf>
    <xf numFmtId="0" fontId="81" fillId="0" borderId="21" xfId="361" applyBorder="1"/>
    <xf numFmtId="0" fontId="2" fillId="37" borderId="42" xfId="0" applyFont="1" applyFill="1" applyBorder="1" applyAlignment="1">
      <alignment horizontal="center"/>
    </xf>
    <xf numFmtId="167" fontId="8" fillId="39" borderId="12" xfId="40" applyNumberFormat="1" applyFont="1" applyFill="1" applyBorder="1" applyAlignment="1" applyProtection="1">
      <protection locked="0"/>
    </xf>
    <xf numFmtId="167" fontId="8" fillId="42" borderId="12" xfId="40" applyNumberFormat="1" applyFont="1" applyFill="1" applyBorder="1" applyAlignment="1" applyProtection="1">
      <protection locked="0"/>
    </xf>
    <xf numFmtId="167" fontId="8" fillId="42" borderId="41" xfId="40" applyNumberFormat="1" applyFont="1" applyFill="1" applyBorder="1" applyAlignment="1" applyProtection="1">
      <protection locked="0"/>
    </xf>
    <xf numFmtId="167" fontId="8" fillId="39" borderId="41" xfId="40" applyNumberFormat="1" applyFont="1" applyFill="1" applyBorder="1" applyAlignment="1" applyProtection="1">
      <protection locked="0"/>
    </xf>
    <xf numFmtId="0" fontId="54" fillId="0" borderId="0" xfId="0" applyFont="1" applyProtection="1">
      <protection locked="0"/>
    </xf>
    <xf numFmtId="167" fontId="54" fillId="0" borderId="0" xfId="0" applyNumberFormat="1" applyFont="1" applyProtection="1">
      <protection locked="0"/>
    </xf>
    <xf numFmtId="49" fontId="8" fillId="39" borderId="12" xfId="40" applyNumberFormat="1" applyFont="1" applyFill="1" applyBorder="1" applyAlignment="1" applyProtection="1">
      <alignment vertical="top"/>
      <protection locked="0"/>
    </xf>
    <xf numFmtId="49" fontId="8" fillId="39" borderId="12" xfId="40" applyNumberFormat="1" applyFont="1" applyFill="1" applyBorder="1" applyAlignment="1" applyProtection="1">
      <alignment vertical="top" wrapText="1"/>
      <protection locked="0"/>
    </xf>
    <xf numFmtId="49" fontId="8" fillId="38" borderId="0" xfId="651" applyNumberFormat="1" applyFont="1" applyFill="1" applyAlignment="1" applyProtection="1">
      <alignment vertical="top" wrapText="1"/>
    </xf>
    <xf numFmtId="49" fontId="10" fillId="34" borderId="25" xfId="0" applyNumberFormat="1" applyFont="1" applyFill="1" applyBorder="1" applyAlignment="1">
      <alignment horizontal="centerContinuous" vertical="top"/>
    </xf>
    <xf numFmtId="49" fontId="8" fillId="38" borderId="0" xfId="651" applyNumberFormat="1" applyFont="1" applyFill="1" applyAlignment="1" applyProtection="1">
      <alignment vertical="top" wrapText="1"/>
      <protection locked="0"/>
    </xf>
    <xf numFmtId="49" fontId="8" fillId="0" borderId="0" xfId="651" applyNumberFormat="1" applyFont="1" applyAlignment="1" applyProtection="1">
      <alignment horizontal="centerContinuous" vertical="top"/>
      <protection locked="0"/>
    </xf>
    <xf numFmtId="14" fontId="10" fillId="37" borderId="4" xfId="82" applyNumberFormat="1" applyFont="1" applyFill="1" applyBorder="1" applyAlignment="1">
      <alignment horizontal="centerContinuous" vertical="center"/>
    </xf>
    <xf numFmtId="166" fontId="2" fillId="37" borderId="12" xfId="40" applyNumberFormat="1" applyFont="1" applyFill="1" applyBorder="1" applyAlignment="1" applyProtection="1"/>
    <xf numFmtId="0" fontId="10" fillId="0" borderId="107" xfId="0" applyFont="1" applyBorder="1" applyAlignment="1">
      <alignment vertical="center" wrapText="1"/>
    </xf>
    <xf numFmtId="0" fontId="8" fillId="0" borderId="102" xfId="0" applyFont="1" applyBorder="1" applyAlignment="1">
      <alignment vertical="center" wrapText="1"/>
    </xf>
    <xf numFmtId="0" fontId="30" fillId="0" borderId="117" xfId="0" applyFont="1" applyBorder="1" applyAlignment="1">
      <alignment vertical="top" wrapText="1"/>
    </xf>
    <xf numFmtId="0" fontId="30" fillId="0" borderId="85" xfId="0" applyFont="1" applyBorder="1" applyAlignment="1">
      <alignment vertical="top" wrapText="1"/>
    </xf>
    <xf numFmtId="0" fontId="30" fillId="0" borderId="102" xfId="0" applyFont="1" applyBorder="1" applyAlignment="1">
      <alignment vertical="top" wrapText="1"/>
    </xf>
    <xf numFmtId="0" fontId="10" fillId="0" borderId="0" xfId="82" applyFont="1" applyAlignment="1">
      <alignment horizontal="center" vertical="center"/>
    </xf>
    <xf numFmtId="0" fontId="10" fillId="34" borderId="12" xfId="0" applyFont="1" applyFill="1" applyBorder="1" applyAlignment="1">
      <alignment horizontal="center"/>
    </xf>
    <xf numFmtId="0" fontId="10" fillId="34" borderId="23" xfId="0" applyFont="1" applyFill="1" applyBorder="1" applyAlignment="1">
      <alignment horizontal="center"/>
    </xf>
    <xf numFmtId="0" fontId="10" fillId="34" borderId="24" xfId="0" applyFont="1" applyFill="1" applyBorder="1" applyAlignment="1">
      <alignment horizontal="center"/>
    </xf>
    <xf numFmtId="0" fontId="52" fillId="0" borderId="0" xfId="0" applyFont="1" applyAlignment="1">
      <alignment horizontal="center" vertical="center"/>
    </xf>
    <xf numFmtId="0" fontId="8" fillId="0" borderId="0" xfId="0" applyFont="1" applyAlignment="1">
      <alignment horizontal="center"/>
    </xf>
    <xf numFmtId="0" fontId="8" fillId="0" borderId="0" xfId="650" applyAlignment="1">
      <alignment horizontal="center" wrapText="1"/>
    </xf>
    <xf numFmtId="0" fontId="60" fillId="34" borderId="25" xfId="0" applyFont="1" applyFill="1" applyBorder="1" applyAlignment="1">
      <alignment horizontal="left" vertical="center" wrapText="1"/>
    </xf>
    <xf numFmtId="0" fontId="60" fillId="34" borderId="16" xfId="0" applyFont="1" applyFill="1" applyBorder="1" applyAlignment="1">
      <alignment horizontal="left" vertical="center" wrapText="1"/>
    </xf>
    <xf numFmtId="0" fontId="60" fillId="34" borderId="21" xfId="0" applyFont="1" applyFill="1" applyBorder="1" applyAlignment="1">
      <alignment horizontal="left" vertical="center" wrapText="1"/>
    </xf>
    <xf numFmtId="0" fontId="8" fillId="0" borderId="117" xfId="0" applyFont="1" applyBorder="1" applyAlignment="1">
      <alignment horizontal="center" vertical="center" wrapText="1"/>
    </xf>
    <xf numFmtId="0" fontId="8" fillId="0" borderId="102" xfId="0" applyFont="1" applyBorder="1" applyAlignment="1">
      <alignment horizontal="center" vertical="center" wrapText="1"/>
    </xf>
    <xf numFmtId="0" fontId="8" fillId="0" borderId="117" xfId="0" applyFont="1" applyBorder="1" applyAlignment="1">
      <alignment vertical="center" wrapText="1"/>
    </xf>
    <xf numFmtId="0" fontId="8" fillId="0" borderId="102" xfId="0" applyFont="1" applyBorder="1" applyAlignment="1">
      <alignment vertical="center" wrapText="1"/>
    </xf>
    <xf numFmtId="0" fontId="8" fillId="0" borderId="117" xfId="0" applyFont="1" applyBorder="1" applyAlignment="1">
      <alignment vertical="center"/>
    </xf>
    <xf numFmtId="0" fontId="8" fillId="0" borderId="102" xfId="0" applyFont="1" applyBorder="1" applyAlignment="1">
      <alignment vertical="center"/>
    </xf>
    <xf numFmtId="0" fontId="66" fillId="0" borderId="0" xfId="0" applyFont="1" applyAlignment="1">
      <alignment horizontal="left" vertical="center" wrapText="1"/>
    </xf>
    <xf numFmtId="0" fontId="35" fillId="0" borderId="0" xfId="139" applyFont="1" applyAlignment="1">
      <alignment horizontal="left" vertical="top" wrapText="1"/>
    </xf>
    <xf numFmtId="0" fontId="66" fillId="0" borderId="0" xfId="532" applyFont="1" applyAlignment="1">
      <alignment horizontal="left" vertical="top" wrapText="1"/>
    </xf>
    <xf numFmtId="0" fontId="10" fillId="0" borderId="113" xfId="0" applyFont="1" applyBorder="1" applyAlignment="1">
      <alignment vertical="center"/>
    </xf>
    <xf numFmtId="0" fontId="10" fillId="0" borderId="116" xfId="0" applyFont="1" applyBorder="1" applyAlignment="1">
      <alignment vertical="center"/>
    </xf>
    <xf numFmtId="0" fontId="10" fillId="0" borderId="82" xfId="0" applyFont="1" applyBorder="1" applyAlignment="1">
      <alignment vertical="center" wrapText="1"/>
    </xf>
    <xf numFmtId="0" fontId="10" fillId="0" borderId="73" xfId="0" applyFont="1" applyBorder="1" applyAlignment="1">
      <alignment vertical="center" wrapText="1"/>
    </xf>
    <xf numFmtId="0" fontId="10" fillId="0" borderId="74" xfId="0" applyFont="1" applyBorder="1" applyAlignment="1">
      <alignment vertical="center" wrapText="1"/>
    </xf>
    <xf numFmtId="0" fontId="10" fillId="0" borderId="75" xfId="0" applyFont="1" applyBorder="1" applyAlignment="1">
      <alignment vertical="center" wrapText="1"/>
    </xf>
    <xf numFmtId="0" fontId="10" fillId="0" borderId="106" xfId="0" applyFont="1" applyBorder="1" applyAlignment="1">
      <alignment vertical="center" wrapText="1"/>
    </xf>
    <xf numFmtId="0" fontId="10" fillId="0" borderId="107" xfId="0" applyFont="1" applyBorder="1" applyAlignment="1">
      <alignment vertical="center" wrapText="1"/>
    </xf>
    <xf numFmtId="0" fontId="72" fillId="0" borderId="85" xfId="0" applyFont="1" applyBorder="1" applyAlignment="1">
      <alignment horizontal="center" vertical="center" wrapText="1"/>
    </xf>
    <xf numFmtId="0" fontId="72" fillId="0" borderId="102" xfId="0" applyFont="1" applyBorder="1" applyAlignment="1">
      <alignment horizontal="center" vertical="center" wrapText="1"/>
    </xf>
    <xf numFmtId="0" fontId="72" fillId="0" borderId="117" xfId="0" applyFont="1" applyBorder="1" applyAlignment="1">
      <alignment horizontal="center" vertical="center" wrapText="1"/>
    </xf>
    <xf numFmtId="0" fontId="8" fillId="0" borderId="85" xfId="0" applyFont="1" applyBorder="1" applyAlignment="1">
      <alignment horizontal="center" vertical="center" wrapText="1"/>
    </xf>
    <xf numFmtId="0" fontId="30" fillId="0" borderId="117" xfId="0" applyFont="1" applyBorder="1" applyAlignment="1">
      <alignment vertical="top" wrapText="1"/>
    </xf>
    <xf numFmtId="0" fontId="30" fillId="0" borderId="85" xfId="0" applyFont="1" applyBorder="1" applyAlignment="1">
      <alignment vertical="top" wrapText="1"/>
    </xf>
    <xf numFmtId="0" fontId="30" fillId="0" borderId="102" xfId="0" applyFont="1" applyBorder="1" applyAlignment="1">
      <alignment vertical="top" wrapText="1"/>
    </xf>
    <xf numFmtId="0" fontId="68" fillId="0" borderId="117" xfId="0" applyFont="1" applyBorder="1" applyAlignment="1">
      <alignment horizontal="center" vertical="top" wrapText="1"/>
    </xf>
    <xf numFmtId="0" fontId="68" fillId="0" borderId="85" xfId="0" applyFont="1" applyBorder="1" applyAlignment="1">
      <alignment horizontal="center" vertical="top" wrapText="1"/>
    </xf>
    <xf numFmtId="0" fontId="68" fillId="0" borderId="102" xfId="0" applyFont="1" applyBorder="1" applyAlignment="1">
      <alignment horizontal="center" vertical="top" wrapText="1"/>
    </xf>
    <xf numFmtId="0" fontId="10" fillId="0" borderId="0" xfId="82" applyFont="1" applyAlignment="1">
      <alignment horizontal="center" vertical="center"/>
    </xf>
    <xf numFmtId="0" fontId="10" fillId="0" borderId="33" xfId="82" applyFont="1" applyBorder="1" applyAlignment="1">
      <alignment horizontal="center" vertical="center"/>
    </xf>
    <xf numFmtId="14" fontId="10" fillId="42" borderId="24" xfId="82" applyNumberFormat="1" applyFont="1" applyFill="1" applyBorder="1" applyAlignment="1" applyProtection="1">
      <alignment horizontal="center" vertical="center"/>
      <protection locked="0"/>
    </xf>
    <xf numFmtId="14" fontId="10" fillId="42" borderId="4" xfId="82" applyNumberFormat="1" applyFont="1" applyFill="1" applyBorder="1" applyAlignment="1" applyProtection="1">
      <alignment horizontal="center" vertical="center"/>
      <protection locked="0"/>
    </xf>
    <xf numFmtId="14" fontId="10" fillId="42" borderId="19" xfId="82" applyNumberFormat="1" applyFont="1" applyFill="1" applyBorder="1" applyAlignment="1" applyProtection="1">
      <alignment horizontal="center" vertical="center"/>
      <protection locked="0"/>
    </xf>
    <xf numFmtId="49" fontId="10" fillId="42" borderId="24" xfId="82" applyNumberFormat="1" applyFont="1" applyFill="1" applyBorder="1" applyAlignment="1" applyProtection="1">
      <alignment horizontal="center" vertical="center"/>
      <protection locked="0"/>
    </xf>
    <xf numFmtId="49" fontId="10" fillId="42" borderId="4" xfId="82" applyNumberFormat="1" applyFont="1" applyFill="1" applyBorder="1" applyAlignment="1" applyProtection="1">
      <alignment horizontal="center" vertical="center"/>
      <protection locked="0"/>
    </xf>
    <xf numFmtId="49" fontId="10" fillId="42" borderId="19" xfId="82" applyNumberFormat="1" applyFont="1" applyFill="1" applyBorder="1" applyAlignment="1" applyProtection="1">
      <alignment horizontal="center" vertical="center"/>
      <protection locked="0"/>
    </xf>
    <xf numFmtId="0" fontId="10" fillId="42" borderId="24" xfId="82" applyFont="1" applyFill="1" applyBorder="1" applyAlignment="1" applyProtection="1">
      <alignment horizontal="center" vertical="center"/>
      <protection locked="0"/>
    </xf>
    <xf numFmtId="0" fontId="10" fillId="42" borderId="4" xfId="82" applyFont="1" applyFill="1" applyBorder="1" applyAlignment="1" applyProtection="1">
      <alignment horizontal="center" vertical="center"/>
      <protection locked="0"/>
    </xf>
    <xf numFmtId="0" fontId="10" fillId="42" borderId="19" xfId="82" applyFont="1" applyFill="1" applyBorder="1" applyAlignment="1" applyProtection="1">
      <alignment horizontal="center" vertical="center"/>
      <protection locked="0"/>
    </xf>
    <xf numFmtId="0" fontId="10" fillId="0" borderId="25" xfId="82" applyFont="1" applyBorder="1" applyAlignment="1">
      <alignment horizontal="center" vertical="center"/>
    </xf>
    <xf numFmtId="0" fontId="10" fillId="0" borderId="16" xfId="82" applyFont="1" applyBorder="1" applyAlignment="1">
      <alignment horizontal="center" vertical="center"/>
    </xf>
    <xf numFmtId="0" fontId="10" fillId="0" borderId="21" xfId="82" applyFont="1" applyBorder="1" applyAlignment="1">
      <alignment horizontal="center" vertical="center"/>
    </xf>
    <xf numFmtId="0" fontId="10" fillId="37" borderId="37" xfId="82" applyFont="1" applyFill="1" applyBorder="1" applyAlignment="1">
      <alignment horizontal="center" vertical="center" wrapText="1"/>
    </xf>
    <xf numFmtId="0" fontId="10" fillId="37" borderId="39" xfId="82" applyFont="1" applyFill="1" applyBorder="1" applyAlignment="1">
      <alignment horizontal="center" vertical="center" wrapText="1"/>
    </xf>
    <xf numFmtId="0" fontId="10" fillId="41" borderId="25" xfId="82" applyFont="1" applyFill="1" applyBorder="1" applyAlignment="1">
      <alignment horizontal="center" vertical="center" wrapText="1"/>
    </xf>
    <xf numFmtId="0" fontId="10" fillId="41" borderId="16" xfId="82" applyFont="1" applyFill="1" applyBorder="1" applyAlignment="1">
      <alignment horizontal="center" vertical="center" wrapText="1"/>
    </xf>
    <xf numFmtId="0" fontId="10" fillId="41" borderId="21" xfId="82" applyFont="1" applyFill="1" applyBorder="1" applyAlignment="1">
      <alignment horizontal="center" vertical="center" wrapText="1"/>
    </xf>
    <xf numFmtId="14" fontId="10" fillId="37" borderId="24" xfId="82" applyNumberFormat="1" applyFont="1" applyFill="1" applyBorder="1" applyAlignment="1">
      <alignment horizontal="center" vertical="center"/>
    </xf>
    <xf numFmtId="14" fontId="10" fillId="37" borderId="4" xfId="82" applyNumberFormat="1" applyFont="1" applyFill="1" applyBorder="1" applyAlignment="1">
      <alignment horizontal="center" vertical="center"/>
    </xf>
    <xf numFmtId="14" fontId="10" fillId="37" borderId="19" xfId="82" applyNumberFormat="1" applyFont="1" applyFill="1" applyBorder="1" applyAlignment="1">
      <alignment horizontal="center" vertical="center"/>
    </xf>
    <xf numFmtId="0" fontId="10" fillId="34" borderId="25" xfId="121" applyFont="1" applyFill="1" applyBorder="1" applyAlignment="1">
      <alignment horizontal="center" vertical="center" wrapText="1"/>
    </xf>
    <xf numFmtId="0" fontId="10" fillId="34" borderId="21" xfId="121" applyFont="1" applyFill="1" applyBorder="1" applyAlignment="1">
      <alignment horizontal="center" vertical="center" wrapText="1"/>
    </xf>
    <xf numFmtId="0" fontId="60" fillId="34" borderId="25" xfId="121" applyFont="1" applyFill="1" applyBorder="1" applyAlignment="1">
      <alignment horizontal="center" vertical="center" wrapText="1"/>
    </xf>
    <xf numFmtId="0" fontId="60" fillId="34" borderId="21" xfId="121" applyFont="1" applyFill="1" applyBorder="1" applyAlignment="1">
      <alignment horizontal="center" vertical="center" wrapText="1"/>
    </xf>
    <xf numFmtId="0" fontId="57" fillId="34" borderId="25" xfId="121" applyFont="1" applyFill="1" applyBorder="1" applyAlignment="1">
      <alignment horizontal="center" vertical="center" wrapText="1"/>
    </xf>
    <xf numFmtId="0" fontId="57" fillId="34" borderId="21" xfId="121" applyFont="1" applyFill="1" applyBorder="1" applyAlignment="1">
      <alignment horizontal="center" vertical="center" wrapText="1"/>
    </xf>
    <xf numFmtId="0" fontId="10" fillId="34" borderId="12" xfId="0" applyFont="1" applyFill="1" applyBorder="1" applyAlignment="1">
      <alignment horizontal="center"/>
    </xf>
    <xf numFmtId="0" fontId="10" fillId="34" borderId="23" xfId="0" applyFont="1" applyFill="1" applyBorder="1" applyAlignment="1">
      <alignment horizontal="center"/>
    </xf>
    <xf numFmtId="0" fontId="10" fillId="34" borderId="18" xfId="0" applyFont="1" applyFill="1" applyBorder="1" applyAlignment="1">
      <alignment horizontal="center"/>
    </xf>
    <xf numFmtId="0" fontId="10" fillId="34" borderId="24" xfId="0" applyFont="1" applyFill="1" applyBorder="1" applyAlignment="1">
      <alignment horizontal="center"/>
    </xf>
    <xf numFmtId="0" fontId="10" fillId="34" borderId="4" xfId="0" applyFont="1" applyFill="1" applyBorder="1" applyAlignment="1">
      <alignment horizontal="center"/>
    </xf>
    <xf numFmtId="0" fontId="10" fillId="34" borderId="54" xfId="0" applyFont="1" applyFill="1" applyBorder="1" applyAlignment="1">
      <alignment horizontal="center"/>
    </xf>
    <xf numFmtId="0" fontId="10" fillId="34" borderId="19" xfId="0" applyFont="1" applyFill="1" applyBorder="1" applyAlignment="1">
      <alignment horizontal="center"/>
    </xf>
    <xf numFmtId="0" fontId="8" fillId="0" borderId="24" xfId="528" applyBorder="1" applyAlignment="1">
      <alignment horizontal="left" wrapText="1"/>
    </xf>
    <xf numFmtId="0" fontId="8" fillId="0" borderId="4" xfId="528" applyBorder="1" applyAlignment="1">
      <alignment horizontal="left" wrapText="1"/>
    </xf>
    <xf numFmtId="0" fontId="8" fillId="0" borderId="19" xfId="528" applyBorder="1" applyAlignment="1">
      <alignment horizontal="left" wrapText="1"/>
    </xf>
    <xf numFmtId="0" fontId="8" fillId="0" borderId="0" xfId="81" applyFont="1" applyAlignment="1">
      <alignment horizontal="left"/>
    </xf>
    <xf numFmtId="0" fontId="10" fillId="34" borderId="52" xfId="0" applyFont="1" applyFill="1" applyBorder="1" applyAlignment="1">
      <alignment horizontal="center" wrapText="1"/>
    </xf>
    <xf numFmtId="0" fontId="10" fillId="34" borderId="53" xfId="0" applyFont="1" applyFill="1" applyBorder="1" applyAlignment="1">
      <alignment horizontal="center" wrapText="1"/>
    </xf>
    <xf numFmtId="0" fontId="10" fillId="34" borderId="51" xfId="0" applyFont="1" applyFill="1" applyBorder="1" applyAlignment="1">
      <alignment horizontal="center" wrapText="1"/>
    </xf>
    <xf numFmtId="0" fontId="10" fillId="34" borderId="47" xfId="0" applyFont="1" applyFill="1" applyBorder="1" applyAlignment="1">
      <alignment horizontal="center" wrapText="1"/>
    </xf>
    <xf numFmtId="167" fontId="10" fillId="34" borderId="52" xfId="45" applyNumberFormat="1" applyFont="1" applyFill="1" applyBorder="1" applyAlignment="1">
      <alignment horizontal="center" wrapText="1"/>
    </xf>
    <xf numFmtId="167" fontId="10" fillId="34" borderId="53" xfId="45" applyNumberFormat="1" applyFont="1" applyFill="1" applyBorder="1" applyAlignment="1">
      <alignment horizontal="center" wrapText="1"/>
    </xf>
    <xf numFmtId="0" fontId="29" fillId="0" borderId="0" xfId="0" applyFont="1" applyAlignment="1">
      <alignment horizontal="left" wrapText="1"/>
    </xf>
    <xf numFmtId="0" fontId="10" fillId="32" borderId="24" xfId="0" applyFont="1" applyFill="1" applyBorder="1" applyAlignment="1">
      <alignment horizontal="center"/>
    </xf>
    <xf numFmtId="0" fontId="10" fillId="32" borderId="4" xfId="0" applyFont="1" applyFill="1" applyBorder="1" applyAlignment="1">
      <alignment horizontal="center"/>
    </xf>
    <xf numFmtId="167" fontId="10" fillId="34" borderId="25" xfId="45" applyNumberFormat="1" applyFont="1" applyFill="1" applyBorder="1" applyAlignment="1">
      <alignment horizontal="center" wrapText="1"/>
    </xf>
    <xf numFmtId="167" fontId="10" fillId="34" borderId="16" xfId="45" applyNumberFormat="1" applyFont="1" applyFill="1" applyBorder="1" applyAlignment="1">
      <alignment horizontal="center" wrapText="1"/>
    </xf>
    <xf numFmtId="167" fontId="10" fillId="34" borderId="21" xfId="45" applyNumberFormat="1" applyFont="1" applyFill="1" applyBorder="1" applyAlignment="1">
      <alignment horizontal="center" wrapText="1"/>
    </xf>
    <xf numFmtId="167" fontId="10" fillId="34" borderId="50" xfId="45" applyNumberFormat="1" applyFont="1" applyFill="1" applyBorder="1" applyAlignment="1">
      <alignment horizontal="center" wrapText="1"/>
    </xf>
    <xf numFmtId="167" fontId="8" fillId="34" borderId="51" xfId="45" applyNumberFormat="1" applyFont="1" applyFill="1" applyBorder="1" applyAlignment="1">
      <alignment horizontal="center" wrapText="1"/>
    </xf>
    <xf numFmtId="167" fontId="8" fillId="34" borderId="47" xfId="45" applyNumberFormat="1" applyFont="1" applyFill="1" applyBorder="1" applyAlignment="1">
      <alignment horizontal="center" wrapText="1"/>
    </xf>
    <xf numFmtId="167" fontId="10" fillId="34" borderId="51" xfId="45" applyNumberFormat="1" applyFont="1" applyFill="1" applyBorder="1" applyAlignment="1">
      <alignment horizontal="center" wrapText="1"/>
    </xf>
    <xf numFmtId="167" fontId="10" fillId="34" borderId="47" xfId="45" applyNumberFormat="1" applyFont="1" applyFill="1" applyBorder="1" applyAlignment="1">
      <alignment horizontal="center" wrapText="1"/>
    </xf>
    <xf numFmtId="201" fontId="39" fillId="0" borderId="106" xfId="0" applyNumberFormat="1" applyFont="1" applyBorder="1" applyAlignment="1" applyProtection="1">
      <alignment horizontal="center" vertical="top"/>
      <protection locked="0"/>
    </xf>
    <xf numFmtId="0" fontId="8" fillId="0" borderId="106" xfId="0" applyFont="1" applyBorder="1" applyAlignment="1" applyProtection="1">
      <alignment horizontal="center" vertical="top"/>
      <protection locked="0"/>
    </xf>
    <xf numFmtId="0" fontId="0" fillId="0" borderId="106" xfId="0" applyBorder="1" applyAlignment="1" applyProtection="1">
      <alignment horizontal="center" vertical="top"/>
      <protection locked="0"/>
    </xf>
    <xf numFmtId="0" fontId="52" fillId="0" borderId="0" xfId="0" applyFont="1" applyAlignment="1">
      <alignment horizontal="center" vertical="center"/>
    </xf>
    <xf numFmtId="0" fontId="39" fillId="0" borderId="106" xfId="0" applyFont="1" applyBorder="1" applyAlignment="1" applyProtection="1">
      <alignment horizontal="center"/>
      <protection locked="0"/>
    </xf>
    <xf numFmtId="0" fontId="10" fillId="0" borderId="0" xfId="0" applyFont="1" applyAlignment="1">
      <alignment horizontal="center" vertical="center" wrapText="1"/>
    </xf>
    <xf numFmtId="14" fontId="52" fillId="0" borderId="0" xfId="0" applyNumberFormat="1" applyFont="1" applyAlignment="1">
      <alignment horizontal="center" vertical="center"/>
    </xf>
    <xf numFmtId="0" fontId="8" fillId="0" borderId="55" xfId="0" applyFont="1" applyBorder="1" applyAlignment="1">
      <alignment horizontal="center" vertical="center"/>
    </xf>
    <xf numFmtId="0" fontId="8" fillId="0" borderId="56" xfId="0" applyFont="1" applyBorder="1" applyAlignment="1">
      <alignment horizontal="center" vertical="center"/>
    </xf>
    <xf numFmtId="0" fontId="8" fillId="0" borderId="57" xfId="0" applyFont="1" applyBorder="1" applyAlignment="1">
      <alignment horizontal="left" wrapText="1"/>
    </xf>
    <xf numFmtId="0" fontId="8" fillId="0" borderId="58" xfId="0" applyFont="1" applyBorder="1" applyAlignment="1">
      <alignment horizontal="left" wrapText="1"/>
    </xf>
    <xf numFmtId="0" fontId="8" fillId="0" borderId="59" xfId="0" applyFont="1" applyBorder="1" applyAlignment="1">
      <alignment horizontal="left" wrapText="1"/>
    </xf>
    <xf numFmtId="0" fontId="8" fillId="0" borderId="36" xfId="0" applyFont="1" applyBorder="1" applyAlignment="1">
      <alignment horizontal="center"/>
    </xf>
    <xf numFmtId="0" fontId="8" fillId="0" borderId="48" xfId="0" applyFont="1" applyBorder="1" applyAlignment="1">
      <alignment horizontal="center"/>
    </xf>
    <xf numFmtId="0" fontId="8" fillId="0" borderId="60" xfId="0" applyFont="1" applyBorder="1" applyAlignment="1">
      <alignment horizontal="center"/>
    </xf>
    <xf numFmtId="0" fontId="8" fillId="0" borderId="14" xfId="0" applyFont="1" applyBorder="1" applyAlignment="1">
      <alignment horizontal="center"/>
    </xf>
    <xf numFmtId="0" fontId="8" fillId="0" borderId="0" xfId="0" applyFont="1" applyAlignment="1">
      <alignment horizontal="center"/>
    </xf>
    <xf numFmtId="0" fontId="8" fillId="0" borderId="61" xfId="0" applyFont="1" applyBorder="1" applyAlignment="1">
      <alignment horizontal="center"/>
    </xf>
    <xf numFmtId="0" fontId="8" fillId="0" borderId="27" xfId="0" applyFont="1" applyBorder="1" applyAlignment="1">
      <alignment horizontal="center"/>
    </xf>
    <xf numFmtId="0" fontId="8" fillId="0" borderId="33" xfId="0" applyFont="1" applyBorder="1" applyAlignment="1">
      <alignment horizontal="center"/>
    </xf>
    <xf numFmtId="0" fontId="8" fillId="0" borderId="34" xfId="0" applyFont="1" applyBorder="1" applyAlignment="1">
      <alignment horizontal="center"/>
    </xf>
    <xf numFmtId="0" fontId="10" fillId="0" borderId="62" xfId="0" applyFont="1" applyBorder="1" applyAlignment="1">
      <alignment horizontal="left" vertical="top" wrapText="1"/>
    </xf>
    <xf numFmtId="0" fontId="10" fillId="0" borderId="52" xfId="0" applyFont="1" applyBorder="1" applyAlignment="1">
      <alignment horizontal="left" vertical="top"/>
    </xf>
    <xf numFmtId="0" fontId="10" fillId="0" borderId="53" xfId="0" applyFont="1" applyBorder="1" applyAlignment="1">
      <alignment horizontal="left" vertical="top"/>
    </xf>
    <xf numFmtId="0" fontId="32" fillId="34" borderId="117" xfId="0" applyFont="1" applyFill="1" applyBorder="1" applyAlignment="1">
      <alignment horizontal="center"/>
    </xf>
    <xf numFmtId="0" fontId="8" fillId="0" borderId="117" xfId="121" applyBorder="1" applyAlignment="1">
      <alignment vertical="center" wrapText="1"/>
    </xf>
    <xf numFmtId="0" fontId="59" fillId="34" borderId="106" xfId="0" applyFont="1" applyFill="1" applyBorder="1" applyAlignment="1">
      <alignment horizontal="centerContinuous"/>
    </xf>
    <xf numFmtId="0" fontId="59" fillId="34" borderId="107" xfId="0" applyFont="1" applyFill="1" applyBorder="1" applyAlignment="1">
      <alignment horizontal="centerContinuous"/>
    </xf>
    <xf numFmtId="0" fontId="2" fillId="37" borderId="12" xfId="0" applyFont="1" applyFill="1" applyBorder="1" applyAlignment="1">
      <alignment horizontal="center"/>
    </xf>
    <xf numFmtId="0" fontId="2" fillId="37" borderId="4" xfId="0" applyFont="1" applyFill="1" applyBorder="1" applyAlignment="1">
      <alignment horizontal="center"/>
    </xf>
    <xf numFmtId="0" fontId="2" fillId="37" borderId="24" xfId="0" applyFont="1" applyFill="1" applyBorder="1" applyAlignment="1">
      <alignment horizontal="center"/>
    </xf>
    <xf numFmtId="14" fontId="2" fillId="37" borderId="44" xfId="0" applyNumberFormat="1" applyFont="1" applyFill="1" applyBorder="1" applyAlignment="1">
      <alignment horizontal="center" vertical="center" wrapText="1"/>
    </xf>
    <xf numFmtId="14" fontId="2" fillId="37" borderId="105" xfId="0" applyNumberFormat="1" applyFont="1" applyFill="1" applyBorder="1" applyAlignment="1">
      <alignment horizontal="center" vertical="center" wrapText="1"/>
    </xf>
    <xf numFmtId="14" fontId="2" fillId="37" borderId="104" xfId="0" applyNumberFormat="1" applyFont="1" applyFill="1" applyBorder="1" applyAlignment="1">
      <alignment horizontal="center" vertical="center" wrapText="1"/>
    </xf>
    <xf numFmtId="14" fontId="2" fillId="37" borderId="45" xfId="0" applyNumberFormat="1" applyFont="1" applyFill="1" applyBorder="1" applyAlignment="1">
      <alignment horizontal="center" vertical="center" wrapText="1"/>
    </xf>
    <xf numFmtId="0" fontId="73" fillId="35" borderId="128" xfId="0" applyFont="1" applyFill="1" applyBorder="1" applyAlignment="1">
      <alignment wrapText="1"/>
    </xf>
    <xf numFmtId="0" fontId="73" fillId="35" borderId="115" xfId="0" applyFont="1" applyFill="1" applyBorder="1" applyAlignment="1">
      <alignment horizontal="center" wrapText="1"/>
    </xf>
    <xf numFmtId="0" fontId="57" fillId="34" borderId="113" xfId="0" applyFont="1" applyFill="1" applyBorder="1" applyAlignment="1">
      <alignment horizontal="left"/>
    </xf>
    <xf numFmtId="0" fontId="67" fillId="34" borderId="129" xfId="0" applyFont="1" applyFill="1" applyBorder="1" applyAlignment="1">
      <alignment vertical="center"/>
    </xf>
    <xf numFmtId="0" fontId="57" fillId="34" borderId="115" xfId="0" applyFont="1" applyFill="1" applyBorder="1" applyAlignment="1">
      <alignment wrapText="1"/>
    </xf>
    <xf numFmtId="0" fontId="2" fillId="0" borderId="12" xfId="0" applyFont="1" applyBorder="1"/>
    <xf numFmtId="164" fontId="8" fillId="34" borderId="130" xfId="0" applyNumberFormat="1" applyFont="1" applyFill="1" applyBorder="1" applyAlignment="1">
      <alignment horizontal="center"/>
    </xf>
    <xf numFmtId="0" fontId="57" fillId="34" borderId="131" xfId="0" applyFont="1" applyFill="1" applyBorder="1" applyAlignment="1">
      <alignment horizontal="center"/>
    </xf>
    <xf numFmtId="0" fontId="2" fillId="34" borderId="132" xfId="0" applyFont="1" applyFill="1" applyBorder="1" applyAlignment="1">
      <alignment wrapText="1"/>
    </xf>
    <xf numFmtId="0" fontId="2" fillId="33" borderId="12" xfId="0" applyFont="1" applyFill="1" applyBorder="1"/>
    <xf numFmtId="0" fontId="2" fillId="33" borderId="42" xfId="0" applyFont="1" applyFill="1" applyBorder="1" applyAlignment="1">
      <alignment vertical="center" wrapText="1"/>
    </xf>
    <xf numFmtId="0" fontId="2" fillId="33" borderId="42" xfId="0" applyFont="1" applyFill="1" applyBorder="1" applyAlignment="1">
      <alignment wrapText="1"/>
    </xf>
    <xf numFmtId="0" fontId="2" fillId="0" borderId="42" xfId="0" applyFont="1" applyBorder="1" applyAlignment="1">
      <alignment vertical="center" wrapText="1"/>
    </xf>
    <xf numFmtId="0" fontId="2" fillId="0" borderId="42" xfId="0" applyFont="1" applyBorder="1" applyAlignment="1">
      <alignment wrapText="1"/>
    </xf>
    <xf numFmtId="0" fontId="2" fillId="34" borderId="65" xfId="0" applyFont="1" applyFill="1" applyBorder="1" applyAlignment="1">
      <alignment wrapText="1"/>
    </xf>
    <xf numFmtId="0" fontId="2" fillId="0" borderId="44" xfId="0" applyFont="1" applyBorder="1"/>
    <xf numFmtId="0" fontId="2" fillId="0" borderId="45" xfId="0" applyFont="1" applyBorder="1" applyAlignment="1">
      <alignment wrapText="1"/>
    </xf>
    <xf numFmtId="0" fontId="67" fillId="34" borderId="133" xfId="0" applyFont="1" applyFill="1" applyBorder="1" applyAlignment="1">
      <alignment vertical="center" wrapText="1"/>
    </xf>
    <xf numFmtId="164" fontId="2" fillId="0" borderId="41" xfId="0" applyNumberFormat="1" applyFont="1" applyBorder="1" applyAlignment="1">
      <alignment horizontal="center"/>
    </xf>
    <xf numFmtId="0" fontId="2" fillId="0" borderId="42" xfId="0" applyFont="1" applyBorder="1" applyAlignment="1">
      <alignment horizontal="left" wrapText="1"/>
    </xf>
    <xf numFmtId="0" fontId="57" fillId="34" borderId="134" xfId="0" applyFont="1" applyFill="1" applyBorder="1" applyAlignment="1">
      <alignment horizontal="center"/>
    </xf>
    <xf numFmtId="164" fontId="8" fillId="0" borderId="135" xfId="0" applyNumberFormat="1" applyFont="1" applyBorder="1" applyAlignment="1">
      <alignment horizontal="center" vertical="center"/>
    </xf>
    <xf numFmtId="0" fontId="2" fillId="0" borderId="136" xfId="0" applyFont="1" applyBorder="1" applyAlignment="1">
      <alignment wrapText="1"/>
    </xf>
    <xf numFmtId="0" fontId="2" fillId="0" borderId="137" xfId="0" applyFont="1" applyBorder="1" applyAlignment="1">
      <alignment wrapText="1"/>
    </xf>
    <xf numFmtId="0" fontId="2" fillId="0" borderId="12" xfId="0" applyFont="1" applyBorder="1" applyAlignment="1">
      <alignment wrapText="1"/>
    </xf>
    <xf numFmtId="0" fontId="2" fillId="0" borderId="42" xfId="0" applyFont="1" applyBorder="1" applyAlignment="1">
      <alignment vertical="top" wrapText="1"/>
    </xf>
    <xf numFmtId="0" fontId="2" fillId="0" borderId="44" xfId="0" applyFont="1" applyBorder="1" applyAlignment="1">
      <alignment wrapText="1"/>
    </xf>
    <xf numFmtId="0" fontId="10" fillId="34" borderId="115" xfId="0" applyFont="1" applyFill="1" applyBorder="1" applyAlignment="1">
      <alignment wrapText="1"/>
    </xf>
    <xf numFmtId="0" fontId="2" fillId="34" borderId="42" xfId="0" applyFont="1" applyFill="1" applyBorder="1" applyAlignment="1">
      <alignment wrapText="1"/>
    </xf>
    <xf numFmtId="0" fontId="2" fillId="34" borderId="86" xfId="0" applyFont="1" applyFill="1" applyBorder="1" applyAlignment="1">
      <alignment wrapText="1"/>
    </xf>
    <xf numFmtId="0" fontId="2" fillId="33" borderId="44" xfId="0" applyFont="1" applyFill="1" applyBorder="1"/>
    <xf numFmtId="0" fontId="57" fillId="34" borderId="113" xfId="121" applyFont="1" applyFill="1" applyBorder="1" applyAlignment="1">
      <alignment horizontal="left"/>
    </xf>
    <xf numFmtId="0" fontId="67" fillId="34" borderId="129" xfId="121" applyFont="1" applyFill="1" applyBorder="1" applyAlignment="1">
      <alignment vertical="center"/>
    </xf>
    <xf numFmtId="0" fontId="10" fillId="34" borderId="115" xfId="121" applyFont="1" applyFill="1" applyBorder="1" applyAlignment="1">
      <alignment wrapText="1"/>
    </xf>
    <xf numFmtId="0" fontId="67" fillId="34" borderId="129" xfId="121" applyFont="1" applyFill="1" applyBorder="1" applyAlignment="1">
      <alignment vertical="center" wrapText="1"/>
    </xf>
    <xf numFmtId="0" fontId="10" fillId="34" borderId="115" xfId="121" applyFont="1" applyFill="1" applyBorder="1" applyAlignment="1">
      <alignment horizontal="left" vertical="center" wrapText="1"/>
    </xf>
    <xf numFmtId="0" fontId="2" fillId="0" borderId="0" xfId="0" applyFont="1"/>
    <xf numFmtId="0" fontId="2" fillId="0" borderId="0" xfId="0" applyFont="1" applyAlignment="1">
      <alignment wrapText="1"/>
    </xf>
    <xf numFmtId="0" fontId="10" fillId="34" borderId="135" xfId="121" applyFont="1" applyFill="1" applyBorder="1" applyAlignment="1">
      <alignment horizontal="center"/>
    </xf>
    <xf numFmtId="0" fontId="10" fillId="34" borderId="136" xfId="121" applyFont="1" applyFill="1" applyBorder="1" applyAlignment="1">
      <alignment horizontal="center"/>
    </xf>
    <xf numFmtId="0" fontId="10" fillId="34" borderId="137" xfId="121" applyFont="1" applyFill="1" applyBorder="1" applyAlignment="1">
      <alignment horizontal="center"/>
    </xf>
    <xf numFmtId="0" fontId="2" fillId="0" borderId="21" xfId="0" applyFont="1" applyBorder="1" applyAlignment="1">
      <alignment horizontal="center"/>
    </xf>
    <xf numFmtId="0" fontId="2" fillId="0" borderId="21" xfId="117" applyFont="1" applyBorder="1" applyAlignment="1">
      <alignment horizontal="left"/>
    </xf>
    <xf numFmtId="0" fontId="2" fillId="0" borderId="12" xfId="0" applyFont="1" applyBorder="1" applyAlignment="1">
      <alignment wrapText="1" shrinkToFit="1"/>
    </xf>
    <xf numFmtId="0" fontId="10" fillId="0" borderId="126" xfId="0" applyFont="1" applyBorder="1" applyAlignment="1">
      <alignment vertical="center"/>
    </xf>
    <xf numFmtId="0" fontId="111" fillId="0" borderId="106" xfId="0" applyFont="1" applyBorder="1" applyAlignment="1">
      <alignment horizontal="left" vertical="top" wrapText="1"/>
    </xf>
    <xf numFmtId="0" fontId="116" fillId="0" borderId="116" xfId="0" applyFont="1" applyBorder="1" applyAlignment="1">
      <alignment vertical="center" wrapText="1"/>
    </xf>
    <xf numFmtId="0" fontId="116" fillId="0" borderId="116" xfId="0" applyFont="1" applyBorder="1" applyAlignment="1">
      <alignment horizontal="center" vertical="center" wrapText="1"/>
    </xf>
    <xf numFmtId="0" fontId="2" fillId="0" borderId="0" xfId="0" applyFont="1" applyAlignment="1">
      <alignment horizontal="left" indent="2"/>
    </xf>
    <xf numFmtId="164" fontId="2" fillId="0" borderId="12" xfId="0" applyNumberFormat="1" applyFont="1" applyBorder="1" applyAlignment="1">
      <alignment horizontal="center"/>
    </xf>
    <xf numFmtId="0" fontId="2" fillId="38" borderId="25" xfId="121" applyFont="1" applyFill="1" applyBorder="1"/>
    <xf numFmtId="0" fontId="2" fillId="38" borderId="21" xfId="121" applyFont="1" applyFill="1" applyBorder="1"/>
    <xf numFmtId="167" fontId="2" fillId="24" borderId="21" xfId="40" applyNumberFormat="1" applyFont="1" applyFill="1" applyBorder="1" applyAlignment="1" applyProtection="1"/>
    <xf numFmtId="0" fontId="2" fillId="0" borderId="12" xfId="117" applyFont="1" applyBorder="1" applyAlignment="1">
      <alignment horizontal="left"/>
    </xf>
    <xf numFmtId="0" fontId="2" fillId="0" borderId="12" xfId="121" applyFont="1" applyBorder="1" applyAlignment="1">
      <alignment horizontal="center"/>
    </xf>
    <xf numFmtId="0" fontId="2" fillId="0" borderId="21" xfId="121" applyFont="1" applyBorder="1" applyAlignment="1">
      <alignment horizontal="center"/>
    </xf>
    <xf numFmtId="167" fontId="2" fillId="37" borderId="12" xfId="121" applyNumberFormat="1" applyFont="1" applyFill="1" applyBorder="1"/>
    <xf numFmtId="0" fontId="2" fillId="0" borderId="0" xfId="0" applyFont="1" applyAlignment="1" applyProtection="1">
      <alignment vertical="center"/>
      <protection locked="0"/>
    </xf>
    <xf numFmtId="0" fontId="10" fillId="34" borderId="138" xfId="78" applyFont="1" applyFill="1" applyBorder="1" applyAlignment="1">
      <alignment horizontal="left"/>
    </xf>
    <xf numFmtId="41" fontId="8" fillId="34" borderId="139" xfId="35" applyNumberFormat="1" applyFont="1" applyFill="1" applyBorder="1" applyAlignment="1" applyProtection="1">
      <alignment wrapText="1"/>
    </xf>
    <xf numFmtId="41" fontId="8" fillId="34" borderId="140" xfId="35" applyNumberFormat="1" applyFont="1" applyFill="1" applyBorder="1" applyAlignment="1" applyProtection="1">
      <alignment wrapText="1"/>
    </xf>
    <xf numFmtId="3" fontId="10" fillId="34" borderId="126" xfId="78" applyNumberFormat="1" applyFont="1" applyFill="1" applyBorder="1" applyAlignment="1">
      <alignment horizontal="centerContinuous" vertical="center" wrapText="1"/>
    </xf>
    <xf numFmtId="3" fontId="10" fillId="34" borderId="129" xfId="78" applyNumberFormat="1" applyFont="1" applyFill="1" applyBorder="1" applyAlignment="1">
      <alignment horizontal="centerContinuous" vertical="center" wrapText="1"/>
    </xf>
    <xf numFmtId="3" fontId="10" fillId="34" borderId="114" xfId="78" applyNumberFormat="1" applyFont="1" applyFill="1" applyBorder="1" applyAlignment="1">
      <alignment horizontal="centerContinuous" vertical="center" wrapText="1"/>
    </xf>
    <xf numFmtId="42" fontId="10" fillId="34" borderId="114" xfId="78" applyNumberFormat="1" applyFont="1" applyFill="1" applyBorder="1" applyAlignment="1">
      <alignment horizontal="centerContinuous" vertical="center" wrapText="1"/>
    </xf>
    <xf numFmtId="42" fontId="10" fillId="34" borderId="126" xfId="78" applyNumberFormat="1" applyFont="1" applyFill="1" applyBorder="1" applyAlignment="1">
      <alignment horizontal="centerContinuous" vertical="center" wrapText="1"/>
    </xf>
    <xf numFmtId="42" fontId="10" fillId="34" borderId="129" xfId="78" applyNumberFormat="1" applyFont="1" applyFill="1" applyBorder="1" applyAlignment="1">
      <alignment horizontal="centerContinuous" vertical="center" wrapText="1"/>
    </xf>
    <xf numFmtId="4" fontId="10" fillId="34" borderId="114" xfId="78" applyNumberFormat="1" applyFont="1" applyFill="1" applyBorder="1" applyAlignment="1">
      <alignment horizontal="centerContinuous" vertical="center" wrapText="1"/>
    </xf>
    <xf numFmtId="4" fontId="10" fillId="34" borderId="126" xfId="78" applyNumberFormat="1" applyFont="1" applyFill="1" applyBorder="1" applyAlignment="1">
      <alignment horizontal="centerContinuous" vertical="center" wrapText="1"/>
    </xf>
    <xf numFmtId="4" fontId="10" fillId="34" borderId="129" xfId="78" applyNumberFormat="1" applyFont="1" applyFill="1" applyBorder="1" applyAlignment="1">
      <alignment horizontal="centerContinuous" vertical="center" wrapText="1"/>
    </xf>
    <xf numFmtId="44" fontId="10" fillId="34" borderId="114" xfId="78" applyNumberFormat="1" applyFont="1" applyFill="1" applyBorder="1" applyAlignment="1">
      <alignment horizontal="centerContinuous" vertical="center" wrapText="1"/>
    </xf>
    <xf numFmtId="44" fontId="10" fillId="34" borderId="126" xfId="78" applyNumberFormat="1" applyFont="1" applyFill="1" applyBorder="1" applyAlignment="1">
      <alignment horizontal="centerContinuous" vertical="center" wrapText="1"/>
    </xf>
    <xf numFmtId="44" fontId="10" fillId="34" borderId="116" xfId="78" applyNumberFormat="1" applyFont="1" applyFill="1" applyBorder="1" applyAlignment="1">
      <alignment horizontal="centerContinuous" vertical="center" wrapText="1"/>
    </xf>
    <xf numFmtId="44" fontId="10" fillId="34" borderId="113" xfId="78" applyNumberFormat="1" applyFont="1" applyFill="1" applyBorder="1" applyAlignment="1">
      <alignment horizontal="centerContinuous" vertical="center" wrapText="1"/>
    </xf>
    <xf numFmtId="0" fontId="10" fillId="34" borderId="130" xfId="78" applyFont="1" applyFill="1" applyBorder="1" applyAlignment="1">
      <alignment wrapText="1"/>
    </xf>
    <xf numFmtId="3" fontId="10" fillId="34" borderId="136" xfId="78" applyNumberFormat="1" applyFont="1" applyFill="1" applyBorder="1" applyAlignment="1">
      <alignment horizontal="center" vertical="center" wrapText="1"/>
    </xf>
    <xf numFmtId="0" fontId="10" fillId="0" borderId="130" xfId="0" applyFont="1" applyBorder="1" applyAlignment="1">
      <alignment horizontal="center"/>
    </xf>
    <xf numFmtId="0" fontId="10" fillId="0" borderId="131" xfId="0" applyFont="1" applyBorder="1" applyAlignment="1">
      <alignment horizontal="center"/>
    </xf>
    <xf numFmtId="0" fontId="10" fillId="0" borderId="132" xfId="0" applyFont="1" applyBorder="1" applyAlignment="1">
      <alignment horizontal="center"/>
    </xf>
    <xf numFmtId="0" fontId="8" fillId="0" borderId="19" xfId="0" applyFont="1" applyBorder="1" applyAlignment="1"/>
    <xf numFmtId="0" fontId="8" fillId="0" borderId="24" xfId="0" applyFont="1" applyBorder="1" applyAlignment="1"/>
    <xf numFmtId="0" fontId="8" fillId="0" borderId="27" xfId="0" applyFont="1" applyBorder="1" applyAlignment="1"/>
    <xf numFmtId="0" fontId="8" fillId="0" borderId="49" xfId="0" applyFont="1" applyBorder="1" applyAlignment="1"/>
    <xf numFmtId="0" fontId="8" fillId="0" borderId="135" xfId="138" applyBorder="1" applyAlignment="1" applyProtection="1">
      <alignment horizontal="center"/>
    </xf>
    <xf numFmtId="0" fontId="8" fillId="36" borderId="134" xfId="138" applyFill="1" applyBorder="1" applyAlignment="1" applyProtection="1">
      <alignment horizontal="center"/>
      <protection locked="0"/>
    </xf>
    <xf numFmtId="0" fontId="8" fillId="36" borderId="134" xfId="138" applyFill="1" applyBorder="1" applyAlignment="1" applyProtection="1">
      <protection locked="0"/>
    </xf>
    <xf numFmtId="0" fontId="8" fillId="36" borderId="136" xfId="138" applyFill="1" applyBorder="1" applyAlignment="1" applyProtection="1">
      <protection locked="0"/>
    </xf>
    <xf numFmtId="44" fontId="8" fillId="36" borderId="136" xfId="132" applyNumberFormat="1" applyFont="1" applyFill="1" applyBorder="1" applyProtection="1">
      <protection locked="0"/>
    </xf>
    <xf numFmtId="44" fontId="8" fillId="37" borderId="139" xfId="138" applyNumberFormat="1" applyFill="1" applyBorder="1" applyAlignment="1" applyProtection="1"/>
    <xf numFmtId="0" fontId="106" fillId="56" borderId="113" xfId="140" applyFont="1" applyFill="1" applyBorder="1" applyAlignment="1">
      <alignment horizontal="left" vertical="center"/>
    </xf>
    <xf numFmtId="0" fontId="107" fillId="56" borderId="126" xfId="140" applyFont="1" applyFill="1" applyBorder="1" applyAlignment="1">
      <alignment vertical="center" wrapText="1"/>
    </xf>
    <xf numFmtId="0" fontId="108" fillId="56" borderId="126" xfId="140" quotePrefix="1" applyFont="1" applyFill="1" applyBorder="1" applyAlignment="1">
      <alignment horizontal="centerContinuous" vertical="center"/>
    </xf>
    <xf numFmtId="0" fontId="107" fillId="56" borderId="126" xfId="140" applyFont="1" applyFill="1" applyBorder="1" applyAlignment="1">
      <alignment horizontal="centerContinuous" vertical="center"/>
    </xf>
    <xf numFmtId="0" fontId="107" fillId="56" borderId="129" xfId="140" applyFont="1" applyFill="1" applyBorder="1" applyAlignment="1">
      <alignment horizontal="centerContinuous" vertical="center"/>
    </xf>
    <xf numFmtId="0" fontId="108" fillId="56" borderId="129" xfId="140" quotePrefix="1" applyFont="1" applyFill="1" applyBorder="1" applyAlignment="1">
      <alignment horizontal="centerContinuous" vertical="center"/>
    </xf>
    <xf numFmtId="0" fontId="107" fillId="56" borderId="126" xfId="140" applyFont="1" applyFill="1" applyBorder="1" applyAlignment="1">
      <alignment vertical="center"/>
    </xf>
    <xf numFmtId="0" fontId="107" fillId="56" borderId="116" xfId="140" applyFont="1" applyFill="1" applyBorder="1" applyAlignment="1">
      <alignment vertical="center"/>
    </xf>
    <xf numFmtId="0" fontId="10" fillId="0" borderId="115" xfId="140" applyFont="1" applyBorder="1" applyAlignment="1">
      <alignment horizontal="left" vertical="center" wrapText="1"/>
    </xf>
    <xf numFmtId="199" fontId="10" fillId="34" borderId="129" xfId="140" applyNumberFormat="1" applyFont="1" applyFill="1" applyBorder="1" applyAlignment="1">
      <alignment horizontal="center" vertical="center" wrapText="1"/>
    </xf>
    <xf numFmtId="199" fontId="10" fillId="34" borderId="128" xfId="140" applyNumberFormat="1" applyFont="1" applyFill="1" applyBorder="1" applyAlignment="1">
      <alignment horizontal="center" vertical="center" wrapText="1"/>
    </xf>
    <xf numFmtId="199" fontId="10" fillId="34" borderId="114" xfId="140" applyNumberFormat="1" applyFont="1" applyFill="1" applyBorder="1" applyAlignment="1">
      <alignment horizontal="center" vertical="center" wrapText="1"/>
    </xf>
    <xf numFmtId="199" fontId="10" fillId="34" borderId="126" xfId="140" applyNumberFormat="1" applyFont="1" applyFill="1" applyBorder="1" applyAlignment="1">
      <alignment horizontal="center" vertical="center" wrapText="1"/>
    </xf>
    <xf numFmtId="0" fontId="10" fillId="34" borderId="115" xfId="140" applyFont="1" applyFill="1" applyBorder="1" applyAlignment="1">
      <alignment horizontal="center" vertical="center" wrapText="1"/>
    </xf>
    <xf numFmtId="167" fontId="8" fillId="36" borderId="134" xfId="132" applyNumberFormat="1" applyFont="1" applyFill="1" applyBorder="1" applyAlignment="1" applyProtection="1">
      <alignment vertical="center"/>
      <protection locked="0"/>
    </xf>
    <xf numFmtId="167" fontId="8" fillId="36" borderId="137" xfId="132" applyNumberFormat="1" applyFont="1" applyFill="1" applyBorder="1" applyAlignment="1" applyProtection="1">
      <alignment vertical="center"/>
      <protection locked="0"/>
    </xf>
    <xf numFmtId="167" fontId="54" fillId="36" borderId="134" xfId="132" applyNumberFormat="1" applyFont="1" applyFill="1" applyBorder="1" applyAlignment="1" applyProtection="1">
      <alignment vertical="center"/>
      <protection locked="0"/>
    </xf>
    <xf numFmtId="0" fontId="8" fillId="0" borderId="135" xfId="140" applyFont="1" applyBorder="1" applyAlignment="1">
      <alignment horizontal="center" vertical="center"/>
    </xf>
    <xf numFmtId="0" fontId="8" fillId="0" borderId="137" xfId="140" applyFont="1" applyBorder="1" applyAlignment="1">
      <alignment vertical="center" wrapText="1"/>
    </xf>
    <xf numFmtId="167" fontId="8" fillId="37" borderId="134" xfId="132" applyNumberFormat="1" applyFont="1" applyFill="1" applyBorder="1" applyAlignment="1" applyProtection="1">
      <alignment vertical="center"/>
    </xf>
    <xf numFmtId="167" fontId="8" fillId="37" borderId="131" xfId="132" applyNumberFormat="1" applyFont="1" applyFill="1" applyBorder="1" applyAlignment="1" applyProtection="1">
      <alignment vertical="center"/>
    </xf>
    <xf numFmtId="167" fontId="8" fillId="37" borderId="137" xfId="132" applyNumberFormat="1" applyFont="1" applyFill="1" applyBorder="1" applyAlignment="1" applyProtection="1">
      <alignment vertical="center"/>
    </xf>
    <xf numFmtId="0" fontId="2" fillId="0" borderId="14" xfId="361" applyFont="1" applyBorder="1"/>
    <xf numFmtId="0" fontId="2" fillId="0" borderId="0" xfId="361" applyFont="1"/>
    <xf numFmtId="0" fontId="2" fillId="0" borderId="16" xfId="361" applyFont="1" applyBorder="1"/>
    <xf numFmtId="0" fontId="2" fillId="0" borderId="16" xfId="361" applyFont="1" applyBorder="1" applyAlignment="1">
      <alignment wrapText="1"/>
    </xf>
    <xf numFmtId="0" fontId="2" fillId="0" borderId="27" xfId="361" applyFont="1" applyBorder="1"/>
    <xf numFmtId="0" fontId="2" fillId="0" borderId="49" xfId="361" applyFont="1" applyBorder="1"/>
    <xf numFmtId="0" fontId="2" fillId="0" borderId="21" xfId="361" applyFont="1" applyBorder="1"/>
    <xf numFmtId="0" fontId="2" fillId="0" borderId="36" xfId="361" applyFont="1" applyBorder="1" applyAlignment="1">
      <alignment horizontal="center"/>
    </xf>
    <xf numFmtId="14" fontId="2" fillId="0" borderId="48" xfId="361" applyNumberFormat="1" applyFont="1" applyBorder="1" applyAlignment="1">
      <alignment horizontal="left"/>
    </xf>
    <xf numFmtId="166" fontId="8" fillId="0" borderId="0" xfId="34" applyNumberFormat="1" applyFont="1"/>
  </cellXfs>
  <cellStyles count="1109">
    <cellStyle name="20% - Accent1" xfId="1" builtinId="30" customBuiltin="1"/>
    <cellStyle name="20% - Accent1 2" xfId="141" xr:uid="{00000000-0005-0000-0000-000001000000}"/>
    <cellStyle name="20% - Accent1 2 2" xfId="142" xr:uid="{00000000-0005-0000-0000-000002000000}"/>
    <cellStyle name="20% - Accent1 3" xfId="143" xr:uid="{00000000-0005-0000-0000-000003000000}"/>
    <cellStyle name="20% - Accent2" xfId="2" builtinId="34" customBuiltin="1"/>
    <cellStyle name="20% - Accent2 2" xfId="144" xr:uid="{00000000-0005-0000-0000-000005000000}"/>
    <cellStyle name="20% - Accent2 2 2" xfId="145" xr:uid="{00000000-0005-0000-0000-000006000000}"/>
    <cellStyle name="20% - Accent2 3" xfId="146" xr:uid="{00000000-0005-0000-0000-000007000000}"/>
    <cellStyle name="20% - Accent3" xfId="3" builtinId="38" customBuiltin="1"/>
    <cellStyle name="20% - Accent3 2" xfId="147" xr:uid="{00000000-0005-0000-0000-000009000000}"/>
    <cellStyle name="20% - Accent3 2 2" xfId="148" xr:uid="{00000000-0005-0000-0000-00000A000000}"/>
    <cellStyle name="20% - Accent3 3" xfId="149" xr:uid="{00000000-0005-0000-0000-00000B000000}"/>
    <cellStyle name="20% - Accent4" xfId="4" builtinId="42" customBuiltin="1"/>
    <cellStyle name="20% - Accent4 2" xfId="150" xr:uid="{00000000-0005-0000-0000-00000D000000}"/>
    <cellStyle name="20% - Accent4 2 2" xfId="151" xr:uid="{00000000-0005-0000-0000-00000E000000}"/>
    <cellStyle name="20% - Accent4 3" xfId="152" xr:uid="{00000000-0005-0000-0000-00000F000000}"/>
    <cellStyle name="20% - Accent5" xfId="5" builtinId="46" customBuiltin="1"/>
    <cellStyle name="20% - Accent5 2" xfId="153" xr:uid="{00000000-0005-0000-0000-000011000000}"/>
    <cellStyle name="20% - Accent5 2 2" xfId="154" xr:uid="{00000000-0005-0000-0000-000012000000}"/>
    <cellStyle name="20% - Accent6" xfId="6" builtinId="50" customBuiltin="1"/>
    <cellStyle name="20% - Accent6 2" xfId="155" xr:uid="{00000000-0005-0000-0000-000014000000}"/>
    <cellStyle name="20% - Accent6 2 2" xfId="156" xr:uid="{00000000-0005-0000-0000-000015000000}"/>
    <cellStyle name="20% - Accent6 3" xfId="157" xr:uid="{00000000-0005-0000-0000-000016000000}"/>
    <cellStyle name="40% - Accent1" xfId="7" builtinId="31" customBuiltin="1"/>
    <cellStyle name="40% - Accent1 2" xfId="158" xr:uid="{00000000-0005-0000-0000-000018000000}"/>
    <cellStyle name="40% - Accent1 2 2" xfId="159" xr:uid="{00000000-0005-0000-0000-000019000000}"/>
    <cellStyle name="40% - Accent1 3" xfId="160" xr:uid="{00000000-0005-0000-0000-00001A000000}"/>
    <cellStyle name="40% - Accent2" xfId="8" builtinId="35" customBuiltin="1"/>
    <cellStyle name="40% - Accent2 2" xfId="161" xr:uid="{00000000-0005-0000-0000-00001C000000}"/>
    <cellStyle name="40% - Accent2 2 2" xfId="162" xr:uid="{00000000-0005-0000-0000-00001D000000}"/>
    <cellStyle name="40% - Accent3" xfId="9" builtinId="39" customBuiltin="1"/>
    <cellStyle name="40% - Accent3 2" xfId="163" xr:uid="{00000000-0005-0000-0000-00001F000000}"/>
    <cellStyle name="40% - Accent3 2 2" xfId="164" xr:uid="{00000000-0005-0000-0000-000020000000}"/>
    <cellStyle name="40% - Accent3 3" xfId="165" xr:uid="{00000000-0005-0000-0000-000021000000}"/>
    <cellStyle name="40% - Accent4" xfId="10" builtinId="43" customBuiltin="1"/>
    <cellStyle name="40% - Accent4 2" xfId="166" xr:uid="{00000000-0005-0000-0000-000023000000}"/>
    <cellStyle name="40% - Accent4 2 2" xfId="167" xr:uid="{00000000-0005-0000-0000-000024000000}"/>
    <cellStyle name="40% - Accent4 3" xfId="168" xr:uid="{00000000-0005-0000-0000-000025000000}"/>
    <cellStyle name="40% - Accent5" xfId="11" builtinId="47" customBuiltin="1"/>
    <cellStyle name="40% - Accent5 2" xfId="169" xr:uid="{00000000-0005-0000-0000-000027000000}"/>
    <cellStyle name="40% - Accent5 2 2" xfId="170" xr:uid="{00000000-0005-0000-0000-000028000000}"/>
    <cellStyle name="40% - Accent5 3" xfId="171" xr:uid="{00000000-0005-0000-0000-000029000000}"/>
    <cellStyle name="40% - Accent6" xfId="12" builtinId="51" customBuiltin="1"/>
    <cellStyle name="40% - Accent6 2" xfId="172" xr:uid="{00000000-0005-0000-0000-00002B000000}"/>
    <cellStyle name="40% - Accent6 2 2" xfId="173" xr:uid="{00000000-0005-0000-0000-00002C000000}"/>
    <cellStyle name="40% - Accent6 3" xfId="174" xr:uid="{00000000-0005-0000-0000-00002D000000}"/>
    <cellStyle name="60% - Accent1" xfId="13" builtinId="32" customBuiltin="1"/>
    <cellStyle name="60% - Accent1 2" xfId="175" xr:uid="{00000000-0005-0000-0000-00002F000000}"/>
    <cellStyle name="60% - Accent1 3" xfId="176" xr:uid="{00000000-0005-0000-0000-000030000000}"/>
    <cellStyle name="60% - Accent2" xfId="14" builtinId="36" customBuiltin="1"/>
    <cellStyle name="60% - Accent2 2" xfId="177" xr:uid="{00000000-0005-0000-0000-000032000000}"/>
    <cellStyle name="60% - Accent2 3" xfId="178" xr:uid="{00000000-0005-0000-0000-000033000000}"/>
    <cellStyle name="60% - Accent3" xfId="15" builtinId="40" customBuiltin="1"/>
    <cellStyle name="60% - Accent3 2" xfId="179" xr:uid="{00000000-0005-0000-0000-000035000000}"/>
    <cellStyle name="60% - Accent3 3" xfId="180" xr:uid="{00000000-0005-0000-0000-000036000000}"/>
    <cellStyle name="60% - Accent4" xfId="16" builtinId="44" customBuiltin="1"/>
    <cellStyle name="60% - Accent4 2" xfId="181" xr:uid="{00000000-0005-0000-0000-000038000000}"/>
    <cellStyle name="60% - Accent4 3" xfId="182" xr:uid="{00000000-0005-0000-0000-000039000000}"/>
    <cellStyle name="60% - Accent5" xfId="17" builtinId="48" customBuiltin="1"/>
    <cellStyle name="60% - Accent5 2" xfId="183" xr:uid="{00000000-0005-0000-0000-00003B000000}"/>
    <cellStyle name="60% - Accent5 3" xfId="184" xr:uid="{00000000-0005-0000-0000-00003C000000}"/>
    <cellStyle name="60% - Accent6" xfId="18" builtinId="52" customBuiltin="1"/>
    <cellStyle name="60% - Accent6 2" xfId="185" xr:uid="{00000000-0005-0000-0000-00003E000000}"/>
    <cellStyle name="60% - Accent6 3" xfId="186" xr:uid="{00000000-0005-0000-0000-00003F000000}"/>
    <cellStyle name="Accent1" xfId="19" builtinId="29" customBuiltin="1"/>
    <cellStyle name="Accent1 2" xfId="187" xr:uid="{00000000-0005-0000-0000-000041000000}"/>
    <cellStyle name="Accent1 3" xfId="188" xr:uid="{00000000-0005-0000-0000-000042000000}"/>
    <cellStyle name="Accent2" xfId="20" builtinId="33" customBuiltin="1"/>
    <cellStyle name="Accent2 2" xfId="189" xr:uid="{00000000-0005-0000-0000-000044000000}"/>
    <cellStyle name="Accent2 3" xfId="190" xr:uid="{00000000-0005-0000-0000-000045000000}"/>
    <cellStyle name="Accent3" xfId="21" builtinId="37" customBuiltin="1"/>
    <cellStyle name="Accent3 2" xfId="191" xr:uid="{00000000-0005-0000-0000-000047000000}"/>
    <cellStyle name="Accent3 3" xfId="192" xr:uid="{00000000-0005-0000-0000-000048000000}"/>
    <cellStyle name="Accent4" xfId="22" builtinId="41" customBuiltin="1"/>
    <cellStyle name="Accent4 2" xfId="193" xr:uid="{00000000-0005-0000-0000-00004A000000}"/>
    <cellStyle name="Accent4 3" xfId="194" xr:uid="{00000000-0005-0000-0000-00004B000000}"/>
    <cellStyle name="Accent5" xfId="23" builtinId="45" customBuiltin="1"/>
    <cellStyle name="Accent5 2" xfId="195" xr:uid="{00000000-0005-0000-0000-00004D000000}"/>
    <cellStyle name="Accent6" xfId="24" builtinId="49" customBuiltin="1"/>
    <cellStyle name="Accent6 2" xfId="196" xr:uid="{00000000-0005-0000-0000-00004F000000}"/>
    <cellStyle name="Accent6 3" xfId="197" xr:uid="{00000000-0005-0000-0000-000050000000}"/>
    <cellStyle name="arrow" xfId="25" xr:uid="{00000000-0005-0000-0000-000051000000}"/>
    <cellStyle name="Bad" xfId="26" builtinId="27" customBuiltin="1"/>
    <cellStyle name="Bad 2" xfId="198" xr:uid="{00000000-0005-0000-0000-000053000000}"/>
    <cellStyle name="Bad 3" xfId="199"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0" xr:uid="{00000000-0005-0000-0000-000059000000}"/>
    <cellStyle name="Bottom single border" xfId="201" xr:uid="{00000000-0005-0000-0000-00005A000000}"/>
    <cellStyle name="Bottom single border 2" xfId="202" xr:uid="{00000000-0005-0000-0000-00005B000000}"/>
    <cellStyle name="Bottom single border 2 2" xfId="203" xr:uid="{00000000-0005-0000-0000-00005C000000}"/>
    <cellStyle name="Bottom single border 3" xfId="204" xr:uid="{00000000-0005-0000-0000-00005D000000}"/>
    <cellStyle name="Bottom single border 3 2" xfId="205" xr:uid="{00000000-0005-0000-0000-00005E000000}"/>
    <cellStyle name="Bottom single border 4" xfId="206" xr:uid="{00000000-0005-0000-0000-00005F000000}"/>
    <cellStyle name="Bottom single border 4 2" xfId="207" xr:uid="{00000000-0005-0000-0000-000060000000}"/>
    <cellStyle name="Bottom single border 5" xfId="208" xr:uid="{00000000-0005-0000-0000-000061000000}"/>
    <cellStyle name="Calc Currency (0)" xfId="31" xr:uid="{00000000-0005-0000-0000-000062000000}"/>
    <cellStyle name="Calculation" xfId="32" builtinId="22" customBuiltin="1"/>
    <cellStyle name="Calculation 2" xfId="209" xr:uid="{00000000-0005-0000-0000-000064000000}"/>
    <cellStyle name="Calculation 2 2" xfId="210" xr:uid="{00000000-0005-0000-0000-000065000000}"/>
    <cellStyle name="Calculation 2 2 2" xfId="211" xr:uid="{00000000-0005-0000-0000-000066000000}"/>
    <cellStyle name="Calculation 2 3" xfId="212" xr:uid="{00000000-0005-0000-0000-000067000000}"/>
    <cellStyle name="Calculation 2 3 2" xfId="213" xr:uid="{00000000-0005-0000-0000-000068000000}"/>
    <cellStyle name="Calculation 2 4" xfId="214" xr:uid="{00000000-0005-0000-0000-000069000000}"/>
    <cellStyle name="Calculation 3" xfId="215" xr:uid="{00000000-0005-0000-0000-00006A000000}"/>
    <cellStyle name="Calculation 3 2" xfId="216" xr:uid="{00000000-0005-0000-0000-00006B000000}"/>
    <cellStyle name="Calculation 4" xfId="217" xr:uid="{00000000-0005-0000-0000-00006C000000}"/>
    <cellStyle name="Check Cell" xfId="33" builtinId="23" customBuiltin="1"/>
    <cellStyle name="Check Cell 2" xfId="218" xr:uid="{00000000-0005-0000-0000-00006E000000}"/>
    <cellStyle name="Comma" xfId="34" builtinId="3"/>
    <cellStyle name="Comma  - Style1" xfId="219" xr:uid="{00000000-0005-0000-0000-000070000000}"/>
    <cellStyle name="Comma  - Style2" xfId="220" xr:uid="{00000000-0005-0000-0000-000071000000}"/>
    <cellStyle name="Comma  - Style3" xfId="221" xr:uid="{00000000-0005-0000-0000-000072000000}"/>
    <cellStyle name="Comma  - Style4" xfId="222" xr:uid="{00000000-0005-0000-0000-000073000000}"/>
    <cellStyle name="Comma  - Style5" xfId="223" xr:uid="{00000000-0005-0000-0000-000074000000}"/>
    <cellStyle name="Comma  - Style6" xfId="224" xr:uid="{00000000-0005-0000-0000-000075000000}"/>
    <cellStyle name="Comma  - Style7" xfId="225" xr:uid="{00000000-0005-0000-0000-000076000000}"/>
    <cellStyle name="Comma  - Style8" xfId="226" xr:uid="{00000000-0005-0000-0000-000077000000}"/>
    <cellStyle name="Comma [2]" xfId="227" xr:uid="{00000000-0005-0000-0000-000078000000}"/>
    <cellStyle name="Comma 10" xfId="125" xr:uid="{00000000-0005-0000-0000-000079000000}"/>
    <cellStyle name="Comma 11" xfId="228" xr:uid="{00000000-0005-0000-0000-00007A000000}"/>
    <cellStyle name="Comma 11 2" xfId="544" xr:uid="{00000000-0005-0000-0000-00007B000000}"/>
    <cellStyle name="Comma 11 2 2" xfId="859" xr:uid="{A0F4A8D0-4143-46F9-95CF-EC8251D143E9}"/>
    <cellStyle name="Comma 11 3" xfId="707" xr:uid="{32E10CA2-74A8-47AE-91C4-00CE8B5915BB}"/>
    <cellStyle name="Comma 12" xfId="229" xr:uid="{00000000-0005-0000-0000-00007C000000}"/>
    <cellStyle name="Comma 12 2" xfId="545" xr:uid="{00000000-0005-0000-0000-00007D000000}"/>
    <cellStyle name="Comma 12 2 2" xfId="860" xr:uid="{23EE0FAA-F80E-4303-8B2B-9C94F09F9625}"/>
    <cellStyle name="Comma 12 3" xfId="708" xr:uid="{23EC0423-BB9D-4992-A734-B5D36A0662A4}"/>
    <cellStyle name="Comma 13" xfId="230" xr:uid="{00000000-0005-0000-0000-00007E000000}"/>
    <cellStyle name="Comma 13 2" xfId="546" xr:uid="{00000000-0005-0000-0000-00007F000000}"/>
    <cellStyle name="Comma 13 2 2" xfId="861" xr:uid="{DEF385BF-3201-4468-B551-B48CBE5B5089}"/>
    <cellStyle name="Comma 13 3" xfId="709" xr:uid="{F77E2E4F-9759-445A-8C83-3ABAF27F649E}"/>
    <cellStyle name="Comma 14" xfId="231" xr:uid="{00000000-0005-0000-0000-000080000000}"/>
    <cellStyle name="Comma 14 2" xfId="547" xr:uid="{00000000-0005-0000-0000-000081000000}"/>
    <cellStyle name="Comma 14 2 2" xfId="862" xr:uid="{EED7186B-1E50-4871-9DBC-D5CEA7E720EE}"/>
    <cellStyle name="Comma 14 3" xfId="710" xr:uid="{043BFCF2-1AA1-49E1-95C7-83DDED6947DD}"/>
    <cellStyle name="Comma 15" xfId="232" xr:uid="{00000000-0005-0000-0000-000082000000}"/>
    <cellStyle name="Comma 16" xfId="233" xr:uid="{00000000-0005-0000-0000-000083000000}"/>
    <cellStyle name="Comma 17" xfId="234" xr:uid="{00000000-0005-0000-0000-000084000000}"/>
    <cellStyle name="Comma 18" xfId="235" xr:uid="{00000000-0005-0000-0000-000085000000}"/>
    <cellStyle name="Comma 18 2" xfId="548" xr:uid="{00000000-0005-0000-0000-000086000000}"/>
    <cellStyle name="Comma 18 2 2" xfId="863" xr:uid="{C4BAA9FE-7251-4875-AA01-295203D603B5}"/>
    <cellStyle name="Comma 18 3" xfId="711" xr:uid="{A225F05C-38CC-47FF-9997-E695ABAB82A6}"/>
    <cellStyle name="Comma 19" xfId="236" xr:uid="{00000000-0005-0000-0000-000087000000}"/>
    <cellStyle name="Comma 19 2" xfId="237" xr:uid="{00000000-0005-0000-0000-000088000000}"/>
    <cellStyle name="Comma 19 2 2" xfId="550" xr:uid="{00000000-0005-0000-0000-000089000000}"/>
    <cellStyle name="Comma 19 2 2 2" xfId="865" xr:uid="{4F2CA3D4-3615-441B-8C8A-C5B54CBDEDA6}"/>
    <cellStyle name="Comma 19 2 3" xfId="713" xr:uid="{AE1B1EB3-E4C9-478C-8173-DDB49FB0D8B7}"/>
    <cellStyle name="Comma 19 3" xfId="238" xr:uid="{00000000-0005-0000-0000-00008A000000}"/>
    <cellStyle name="Comma 19 3 2" xfId="551" xr:uid="{00000000-0005-0000-0000-00008B000000}"/>
    <cellStyle name="Comma 19 3 2 2" xfId="866" xr:uid="{F7DCE5D2-AC02-44C9-9D98-2F5C0BCDAA21}"/>
    <cellStyle name="Comma 19 3 3" xfId="714" xr:uid="{34B79808-BFD4-4519-8860-3E70F88B3DEC}"/>
    <cellStyle name="Comma 19 4" xfId="239" xr:uid="{00000000-0005-0000-0000-00008C000000}"/>
    <cellStyle name="Comma 19 4 2" xfId="552" xr:uid="{00000000-0005-0000-0000-00008D000000}"/>
    <cellStyle name="Comma 19 4 2 2" xfId="867" xr:uid="{23696E4C-BEB8-46D7-B047-28C10C886E5D}"/>
    <cellStyle name="Comma 19 4 3" xfId="715" xr:uid="{A9CA5684-AFFB-4913-88A0-A6D97BBDAA9F}"/>
    <cellStyle name="Comma 19 5" xfId="549" xr:uid="{00000000-0005-0000-0000-00008E000000}"/>
    <cellStyle name="Comma 19 5 2" xfId="864" xr:uid="{3B364DAD-1122-4A24-AAAF-95C26FB6C764}"/>
    <cellStyle name="Comma 19 6" xfId="712" xr:uid="{85175091-877B-4C4A-81FD-475E99BF9C19}"/>
    <cellStyle name="Comma 2" xfId="35" xr:uid="{00000000-0005-0000-0000-00008F000000}"/>
    <cellStyle name="Comma 2 2" xfId="240" xr:uid="{00000000-0005-0000-0000-000090000000}"/>
    <cellStyle name="Comma 2 2 2" xfId="241" xr:uid="{00000000-0005-0000-0000-000091000000}"/>
    <cellStyle name="Comma 2 2 3" xfId="242" xr:uid="{00000000-0005-0000-0000-000092000000}"/>
    <cellStyle name="Comma 2 2 3 2" xfId="554" xr:uid="{00000000-0005-0000-0000-000093000000}"/>
    <cellStyle name="Comma 2 2 3 2 2" xfId="869" xr:uid="{1F6015C4-6488-42CF-8D66-633E0486CED5}"/>
    <cellStyle name="Comma 2 2 3 3" xfId="718" xr:uid="{F92C5639-B992-4F0C-B2F9-3D664A164610}"/>
    <cellStyle name="Comma 2 2 4" xfId="553" xr:uid="{00000000-0005-0000-0000-000094000000}"/>
    <cellStyle name="Comma 2 2 4 2" xfId="868" xr:uid="{E407588D-478E-4E0D-93A6-7C0D3E9EE4B8}"/>
    <cellStyle name="Comma 2 2 5" xfId="716" xr:uid="{AF31F519-383E-4B12-82B7-8BB507233D07}"/>
    <cellStyle name="Comma 2 3" xfId="243" xr:uid="{00000000-0005-0000-0000-000095000000}"/>
    <cellStyle name="Comma 2 3 2" xfId="244" xr:uid="{00000000-0005-0000-0000-000096000000}"/>
    <cellStyle name="Comma 2 3 3" xfId="245" xr:uid="{00000000-0005-0000-0000-000097000000}"/>
    <cellStyle name="Comma 2 4" xfId="246" xr:uid="{00000000-0005-0000-0000-000098000000}"/>
    <cellStyle name="Comma 2 5" xfId="247" xr:uid="{00000000-0005-0000-0000-000099000000}"/>
    <cellStyle name="Comma 20" xfId="653" xr:uid="{00000000-0005-0000-0000-00009A000000}"/>
    <cellStyle name="Comma 20 2" xfId="964" xr:uid="{D1E4A36B-1ACF-4E02-A7BE-443B86DBE587}"/>
    <cellStyle name="Comma 21" xfId="1108" xr:uid="{CF6E9812-74EC-4A5D-ADC9-9A4DA4B2B864}"/>
    <cellStyle name="Comma 3" xfId="36" xr:uid="{00000000-0005-0000-0000-00009B000000}"/>
    <cellStyle name="Comma 3 2" xfId="119" xr:uid="{00000000-0005-0000-0000-00009C000000}"/>
    <cellStyle name="Comma 3 2 2" xfId="126" xr:uid="{00000000-0005-0000-0000-00009D000000}"/>
    <cellStyle name="Comma 3 2 2 2" xfId="248" xr:uid="{00000000-0005-0000-0000-00009E000000}"/>
    <cellStyle name="Comma 3 2 2 2 2" xfId="555" xr:uid="{00000000-0005-0000-0000-00009F000000}"/>
    <cellStyle name="Comma 3 2 2 2 2 2" xfId="870" xr:uid="{6D44F25F-E6B2-473C-AD6D-439021B80171}"/>
    <cellStyle name="Comma 3 2 2 2 3" xfId="719" xr:uid="{9FE4148B-C968-40A1-956C-D545098D157F}"/>
    <cellStyle name="Comma 3 2 2 3" xfId="534" xr:uid="{00000000-0005-0000-0000-0000A0000000}"/>
    <cellStyle name="Comma 3 2 2 3 2" xfId="849" xr:uid="{23AC5474-0C96-4BF3-846F-CFD1D52494C3}"/>
    <cellStyle name="Comma 3 2 2 4" xfId="679" xr:uid="{5E49E06C-2323-4CA4-8FD0-1169556E825B}"/>
    <cellStyle name="Comma 3 2 3" xfId="249" xr:uid="{00000000-0005-0000-0000-0000A1000000}"/>
    <cellStyle name="Comma 3 2 3 2" xfId="556" xr:uid="{00000000-0005-0000-0000-0000A2000000}"/>
    <cellStyle name="Comma 3 2 3 2 2" xfId="871" xr:uid="{08AEBA22-F5B0-4566-A261-DC206D9BB3A0}"/>
    <cellStyle name="Comma 3 2 3 3" xfId="720" xr:uid="{8198A845-E03B-4722-9A48-BB09712E199B}"/>
    <cellStyle name="Comma 3 3" xfId="127" xr:uid="{00000000-0005-0000-0000-0000A3000000}"/>
    <cellStyle name="Comma 4" xfId="128" xr:uid="{00000000-0005-0000-0000-0000A4000000}"/>
    <cellStyle name="Comma 4 2" xfId="250" xr:uid="{00000000-0005-0000-0000-0000A5000000}"/>
    <cellStyle name="Comma 4 3" xfId="251" xr:uid="{00000000-0005-0000-0000-0000A6000000}"/>
    <cellStyle name="Comma 4 3 2" xfId="557" xr:uid="{00000000-0005-0000-0000-0000A7000000}"/>
    <cellStyle name="Comma 4 3 2 2" xfId="872" xr:uid="{3F37CE60-25DC-40A1-AF1A-3D8AC213965A}"/>
    <cellStyle name="Comma 4 3 3" xfId="721" xr:uid="{F2B85721-79D2-483E-92CC-316922BDE5DE}"/>
    <cellStyle name="Comma 5" xfId="129" xr:uid="{00000000-0005-0000-0000-0000A8000000}"/>
    <cellStyle name="Comma 6" xfId="252" xr:uid="{00000000-0005-0000-0000-0000A9000000}"/>
    <cellStyle name="Comma 7" xfId="253" xr:uid="{00000000-0005-0000-0000-0000AA000000}"/>
    <cellStyle name="Comma 7 2" xfId="254" xr:uid="{00000000-0005-0000-0000-0000AB000000}"/>
    <cellStyle name="Comma 7 2 2" xfId="559" xr:uid="{00000000-0005-0000-0000-0000AC000000}"/>
    <cellStyle name="Comma 7 2 2 2" xfId="874" xr:uid="{E401AEF5-5082-4522-8515-6AB8A4B5AE36}"/>
    <cellStyle name="Comma 7 2 3" xfId="723" xr:uid="{B73AE7DA-224E-4AF8-924B-AA7E593B89DC}"/>
    <cellStyle name="Comma 7 3" xfId="558" xr:uid="{00000000-0005-0000-0000-0000AD000000}"/>
    <cellStyle name="Comma 7 3 2" xfId="873" xr:uid="{A3323605-1E99-49DB-8F89-CDD1B770563C}"/>
    <cellStyle name="Comma 7 4" xfId="722" xr:uid="{C15C2F8C-8435-46FB-B27C-710D98B054B5}"/>
    <cellStyle name="Comma 8" xfId="255" xr:uid="{00000000-0005-0000-0000-0000AE000000}"/>
    <cellStyle name="Comma 8 2" xfId="256" xr:uid="{00000000-0005-0000-0000-0000AF000000}"/>
    <cellStyle name="Comma 8 2 2" xfId="561" xr:uid="{00000000-0005-0000-0000-0000B0000000}"/>
    <cellStyle name="Comma 8 2 2 2" xfId="876" xr:uid="{E2F3490B-38AB-4336-A1E7-70C20A55F6BD}"/>
    <cellStyle name="Comma 8 2 3" xfId="725" xr:uid="{99D0A75B-0BEE-4146-8F4A-39CF437F5AE7}"/>
    <cellStyle name="Comma 8 3" xfId="560" xr:uid="{00000000-0005-0000-0000-0000B1000000}"/>
    <cellStyle name="Comma 8 3 2" xfId="875" xr:uid="{F90EFE20-FCBB-406B-A80A-6F968B82147E}"/>
    <cellStyle name="Comma 8 4" xfId="724" xr:uid="{439F21AC-B374-4971-947D-A1602AE1D8D0}"/>
    <cellStyle name="Comma 9" xfId="257" xr:uid="{00000000-0005-0000-0000-0000B2000000}"/>
    <cellStyle name="Comma 9 2" xfId="258" xr:uid="{00000000-0005-0000-0000-0000B3000000}"/>
    <cellStyle name="Comma 9 2 2" xfId="563" xr:uid="{00000000-0005-0000-0000-0000B4000000}"/>
    <cellStyle name="Comma 9 2 2 2" xfId="878" xr:uid="{15D06C2F-9E9B-4795-867C-845430276C28}"/>
    <cellStyle name="Comma 9 2 3" xfId="727" xr:uid="{4CB691B8-0DF8-4325-823F-5FE8A99B12DF}"/>
    <cellStyle name="Comma 9 3" xfId="562" xr:uid="{00000000-0005-0000-0000-0000B5000000}"/>
    <cellStyle name="Comma 9 3 2" xfId="877" xr:uid="{C9F7F6C8-0053-43B0-AF83-7B85D7BEE04A}"/>
    <cellStyle name="Comma 9 4" xfId="726" xr:uid="{E94E6807-0056-4404-9C50-7E45BBD7C0E5}"/>
    <cellStyle name="Comma_Sample Quarterly Report-SCO (5)" xfId="37" xr:uid="{00000000-0005-0000-0000-0000B6000000}"/>
    <cellStyle name="Comma0" xfId="38" xr:uid="{00000000-0005-0000-0000-0000B7000000}"/>
    <cellStyle name="Comma0 2" xfId="259" xr:uid="{00000000-0005-0000-0000-0000B8000000}"/>
    <cellStyle name="Comma1 - Style1" xfId="260" xr:uid="{00000000-0005-0000-0000-0000B9000000}"/>
    <cellStyle name="Copied" xfId="39" xr:uid="{00000000-0005-0000-0000-0000BA000000}"/>
    <cellStyle name="Curren - Style2" xfId="261" xr:uid="{00000000-0005-0000-0000-0000BB000000}"/>
    <cellStyle name="Currency" xfId="40" builtinId="4"/>
    <cellStyle name="Currency 10" xfId="262" xr:uid="{00000000-0005-0000-0000-0000BD000000}"/>
    <cellStyle name="Currency 10 2" xfId="263" xr:uid="{00000000-0005-0000-0000-0000BE000000}"/>
    <cellStyle name="Currency 10 2 2" xfId="565" xr:uid="{00000000-0005-0000-0000-0000BF000000}"/>
    <cellStyle name="Currency 10 2 2 2" xfId="880" xr:uid="{BB9570A7-813E-4F2D-9828-63817B8CC001}"/>
    <cellStyle name="Currency 10 2 3" xfId="729" xr:uid="{5F991A40-4C6B-47EC-AA39-21637C80E188}"/>
    <cellStyle name="Currency 10 3" xfId="564" xr:uid="{00000000-0005-0000-0000-0000C0000000}"/>
    <cellStyle name="Currency 10 3 2" xfId="879" xr:uid="{CE18173A-748D-4B4A-8C78-D6803884E5DC}"/>
    <cellStyle name="Currency 10 4" xfId="728" xr:uid="{AE0C1B17-5842-4D0E-95DF-5072058F1002}"/>
    <cellStyle name="Currency 11" xfId="264" xr:uid="{00000000-0005-0000-0000-0000C1000000}"/>
    <cellStyle name="Currency 11 2" xfId="265" xr:uid="{00000000-0005-0000-0000-0000C2000000}"/>
    <cellStyle name="Currency 11 2 2" xfId="567" xr:uid="{00000000-0005-0000-0000-0000C3000000}"/>
    <cellStyle name="Currency 11 2 2 2" xfId="882" xr:uid="{B94BC413-FF38-4DC2-AD3C-4BE46665FAD3}"/>
    <cellStyle name="Currency 11 2 3" xfId="731" xr:uid="{838992BF-4714-481E-BFBA-B4EA273810F5}"/>
    <cellStyle name="Currency 11 3" xfId="566" xr:uid="{00000000-0005-0000-0000-0000C4000000}"/>
    <cellStyle name="Currency 11 3 2" xfId="881" xr:uid="{D77B2392-4C1A-48DB-830A-EDA082761E62}"/>
    <cellStyle name="Currency 11 4" xfId="730" xr:uid="{B6F7AAC0-D88E-4BE1-8522-200D63AB692F}"/>
    <cellStyle name="Currency 12" xfId="266" xr:uid="{00000000-0005-0000-0000-0000C5000000}"/>
    <cellStyle name="Currency 12 2" xfId="568" xr:uid="{00000000-0005-0000-0000-0000C6000000}"/>
    <cellStyle name="Currency 12 2 2" xfId="883" xr:uid="{7F0E59FF-26F7-4D1C-BAAB-6A5E7A6A4A4F}"/>
    <cellStyle name="Currency 12 3" xfId="732" xr:uid="{81D23B34-1DBD-4123-AAEF-A36A9565CBA4}"/>
    <cellStyle name="Currency 13" xfId="267" xr:uid="{00000000-0005-0000-0000-0000C7000000}"/>
    <cellStyle name="Currency 13 2" xfId="569" xr:uid="{00000000-0005-0000-0000-0000C8000000}"/>
    <cellStyle name="Currency 13 2 2" xfId="884" xr:uid="{FA19F27E-4475-470B-B78D-D3412AEF0DB4}"/>
    <cellStyle name="Currency 13 3" xfId="733" xr:uid="{9E889536-AE13-4497-962E-5261CE087C2D}"/>
    <cellStyle name="Currency 14" xfId="268" xr:uid="{00000000-0005-0000-0000-0000C9000000}"/>
    <cellStyle name="Currency 14 2" xfId="570" xr:uid="{00000000-0005-0000-0000-0000CA000000}"/>
    <cellStyle name="Currency 14 2 2" xfId="885" xr:uid="{27A19F3D-16E0-45E6-9831-8A72FE77AC4F}"/>
    <cellStyle name="Currency 14 3" xfId="734" xr:uid="{CA117627-B7B0-43AA-AE40-9994E9E364F9}"/>
    <cellStyle name="Currency 2" xfId="41" xr:uid="{00000000-0005-0000-0000-0000CB000000}"/>
    <cellStyle name="Currency 2 2" xfId="269" xr:uid="{00000000-0005-0000-0000-0000CC000000}"/>
    <cellStyle name="Currency 2 3" xfId="270" xr:uid="{00000000-0005-0000-0000-0000CD000000}"/>
    <cellStyle name="Currency 3" xfId="42" xr:uid="{00000000-0005-0000-0000-0000CE000000}"/>
    <cellStyle name="Currency 3 2" xfId="130" xr:uid="{00000000-0005-0000-0000-0000CF000000}"/>
    <cellStyle name="Currency 3 2 2" xfId="131" xr:uid="{00000000-0005-0000-0000-0000D0000000}"/>
    <cellStyle name="Currency 3 2 2 2" xfId="271" xr:uid="{00000000-0005-0000-0000-0000D1000000}"/>
    <cellStyle name="Currency 3 2 2 2 2" xfId="571" xr:uid="{00000000-0005-0000-0000-0000D2000000}"/>
    <cellStyle name="Currency 3 2 2 2 2 2" xfId="886" xr:uid="{903F895F-4049-4B87-962E-48980C10C832}"/>
    <cellStyle name="Currency 3 2 2 2 3" xfId="735" xr:uid="{414E9D0C-13E1-40F6-8F89-15FC2D791304}"/>
    <cellStyle name="Currency 3 2 2 3" xfId="536" xr:uid="{00000000-0005-0000-0000-0000D3000000}"/>
    <cellStyle name="Currency 3 2 2 3 2" xfId="851" xr:uid="{6BA13F07-D4EE-410E-BD66-658E080E6ED3}"/>
    <cellStyle name="Currency 3 2 2 4" xfId="681" xr:uid="{E1CFD41A-1D81-4A0D-85B1-F3C4A7B2D16F}"/>
    <cellStyle name="Currency 3 2 3" xfId="272" xr:uid="{00000000-0005-0000-0000-0000D4000000}"/>
    <cellStyle name="Currency 3 2 3 2" xfId="572" xr:uid="{00000000-0005-0000-0000-0000D5000000}"/>
    <cellStyle name="Currency 3 2 3 2 2" xfId="887" xr:uid="{02BF8E53-3E90-4570-8441-C6173AEE5E3A}"/>
    <cellStyle name="Currency 3 2 3 3" xfId="736" xr:uid="{3B81C3F8-DBA9-4E82-AF67-6486E8EDBD41}"/>
    <cellStyle name="Currency 3 2 4" xfId="535" xr:uid="{00000000-0005-0000-0000-0000D6000000}"/>
    <cellStyle name="Currency 3 2 4 2" xfId="850" xr:uid="{CB413BAD-C687-46CE-A7D3-3F97F8126F9F}"/>
    <cellStyle name="Currency 3 2 5" xfId="680" xr:uid="{BAF284A7-55B9-42FC-AAE5-E559D5A0AB9F}"/>
    <cellStyle name="Currency 3 3" xfId="273" xr:uid="{00000000-0005-0000-0000-0000D7000000}"/>
    <cellStyle name="Currency 4" xfId="43" xr:uid="{00000000-0005-0000-0000-0000D8000000}"/>
    <cellStyle name="Currency 4 2" xfId="274" xr:uid="{00000000-0005-0000-0000-0000D9000000}"/>
    <cellStyle name="Currency 5" xfId="44" xr:uid="{00000000-0005-0000-0000-0000DA000000}"/>
    <cellStyle name="Currency 6" xfId="132" xr:uid="{00000000-0005-0000-0000-0000DB000000}"/>
    <cellStyle name="Currency 6 2" xfId="275" xr:uid="{00000000-0005-0000-0000-0000DC000000}"/>
    <cellStyle name="Currency 6 2 2" xfId="573" xr:uid="{00000000-0005-0000-0000-0000DD000000}"/>
    <cellStyle name="Currency 6 2 2 2" xfId="888" xr:uid="{79027E48-A021-4A3D-8256-D1BDA4B8D888}"/>
    <cellStyle name="Currency 6 2 3" xfId="737" xr:uid="{394B6D58-4E11-4744-A3B6-92F03F5B6156}"/>
    <cellStyle name="Currency 7" xfId="276" xr:uid="{00000000-0005-0000-0000-0000DE000000}"/>
    <cellStyle name="Currency 8" xfId="277" xr:uid="{00000000-0005-0000-0000-0000DF000000}"/>
    <cellStyle name="Currency 8 2" xfId="278" xr:uid="{00000000-0005-0000-0000-0000E0000000}"/>
    <cellStyle name="Currency 8 2 2" xfId="575" xr:uid="{00000000-0005-0000-0000-0000E1000000}"/>
    <cellStyle name="Currency 8 2 2 2" xfId="890" xr:uid="{752C5613-3330-4DFD-93E3-43D517DA2130}"/>
    <cellStyle name="Currency 8 2 3" xfId="739" xr:uid="{DF4290C1-B051-4946-B550-E72DD3D143EA}"/>
    <cellStyle name="Currency 8 3" xfId="574" xr:uid="{00000000-0005-0000-0000-0000E2000000}"/>
    <cellStyle name="Currency 8 3 2" xfId="889" xr:uid="{DFC3DB69-C366-460E-BBB5-7291175CF111}"/>
    <cellStyle name="Currency 8 4" xfId="738" xr:uid="{D6DAF05A-6089-47D4-AF34-BF0C99A0708B}"/>
    <cellStyle name="Currency 9" xfId="279" xr:uid="{00000000-0005-0000-0000-0000E3000000}"/>
    <cellStyle name="Currency 9 2" xfId="280" xr:uid="{00000000-0005-0000-0000-0000E4000000}"/>
    <cellStyle name="Currency 9 2 2" xfId="577" xr:uid="{00000000-0005-0000-0000-0000E5000000}"/>
    <cellStyle name="Currency 9 2 2 2" xfId="892" xr:uid="{F8A95FFD-476F-4013-8C60-D8203415E576}"/>
    <cellStyle name="Currency 9 2 3" xfId="741" xr:uid="{AF13AAC3-DFBC-467F-A345-1CBD456F9036}"/>
    <cellStyle name="Currency 9 3" xfId="576" xr:uid="{00000000-0005-0000-0000-0000E6000000}"/>
    <cellStyle name="Currency 9 3 2" xfId="891" xr:uid="{A73C4733-8434-4908-93C9-BD89B4EF4F36}"/>
    <cellStyle name="Currency 9 4" xfId="740" xr:uid="{01ED6EE9-08DB-4656-BEC3-9302BBE70E83}"/>
    <cellStyle name="Currency_Sample Quarterly Report-SCO (5)" xfId="45" xr:uid="{00000000-0005-0000-0000-0000E7000000}"/>
    <cellStyle name="Currency0" xfId="46" xr:uid="{00000000-0005-0000-0000-0000E8000000}"/>
    <cellStyle name="Currency0 2" xfId="281" xr:uid="{00000000-0005-0000-0000-0000E9000000}"/>
    <cellStyle name="currency2" xfId="47" xr:uid="{00000000-0005-0000-0000-0000EA000000}"/>
    <cellStyle name="date" xfId="48" xr:uid="{00000000-0005-0000-0000-0000EB000000}"/>
    <cellStyle name="date 2" xfId="282"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3" xr:uid="{00000000-0005-0000-0000-0000F8000000}"/>
    <cellStyle name="DecimalsNone" xfId="284" xr:uid="{00000000-0005-0000-0000-0000F9000000}"/>
    <cellStyle name="DecimalsTwo" xfId="285" xr:uid="{00000000-0005-0000-0000-0000FA000000}"/>
    <cellStyle name="Entered" xfId="60" xr:uid="{00000000-0005-0000-0000-0000FB000000}"/>
    <cellStyle name="Explanatory Text" xfId="61" builtinId="53" customBuiltin="1"/>
    <cellStyle name="Explanatory Text 2" xfId="286" xr:uid="{00000000-0005-0000-0000-0000FD000000}"/>
    <cellStyle name="F2" xfId="287" xr:uid="{00000000-0005-0000-0000-0000FE000000}"/>
    <cellStyle name="F3" xfId="288" xr:uid="{00000000-0005-0000-0000-0000FF000000}"/>
    <cellStyle name="F4" xfId="289" xr:uid="{00000000-0005-0000-0000-000000010000}"/>
    <cellStyle name="F5" xfId="290" xr:uid="{00000000-0005-0000-0000-000001010000}"/>
    <cellStyle name="F6" xfId="291" xr:uid="{00000000-0005-0000-0000-000002010000}"/>
    <cellStyle name="F7" xfId="292" xr:uid="{00000000-0005-0000-0000-000003010000}"/>
    <cellStyle name="F8" xfId="293" xr:uid="{00000000-0005-0000-0000-000004010000}"/>
    <cellStyle name="Fixed" xfId="133" xr:uid="{00000000-0005-0000-0000-000005010000}"/>
    <cellStyle name="Fixed2 - Style2" xfId="294" xr:uid="{00000000-0005-0000-0000-000006010000}"/>
    <cellStyle name="Fixed4 - Style3" xfId="295" xr:uid="{00000000-0005-0000-0000-000007010000}"/>
    <cellStyle name="FRxAmtStyle" xfId="296" xr:uid="{00000000-0005-0000-0000-000008010000}"/>
    <cellStyle name="FRxAmtStyle 2" xfId="297" xr:uid="{00000000-0005-0000-0000-000009010000}"/>
    <cellStyle name="FRxAmtStyle 2 2" xfId="298" xr:uid="{00000000-0005-0000-0000-00000A010000}"/>
    <cellStyle name="FRxAmtStyle 3" xfId="299" xr:uid="{00000000-0005-0000-0000-00000B010000}"/>
    <cellStyle name="FRxAmtStyle 3 2" xfId="300" xr:uid="{00000000-0005-0000-0000-00000C010000}"/>
    <cellStyle name="FRxAmtStyle 3 2 2" xfId="301" xr:uid="{00000000-0005-0000-0000-00000D010000}"/>
    <cellStyle name="FRxAmtStyle 3 3" xfId="302" xr:uid="{00000000-0005-0000-0000-00000E010000}"/>
    <cellStyle name="FRxCurrStyle" xfId="303" xr:uid="{00000000-0005-0000-0000-00000F010000}"/>
    <cellStyle name="FRxCurrStyle 2" xfId="304" xr:uid="{00000000-0005-0000-0000-000010010000}"/>
    <cellStyle name="FRxCurrStyle 2 2" xfId="305" xr:uid="{00000000-0005-0000-0000-000011010000}"/>
    <cellStyle name="FRxCurrStyle 3" xfId="306" xr:uid="{00000000-0005-0000-0000-000012010000}"/>
    <cellStyle name="FRxCurrStyle 3 2" xfId="307" xr:uid="{00000000-0005-0000-0000-000013010000}"/>
    <cellStyle name="FRxCurrStyle 4" xfId="308" xr:uid="{00000000-0005-0000-0000-000014010000}"/>
    <cellStyle name="FRxPcntStyle" xfId="309" xr:uid="{00000000-0005-0000-0000-000015010000}"/>
    <cellStyle name="FRxPcntStyle 2" xfId="310" xr:uid="{00000000-0005-0000-0000-000016010000}"/>
    <cellStyle name="FRxPcntStyle 2 2" xfId="311" xr:uid="{00000000-0005-0000-0000-000017010000}"/>
    <cellStyle name="FRxPcntStyle 3" xfId="312" xr:uid="{00000000-0005-0000-0000-000018010000}"/>
    <cellStyle name="FRxPcntStyle 3 2" xfId="313" xr:uid="{00000000-0005-0000-0000-000019010000}"/>
    <cellStyle name="Good" xfId="62" builtinId="26" customBuiltin="1"/>
    <cellStyle name="Good 2" xfId="314" xr:uid="{00000000-0005-0000-0000-00001B010000}"/>
    <cellStyle name="Good 3" xfId="315" xr:uid="{00000000-0005-0000-0000-00001C010000}"/>
    <cellStyle name="greenl" xfId="63" xr:uid="{00000000-0005-0000-0000-00001D010000}"/>
    <cellStyle name="GreenLet" xfId="64" xr:uid="{00000000-0005-0000-0000-00001E010000}"/>
    <cellStyle name="Grey" xfId="316" xr:uid="{00000000-0005-0000-0000-00001F010000}"/>
    <cellStyle name="grnlet" xfId="65" xr:uid="{00000000-0005-0000-0000-000020010000}"/>
    <cellStyle name="Header1" xfId="66" xr:uid="{00000000-0005-0000-0000-000021010000}"/>
    <cellStyle name="Header1 2" xfId="317" xr:uid="{00000000-0005-0000-0000-000022010000}"/>
    <cellStyle name="Header1 2 2" xfId="533" xr:uid="{00000000-0005-0000-0000-000023010000}"/>
    <cellStyle name="Header1 2 2 2" xfId="848" xr:uid="{7A36E97F-7215-4A7D-8280-ACDAA76E44F7}"/>
    <cellStyle name="Header1 2 2 3" xfId="976" xr:uid="{3D08D669-4D67-4588-AF77-DA4F01F1316A}"/>
    <cellStyle name="Header1 2 2 4" xfId="759" xr:uid="{97E97FCF-BB29-4A3E-8E8B-49E9750921E2}"/>
    <cellStyle name="Header1 2 2 5" xfId="664" xr:uid="{8325EA95-DAFB-4792-B9FC-8BDBB8115B4C}"/>
    <cellStyle name="Header1 2 2 6" xfId="790" xr:uid="{45D07B19-9C27-40F6-9C41-4B1FBFB6DDD3}"/>
    <cellStyle name="Header1 2 3" xfId="754" xr:uid="{C6055759-3817-482C-9F19-868A1D845B74}"/>
    <cellStyle name="Header1 2 4" xfId="717" xr:uid="{55CF1EFC-D477-4C3E-8E2E-50B825922762}"/>
    <cellStyle name="Header1 2 5" xfId="677" xr:uid="{AC01E8C4-3180-4785-9E2C-EAC06B8880CF}"/>
    <cellStyle name="Header1 2 6" xfId="833" xr:uid="{B1326B42-48E1-42E0-917C-645611CB6F71}"/>
    <cellStyle name="Header1 2 7" xfId="968" xr:uid="{60176B63-F7CE-43A9-A4EB-81E6416B7FCB}"/>
    <cellStyle name="Header1 3" xfId="637" xr:uid="{00000000-0005-0000-0000-000024010000}"/>
    <cellStyle name="Header1 3 2" xfId="950" xr:uid="{42BC1F6F-ABBF-4AA2-AD98-6C27A859C9E7}"/>
    <cellStyle name="Header1 3 3" xfId="1013" xr:uid="{BA1A1D80-EC01-4437-93A6-038D2CB455E1}"/>
    <cellStyle name="Header1 3 4" xfId="1042" xr:uid="{825A376A-8312-49D1-A218-3560AC9B7799}"/>
    <cellStyle name="Header1 3 5" xfId="1069" xr:uid="{157904ED-4236-4297-9985-11287E191DDE}"/>
    <cellStyle name="Header1 3 6" xfId="1095" xr:uid="{4BE713A9-8A3A-4353-8DFE-1292020E5683}"/>
    <cellStyle name="Header1 4" xfId="667" xr:uid="{AE936219-EB12-435C-8079-DCDA48F3F48C}"/>
    <cellStyle name="Header1 5" xfId="832" xr:uid="{66E003EF-40C3-4D20-A531-CD9C7C103681}"/>
    <cellStyle name="Header1 6" xfId="967" xr:uid="{9F1C2396-9734-40CE-9A64-02FE6549FEDC}"/>
    <cellStyle name="Header1 7" xfId="668" xr:uid="{CEF7EE15-0F08-49C0-808A-20D10296B75B}"/>
    <cellStyle name="Header1 8" xfId="795" xr:uid="{006E921E-F364-4316-B536-42EA1FE469B0}"/>
    <cellStyle name="Header2" xfId="67" xr:uid="{00000000-0005-0000-0000-000025010000}"/>
    <cellStyle name="Heading" xfId="318" xr:uid="{00000000-0005-0000-0000-000026010000}"/>
    <cellStyle name="Heading 1" xfId="68" builtinId="16" customBuiltin="1"/>
    <cellStyle name="Heading 1 2" xfId="319" xr:uid="{00000000-0005-0000-0000-000028010000}"/>
    <cellStyle name="Heading 1 3" xfId="320" xr:uid="{00000000-0005-0000-0000-000029010000}"/>
    <cellStyle name="Heading 2" xfId="69" builtinId="17" customBuiltin="1"/>
    <cellStyle name="Heading 2 2" xfId="321" xr:uid="{00000000-0005-0000-0000-00002B010000}"/>
    <cellStyle name="Heading 2 3" xfId="322" xr:uid="{00000000-0005-0000-0000-00002C010000}"/>
    <cellStyle name="Heading 3" xfId="70" builtinId="18" customBuiltin="1"/>
    <cellStyle name="Heading 3 2" xfId="120" xr:uid="{00000000-0005-0000-0000-00002E010000}"/>
    <cellStyle name="Heading 3 3" xfId="323" xr:uid="{00000000-0005-0000-0000-00002F010000}"/>
    <cellStyle name="Heading 4" xfId="71" builtinId="19" customBuiltin="1"/>
    <cellStyle name="Heading 4 2" xfId="324" xr:uid="{00000000-0005-0000-0000-000031010000}"/>
    <cellStyle name="Heading 4 3" xfId="325" xr:uid="{00000000-0005-0000-0000-000032010000}"/>
    <cellStyle name="Hyperlink 2" xfId="326" xr:uid="{00000000-0005-0000-0000-000033010000}"/>
    <cellStyle name="Input" xfId="72" builtinId="20" customBuiltin="1"/>
    <cellStyle name="Input [yellow]" xfId="327" xr:uid="{00000000-0005-0000-0000-000035010000}"/>
    <cellStyle name="Input [yellow] 2" xfId="328" xr:uid="{00000000-0005-0000-0000-000036010000}"/>
    <cellStyle name="Input [yellow] 3" xfId="329" xr:uid="{00000000-0005-0000-0000-000037010000}"/>
    <cellStyle name="Input 2" xfId="330" xr:uid="{00000000-0005-0000-0000-000038010000}"/>
    <cellStyle name="Input 2 2" xfId="331" xr:uid="{00000000-0005-0000-0000-000039010000}"/>
    <cellStyle name="Input 2 2 2" xfId="332" xr:uid="{00000000-0005-0000-0000-00003A010000}"/>
    <cellStyle name="Input 2 3" xfId="333" xr:uid="{00000000-0005-0000-0000-00003B010000}"/>
    <cellStyle name="Input 2 3 2" xfId="334" xr:uid="{00000000-0005-0000-0000-00003C010000}"/>
    <cellStyle name="Input 2 4" xfId="335" xr:uid="{00000000-0005-0000-0000-00003D010000}"/>
    <cellStyle name="Input 3" xfId="336" xr:uid="{00000000-0005-0000-0000-00003E010000}"/>
    <cellStyle name="Input 3 2" xfId="337" xr:uid="{00000000-0005-0000-0000-00003F010000}"/>
    <cellStyle name="Input 4" xfId="338" xr:uid="{00000000-0005-0000-0000-000040010000}"/>
    <cellStyle name="Left" xfId="73" xr:uid="{00000000-0005-0000-0000-000041010000}"/>
    <cellStyle name="Level 1" xfId="339" xr:uid="{00000000-0005-0000-0000-000042010000}"/>
    <cellStyle name="Level 2" xfId="340" xr:uid="{00000000-0005-0000-0000-000043010000}"/>
    <cellStyle name="Level 3" xfId="341" xr:uid="{00000000-0005-0000-0000-000044010000}"/>
    <cellStyle name="Linked Cell" xfId="74" builtinId="24" customBuiltin="1"/>
    <cellStyle name="Linked Cell 2" xfId="342" xr:uid="{00000000-0005-0000-0000-000046010000}"/>
    <cellStyle name="Linked Cell 3" xfId="343" xr:uid="{00000000-0005-0000-0000-000047010000}"/>
    <cellStyle name="Map Labels" xfId="75" xr:uid="{00000000-0005-0000-0000-000048010000}"/>
    <cellStyle name="Map Legend" xfId="76" xr:uid="{00000000-0005-0000-0000-000049010000}"/>
    <cellStyle name="Neutral" xfId="77" builtinId="28" customBuiltin="1"/>
    <cellStyle name="Neutral 2" xfId="344" xr:uid="{00000000-0005-0000-0000-00004B010000}"/>
    <cellStyle name="Neutral 3" xfId="345" xr:uid="{00000000-0005-0000-0000-00004C010000}"/>
    <cellStyle name="No Border" xfId="346" xr:uid="{00000000-0005-0000-0000-00004D010000}"/>
    <cellStyle name="Normal" xfId="0" builtinId="0"/>
    <cellStyle name="Normal - Style1" xfId="347" xr:uid="{00000000-0005-0000-0000-00004F010000}"/>
    <cellStyle name="Normal - Style2" xfId="348" xr:uid="{00000000-0005-0000-0000-000050010000}"/>
    <cellStyle name="Normal - Style3" xfId="349" xr:uid="{00000000-0005-0000-0000-000051010000}"/>
    <cellStyle name="Normal - Style4" xfId="350" xr:uid="{00000000-0005-0000-0000-000052010000}"/>
    <cellStyle name="Normal - Style5" xfId="351" xr:uid="{00000000-0005-0000-0000-000053010000}"/>
    <cellStyle name="Normal - Style6" xfId="352" xr:uid="{00000000-0005-0000-0000-000054010000}"/>
    <cellStyle name="Normal - Style7" xfId="353" xr:uid="{00000000-0005-0000-0000-000055010000}"/>
    <cellStyle name="Normal - Style8" xfId="354" xr:uid="{00000000-0005-0000-0000-000056010000}"/>
    <cellStyle name="Normal 10" xfId="355" xr:uid="{00000000-0005-0000-0000-000057010000}"/>
    <cellStyle name="Normal 10 2" xfId="356" xr:uid="{00000000-0005-0000-0000-000058010000}"/>
    <cellStyle name="Normal 10 3" xfId="357" xr:uid="{00000000-0005-0000-0000-000059010000}"/>
    <cellStyle name="Normal 10 4" xfId="358" xr:uid="{00000000-0005-0000-0000-00005A010000}"/>
    <cellStyle name="Normal 10 5" xfId="650" xr:uid="{00000000-0005-0000-0000-00005B010000}"/>
    <cellStyle name="Normal 11" xfId="359" xr:uid="{00000000-0005-0000-0000-00005C010000}"/>
    <cellStyle name="Normal 12" xfId="139" xr:uid="{00000000-0005-0000-0000-00005D010000}"/>
    <cellStyle name="Normal 12 2" xfId="360" xr:uid="{00000000-0005-0000-0000-00005E010000}"/>
    <cellStyle name="Normal 13" xfId="361" xr:uid="{00000000-0005-0000-0000-00005F010000}"/>
    <cellStyle name="Normal 14" xfId="362" xr:uid="{00000000-0005-0000-0000-000060010000}"/>
    <cellStyle name="Normal 14 2" xfId="363" xr:uid="{00000000-0005-0000-0000-000061010000}"/>
    <cellStyle name="Normal 14 2 2" xfId="588" xr:uid="{00000000-0005-0000-0000-000062010000}"/>
    <cellStyle name="Normal 14 2 2 2" xfId="903" xr:uid="{61B8B571-8800-4074-BA11-73B77AF302F4}"/>
    <cellStyle name="Normal 14 2 3" xfId="764" xr:uid="{C2A678F9-DCFD-413E-95B8-AEC8B60FDB09}"/>
    <cellStyle name="Normal 14 3" xfId="587" xr:uid="{00000000-0005-0000-0000-000063010000}"/>
    <cellStyle name="Normal 14 3 2" xfId="902" xr:uid="{EB520A35-A2F3-4B8E-89C5-3E854653B60E}"/>
    <cellStyle name="Normal 14 4" xfId="763" xr:uid="{C569577F-ED71-4427-A392-D801E1C3FC35}"/>
    <cellStyle name="Normal 15" xfId="364" xr:uid="{00000000-0005-0000-0000-000064010000}"/>
    <cellStyle name="Normal 16" xfId="365" xr:uid="{00000000-0005-0000-0000-000065010000}"/>
    <cellStyle name="Normal 17" xfId="366" xr:uid="{00000000-0005-0000-0000-000066010000}"/>
    <cellStyle name="Normal 17 2" xfId="589" xr:uid="{00000000-0005-0000-0000-000067010000}"/>
    <cellStyle name="Normal 17 2 2" xfId="904" xr:uid="{1487A9B2-E871-4A3F-9DAF-75574EBB2889}"/>
    <cellStyle name="Normal 17 3" xfId="767" xr:uid="{B1BE50B4-96BF-490A-8F07-B8109318B410}"/>
    <cellStyle name="Normal 18" xfId="367" xr:uid="{00000000-0005-0000-0000-000068010000}"/>
    <cellStyle name="Normal 18 2" xfId="368" xr:uid="{00000000-0005-0000-0000-000069010000}"/>
    <cellStyle name="Normal 18 2 2" xfId="591" xr:uid="{00000000-0005-0000-0000-00006A010000}"/>
    <cellStyle name="Normal 18 2 2 2" xfId="906" xr:uid="{E889BE96-85B8-46EC-A19A-F91D4A0A53DB}"/>
    <cellStyle name="Normal 18 2 3" xfId="769" xr:uid="{D671A57F-97D8-48F0-8CB3-8617B64F41C6}"/>
    <cellStyle name="Normal 18 3" xfId="369" xr:uid="{00000000-0005-0000-0000-00006B010000}"/>
    <cellStyle name="Normal 18 3 2" xfId="592" xr:uid="{00000000-0005-0000-0000-00006C010000}"/>
    <cellStyle name="Normal 18 3 2 2" xfId="907" xr:uid="{978D4F90-C454-408C-844A-64BF281A675F}"/>
    <cellStyle name="Normal 18 3 3" xfId="770" xr:uid="{03AD1FDC-689D-4BB9-8941-FBE7078664E2}"/>
    <cellStyle name="Normal 18 4" xfId="370" xr:uid="{00000000-0005-0000-0000-00006D010000}"/>
    <cellStyle name="Normal 18 4 2" xfId="593" xr:uid="{00000000-0005-0000-0000-00006E010000}"/>
    <cellStyle name="Normal 18 4 2 2" xfId="908" xr:uid="{454A3428-18AA-4DB7-8ACE-D10E49502E00}"/>
    <cellStyle name="Normal 18 4 3" xfId="771" xr:uid="{212325EF-229C-4420-8013-A56678A97E95}"/>
    <cellStyle name="Normal 18 5" xfId="590" xr:uid="{00000000-0005-0000-0000-00006F010000}"/>
    <cellStyle name="Normal 18 5 2" xfId="905" xr:uid="{4C2BB211-71E3-495F-AEFB-45C8C4C95779}"/>
    <cellStyle name="Normal 18 6" xfId="768" xr:uid="{BAC39A05-04FA-4997-831A-692D00C93F36}"/>
    <cellStyle name="Normal 19" xfId="371" xr:uid="{00000000-0005-0000-0000-000070010000}"/>
    <cellStyle name="Normal 2" xfId="78" xr:uid="{00000000-0005-0000-0000-000071010000}"/>
    <cellStyle name="Normal 2 2" xfId="121" xr:uid="{00000000-0005-0000-0000-000072010000}"/>
    <cellStyle name="Normal 2 2 2" xfId="372" xr:uid="{00000000-0005-0000-0000-000073010000}"/>
    <cellStyle name="Normal 2 2 3" xfId="373" xr:uid="{00000000-0005-0000-0000-000074010000}"/>
    <cellStyle name="Normal 2 2 3 2" xfId="594" xr:uid="{00000000-0005-0000-0000-000075010000}"/>
    <cellStyle name="Normal 2 2 3 2 2" xfId="909" xr:uid="{B5DB97D1-77C7-4CBF-BC3E-ABB413E11B5C}"/>
    <cellStyle name="Normal 2 2 3 3" xfId="772" xr:uid="{DD8B8871-0739-4553-A5D1-B7AF1612B406}"/>
    <cellStyle name="Normal 2 2 4" xfId="374" xr:uid="{00000000-0005-0000-0000-000076010000}"/>
    <cellStyle name="Normal 2 2 4 2" xfId="375" xr:uid="{00000000-0005-0000-0000-000077010000}"/>
    <cellStyle name="Normal 2 2 4 2 2" xfId="596" xr:uid="{00000000-0005-0000-0000-000078010000}"/>
    <cellStyle name="Normal 2 2 4 2 2 2" xfId="911" xr:uid="{264A2236-28A1-49FB-90C9-CDA2EBE11FF1}"/>
    <cellStyle name="Normal 2 2 4 2 3" xfId="774" xr:uid="{024FE9BD-8DCE-4190-85FE-257636433ED5}"/>
    <cellStyle name="Normal 2 2 4 3" xfId="376" xr:uid="{00000000-0005-0000-0000-000079010000}"/>
    <cellStyle name="Normal 2 2 4 3 2" xfId="597" xr:uid="{00000000-0005-0000-0000-00007A010000}"/>
    <cellStyle name="Normal 2 2 4 3 2 2" xfId="912" xr:uid="{F61FFC3A-DB12-4BF4-859F-6672FFC4C9F7}"/>
    <cellStyle name="Normal 2 2 4 3 3" xfId="775" xr:uid="{A06B5CC1-5EB1-4EBC-8978-AA7B4B6D55BC}"/>
    <cellStyle name="Normal 2 2 4 4" xfId="377" xr:uid="{00000000-0005-0000-0000-00007B010000}"/>
    <cellStyle name="Normal 2 2 4 4 2" xfId="598" xr:uid="{00000000-0005-0000-0000-00007C010000}"/>
    <cellStyle name="Normal 2 2 4 4 2 2" xfId="913" xr:uid="{FB83B112-0C52-4F91-9A2F-AC82DE0FADBA}"/>
    <cellStyle name="Normal 2 2 4 4 3" xfId="776" xr:uid="{5B4A5D2F-DFDF-4B84-AC81-FF02FD05B8E1}"/>
    <cellStyle name="Normal 2 2 4 5" xfId="595" xr:uid="{00000000-0005-0000-0000-00007D010000}"/>
    <cellStyle name="Normal 2 2 4 5 2" xfId="910" xr:uid="{147ED13D-970E-4196-AA2C-6AE442831DE4}"/>
    <cellStyle name="Normal 2 2 4 6" xfId="773" xr:uid="{112F831F-1C29-4481-A166-DCBDD09FD8DA}"/>
    <cellStyle name="Normal 2 3" xfId="378" xr:uid="{00000000-0005-0000-0000-00007E010000}"/>
    <cellStyle name="Normal 2 4" xfId="379" xr:uid="{00000000-0005-0000-0000-00007F010000}"/>
    <cellStyle name="Normal 2_PREV MCRMCD DX_04 23 12" xfId="380" xr:uid="{00000000-0005-0000-0000-000080010000}"/>
    <cellStyle name="Normal 20" xfId="381" xr:uid="{00000000-0005-0000-0000-000081010000}"/>
    <cellStyle name="Normal 20 2" xfId="599" xr:uid="{00000000-0005-0000-0000-000082010000}"/>
    <cellStyle name="Normal 20 2 2" xfId="914" xr:uid="{DC3398D1-0AB9-452F-AAEE-D60BDF883CF6}"/>
    <cellStyle name="Normal 20 3" xfId="777" xr:uid="{80A368BC-4E01-4568-9BCA-76EAAD9E395C}"/>
    <cellStyle name="Normal 21" xfId="382" xr:uid="{00000000-0005-0000-0000-000083010000}"/>
    <cellStyle name="Normal 21 2" xfId="600" xr:uid="{00000000-0005-0000-0000-000084010000}"/>
    <cellStyle name="Normal 21 2 2" xfId="915" xr:uid="{7531AE54-BADB-42A1-BBC2-E8EC4FA6E6E6}"/>
    <cellStyle name="Normal 21 3" xfId="778" xr:uid="{AED4444C-9A0E-4574-9C93-7E55927F7011}"/>
    <cellStyle name="Normal 22" xfId="528" xr:uid="{00000000-0005-0000-0000-000085010000}"/>
    <cellStyle name="Normal 23" xfId="532" xr:uid="{00000000-0005-0000-0000-000086010000}"/>
    <cellStyle name="Normal 23 2" xfId="655" xr:uid="{00000000-0005-0000-0000-000087010000}"/>
    <cellStyle name="Normal 24" xfId="606" xr:uid="{00000000-0005-0000-0000-000088010000}"/>
    <cellStyle name="Normal 25" xfId="114" xr:uid="{00000000-0005-0000-0000-000089010000}"/>
    <cellStyle name="Normal 26" xfId="628" xr:uid="{00000000-0005-0000-0000-00008A010000}"/>
    <cellStyle name="Normal 27" xfId="641" xr:uid="{00000000-0005-0000-0000-00008B010000}"/>
    <cellStyle name="Normal 28" xfId="115" xr:uid="{00000000-0005-0000-0000-00008C010000}"/>
    <cellStyle name="Normal 29" xfId="651" xr:uid="{00000000-0005-0000-0000-00008D010000}"/>
    <cellStyle name="Normal 29 2" xfId="962" xr:uid="{117B1F6E-4A46-437B-8BB4-70E3ECE0EEA3}"/>
    <cellStyle name="Normal 3" xfId="79" xr:uid="{00000000-0005-0000-0000-00008E010000}"/>
    <cellStyle name="Normal 3 2" xfId="122" xr:uid="{00000000-0005-0000-0000-00008F010000}"/>
    <cellStyle name="Normal 3 2 2" xfId="134" xr:uid="{00000000-0005-0000-0000-000090010000}"/>
    <cellStyle name="Normal 3 2 2 2" xfId="383" xr:uid="{00000000-0005-0000-0000-000091010000}"/>
    <cellStyle name="Normal 3 2 2 2 2" xfId="601" xr:uid="{00000000-0005-0000-0000-000092010000}"/>
    <cellStyle name="Normal 3 2 2 2 2 2" xfId="916" xr:uid="{528A212F-26F3-4C8F-9F48-D17BE8722B1F}"/>
    <cellStyle name="Normal 3 2 2 2 3" xfId="779" xr:uid="{9917CAB1-3631-45AC-821A-3F1A8B118947}"/>
    <cellStyle name="Normal 3 2 2 3" xfId="537" xr:uid="{00000000-0005-0000-0000-000093010000}"/>
    <cellStyle name="Normal 3 2 2 3 2" xfId="852" xr:uid="{549066D2-3FA2-4C0E-880F-67EA0939F41A}"/>
    <cellStyle name="Normal 3 2 2 4" xfId="682" xr:uid="{4CA85458-FC48-4698-A005-81CFD81A1C13}"/>
    <cellStyle name="Normal 3 2 3" xfId="384" xr:uid="{00000000-0005-0000-0000-000094010000}"/>
    <cellStyle name="Normal 3 2 3 2" xfId="602" xr:uid="{00000000-0005-0000-0000-000095010000}"/>
    <cellStyle name="Normal 3 2 3 2 2" xfId="917" xr:uid="{D1708DD1-0BBE-41E2-B753-56DA60199E7E}"/>
    <cellStyle name="Normal 3 2 3 3" xfId="780" xr:uid="{B038C2B9-0D59-4D51-B7C7-0CFA2EBB792C}"/>
    <cellStyle name="Normal 3 3" xfId="135" xr:uid="{00000000-0005-0000-0000-000096010000}"/>
    <cellStyle name="Normal 3 3 2" xfId="385" xr:uid="{00000000-0005-0000-0000-000097010000}"/>
    <cellStyle name="Normal 30" xfId="652" xr:uid="{00000000-0005-0000-0000-000098010000}"/>
    <cellStyle name="Normal 30 2" xfId="963" xr:uid="{2105798A-676D-4BBA-BED2-4FF7AEEE66D6}"/>
    <cellStyle name="Normal 31" xfId="1107" xr:uid="{D1F51476-9315-4AD6-957C-5B404BACC069}"/>
    <cellStyle name="Normal 4" xfId="80" xr:uid="{00000000-0005-0000-0000-000099010000}"/>
    <cellStyle name="Normal 4 2" xfId="386" xr:uid="{00000000-0005-0000-0000-00009A010000}"/>
    <cellStyle name="Normal 4 3" xfId="387" xr:uid="{00000000-0005-0000-0000-00009B010000}"/>
    <cellStyle name="Normal 5" xfId="118" xr:uid="{00000000-0005-0000-0000-00009C010000}"/>
    <cellStyle name="Normal 5 2" xfId="136" xr:uid="{00000000-0005-0000-0000-00009D010000}"/>
    <cellStyle name="Normal 5 2 2" xfId="388" xr:uid="{00000000-0005-0000-0000-00009E010000}"/>
    <cellStyle name="Normal 5 2 2 2" xfId="603" xr:uid="{00000000-0005-0000-0000-00009F010000}"/>
    <cellStyle name="Normal 5 2 2 2 2" xfId="918" xr:uid="{805A71D1-7AD0-496A-8D9D-788AA2C99503}"/>
    <cellStyle name="Normal 5 2 2 3" xfId="784" xr:uid="{0367DB0D-AB2D-40F9-957A-DFA9E137A063}"/>
    <cellStyle name="Normal 5 2 3" xfId="538" xr:uid="{00000000-0005-0000-0000-0000A0010000}"/>
    <cellStyle name="Normal 5 2 3 2" xfId="853" xr:uid="{0CA6B17D-2D91-40C6-9D0B-C2CDFE43C10E}"/>
    <cellStyle name="Normal 5 2 4" xfId="684" xr:uid="{859FCFAB-8A03-43F1-A808-189BB4F02136}"/>
    <cellStyle name="Normal 5 3" xfId="389" xr:uid="{00000000-0005-0000-0000-0000A1010000}"/>
    <cellStyle name="Normal 5 3 2" xfId="604" xr:uid="{00000000-0005-0000-0000-0000A2010000}"/>
    <cellStyle name="Normal 5 3 2 2" xfId="919" xr:uid="{6CF2A63E-B691-4993-BE47-59464D7EA5F9}"/>
    <cellStyle name="Normal 5 3 3" xfId="785" xr:uid="{3EB31FE7-1231-4770-8D24-DC81767C8579}"/>
    <cellStyle name="Normal 6" xfId="137" xr:uid="{00000000-0005-0000-0000-0000A3010000}"/>
    <cellStyle name="Normal 6 2" xfId="390" xr:uid="{00000000-0005-0000-0000-0000A4010000}"/>
    <cellStyle name="Normal 7" xfId="138" xr:uid="{00000000-0005-0000-0000-0000A5010000}"/>
    <cellStyle name="Normal 7 2" xfId="391" xr:uid="{00000000-0005-0000-0000-0000A6010000}"/>
    <cellStyle name="Normal 8" xfId="392" xr:uid="{00000000-0005-0000-0000-0000A7010000}"/>
    <cellStyle name="Normal 9" xfId="393" xr:uid="{00000000-0005-0000-0000-0000A8010000}"/>
    <cellStyle name="Normal 9 2" xfId="394" xr:uid="{00000000-0005-0000-0000-0000A9010000}"/>
    <cellStyle name="Normal_Delaware FRR Template v3 Q3 Revised" xfId="116" xr:uid="{00000000-0005-0000-0000-0000AA010000}"/>
    <cellStyle name="Normal_MBHP Appendix E-finReport 4-30-03" xfId="81" xr:uid="{00000000-0005-0000-0000-0000AB010000}"/>
    <cellStyle name="Normal_Report 5 Income Statement Template-V3" xfId="82" xr:uid="{00000000-0005-0000-0000-0000AC010000}"/>
    <cellStyle name="Normal_report~12" xfId="140" xr:uid="{00000000-0005-0000-0000-0000AD010000}"/>
    <cellStyle name="Normal_Sheet1" xfId="117" xr:uid="{00000000-0005-0000-0000-0000AE010000}"/>
    <cellStyle name="Note" xfId="83" builtinId="10" customBuiltin="1"/>
    <cellStyle name="Note 2" xfId="123" xr:uid="{00000000-0005-0000-0000-0000B0010000}"/>
    <cellStyle name="Note 2 2" xfId="395" xr:uid="{00000000-0005-0000-0000-0000B1010000}"/>
    <cellStyle name="Note 2 2 2" xfId="605" xr:uid="{00000000-0005-0000-0000-0000B2010000}"/>
    <cellStyle name="Note 2 2 2 2" xfId="920" xr:uid="{1C4FD47E-094B-4176-8A63-8C650AF94E47}"/>
    <cellStyle name="Note 2 2 3" xfId="788" xr:uid="{3A8EF270-D0DC-44B3-B42A-26CF8282E5E7}"/>
    <cellStyle name="Note 3" xfId="396" xr:uid="{00000000-0005-0000-0000-0000B3010000}"/>
    <cellStyle name="Note 3 2" xfId="397" xr:uid="{00000000-0005-0000-0000-0000B4010000}"/>
    <cellStyle name="Note 3 2 2" xfId="398" xr:uid="{00000000-0005-0000-0000-0000B5010000}"/>
    <cellStyle name="Note 3 3" xfId="399" xr:uid="{00000000-0005-0000-0000-0000B6010000}"/>
    <cellStyle name="Note 3 3 2" xfId="400" xr:uid="{00000000-0005-0000-0000-0000B7010000}"/>
    <cellStyle name="Note 3 4" xfId="401" xr:uid="{00000000-0005-0000-0000-0000B8010000}"/>
    <cellStyle name="Note 4" xfId="402" xr:uid="{00000000-0005-0000-0000-0000B9010000}"/>
    <cellStyle name="Number" xfId="403" xr:uid="{00000000-0005-0000-0000-0000BA010000}"/>
    <cellStyle name="Output" xfId="84" builtinId="21" customBuiltin="1"/>
    <cellStyle name="Output 2" xfId="404" xr:uid="{00000000-0005-0000-0000-0000BC010000}"/>
    <cellStyle name="Output 2 2" xfId="405" xr:uid="{00000000-0005-0000-0000-0000BD010000}"/>
    <cellStyle name="Output 2 2 2" xfId="406" xr:uid="{00000000-0005-0000-0000-0000BE010000}"/>
    <cellStyle name="Output 2 3" xfId="407" xr:uid="{00000000-0005-0000-0000-0000BF010000}"/>
    <cellStyle name="Output 2 3 2" xfId="408" xr:uid="{00000000-0005-0000-0000-0000C0010000}"/>
    <cellStyle name="Output 2 4" xfId="409" xr:uid="{00000000-0005-0000-0000-0000C1010000}"/>
    <cellStyle name="Output 3" xfId="410" xr:uid="{00000000-0005-0000-0000-0000C2010000}"/>
    <cellStyle name="Output 3 2" xfId="411" xr:uid="{00000000-0005-0000-0000-0000C3010000}"/>
    <cellStyle name="Output 4" xfId="412" xr:uid="{00000000-0005-0000-0000-0000C4010000}"/>
    <cellStyle name="Output Amounts" xfId="413" xr:uid="{00000000-0005-0000-0000-0000C5010000}"/>
    <cellStyle name="PB Table Heading" xfId="414" xr:uid="{00000000-0005-0000-0000-0000C6010000}"/>
    <cellStyle name="PB Table Highlight1" xfId="415" xr:uid="{00000000-0005-0000-0000-0000C7010000}"/>
    <cellStyle name="PB Table Highlight2" xfId="416" xr:uid="{00000000-0005-0000-0000-0000C8010000}"/>
    <cellStyle name="PB Table Highlight3" xfId="417" xr:uid="{00000000-0005-0000-0000-0000C9010000}"/>
    <cellStyle name="PB Table Standard Row" xfId="418" xr:uid="{00000000-0005-0000-0000-0000CA010000}"/>
    <cellStyle name="PB Table Standard Row 2" xfId="419" xr:uid="{00000000-0005-0000-0000-0000CB010000}"/>
    <cellStyle name="PB Table Standard Row 3" xfId="420" xr:uid="{00000000-0005-0000-0000-0000CC010000}"/>
    <cellStyle name="PB Table Standard Row 4" xfId="421" xr:uid="{00000000-0005-0000-0000-0000CD010000}"/>
    <cellStyle name="PB Table Standard Row 5" xfId="422" xr:uid="{00000000-0005-0000-0000-0000CE010000}"/>
    <cellStyle name="PB Table Subtotal Row" xfId="423" xr:uid="{00000000-0005-0000-0000-0000CF010000}"/>
    <cellStyle name="PB Table Subtotal Row 10" xfId="543" xr:uid="{00000000-0005-0000-0000-0000D0010000}"/>
    <cellStyle name="PB Table Subtotal Row 10 2" xfId="858" xr:uid="{A9CCBE09-C9DC-4434-950E-B1E0346EEA85}"/>
    <cellStyle name="PB Table Subtotal Row 10 3" xfId="982" xr:uid="{636D2D51-376D-45EC-A924-5E2F6AF120E5}"/>
    <cellStyle name="PB Table Subtotal Row 10 4" xfId="675" xr:uid="{ED7CEAD4-2C0D-4708-BE5E-D6F566CCFDD3}"/>
    <cellStyle name="PB Table Subtotal Row 10 5" xfId="800" xr:uid="{EAF7EC00-3D91-4020-8CE1-BF00ACA514C7}"/>
    <cellStyle name="PB Table Subtotal Row 10 6" xfId="673" xr:uid="{242185E0-B6EE-40DD-9D8C-47690F8F31EF}"/>
    <cellStyle name="PB Table Subtotal Row 11" xfId="802" xr:uid="{4657063C-F6F4-43D5-895F-24A4F6FACF3C}"/>
    <cellStyle name="PB Table Subtotal Row 12" xfId="695" xr:uid="{95433269-03C2-4791-844A-7B4A35316D27}"/>
    <cellStyle name="PB Table Subtotal Row 13" xfId="986" xr:uid="{EEF69922-67E6-4D06-A9A8-B37D1AC69806}"/>
    <cellStyle name="PB Table Subtotal Row 14" xfId="669" xr:uid="{CE00B7F3-C485-4D39-A324-B6074EA07403}"/>
    <cellStyle name="PB Table Subtotal Row 15" xfId="794" xr:uid="{347BA629-CF2F-4441-BF6B-3B30F1F0B061}"/>
    <cellStyle name="PB Table Subtotal Row 2" xfId="424" xr:uid="{00000000-0005-0000-0000-0000D1010000}"/>
    <cellStyle name="PB Table Subtotal Row 2 10" xfId="666" xr:uid="{8BF7B9AC-58AE-43C3-BFE0-B8C8FAA19F13}"/>
    <cellStyle name="PB Table Subtotal Row 2 11" xfId="834" xr:uid="{7EE55156-9AF0-4536-BEDC-4E8F64AF5696}"/>
    <cellStyle name="PB Table Subtotal Row 2 2" xfId="425" xr:uid="{00000000-0005-0000-0000-0000D2010000}"/>
    <cellStyle name="PB Table Subtotal Row 2 2 10" xfId="835" xr:uid="{8E6802B1-1741-4DA8-9D45-53504185F108}"/>
    <cellStyle name="PB Table Subtotal Row 2 2 2" xfId="426" xr:uid="{00000000-0005-0000-0000-0000D3010000}"/>
    <cellStyle name="PB Table Subtotal Row 2 2 2 2" xfId="610" xr:uid="{00000000-0005-0000-0000-0000D4010000}"/>
    <cellStyle name="PB Table Subtotal Row 2 2 2 2 2" xfId="924" xr:uid="{537D45F1-6E0A-4647-A3A1-5CC6858A95BC}"/>
    <cellStyle name="PB Table Subtotal Row 2 2 2 2 3" xfId="1000" xr:uid="{877DC198-B6D0-4460-8F90-79B0C15ECCC6}"/>
    <cellStyle name="PB Table Subtotal Row 2 2 2 2 4" xfId="1030" xr:uid="{0578F245-6171-44C6-B126-B9D8E82032C2}"/>
    <cellStyle name="PB Table Subtotal Row 2 2 2 2 5" xfId="1058" xr:uid="{80E6916E-F5A8-4F16-A972-A5F17F569618}"/>
    <cellStyle name="PB Table Subtotal Row 2 2 2 2 6" xfId="1084" xr:uid="{286CCDAA-A820-4D2E-9902-CDFE8D5EC418}"/>
    <cellStyle name="PB Table Subtotal Row 2 2 2 3" xfId="639" xr:uid="{00000000-0005-0000-0000-0000D5010000}"/>
    <cellStyle name="PB Table Subtotal Row 2 2 2 3 2" xfId="952" xr:uid="{74C799D9-F3BC-499C-BE3E-C8EF4AA1D877}"/>
    <cellStyle name="PB Table Subtotal Row 2 2 2 3 3" xfId="1015" xr:uid="{FA13CEAE-9A72-413A-9932-7F825DEF07BC}"/>
    <cellStyle name="PB Table Subtotal Row 2 2 2 3 4" xfId="1044" xr:uid="{326D734C-B2FF-437A-9D3D-57CAE10DCD48}"/>
    <cellStyle name="PB Table Subtotal Row 2 2 2 3 5" xfId="1071" xr:uid="{AAFF527C-C84C-4B39-98F5-EF39D9D2FB6A}"/>
    <cellStyle name="PB Table Subtotal Row 2 2 2 3 6" xfId="1097" xr:uid="{ACF7ECC8-3907-4BB8-B4C8-026CB9A18E6D}"/>
    <cellStyle name="PB Table Subtotal Row 2 2 2 4" xfId="644" xr:uid="{00000000-0005-0000-0000-0000D6010000}"/>
    <cellStyle name="PB Table Subtotal Row 2 2 2 4 2" xfId="956" xr:uid="{E1601CE6-EF9C-48D6-8D09-8CB49A306E86}"/>
    <cellStyle name="PB Table Subtotal Row 2 2 2 4 3" xfId="1019" xr:uid="{3D877B86-53F9-4DB4-9C35-C36249C037EE}"/>
    <cellStyle name="PB Table Subtotal Row 2 2 2 4 4" xfId="1048" xr:uid="{5D1BFE28-E973-47D8-9BC1-DD54FD34D868}"/>
    <cellStyle name="PB Table Subtotal Row 2 2 2 4 5" xfId="1075" xr:uid="{4296DFF4-2E45-4439-B8DA-896C12B30CB7}"/>
    <cellStyle name="PB Table Subtotal Row 2 2 2 4 6" xfId="1101" xr:uid="{EABCFB27-71B4-4849-9F04-25033C3C726F}"/>
    <cellStyle name="PB Table Subtotal Row 2 2 2 5" xfId="805" xr:uid="{A3AF9E12-938E-43FA-A5ED-F974FE247A2C}"/>
    <cellStyle name="PB Table Subtotal Row 2 2 2 6" xfId="693" xr:uid="{DBF752FB-0C5D-4F86-82AB-492DE5AF039C}"/>
    <cellStyle name="PB Table Subtotal Row 2 2 2 7" xfId="750" xr:uid="{CE93F0D7-BCC1-42CD-989B-E71DDE79C431}"/>
    <cellStyle name="PB Table Subtotal Row 2 2 2 8" xfId="1025" xr:uid="{4841BB72-FDFF-4F80-A156-7F5FC095B174}"/>
    <cellStyle name="PB Table Subtotal Row 2 2 2 9" xfId="1054" xr:uid="{BE57DFD3-43F1-4D7E-81EF-0393EA309764}"/>
    <cellStyle name="PB Table Subtotal Row 2 2 3" xfId="609" xr:uid="{00000000-0005-0000-0000-0000D7010000}"/>
    <cellStyle name="PB Table Subtotal Row 2 2 3 2" xfId="923" xr:uid="{1E1D38EB-2BAE-4AA1-96B8-7BEA0E9CFC41}"/>
    <cellStyle name="PB Table Subtotal Row 2 2 3 3" xfId="999" xr:uid="{3FE5833D-D1D8-4A49-A1FD-FD176FE3B1BE}"/>
    <cellStyle name="PB Table Subtotal Row 2 2 3 4" xfId="1029" xr:uid="{1C39D427-17E6-41EA-A360-9A23EAD69D3C}"/>
    <cellStyle name="PB Table Subtotal Row 2 2 3 5" xfId="1057" xr:uid="{C11C39E3-9FF1-426B-AB75-141EC352D3EE}"/>
    <cellStyle name="PB Table Subtotal Row 2 2 3 6" xfId="1083" xr:uid="{C1B0167F-CA9E-41C8-9BA9-4C3998D0E9DE}"/>
    <cellStyle name="PB Table Subtotal Row 2 2 4" xfId="638" xr:uid="{00000000-0005-0000-0000-0000D8010000}"/>
    <cellStyle name="PB Table Subtotal Row 2 2 4 2" xfId="951" xr:uid="{DA6DDE88-304E-4CA5-87EB-53FA29C0C5A6}"/>
    <cellStyle name="PB Table Subtotal Row 2 2 4 3" xfId="1014" xr:uid="{9B89D2D3-38AB-43D8-A3DE-F073E86347BA}"/>
    <cellStyle name="PB Table Subtotal Row 2 2 4 4" xfId="1043" xr:uid="{E4E71B43-DEDD-4FAC-A26B-E636FCD5DB94}"/>
    <cellStyle name="PB Table Subtotal Row 2 2 4 5" xfId="1070" xr:uid="{835A4231-14E3-40E5-B319-7D49187DD3DE}"/>
    <cellStyle name="PB Table Subtotal Row 2 2 4 6" xfId="1096" xr:uid="{6F079096-31A2-4BFD-9A31-88253DB167A4}"/>
    <cellStyle name="PB Table Subtotal Row 2 2 5" xfId="643" xr:uid="{00000000-0005-0000-0000-0000D9010000}"/>
    <cellStyle name="PB Table Subtotal Row 2 2 5 2" xfId="955" xr:uid="{5DCBE39D-56F5-41C5-8401-11319D1044D5}"/>
    <cellStyle name="PB Table Subtotal Row 2 2 5 3" xfId="1018" xr:uid="{190FD371-F3BD-4DD7-BAD1-DCB0E2AE283B}"/>
    <cellStyle name="PB Table Subtotal Row 2 2 5 4" xfId="1047" xr:uid="{E21E9CAC-43F6-4F9C-A88C-38E4A869221A}"/>
    <cellStyle name="PB Table Subtotal Row 2 2 5 5" xfId="1074" xr:uid="{8990B814-FC2D-408B-BDEE-DC815F132DB4}"/>
    <cellStyle name="PB Table Subtotal Row 2 2 5 6" xfId="1100" xr:uid="{DAF66D09-CCBC-4BB8-B772-3A8EE0381CE2}"/>
    <cellStyle name="PB Table Subtotal Row 2 2 6" xfId="804" xr:uid="{BCD15C6A-0CDF-46A7-BF95-4CACB2883417}"/>
    <cellStyle name="PB Table Subtotal Row 2 2 7" xfId="694" xr:uid="{4625AE3C-4B61-4B6A-8BAA-EAA71BF1E9C4}"/>
    <cellStyle name="PB Table Subtotal Row 2 2 8" xfId="749" xr:uid="{3E29AA1D-AEC8-4181-83DC-194B1A6B2441}"/>
    <cellStyle name="PB Table Subtotal Row 2 2 9" xfId="665" xr:uid="{87545C9D-B4CF-4A56-B99D-7E083F833476}"/>
    <cellStyle name="PB Table Subtotal Row 2 3" xfId="427" xr:uid="{00000000-0005-0000-0000-0000DA010000}"/>
    <cellStyle name="PB Table Subtotal Row 2 3 2" xfId="611" xr:uid="{00000000-0005-0000-0000-0000DB010000}"/>
    <cellStyle name="PB Table Subtotal Row 2 3 2 2" xfId="925" xr:uid="{1393ABB9-43B8-45F6-AE56-D9A96203C9A6}"/>
    <cellStyle name="PB Table Subtotal Row 2 3 2 3" xfId="1001" xr:uid="{4EDC16C8-FBD6-4A0F-965A-8A097C63EBAF}"/>
    <cellStyle name="PB Table Subtotal Row 2 3 2 4" xfId="1031" xr:uid="{0A4DF357-C789-48CD-BC32-77B63F575CAB}"/>
    <cellStyle name="PB Table Subtotal Row 2 3 2 5" xfId="1059" xr:uid="{62E1A0E1-5962-49FA-BD6B-64A9B0217412}"/>
    <cellStyle name="PB Table Subtotal Row 2 3 2 6" xfId="1085" xr:uid="{108CE02F-2ABA-4015-B8CC-9E7E65052E70}"/>
    <cellStyle name="PB Table Subtotal Row 2 3 3" xfId="539" xr:uid="{00000000-0005-0000-0000-0000DC010000}"/>
    <cellStyle name="PB Table Subtotal Row 2 3 3 2" xfId="854" xr:uid="{B8C3D408-6BA5-44D1-B03C-898DBCF45A69}"/>
    <cellStyle name="PB Table Subtotal Row 2 3 3 3" xfId="978" xr:uid="{49D14438-D332-4BEB-B04B-E61E0D27206C}"/>
    <cellStyle name="PB Table Subtotal Row 2 3 3 4" xfId="760" xr:uid="{6213E6D3-0095-4DC1-BDBC-D51C3FC9D40F}"/>
    <cellStyle name="PB Table Subtotal Row 2 3 3 5" xfId="996" xr:uid="{EFB02089-B12B-4B20-8774-7C2597DA5ABD}"/>
    <cellStyle name="PB Table Subtotal Row 2 3 3 6" xfId="1026" xr:uid="{EE7D3495-1A09-4E2D-BDEC-E6EAAC22B4A9}"/>
    <cellStyle name="PB Table Subtotal Row 2 3 4" xfId="645" xr:uid="{00000000-0005-0000-0000-0000DD010000}"/>
    <cellStyle name="PB Table Subtotal Row 2 3 4 2" xfId="957" xr:uid="{8F3FCB7A-51D7-4EEF-A1C5-EDD6C6C950F1}"/>
    <cellStyle name="PB Table Subtotal Row 2 3 4 3" xfId="1020" xr:uid="{465822CB-1318-4D30-9DAD-4148E1F48AE6}"/>
    <cellStyle name="PB Table Subtotal Row 2 3 4 4" xfId="1049" xr:uid="{4F7A3313-187B-4EE9-8AF8-149097112F65}"/>
    <cellStyle name="PB Table Subtotal Row 2 3 4 5" xfId="1076" xr:uid="{7950A33B-1394-4B54-A521-90A685EFDFD0}"/>
    <cellStyle name="PB Table Subtotal Row 2 3 4 6" xfId="1102" xr:uid="{61785267-BE8C-4FAD-AB8B-87870E328D1A}"/>
    <cellStyle name="PB Table Subtotal Row 2 3 5" xfId="806" xr:uid="{E77AC0BE-E22C-49FE-BACC-A91BD0BBE55A}"/>
    <cellStyle name="PB Table Subtotal Row 2 3 6" xfId="660" xr:uid="{136C0E45-2ACD-4FFF-9DF8-5CBCBC2AD8D7}"/>
    <cellStyle name="PB Table Subtotal Row 2 3 7" xfId="791" xr:uid="{71CFF923-B2AD-4038-8687-A700BB2D33FD}"/>
    <cellStyle name="PB Table Subtotal Row 2 3 8" xfId="657" xr:uid="{5B37BA44-B68C-4866-ADAB-FEFC64FA55D6}"/>
    <cellStyle name="PB Table Subtotal Row 2 3 9" xfId="796" xr:uid="{6FEF7197-19F2-4047-BBDC-C31F87F684A4}"/>
    <cellStyle name="PB Table Subtotal Row 2 4" xfId="608" xr:uid="{00000000-0005-0000-0000-0000DE010000}"/>
    <cellStyle name="PB Table Subtotal Row 2 4 2" xfId="922" xr:uid="{93C03E4B-11B9-4517-8A92-0E71AAD2F652}"/>
    <cellStyle name="PB Table Subtotal Row 2 4 3" xfId="998" xr:uid="{159C3CAF-1027-4687-90CD-E9F1EBA35DEB}"/>
    <cellStyle name="PB Table Subtotal Row 2 4 4" xfId="1028" xr:uid="{FC50AA0F-B08F-4D99-B82C-D35401DD0B82}"/>
    <cellStyle name="PB Table Subtotal Row 2 4 5" xfId="1056" xr:uid="{12577C54-5D04-49EB-83C5-0EC9D268A13F}"/>
    <cellStyle name="PB Table Subtotal Row 2 4 6" xfId="1082" xr:uid="{212F9B80-9D4F-4E1B-9542-52BAFFD91D50}"/>
    <cellStyle name="PB Table Subtotal Row 2 5" xfId="579" xr:uid="{00000000-0005-0000-0000-0000DF010000}"/>
    <cellStyle name="PB Table Subtotal Row 2 5 2" xfId="894" xr:uid="{0FD2AECB-2F96-4D2E-A068-D4F34C8EBC4E}"/>
    <cellStyle name="PB Table Subtotal Row 2 5 3" xfId="988" xr:uid="{0CF775CD-F370-4795-804E-95C1C0403AA5}"/>
    <cellStyle name="PB Table Subtotal Row 2 5 4" xfId="676" xr:uid="{577EA762-71BD-4AF3-B58A-EE145F40332A}"/>
    <cellStyle name="PB Table Subtotal Row 2 5 5" xfId="799" xr:uid="{CCE5806F-4F25-4698-ABA2-5DB0AC767FAA}"/>
    <cellStyle name="PB Table Subtotal Row 2 5 6" xfId="966" xr:uid="{8536A158-581A-46B9-9435-9F397348BB62}"/>
    <cellStyle name="PB Table Subtotal Row 2 6" xfId="642" xr:uid="{00000000-0005-0000-0000-0000E0010000}"/>
    <cellStyle name="PB Table Subtotal Row 2 6 2" xfId="954" xr:uid="{A44A8EAB-D5FC-4272-A1FA-5CED963A4EBE}"/>
    <cellStyle name="PB Table Subtotal Row 2 6 3" xfId="1017" xr:uid="{FF4A5D6A-B9D8-48ED-9A22-3B3337030EE4}"/>
    <cellStyle name="PB Table Subtotal Row 2 6 4" xfId="1046" xr:uid="{96EE87A7-E23B-4239-AC3F-043D6BC9D51C}"/>
    <cellStyle name="PB Table Subtotal Row 2 6 5" xfId="1073" xr:uid="{3F66287F-7EC3-45AB-9014-02E383CB4F25}"/>
    <cellStyle name="PB Table Subtotal Row 2 6 6" xfId="1099" xr:uid="{797B86DA-ABB3-401E-B42D-3D8E5E651FFE}"/>
    <cellStyle name="PB Table Subtotal Row 2 7" xfId="803" xr:uid="{2AD0D87E-E509-456A-9030-AA83B72278EF}"/>
    <cellStyle name="PB Table Subtotal Row 2 8" xfId="661" xr:uid="{0D979655-BB64-444D-BD4D-EA223C3286A0}"/>
    <cellStyle name="PB Table Subtotal Row 2 9" xfId="748" xr:uid="{7DC3DBE2-D2CD-4F27-AB60-78853588D2D8}"/>
    <cellStyle name="PB Table Subtotal Row 3" xfId="428" xr:uid="{00000000-0005-0000-0000-0000E1010000}"/>
    <cellStyle name="PB Table Subtotal Row 3 10" xfId="971" xr:uid="{93E6E486-F1DC-4F74-B8CA-783119674BC1}"/>
    <cellStyle name="PB Table Subtotal Row 3 2" xfId="429" xr:uid="{00000000-0005-0000-0000-0000E2010000}"/>
    <cellStyle name="PB Table Subtotal Row 3 2 2" xfId="613" xr:uid="{00000000-0005-0000-0000-0000E3010000}"/>
    <cellStyle name="PB Table Subtotal Row 3 2 2 2" xfId="927" xr:uid="{DA8D0A4F-39FF-403B-82C8-6D29B8AB8F18}"/>
    <cellStyle name="PB Table Subtotal Row 3 2 2 3" xfId="1003" xr:uid="{606FC31C-3531-4413-9330-E15452752D98}"/>
    <cellStyle name="PB Table Subtotal Row 3 2 2 4" xfId="1033" xr:uid="{58A9884F-D6FD-4BA9-86A3-6DEBDB16B784}"/>
    <cellStyle name="PB Table Subtotal Row 3 2 2 5" xfId="1061" xr:uid="{828B572B-7C07-4D75-A264-40521592A1B6}"/>
    <cellStyle name="PB Table Subtotal Row 3 2 2 6" xfId="1087" xr:uid="{DBCE6310-B35A-4DEE-8CF2-65C64D7E665C}"/>
    <cellStyle name="PB Table Subtotal Row 3 2 3" xfId="531" xr:uid="{00000000-0005-0000-0000-0000E4010000}"/>
    <cellStyle name="PB Table Subtotal Row 3 2 3 2" xfId="847" xr:uid="{E2CB73BF-4515-4D64-9459-AC09CF79AF57}"/>
    <cellStyle name="PB Table Subtotal Row 3 2 3 3" xfId="975" xr:uid="{8B2CBDF4-3257-4674-AE6D-6498056C4B06}"/>
    <cellStyle name="PB Table Subtotal Row 3 2 3 4" xfId="841" xr:uid="{28C326CF-1EC4-4156-92DF-FB91CA42B2FB}"/>
    <cellStyle name="PB Table Subtotal Row 3 2 3 5" xfId="969" xr:uid="{CA6ABF01-6FC8-4E6F-B700-52DFFAA376B0}"/>
    <cellStyle name="PB Table Subtotal Row 3 2 3 6" xfId="755" xr:uid="{060ED581-68AB-4751-A09D-37EF6318D8FB}"/>
    <cellStyle name="PB Table Subtotal Row 3 2 4" xfId="530" xr:uid="{00000000-0005-0000-0000-0000E5010000}"/>
    <cellStyle name="PB Table Subtotal Row 3 2 4 2" xfId="846" xr:uid="{B23E4ED3-AEF0-44F2-93CE-9735B8E06116}"/>
    <cellStyle name="PB Table Subtotal Row 3 2 4 3" xfId="974" xr:uid="{F5FC19F5-1363-442E-9710-E9498F45D19B}"/>
    <cellStyle name="PB Table Subtotal Row 3 2 4 4" xfId="758" xr:uid="{D90DAA65-1A12-4E00-A88B-EA75B7064D69}"/>
    <cellStyle name="PB Table Subtotal Row 3 2 4 5" xfId="797" xr:uid="{8FF00803-C4BF-4FEA-9CE2-11C3B49E9A14}"/>
    <cellStyle name="PB Table Subtotal Row 3 2 4 6" xfId="1012" xr:uid="{0B3B23F7-0F6E-4868-8AEA-0072455612E9}"/>
    <cellStyle name="PB Table Subtotal Row 3 2 5" xfId="808" xr:uid="{BD349147-DCFD-4432-AF95-E0458530B0C1}"/>
    <cellStyle name="PB Table Subtotal Row 3 2 6" xfId="691" xr:uid="{F65619A9-9D3B-4F0D-A215-741F401E01CF}"/>
    <cellStyle name="PB Table Subtotal Row 3 2 7" xfId="751" xr:uid="{A20103F7-828A-40E1-A6DE-E28301E56970}"/>
    <cellStyle name="PB Table Subtotal Row 3 2 8" xfId="706" xr:uid="{1125F857-1B0C-47C4-9D5A-8C753F187F0C}"/>
    <cellStyle name="PB Table Subtotal Row 3 2 9" xfId="742" xr:uid="{80335426-6A49-42FF-9757-23AE40E16D95}"/>
    <cellStyle name="PB Table Subtotal Row 3 3" xfId="612" xr:uid="{00000000-0005-0000-0000-0000E6010000}"/>
    <cellStyle name="PB Table Subtotal Row 3 3 2" xfId="926" xr:uid="{B865844A-AD84-48E1-A668-B544812D6F07}"/>
    <cellStyle name="PB Table Subtotal Row 3 3 3" xfId="1002" xr:uid="{94F75F9E-0B77-4D34-86D9-5D3748C62F66}"/>
    <cellStyle name="PB Table Subtotal Row 3 3 4" xfId="1032" xr:uid="{CB58AAF9-C212-4FE9-9314-CDF2E1D6C3CD}"/>
    <cellStyle name="PB Table Subtotal Row 3 3 5" xfId="1060" xr:uid="{49DEC081-7C42-4E53-A0B3-218C607345EA}"/>
    <cellStyle name="PB Table Subtotal Row 3 3 6" xfId="1086" xr:uid="{3330F23A-8744-40D9-865D-4813CD444A93}"/>
    <cellStyle name="PB Table Subtotal Row 3 4" xfId="580" xr:uid="{00000000-0005-0000-0000-0000E7010000}"/>
    <cellStyle name="PB Table Subtotal Row 3 4 2" xfId="895" xr:uid="{09A15FE2-465D-473A-B593-10C0E78106C7}"/>
    <cellStyle name="PB Table Subtotal Row 3 4 3" xfId="989" xr:uid="{7F4D0712-311E-4EE7-B09E-1F7A0C37A60E}"/>
    <cellStyle name="PB Table Subtotal Row 3 4 4" xfId="678" xr:uid="{5ED7F65F-32E4-4CDC-9418-D5BDAD6E32C7}"/>
    <cellStyle name="PB Table Subtotal Row 3 4 5" xfId="701" xr:uid="{4535584A-214B-49C2-A26D-9FC8022A1E4F}"/>
    <cellStyle name="PB Table Subtotal Row 3 4 6" xfId="837" xr:uid="{B5FA6786-669D-41B8-B251-9B594D4BF663}"/>
    <cellStyle name="PB Table Subtotal Row 3 5" xfId="542" xr:uid="{00000000-0005-0000-0000-0000E8010000}"/>
    <cellStyle name="PB Table Subtotal Row 3 5 2" xfId="857" xr:uid="{14D88959-8818-4AD1-86FA-149D2C74D7A7}"/>
    <cellStyle name="PB Table Subtotal Row 3 5 3" xfId="981" xr:uid="{2CB3901D-4D18-49E6-9804-89E789AE10A1}"/>
    <cellStyle name="PB Table Subtotal Row 3 5 4" xfId="762" xr:uid="{FF211D88-548A-4B18-BD21-6DBE2A737CD8}"/>
    <cellStyle name="PB Table Subtotal Row 3 5 5" xfId="703" xr:uid="{BBCD32C1-54C3-4792-B235-2DA60CC53723}"/>
    <cellStyle name="PB Table Subtotal Row 3 5 6" xfId="743" xr:uid="{8CA859DC-E94C-410B-B313-6AA1109F77DE}"/>
    <cellStyle name="PB Table Subtotal Row 3 6" xfId="807" xr:uid="{F083C97E-1644-4104-94C1-AB6B00B87207}"/>
    <cellStyle name="PB Table Subtotal Row 3 7" xfId="692" xr:uid="{B20A5397-A1DB-43CF-AAA3-36DF3B2EE07E}"/>
    <cellStyle name="PB Table Subtotal Row 3 8" xfId="985" xr:uid="{0F901819-8952-4ED0-BA7A-9B003A5D10C4}"/>
    <cellStyle name="PB Table Subtotal Row 3 9" xfId="843" xr:uid="{4AB3B1FF-CD61-42B1-9668-C32E77C7CB43}"/>
    <cellStyle name="PB Table Subtotal Row 4" xfId="430" xr:uid="{00000000-0005-0000-0000-0000E9010000}"/>
    <cellStyle name="PB Table Subtotal Row 4 10" xfId="662" xr:uid="{5BDC21E2-A81C-4F1F-97F5-7759799C2636}"/>
    <cellStyle name="PB Table Subtotal Row 4 2" xfId="431" xr:uid="{00000000-0005-0000-0000-0000EA010000}"/>
    <cellStyle name="PB Table Subtotal Row 4 2 2" xfId="615" xr:uid="{00000000-0005-0000-0000-0000EB010000}"/>
    <cellStyle name="PB Table Subtotal Row 4 2 2 2" xfId="929" xr:uid="{11FFB54A-0F6B-4469-B78F-CA575B07154F}"/>
    <cellStyle name="PB Table Subtotal Row 4 2 2 3" xfId="1005" xr:uid="{FFA416D7-192D-44F2-A013-9AE3476D5232}"/>
    <cellStyle name="PB Table Subtotal Row 4 2 2 4" xfId="1035" xr:uid="{911D29E5-54C2-470E-AA0C-81EEE6A5CF06}"/>
    <cellStyle name="PB Table Subtotal Row 4 2 2 5" xfId="1063" xr:uid="{13D90814-E16A-4BD5-95F5-0FE29B19E843}"/>
    <cellStyle name="PB Table Subtotal Row 4 2 2 6" xfId="1089" xr:uid="{AE9DEC90-DA96-4EC8-B869-054630FD2F20}"/>
    <cellStyle name="PB Table Subtotal Row 4 2 3" xfId="582" xr:uid="{00000000-0005-0000-0000-0000EC010000}"/>
    <cellStyle name="PB Table Subtotal Row 4 2 3 2" xfId="897" xr:uid="{066F53A1-401F-41E3-949E-67F62405EF91}"/>
    <cellStyle name="PB Table Subtotal Row 4 2 3 3" xfId="991" xr:uid="{A21EEE42-00B9-4C2F-AC67-39CFC8EFDC7D}"/>
    <cellStyle name="PB Table Subtotal Row 4 2 3 4" xfId="781" xr:uid="{E43D5553-7DC5-4D77-A687-9D810225884E}"/>
    <cellStyle name="PB Table Subtotal Row 4 2 3 5" xfId="663" xr:uid="{4CE0023D-D0A6-40EB-BD15-7FE919D8381F}"/>
    <cellStyle name="PB Table Subtotal Row 4 2 3 6" xfId="838" xr:uid="{8F99F805-7828-40E4-8736-BAECDC8333CB}"/>
    <cellStyle name="PB Table Subtotal Row 4 2 4" xfId="647" xr:uid="{00000000-0005-0000-0000-0000ED010000}"/>
    <cellStyle name="PB Table Subtotal Row 4 2 4 2" xfId="959" xr:uid="{3DB51BBC-F520-46D8-9EBF-95842FDD10B9}"/>
    <cellStyle name="PB Table Subtotal Row 4 2 4 3" xfId="1022" xr:uid="{5BC92288-7AFA-4221-A8F8-4FB41F295AAE}"/>
    <cellStyle name="PB Table Subtotal Row 4 2 4 4" xfId="1051" xr:uid="{FBDA81A2-253C-4831-8A9A-1ECF130BF0BD}"/>
    <cellStyle name="PB Table Subtotal Row 4 2 4 5" xfId="1078" xr:uid="{220E1AE1-9EE6-4EDB-BA3F-665ED4418ADE}"/>
    <cellStyle name="PB Table Subtotal Row 4 2 4 6" xfId="1104" xr:uid="{04B2B8F1-DC9D-474C-B4A3-5BFD64BEEA57}"/>
    <cellStyle name="PB Table Subtotal Row 4 2 5" xfId="810" xr:uid="{FB0A9F5C-022F-4F78-BE78-540F734D3727}"/>
    <cellStyle name="PB Table Subtotal Row 4 2 6" xfId="659" xr:uid="{93362CB9-5113-4351-91E5-578D16789A0F}"/>
    <cellStyle name="PB Table Subtotal Row 4 2 7" xfId="792" xr:uid="{E2DC537B-A5EA-4843-A897-1751385027CC}"/>
    <cellStyle name="PB Table Subtotal Row 4 2 8" xfId="685" xr:uid="{5095ADF6-3A92-4E39-8BED-CBD12653A50F}"/>
    <cellStyle name="PB Table Subtotal Row 4 2 9" xfId="840" xr:uid="{7695194B-95EA-4699-9431-BBE34CC6B52F}"/>
    <cellStyle name="PB Table Subtotal Row 4 3" xfId="614" xr:uid="{00000000-0005-0000-0000-0000EE010000}"/>
    <cellStyle name="PB Table Subtotal Row 4 3 2" xfId="928" xr:uid="{0BEE9DDF-68AE-4043-BFCA-31BD3A3F42CC}"/>
    <cellStyle name="PB Table Subtotal Row 4 3 3" xfId="1004" xr:uid="{E7E613B8-6E0C-4019-B874-C54E662B9EF8}"/>
    <cellStyle name="PB Table Subtotal Row 4 3 4" xfId="1034" xr:uid="{5B196AF9-8C7A-4063-93A9-4AC868824B00}"/>
    <cellStyle name="PB Table Subtotal Row 4 3 5" xfId="1062" xr:uid="{781B79DF-3814-4F61-9DEE-5DC76FD673A0}"/>
    <cellStyle name="PB Table Subtotal Row 4 3 6" xfId="1088" xr:uid="{F2D3EA03-36CE-4123-A9D4-16F42364D1C1}"/>
    <cellStyle name="PB Table Subtotal Row 4 4" xfId="581" xr:uid="{00000000-0005-0000-0000-0000EF010000}"/>
    <cellStyle name="PB Table Subtotal Row 4 4 2" xfId="896" xr:uid="{B8B82B78-F60E-4A83-BA0C-5F2498D721ED}"/>
    <cellStyle name="PB Table Subtotal Row 4 4 3" xfId="990" xr:uid="{730E2887-807D-487C-9B8B-A9CAC0EECDBF}"/>
    <cellStyle name="PB Table Subtotal Row 4 4 4" xfId="683" xr:uid="{6FB4E95C-502A-4D21-B4AB-7C3DE632ED83}"/>
    <cellStyle name="PB Table Subtotal Row 4 4 5" xfId="700" xr:uid="{769DDBE7-1D50-4B8C-9EA1-CD6A9026E4C8}"/>
    <cellStyle name="PB Table Subtotal Row 4 4 6" xfId="745" xr:uid="{4229C5C5-A7CA-498D-A1F7-4AB4B7100B53}"/>
    <cellStyle name="PB Table Subtotal Row 4 5" xfId="646" xr:uid="{00000000-0005-0000-0000-0000F0010000}"/>
    <cellStyle name="PB Table Subtotal Row 4 5 2" xfId="958" xr:uid="{A48EA8DE-702E-4E46-BFE3-C60CF3CE8877}"/>
    <cellStyle name="PB Table Subtotal Row 4 5 3" xfId="1021" xr:uid="{B375B04D-5BAA-4586-8CAD-8DBFEA6A90B5}"/>
    <cellStyle name="PB Table Subtotal Row 4 5 4" xfId="1050" xr:uid="{9A0E90C3-BA3D-4190-9468-3F73A3EE22A8}"/>
    <cellStyle name="PB Table Subtotal Row 4 5 5" xfId="1077" xr:uid="{655E8B72-201B-4304-8392-A9C1E44E96B1}"/>
    <cellStyle name="PB Table Subtotal Row 4 5 6" xfId="1103" xr:uid="{753A7801-4703-4EB2-A187-66B624837831}"/>
    <cellStyle name="PB Table Subtotal Row 4 6" xfId="809" xr:uid="{B348D89C-F725-4708-BEA2-727CCACC6C7D}"/>
    <cellStyle name="PB Table Subtotal Row 4 7" xfId="690" xr:uid="{84324392-34DB-4B02-97EF-C03847D1229C}"/>
    <cellStyle name="PB Table Subtotal Row 4 8" xfId="752" xr:uid="{EFA7E073-B4A7-4C61-9E0C-27438BD4A5C5}"/>
    <cellStyle name="PB Table Subtotal Row 4 9" xfId="787" xr:uid="{38F79383-3127-4DAD-BC15-3F8AF16ABB16}"/>
    <cellStyle name="PB Table Subtotal Row 5" xfId="432" xr:uid="{00000000-0005-0000-0000-0000F1010000}"/>
    <cellStyle name="PB Table Subtotal Row 5 10" xfId="1041" xr:uid="{EC7B9516-8CA2-4F22-BB7A-8AF35CA628B0}"/>
    <cellStyle name="PB Table Subtotal Row 5 2" xfId="433" xr:uid="{00000000-0005-0000-0000-0000F2010000}"/>
    <cellStyle name="PB Table Subtotal Row 5 2 2" xfId="617" xr:uid="{00000000-0005-0000-0000-0000F3010000}"/>
    <cellStyle name="PB Table Subtotal Row 5 2 2 2" xfId="931" xr:uid="{E03EC604-ED5A-45B9-895D-D4E2BEBC3BF3}"/>
    <cellStyle name="PB Table Subtotal Row 5 2 2 3" xfId="1007" xr:uid="{C3A32B92-8DB4-480B-AA29-7B782673CC15}"/>
    <cellStyle name="PB Table Subtotal Row 5 2 2 4" xfId="1037" xr:uid="{0C47ED79-2C97-4319-A23E-D04CA7C2673D}"/>
    <cellStyle name="PB Table Subtotal Row 5 2 2 5" xfId="1065" xr:uid="{00E77C38-82B7-4D19-9BA0-238299291000}"/>
    <cellStyle name="PB Table Subtotal Row 5 2 2 6" xfId="1091" xr:uid="{F6720B67-6EC6-4FBE-994D-733B61737147}"/>
    <cellStyle name="PB Table Subtotal Row 5 2 3" xfId="584" xr:uid="{00000000-0005-0000-0000-0000F4010000}"/>
    <cellStyle name="PB Table Subtotal Row 5 2 3 2" xfId="899" xr:uid="{FCDAB3BE-1D19-4310-BB80-3436A89FD783}"/>
    <cellStyle name="PB Table Subtotal Row 5 2 3 3" xfId="993" xr:uid="{B8DBD284-17B5-4244-BE8F-1BAEA7D65726}"/>
    <cellStyle name="PB Table Subtotal Row 5 2 3 4" xfId="671" xr:uid="{79814271-9444-4405-9D41-98AF58D2F1F1}"/>
    <cellStyle name="PB Table Subtotal Row 5 2 3 5" xfId="699" xr:uid="{4871F531-32EE-4016-9017-CBB8760E401E}"/>
    <cellStyle name="PB Table Subtotal Row 5 2 3 6" xfId="746" xr:uid="{BAC26A5F-CD5F-41ED-A241-B96FD05DCE2A}"/>
    <cellStyle name="PB Table Subtotal Row 5 2 4" xfId="540" xr:uid="{00000000-0005-0000-0000-0000F5010000}"/>
    <cellStyle name="PB Table Subtotal Row 5 2 4 2" xfId="855" xr:uid="{891B9169-4841-45EA-BA2D-17CDC62969ED}"/>
    <cellStyle name="PB Table Subtotal Row 5 2 4 3" xfId="979" xr:uid="{12F8CDE9-0982-4873-85AB-4421BC3D36D2}"/>
    <cellStyle name="PB Table Subtotal Row 5 2 4 4" xfId="842" xr:uid="{CA920E50-DCD5-4CCF-8284-D091DC221B36}"/>
    <cellStyle name="PB Table Subtotal Row 5 2 4 5" xfId="970" xr:uid="{15C7081F-543A-465A-B78B-11E7251F9A00}"/>
    <cellStyle name="PB Table Subtotal Row 5 2 4 6" xfId="756" xr:uid="{BE13104A-2199-4645-AC8C-E463119BFBA8}"/>
    <cellStyle name="PB Table Subtotal Row 5 2 5" xfId="812" xr:uid="{235EBFA7-1A9A-4DB8-81B3-5BF82A05D44E}"/>
    <cellStyle name="PB Table Subtotal Row 5 2 6" xfId="688" xr:uid="{B6630721-B1A7-4575-B2CD-FA59CAEE4EE8}"/>
    <cellStyle name="PB Table Subtotal Row 5 2 7" xfId="984" xr:uid="{27ABA29F-2EDF-4B29-AD8A-90E2FAA29306}"/>
    <cellStyle name="PB Table Subtotal Row 5 2 8" xfId="766" xr:uid="{71502C79-C544-4BD8-AD46-4C9C6F57CDCE}"/>
    <cellStyle name="PB Table Subtotal Row 5 2 9" xfId="798" xr:uid="{7E708A87-F794-49B6-824C-E750A4E9E04E}"/>
    <cellStyle name="PB Table Subtotal Row 5 3" xfId="616" xr:uid="{00000000-0005-0000-0000-0000F6010000}"/>
    <cellStyle name="PB Table Subtotal Row 5 3 2" xfId="930" xr:uid="{8882E974-3CB8-4B58-BD41-94D2A51A2664}"/>
    <cellStyle name="PB Table Subtotal Row 5 3 3" xfId="1006" xr:uid="{A31DE3DF-15E0-4C83-A54F-26B125C98CE5}"/>
    <cellStyle name="PB Table Subtotal Row 5 3 4" xfId="1036" xr:uid="{2C48FC43-AA7C-4708-BA45-3D1564613953}"/>
    <cellStyle name="PB Table Subtotal Row 5 3 5" xfId="1064" xr:uid="{09524550-7B32-4CBC-B968-B7DFFFCDE9C4}"/>
    <cellStyle name="PB Table Subtotal Row 5 3 6" xfId="1090" xr:uid="{4A89099A-AFF1-464E-B2B5-FCBD7BF68D7D}"/>
    <cellStyle name="PB Table Subtotal Row 5 4" xfId="583" xr:uid="{00000000-0005-0000-0000-0000F7010000}"/>
    <cellStyle name="PB Table Subtotal Row 5 4 2" xfId="898" xr:uid="{84241675-B238-406B-A3CB-CFF787026316}"/>
    <cellStyle name="PB Table Subtotal Row 5 4 3" xfId="992" xr:uid="{1A15526C-C647-4134-AE7C-A0E51C6F9B59}"/>
    <cellStyle name="PB Table Subtotal Row 5 4 4" xfId="844" xr:uid="{47C2F771-52F4-4E9D-AB57-F51EBF066DF3}"/>
    <cellStyle name="PB Table Subtotal Row 5 4 5" xfId="972" xr:uid="{FC42900B-AD0E-4D02-8667-6BD853C07F55}"/>
    <cellStyle name="PB Table Subtotal Row 5 4 6" xfId="757" xr:uid="{85AE4C62-8328-4409-8049-3E6B11AF582C}"/>
    <cellStyle name="PB Table Subtotal Row 5 5" xfId="541" xr:uid="{00000000-0005-0000-0000-0000F8010000}"/>
    <cellStyle name="PB Table Subtotal Row 5 5 2" xfId="856" xr:uid="{5F38D082-648C-41CA-81EA-85844E5AB9A6}"/>
    <cellStyle name="PB Table Subtotal Row 5 5 3" xfId="980" xr:uid="{A5F4DBAC-C72D-4517-9A51-CA678B91A0ED}"/>
    <cellStyle name="PB Table Subtotal Row 5 5 4" xfId="761" xr:uid="{3CF3662E-AD77-4AF1-8CE9-C623A6212405}"/>
    <cellStyle name="PB Table Subtotal Row 5 5 5" xfId="672" xr:uid="{07D95382-F732-45B4-92AC-7D95AC921F15}"/>
    <cellStyle name="PB Table Subtotal Row 5 5 6" xfId="696" xr:uid="{A59AE9FD-9844-4112-B7F3-9686BA62DE8B}"/>
    <cellStyle name="PB Table Subtotal Row 5 6" xfId="811" xr:uid="{45AB7FE7-B9C7-4D72-AA6B-908E0A3D253E}"/>
    <cellStyle name="PB Table Subtotal Row 5 7" xfId="689" xr:uid="{76F2A5F1-580E-4660-A45E-FFFBAFE5EC80}"/>
    <cellStyle name="PB Table Subtotal Row 5 8" xfId="793" xr:uid="{C1F7E1F1-7558-49BA-932C-AEE8ECA06A52}"/>
    <cellStyle name="PB Table Subtotal Row 5 9" xfId="1011" xr:uid="{10FEF7CF-4880-492C-A187-D43FFCA9FDC6}"/>
    <cellStyle name="PB Table Subtotal Row 6" xfId="434" xr:uid="{00000000-0005-0000-0000-0000F9010000}"/>
    <cellStyle name="PB Table Subtotal Row 6 10" xfId="836" xr:uid="{1182E640-1470-4329-B8DE-C0885647EAC9}"/>
    <cellStyle name="PB Table Subtotal Row 6 2" xfId="435" xr:uid="{00000000-0005-0000-0000-0000FA010000}"/>
    <cellStyle name="PB Table Subtotal Row 6 2 2" xfId="619" xr:uid="{00000000-0005-0000-0000-0000FB010000}"/>
    <cellStyle name="PB Table Subtotal Row 6 2 2 2" xfId="933" xr:uid="{96516602-2FEE-4F2C-9557-85DDB8D6E3DF}"/>
    <cellStyle name="PB Table Subtotal Row 6 2 2 3" xfId="1009" xr:uid="{2913F6DF-09BC-446C-9610-B3193C88F1DB}"/>
    <cellStyle name="PB Table Subtotal Row 6 2 2 4" xfId="1039" xr:uid="{33BB0BFA-071A-4738-ACE8-113C9055AAAC}"/>
    <cellStyle name="PB Table Subtotal Row 6 2 2 5" xfId="1067" xr:uid="{5968383B-DCBC-4E31-BD05-FBDC687743DF}"/>
    <cellStyle name="PB Table Subtotal Row 6 2 2 6" xfId="1093" xr:uid="{3401C979-FDBE-433C-A524-958970F4283F}"/>
    <cellStyle name="PB Table Subtotal Row 6 2 3" xfId="586" xr:uid="{00000000-0005-0000-0000-0000FC010000}"/>
    <cellStyle name="PB Table Subtotal Row 6 2 3 2" xfId="901" xr:uid="{5EEF8251-1E66-45DB-9A15-A39AEB38AE73}"/>
    <cellStyle name="PB Table Subtotal Row 6 2 3 3" xfId="995" xr:uid="{42FF5F66-0D98-442F-8133-CE7F94930D24}"/>
    <cellStyle name="PB Table Subtotal Row 6 2 3 4" xfId="783" xr:uid="{203D3FF8-4F85-423D-A520-46AD0D94ECDA}"/>
    <cellStyle name="PB Table Subtotal Row 6 2 3 5" xfId="697" xr:uid="{0AC51A1A-EDF2-4196-9F9D-DC65976EA522}"/>
    <cellStyle name="PB Table Subtotal Row 6 2 3 6" xfId="839" xr:uid="{099AC890-32AA-44B8-92AA-662BAF328D10}"/>
    <cellStyle name="PB Table Subtotal Row 6 2 4" xfId="529" xr:uid="{00000000-0005-0000-0000-0000FD010000}"/>
    <cellStyle name="PB Table Subtotal Row 6 2 4 2" xfId="845" xr:uid="{7CC15BA6-947A-49C6-9EF9-33EB5AAC120A}"/>
    <cellStyle name="PB Table Subtotal Row 6 2 4 3" xfId="973" xr:uid="{0A41C434-4F49-4B86-A7DF-B85D30AFD9E7}"/>
    <cellStyle name="PB Table Subtotal Row 6 2 4 4" xfId="656" xr:uid="{1F38E4C0-AA36-45A8-9352-A3F0D15C63DF}"/>
    <cellStyle name="PB Table Subtotal Row 6 2 4 5" xfId="704" xr:uid="{484639A4-3971-40B4-A28C-D6D285A931B3}"/>
    <cellStyle name="PB Table Subtotal Row 6 2 4 6" xfId="789" xr:uid="{87F10145-16C0-440B-A27A-022C7D6B0A41}"/>
    <cellStyle name="PB Table Subtotal Row 6 2 5" xfId="814" xr:uid="{FCEA232B-7B6C-42C5-B5A8-FF929C68881C}"/>
    <cellStyle name="PB Table Subtotal Row 6 2 6" xfId="658" xr:uid="{6D006AA7-23B8-43FA-9A94-DCA257575C59}"/>
    <cellStyle name="PB Table Subtotal Row 6 2 7" xfId="977" xr:uid="{4D84499D-DE55-4F20-803C-F307F1454CBC}"/>
    <cellStyle name="PB Table Subtotal Row 6 2 8" xfId="674" xr:uid="{6B865C5C-1ACA-4FEC-B7B8-28FBF5F8418B}"/>
    <cellStyle name="PB Table Subtotal Row 6 2 9" xfId="801" xr:uid="{D9591AA6-30EE-4D53-B52E-C6DB8487D17C}"/>
    <cellStyle name="PB Table Subtotal Row 6 3" xfId="618" xr:uid="{00000000-0005-0000-0000-0000FE010000}"/>
    <cellStyle name="PB Table Subtotal Row 6 3 2" xfId="932" xr:uid="{BEB0A40A-D4D2-45A1-B983-25D5B279B736}"/>
    <cellStyle name="PB Table Subtotal Row 6 3 3" xfId="1008" xr:uid="{C1A91EA3-327D-41CF-B489-A639C34DAE44}"/>
    <cellStyle name="PB Table Subtotal Row 6 3 4" xfId="1038" xr:uid="{567927DD-3B89-4789-B735-F5A2AC9ADF64}"/>
    <cellStyle name="PB Table Subtotal Row 6 3 5" xfId="1066" xr:uid="{DBA6BD96-061D-48AF-8C52-49873CA9BDA4}"/>
    <cellStyle name="PB Table Subtotal Row 6 3 6" xfId="1092" xr:uid="{ED666F01-4693-4F7B-9743-8EEC6139F14A}"/>
    <cellStyle name="PB Table Subtotal Row 6 4" xfId="585" xr:uid="{00000000-0005-0000-0000-0000FF010000}"/>
    <cellStyle name="PB Table Subtotal Row 6 4 2" xfId="900" xr:uid="{7139270B-F686-42F6-B7C1-B5D139B8A46D}"/>
    <cellStyle name="PB Table Subtotal Row 6 4 3" xfId="994" xr:uid="{1F6CAFEC-36B3-4ED7-94E4-8413A8ACE473}"/>
    <cellStyle name="PB Table Subtotal Row 6 4 4" xfId="782" xr:uid="{3D706ABD-D7E3-4EBF-950F-7EBF6B4C11D1}"/>
    <cellStyle name="PB Table Subtotal Row 6 4 5" xfId="698" xr:uid="{45626D9B-529C-459B-86E2-D13760C9FD35}"/>
    <cellStyle name="PB Table Subtotal Row 6 4 6" xfId="747" xr:uid="{6DEDEEBB-07C7-490C-824B-9CC58F9B8A82}"/>
    <cellStyle name="PB Table Subtotal Row 6 5" xfId="648" xr:uid="{00000000-0005-0000-0000-000000020000}"/>
    <cellStyle name="PB Table Subtotal Row 6 5 2" xfId="960" xr:uid="{D37C81CC-0CA9-4BA0-BAD1-84E9AC7C40E4}"/>
    <cellStyle name="PB Table Subtotal Row 6 5 3" xfId="1023" xr:uid="{F57C8A3E-D8BB-46B2-A890-BAA4BB25BD19}"/>
    <cellStyle name="PB Table Subtotal Row 6 5 4" xfId="1052" xr:uid="{5B1A89EE-0700-4A9A-944A-D2E2AC5FC01A}"/>
    <cellStyle name="PB Table Subtotal Row 6 5 5" xfId="1079" xr:uid="{3CA1AA8D-E3BF-49E3-AA99-5049ABA316B0}"/>
    <cellStyle name="PB Table Subtotal Row 6 5 6" xfId="1105" xr:uid="{B96BA40F-68EF-410E-BB53-830774B30EE7}"/>
    <cellStyle name="PB Table Subtotal Row 6 6" xfId="813" xr:uid="{B7FD592A-0AA1-4008-8266-487C0581D836}"/>
    <cellStyle name="PB Table Subtotal Row 6 7" xfId="687" xr:uid="{DCEB23B7-516D-49DA-A5B3-5A732095BFE2}"/>
    <cellStyle name="PB Table Subtotal Row 6 8" xfId="753" xr:uid="{C0CDC564-8968-42B5-940B-98127066DEF5}"/>
    <cellStyle name="PB Table Subtotal Row 6 9" xfId="705" xr:uid="{34AF9568-CE58-4A70-8FE9-6EC953486D8A}"/>
    <cellStyle name="PB Table Subtotal Row 7" xfId="436" xr:uid="{00000000-0005-0000-0000-000001020000}"/>
    <cellStyle name="PB Table Subtotal Row 7 2" xfId="620" xr:uid="{00000000-0005-0000-0000-000002020000}"/>
    <cellStyle name="PB Table Subtotal Row 7 2 2" xfId="934" xr:uid="{E87E7C98-4B7A-47D3-8554-B217F01CB186}"/>
    <cellStyle name="PB Table Subtotal Row 7 2 3" xfId="1010" xr:uid="{4D0E8DA8-72A1-4326-8983-14C1A8C3F078}"/>
    <cellStyle name="PB Table Subtotal Row 7 2 4" xfId="1040" xr:uid="{13E06883-1776-4F11-B9FA-65ED8DC44CDB}"/>
    <cellStyle name="PB Table Subtotal Row 7 2 5" xfId="1068" xr:uid="{E1258D4A-8EA3-46BF-A240-E9A7B6C06DB9}"/>
    <cellStyle name="PB Table Subtotal Row 7 2 6" xfId="1094" xr:uid="{C7588E15-9540-4081-BB14-1EFFF920A643}"/>
    <cellStyle name="PB Table Subtotal Row 7 3" xfId="640" xr:uid="{00000000-0005-0000-0000-000003020000}"/>
    <cellStyle name="PB Table Subtotal Row 7 3 2" xfId="953" xr:uid="{5E97D791-8DB1-4C2A-96DC-95F59F630FF4}"/>
    <cellStyle name="PB Table Subtotal Row 7 3 3" xfId="1016" xr:uid="{E6FBF772-6ADC-460E-A4A6-51040B011938}"/>
    <cellStyle name="PB Table Subtotal Row 7 3 4" xfId="1045" xr:uid="{7428F831-0170-4F21-84AD-7406C0B725BA}"/>
    <cellStyle name="PB Table Subtotal Row 7 3 5" xfId="1072" xr:uid="{67639BE2-4B3F-47C0-BD28-FB17D3700C2E}"/>
    <cellStyle name="PB Table Subtotal Row 7 3 6" xfId="1098" xr:uid="{2C511E59-5579-4FA1-9CBB-902A2F09E582}"/>
    <cellStyle name="PB Table Subtotal Row 7 4" xfId="649" xr:uid="{00000000-0005-0000-0000-000004020000}"/>
    <cellStyle name="PB Table Subtotal Row 7 4 2" xfId="961" xr:uid="{7559E27B-A2A2-4158-9646-E13F802DE8B7}"/>
    <cellStyle name="PB Table Subtotal Row 7 4 3" xfId="1024" xr:uid="{F11DB216-5743-472E-A372-1BB8A38D8357}"/>
    <cellStyle name="PB Table Subtotal Row 7 4 4" xfId="1053" xr:uid="{CA8F03BA-586D-4C7E-B731-E484F9216262}"/>
    <cellStyle name="PB Table Subtotal Row 7 4 5" xfId="1080" xr:uid="{98024FFD-AD78-416C-BF58-FD75423CF397}"/>
    <cellStyle name="PB Table Subtotal Row 7 4 6" xfId="1106" xr:uid="{401FB94A-2A3A-4479-BD5F-BD0402A82E10}"/>
    <cellStyle name="PB Table Subtotal Row 7 5" xfId="815" xr:uid="{07940D67-3495-48EF-B6A1-16F6C5CF8DC4}"/>
    <cellStyle name="PB Table Subtotal Row 7 6" xfId="686" xr:uid="{E5A13F33-0DA8-4850-B63A-67247DC8BA4B}"/>
    <cellStyle name="PB Table Subtotal Row 7 7" xfId="983" xr:uid="{3D5184E5-99B1-4FE5-9B0E-FB04AA66FEF0}"/>
    <cellStyle name="PB Table Subtotal Row 7 8" xfId="765" xr:uid="{1E69DED4-CEB2-4CDA-9EF5-05E50E80F494}"/>
    <cellStyle name="PB Table Subtotal Row 7 9" xfId="786" xr:uid="{36057703-5D7D-4F07-87BA-8733F2A99ABB}"/>
    <cellStyle name="PB Table Subtotal Row 8" xfId="607" xr:uid="{00000000-0005-0000-0000-000005020000}"/>
    <cellStyle name="PB Table Subtotal Row 8 2" xfId="921" xr:uid="{8A8AC15E-D4F5-4163-8C17-85ED6204E67E}"/>
    <cellStyle name="PB Table Subtotal Row 8 3" xfId="997" xr:uid="{CCB40464-B3C0-40A8-AC39-E54ED4BAF57E}"/>
    <cellStyle name="PB Table Subtotal Row 8 4" xfId="1027" xr:uid="{F8A23B05-F3E4-46AC-B08A-2F8255E58C2F}"/>
    <cellStyle name="PB Table Subtotal Row 8 5" xfId="1055" xr:uid="{7570716C-040A-475B-BDAF-9FE93A8FDE73}"/>
    <cellStyle name="PB Table Subtotal Row 8 6" xfId="1081" xr:uid="{CCB79386-B1A2-434A-B1AB-B7D4B8D0C26B}"/>
    <cellStyle name="PB Table Subtotal Row 9" xfId="578" xr:uid="{00000000-0005-0000-0000-000006020000}"/>
    <cellStyle name="PB Table Subtotal Row 9 2" xfId="893" xr:uid="{84499640-2038-42D3-A102-6155272555B5}"/>
    <cellStyle name="PB Table Subtotal Row 9 3" xfId="987" xr:uid="{95FD2ED9-BD34-4375-98D8-F58DE83D02D3}"/>
    <cellStyle name="PB Table Subtotal Row 9 4" xfId="670" xr:uid="{3AEC1BDB-15CB-44A1-9D88-958215EBA359}"/>
    <cellStyle name="PB Table Subtotal Row 9 5" xfId="702" xr:uid="{BCFC0C08-E1A7-49B5-99A4-50D29FD513D7}"/>
    <cellStyle name="PB Table Subtotal Row 9 6" xfId="744" xr:uid="{8AA82977-DD52-479C-893C-805E83940AD1}"/>
    <cellStyle name="PB Table Total Row" xfId="437" xr:uid="{00000000-0005-0000-0000-000007020000}"/>
    <cellStyle name="per0" xfId="85" xr:uid="{00000000-0005-0000-0000-000008020000}"/>
    <cellStyle name="per1" xfId="86" xr:uid="{00000000-0005-0000-0000-000009020000}"/>
    <cellStyle name="Per1rgt" xfId="87" xr:uid="{00000000-0005-0000-0000-00000A020000}"/>
    <cellStyle name="per2" xfId="88" xr:uid="{00000000-0005-0000-0000-00000B020000}"/>
    <cellStyle name="Percen - Style4" xfId="438" xr:uid="{00000000-0005-0000-0000-00000C020000}"/>
    <cellStyle name="Percent" xfId="89" builtinId="5"/>
    <cellStyle name="Percent [2]" xfId="439" xr:uid="{00000000-0005-0000-0000-00000E020000}"/>
    <cellStyle name="Percent 10" xfId="440" xr:uid="{00000000-0005-0000-0000-00000F020000}"/>
    <cellStyle name="Percent 10 2" xfId="621" xr:uid="{00000000-0005-0000-0000-000010020000}"/>
    <cellStyle name="Percent 10 2 2" xfId="935" xr:uid="{E10D1B6B-CD43-46A2-9859-AE892060C68A}"/>
    <cellStyle name="Percent 10 3" xfId="816" xr:uid="{9549E707-9BE3-4C86-82C2-121D258C1222}"/>
    <cellStyle name="Percent 11" xfId="441" xr:uid="{00000000-0005-0000-0000-000011020000}"/>
    <cellStyle name="Percent 11 2" xfId="622" xr:uid="{00000000-0005-0000-0000-000012020000}"/>
    <cellStyle name="Percent 11 2 2" xfId="936" xr:uid="{A7B05A46-D94B-4006-BF53-848FC038DC70}"/>
    <cellStyle name="Percent 11 3" xfId="817" xr:uid="{C4303424-89BD-489F-8284-5351D0B916D0}"/>
    <cellStyle name="Percent 12" xfId="442" xr:uid="{00000000-0005-0000-0000-000013020000}"/>
    <cellStyle name="Percent 12 2" xfId="443" xr:uid="{00000000-0005-0000-0000-000014020000}"/>
    <cellStyle name="Percent 12 2 2" xfId="624" xr:uid="{00000000-0005-0000-0000-000015020000}"/>
    <cellStyle name="Percent 12 2 2 2" xfId="938" xr:uid="{0E4339E0-D85C-4B83-9EDE-A7604CE09864}"/>
    <cellStyle name="Percent 12 2 3" xfId="819" xr:uid="{C93FA403-2F71-4587-8F48-BA417954FDF9}"/>
    <cellStyle name="Percent 12 3" xfId="444" xr:uid="{00000000-0005-0000-0000-000016020000}"/>
    <cellStyle name="Percent 12 3 2" xfId="625" xr:uid="{00000000-0005-0000-0000-000017020000}"/>
    <cellStyle name="Percent 12 3 2 2" xfId="939" xr:uid="{FD38AF42-1B79-4F4B-B12C-02C72946B377}"/>
    <cellStyle name="Percent 12 3 3" xfId="820" xr:uid="{BC26E3BB-584C-433F-BDAA-5A2892D03085}"/>
    <cellStyle name="Percent 12 4" xfId="445" xr:uid="{00000000-0005-0000-0000-000018020000}"/>
    <cellStyle name="Percent 12 4 2" xfId="626" xr:uid="{00000000-0005-0000-0000-000019020000}"/>
    <cellStyle name="Percent 12 4 2 2" xfId="940" xr:uid="{59DC62D2-8C66-4A06-B625-6931BD2D1795}"/>
    <cellStyle name="Percent 12 4 3" xfId="821" xr:uid="{2343E6CF-9EAA-4EBA-AC41-E41638F6EBBE}"/>
    <cellStyle name="Percent 12 5" xfId="623" xr:uid="{00000000-0005-0000-0000-00001A020000}"/>
    <cellStyle name="Percent 12 5 2" xfId="937" xr:uid="{58572673-21AD-4ED8-9CDB-438474F497DC}"/>
    <cellStyle name="Percent 12 6" xfId="818" xr:uid="{4791A213-2821-45AA-958B-1ADA4F1478B4}"/>
    <cellStyle name="Percent 13" xfId="654" xr:uid="{00000000-0005-0000-0000-00001B020000}"/>
    <cellStyle name="Percent 13 2" xfId="965" xr:uid="{CAFA28BB-5979-4E8F-9E61-20ECD1C35D67}"/>
    <cellStyle name="Percent 2" xfId="90" xr:uid="{00000000-0005-0000-0000-00001C020000}"/>
    <cellStyle name="Percent 2 2" xfId="446" xr:uid="{00000000-0005-0000-0000-00001D020000}"/>
    <cellStyle name="Percent 2 2 2" xfId="447" xr:uid="{00000000-0005-0000-0000-00001E020000}"/>
    <cellStyle name="Percent 2 2 3" xfId="448" xr:uid="{00000000-0005-0000-0000-00001F020000}"/>
    <cellStyle name="Percent 2 2 3 2" xfId="627" xr:uid="{00000000-0005-0000-0000-000020020000}"/>
    <cellStyle name="Percent 2 2 3 2 2" xfId="941" xr:uid="{668044F6-A16F-450E-A45B-6DB67E7B20A2}"/>
    <cellStyle name="Percent 2 2 3 3" xfId="822" xr:uid="{CFE4DB2B-1CFA-43CA-8672-1D68E69D4B57}"/>
    <cellStyle name="Percent 2 3" xfId="449" xr:uid="{00000000-0005-0000-0000-000021020000}"/>
    <cellStyle name="Percent 2 4" xfId="450" xr:uid="{00000000-0005-0000-0000-000022020000}"/>
    <cellStyle name="Percent 3" xfId="91" xr:uid="{00000000-0005-0000-0000-000023020000}"/>
    <cellStyle name="Percent 3 2" xfId="124" xr:uid="{00000000-0005-0000-0000-000024020000}"/>
    <cellStyle name="Percent 3 3" xfId="451" xr:uid="{00000000-0005-0000-0000-000025020000}"/>
    <cellStyle name="Percent 4" xfId="92" xr:uid="{00000000-0005-0000-0000-000026020000}"/>
    <cellStyle name="Percent 5" xfId="452" xr:uid="{00000000-0005-0000-0000-000027020000}"/>
    <cellStyle name="Percent 5 2" xfId="453" xr:uid="{00000000-0005-0000-0000-000028020000}"/>
    <cellStyle name="Percent 5 2 2" xfId="630" xr:uid="{00000000-0005-0000-0000-000029020000}"/>
    <cellStyle name="Percent 5 2 2 2" xfId="943" xr:uid="{848AA825-85B0-4A42-9B42-AE111F3C47B6}"/>
    <cellStyle name="Percent 5 2 3" xfId="824" xr:uid="{676F9C86-7A8C-47D1-8C41-AD134C4FBCE3}"/>
    <cellStyle name="Percent 5 3" xfId="629" xr:uid="{00000000-0005-0000-0000-00002A020000}"/>
    <cellStyle name="Percent 5 3 2" xfId="942" xr:uid="{C54EB5C8-3B46-4320-AE63-54632D79AF16}"/>
    <cellStyle name="Percent 5 4" xfId="823" xr:uid="{DE9B44A5-14BB-4B0A-8EBD-67A77E4467D0}"/>
    <cellStyle name="Percent 6" xfId="454" xr:uid="{00000000-0005-0000-0000-00002B020000}"/>
    <cellStyle name="Percent 7" xfId="455" xr:uid="{00000000-0005-0000-0000-00002C020000}"/>
    <cellStyle name="Percent 7 2" xfId="456" xr:uid="{00000000-0005-0000-0000-00002D020000}"/>
    <cellStyle name="Percent 7 2 2" xfId="632" xr:uid="{00000000-0005-0000-0000-00002E020000}"/>
    <cellStyle name="Percent 7 2 2 2" xfId="945" xr:uid="{3DC7A148-0C2A-4000-BA44-447162F8C217}"/>
    <cellStyle name="Percent 7 2 3" xfId="826" xr:uid="{EDED4A71-D21E-4201-9041-38DFC5E1BF0E}"/>
    <cellStyle name="Percent 7 3" xfId="631" xr:uid="{00000000-0005-0000-0000-00002F020000}"/>
    <cellStyle name="Percent 7 3 2" xfId="944" xr:uid="{D98D4887-B24F-4CAF-888F-A9F872186FDE}"/>
    <cellStyle name="Percent 7 4" xfId="825" xr:uid="{438A1AD8-E36E-4107-9644-CCC1A3E5D374}"/>
    <cellStyle name="Percent 8" xfId="457" xr:uid="{00000000-0005-0000-0000-000030020000}"/>
    <cellStyle name="Percent 8 2" xfId="458" xr:uid="{00000000-0005-0000-0000-000031020000}"/>
    <cellStyle name="Percent 8 2 2" xfId="634" xr:uid="{00000000-0005-0000-0000-000032020000}"/>
    <cellStyle name="Percent 8 2 2 2" xfId="947" xr:uid="{2D5DD5F7-5EE4-41C3-8EC5-72E29C49EC9F}"/>
    <cellStyle name="Percent 8 2 3" xfId="828" xr:uid="{3577D01B-3E38-4FAF-99E0-C2F498943D87}"/>
    <cellStyle name="Percent 8 3" xfId="633" xr:uid="{00000000-0005-0000-0000-000033020000}"/>
    <cellStyle name="Percent 8 3 2" xfId="946" xr:uid="{DAEE4D30-A5BB-46E4-80B2-9588C3632DC4}"/>
    <cellStyle name="Percent 8 4" xfId="827" xr:uid="{633894D7-A7D9-47A7-B60F-BE1968EF6852}"/>
    <cellStyle name="Percent 9" xfId="459" xr:uid="{00000000-0005-0000-0000-000034020000}"/>
    <cellStyle name="Percent 9 2" xfId="460" xr:uid="{00000000-0005-0000-0000-000035020000}"/>
    <cellStyle name="Percent 9 2 2" xfId="636" xr:uid="{00000000-0005-0000-0000-000036020000}"/>
    <cellStyle name="Percent 9 2 2 2" xfId="949" xr:uid="{1C5A9A04-7940-44BB-919F-318D62183AE5}"/>
    <cellStyle name="Percent 9 2 3" xfId="830" xr:uid="{13675D09-02DB-45C9-AB0B-33FEC0B90146}"/>
    <cellStyle name="Percent 9 3" xfId="635" xr:uid="{00000000-0005-0000-0000-000037020000}"/>
    <cellStyle name="Percent 9 3 2" xfId="948" xr:uid="{60215A84-4E4D-4A6A-82F9-33345F70A987}"/>
    <cellStyle name="Percent 9 4" xfId="829" xr:uid="{A3A6BEB8-FE7B-432F-A813-CDA2DCE319B1}"/>
    <cellStyle name="Percent1" xfId="93" xr:uid="{00000000-0005-0000-0000-000038020000}"/>
    <cellStyle name="Percent1ormal" xfId="94" xr:uid="{00000000-0005-0000-0000-000039020000}"/>
    <cellStyle name="Percent2" xfId="95" xr:uid="{00000000-0005-0000-0000-00003A020000}"/>
    <cellStyle name="PSChar" xfId="461" xr:uid="{00000000-0005-0000-0000-00003B020000}"/>
    <cellStyle name="PSDate" xfId="462" xr:uid="{00000000-0005-0000-0000-00003C020000}"/>
    <cellStyle name="PSDec" xfId="463" xr:uid="{00000000-0005-0000-0000-00003D020000}"/>
    <cellStyle name="PSHeading" xfId="464" xr:uid="{00000000-0005-0000-0000-00003E020000}"/>
    <cellStyle name="PSHeading 2" xfId="831" xr:uid="{D0C7DEBF-A1B3-4D9A-962E-F11F2DD1F9A6}"/>
    <cellStyle name="PSInt" xfId="465" xr:uid="{00000000-0005-0000-0000-00003F020000}"/>
    <cellStyle name="PSSpacer" xfId="466" xr:uid="{00000000-0005-0000-0000-000040020000}"/>
    <cellStyle name="purple" xfId="96" xr:uid="{00000000-0005-0000-0000-000041020000}"/>
    <cellStyle name="red" xfId="97" xr:uid="{00000000-0005-0000-0000-000042020000}"/>
    <cellStyle name="redl" xfId="98" xr:uid="{00000000-0005-0000-0000-000043020000}"/>
    <cellStyle name="redlet" xfId="99" xr:uid="{00000000-0005-0000-0000-000044020000}"/>
    <cellStyle name="redr" xfId="100" xr:uid="{00000000-0005-0000-0000-000045020000}"/>
    <cellStyle name="redshade" xfId="101" xr:uid="{00000000-0005-0000-0000-000046020000}"/>
    <cellStyle name="RevList" xfId="102" xr:uid="{00000000-0005-0000-0000-000047020000}"/>
    <cellStyle name="Right" xfId="103" xr:uid="{00000000-0005-0000-0000-000048020000}"/>
    <cellStyle name="Single Border" xfId="467" xr:uid="{00000000-0005-0000-0000-000049020000}"/>
    <cellStyle name="Single Border 2" xfId="468" xr:uid="{00000000-0005-0000-0000-00004A020000}"/>
    <cellStyle name="Single Border 2 2" xfId="469" xr:uid="{00000000-0005-0000-0000-00004B020000}"/>
    <cellStyle name="Single Border 2 3" xfId="470" xr:uid="{00000000-0005-0000-0000-00004C020000}"/>
    <cellStyle name="Single Border 2 4" xfId="471" xr:uid="{00000000-0005-0000-0000-00004D020000}"/>
    <cellStyle name="Single Border 3" xfId="472" xr:uid="{00000000-0005-0000-0000-00004E020000}"/>
    <cellStyle name="Single Border 3 2" xfId="473" xr:uid="{00000000-0005-0000-0000-00004F020000}"/>
    <cellStyle name="Single Border 3 3" xfId="474" xr:uid="{00000000-0005-0000-0000-000050020000}"/>
    <cellStyle name="Single Border 3 4" xfId="475" xr:uid="{00000000-0005-0000-0000-000051020000}"/>
    <cellStyle name="Single Border 4" xfId="476" xr:uid="{00000000-0005-0000-0000-000052020000}"/>
    <cellStyle name="Single Border 4 2" xfId="477" xr:uid="{00000000-0005-0000-0000-000053020000}"/>
    <cellStyle name="Single Border 4 3" xfId="478" xr:uid="{00000000-0005-0000-0000-000054020000}"/>
    <cellStyle name="Single Border 4 4" xfId="479" xr:uid="{00000000-0005-0000-0000-000055020000}"/>
    <cellStyle name="Single Border 5" xfId="480" xr:uid="{00000000-0005-0000-0000-000056020000}"/>
    <cellStyle name="Single Border 6" xfId="481" xr:uid="{00000000-0005-0000-0000-000057020000}"/>
    <cellStyle name="Single Border 7" xfId="482" xr:uid="{00000000-0005-0000-0000-000058020000}"/>
    <cellStyle name="special" xfId="104" xr:uid="{00000000-0005-0000-0000-000059020000}"/>
    <cellStyle name="STYLE1" xfId="483" xr:uid="{00000000-0005-0000-0000-00005A020000}"/>
    <cellStyle name="STYLE1 2" xfId="484" xr:uid="{00000000-0005-0000-0000-00005B020000}"/>
    <cellStyle name="STYLE1 2 2" xfId="485" xr:uid="{00000000-0005-0000-0000-00005C020000}"/>
    <cellStyle name="STYLE1 2 2 2" xfId="486" xr:uid="{00000000-0005-0000-0000-00005D020000}"/>
    <cellStyle name="STYLE1 2 3" xfId="487" xr:uid="{00000000-0005-0000-0000-00005E020000}"/>
    <cellStyle name="STYLE1 3" xfId="488" xr:uid="{00000000-0005-0000-0000-00005F020000}"/>
    <cellStyle name="STYLE1 3 2" xfId="489" xr:uid="{00000000-0005-0000-0000-000060020000}"/>
    <cellStyle name="STYLE10" xfId="490" xr:uid="{00000000-0005-0000-0000-000061020000}"/>
    <cellStyle name="STYLE11" xfId="491" xr:uid="{00000000-0005-0000-0000-000062020000}"/>
    <cellStyle name="STYLE12" xfId="492" xr:uid="{00000000-0005-0000-0000-000063020000}"/>
    <cellStyle name="STYLE2" xfId="493" xr:uid="{00000000-0005-0000-0000-000064020000}"/>
    <cellStyle name="STYLE2 2" xfId="494" xr:uid="{00000000-0005-0000-0000-000065020000}"/>
    <cellStyle name="STYLE2 2 2" xfId="495" xr:uid="{00000000-0005-0000-0000-000066020000}"/>
    <cellStyle name="STYLE2 2 3" xfId="496" xr:uid="{00000000-0005-0000-0000-000067020000}"/>
    <cellStyle name="STYLE2 3" xfId="497" xr:uid="{00000000-0005-0000-0000-000068020000}"/>
    <cellStyle name="STYLE2 3 2" xfId="498" xr:uid="{00000000-0005-0000-0000-000069020000}"/>
    <cellStyle name="STYLE2 4" xfId="499" xr:uid="{00000000-0005-0000-0000-00006A020000}"/>
    <cellStyle name="STYLE3" xfId="500" xr:uid="{00000000-0005-0000-0000-00006B020000}"/>
    <cellStyle name="STYLE3 2" xfId="501" xr:uid="{00000000-0005-0000-0000-00006C020000}"/>
    <cellStyle name="STYLE3 3" xfId="502" xr:uid="{00000000-0005-0000-0000-00006D020000}"/>
    <cellStyle name="STYLE4" xfId="503" xr:uid="{00000000-0005-0000-0000-00006E020000}"/>
    <cellStyle name="STYLE4 2" xfId="504" xr:uid="{00000000-0005-0000-0000-00006F020000}"/>
    <cellStyle name="STYLE4 3" xfId="505" xr:uid="{00000000-0005-0000-0000-000070020000}"/>
    <cellStyle name="STYLE5" xfId="506" xr:uid="{00000000-0005-0000-0000-000071020000}"/>
    <cellStyle name="STYLE5 2" xfId="507" xr:uid="{00000000-0005-0000-0000-000072020000}"/>
    <cellStyle name="STYLE5 2 2" xfId="508" xr:uid="{00000000-0005-0000-0000-000073020000}"/>
    <cellStyle name="STYLE5 3" xfId="509" xr:uid="{00000000-0005-0000-0000-000074020000}"/>
    <cellStyle name="STYLE6" xfId="510" xr:uid="{00000000-0005-0000-0000-000075020000}"/>
    <cellStyle name="STYLE6 2" xfId="511" xr:uid="{00000000-0005-0000-0000-000076020000}"/>
    <cellStyle name="STYLE6 3" xfId="512" xr:uid="{00000000-0005-0000-0000-000077020000}"/>
    <cellStyle name="STYLE7" xfId="513" xr:uid="{00000000-0005-0000-0000-000078020000}"/>
    <cellStyle name="STYLE8" xfId="514" xr:uid="{00000000-0005-0000-0000-000079020000}"/>
    <cellStyle name="STYLE9" xfId="515" xr:uid="{00000000-0005-0000-0000-00007A020000}"/>
    <cellStyle name="Subtotal" xfId="105" xr:uid="{00000000-0005-0000-0000-00007B020000}"/>
    <cellStyle name="Text" xfId="516" xr:uid="{00000000-0005-0000-0000-00007C020000}"/>
    <cellStyle name="Title" xfId="106" builtinId="15" customBuiltin="1"/>
    <cellStyle name="Title 2" xfId="517" xr:uid="{00000000-0005-0000-0000-00007E020000}"/>
    <cellStyle name="Title 3" xfId="518" xr:uid="{00000000-0005-0000-0000-00007F020000}"/>
    <cellStyle name="Total" xfId="107" builtinId="25" customBuiltin="1"/>
    <cellStyle name="Total 2" xfId="519" xr:uid="{00000000-0005-0000-0000-000081020000}"/>
    <cellStyle name="Total 2 2" xfId="520" xr:uid="{00000000-0005-0000-0000-000082020000}"/>
    <cellStyle name="Total 2 2 2" xfId="521" xr:uid="{00000000-0005-0000-0000-000083020000}"/>
    <cellStyle name="Total 2 3" xfId="522" xr:uid="{00000000-0005-0000-0000-000084020000}"/>
    <cellStyle name="Total 2 3 2" xfId="523" xr:uid="{00000000-0005-0000-0000-000085020000}"/>
    <cellStyle name="Total 2 4" xfId="524" xr:uid="{00000000-0005-0000-0000-000086020000}"/>
    <cellStyle name="Total 3" xfId="525" xr:uid="{00000000-0005-0000-0000-000087020000}"/>
    <cellStyle name="Total 4" xfId="526" xr:uid="{00000000-0005-0000-0000-000088020000}"/>
    <cellStyle name="up" xfId="108" xr:uid="{00000000-0005-0000-0000-000089020000}"/>
    <cellStyle name="Warning Text" xfId="109" builtinId="11" customBuiltin="1"/>
    <cellStyle name="Warning Text 2" xfId="527" xr:uid="{00000000-0005-0000-0000-00008B020000}"/>
    <cellStyle name="Yellow" xfId="110" xr:uid="{00000000-0005-0000-0000-00008C020000}"/>
    <cellStyle name="Yellow2" xfId="111" xr:uid="{00000000-0005-0000-0000-00008D020000}"/>
    <cellStyle name="YellowL" xfId="112" xr:uid="{00000000-0005-0000-0000-00008E020000}"/>
    <cellStyle name="yellowr" xfId="113" xr:uid="{00000000-0005-0000-0000-00008F020000}"/>
  </cellStyles>
  <dxfs count="3">
    <dxf>
      <font>
        <condense val="0"/>
        <extend val="0"/>
        <color indexed="9"/>
      </font>
      <fill>
        <patternFill patternType="none">
          <bgColor indexed="65"/>
        </patternFill>
      </fill>
    </dxf>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FF99"/>
      <color rgb="FFFFCC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Xwpfs01\data1\WORK\CALOMC\Project\Two%20Plan%20Rates\Rate%20Dev\Copy%20of%2005newphpcohsUP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henas01\group\FCHPFIN\XLDATA\David_R\vb2-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WORK\NJYPHX\Project\Source%20Data\Financials\Horizon\03-09-30\NJ-CASHF.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ercer.com\us_data\WORK\NJYPHX\Project\Source%20Data\Financials\Horizon\03-09-30\NJ-CASHF.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ercer.com\us_data\Users\Simeon-Rosas\AppData\Local\Microsoft\Windows\Temporary%20Internet%20Files\Content.Outlook\Z133GOBT\OneCareFinancialReportingTemplate2017_01(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Control"/>
      <sheetName val="****"/>
      <sheetName val="Key"/>
      <sheetName val="2009 Oct Guidance SEC Format"/>
      <sheetName val="Q3 Forecast Scenarios Aud Com"/>
      <sheetName val="Schedule 1-E A"/>
      <sheetName val="Look_up"/>
      <sheetName val="&lt;Overview &amp; Legend&gt;"/>
      <sheetName val="Plan Cost Centers- Final  "/>
      <sheetName val="Revenue"/>
      <sheetName val="Exhibit II"/>
      <sheetName val="INDEX"/>
      <sheetName val="Appendix A-Region"/>
      <sheetName val="Lookups"/>
      <sheetName val="June 17"/>
      <sheetName val="#19A-R2, 3 Mos w 0 (Acute)"/>
      <sheetName val="Jul PPD"/>
      <sheetName val="hiddenSheet"/>
      <sheetName val="HS"/>
      <sheetName val="HS Copy LAW"/>
      <sheetName val="HS (2)"/>
      <sheetName val="Sum with Factors"/>
      <sheetName val="Defined Input Options"/>
      <sheetName val="Dropdown_Ctrls"/>
      <sheetName val="Options"/>
      <sheetName val="RDO_Non-Expansion_PH COAs"/>
      <sheetName val="B - Medi-Cal Income Statement"/>
      <sheetName val="Rating Regions by HP"/>
      <sheetName val="YTD  (2)"/>
      <sheetName val="Graph Builder"/>
      <sheetName val="Admin Expense Projections"/>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veExpenses"/>
      <sheetName val="Personnel"/>
      <sheetName val="Summary"/>
      <sheetName val="Sheet2"/>
      <sheetName val="PROPERTY 1993 P17C"/>
    </sheetNames>
    <sheetDataSet>
      <sheetData sheetId="0" refreshError="1"/>
      <sheetData sheetId="1"/>
      <sheetData sheetId="2"/>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heetName val="Support"/>
      <sheetName val="Module1"/>
      <sheetName val="Module2"/>
      <sheetName val="NJ-CASHF"/>
      <sheetName val="NJ-CASHF.XLS"/>
    </sheetNames>
    <definedNames>
      <definedName name="Prt_Shts"/>
    </definedNames>
    <sheetDataSet>
      <sheetData sheetId="0"/>
      <sheetData sheetId="1"/>
      <sheetData sheetId="2"/>
      <sheetData sheetId="3"/>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heetName val="Support"/>
      <sheetName val="Module1"/>
      <sheetName val="Module2"/>
      <sheetName val="NJ-CASHF"/>
      <sheetName val="NJ-CASHF.XLS"/>
    </sheetNames>
    <definedNames>
      <definedName name="Prt_Shts"/>
    </definedNames>
    <sheetDataSet>
      <sheetData sheetId="0"/>
      <sheetData sheetId="1"/>
      <sheetData sheetId="2"/>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ification Statement"/>
      <sheetName val="A-Member Months"/>
      <sheetName val="Total by Region"/>
      <sheetName val="Total by Rate Cell"/>
      <sheetName val="B-Income Stmt Eastern"/>
      <sheetName val="B-Income Stmt Western"/>
      <sheetName val="B-Income Stmt The Cape"/>
      <sheetName val="C-Footnotes"/>
      <sheetName val="D-Unallowable Expenses"/>
      <sheetName val="E-SubCapitatation"/>
      <sheetName val="H-Lag report Physician"/>
      <sheetName val="H-Lag report Inpatient"/>
      <sheetName val="H-Lag report Outpatient"/>
      <sheetName val="H-Lag report Pharmacy"/>
      <sheetName val="H-Lag report Other"/>
      <sheetName val="T -Utilization Total"/>
      <sheetName val="T -Utilization Eastern"/>
      <sheetName val="T -Utilization Western"/>
      <sheetName val="T -Utilization The Ca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K53" sqref="K53"/>
    </sheetView>
  </sheetViews>
  <sheetFormatPr defaultRowHeight="12.6"/>
  <cols>
    <col min="1" max="1" width="3.42578125" customWidth="1"/>
    <col min="2" max="2" width="135.42578125" customWidth="1"/>
  </cols>
  <sheetData>
    <row r="1" spans="2:2" ht="12.95" thickBot="1"/>
    <row r="2" spans="2:2" ht="15.95" thickBot="1">
      <c r="B2" s="835" t="s">
        <v>0</v>
      </c>
    </row>
    <row r="3" spans="2:2" ht="78.75" customHeight="1">
      <c r="B3" s="836" t="s">
        <v>1</v>
      </c>
    </row>
    <row r="4" spans="2:2" ht="15.6">
      <c r="B4" s="76" t="s">
        <v>2</v>
      </c>
    </row>
    <row r="5" spans="2:2" ht="142.5" customHeight="1">
      <c r="B5" s="637" t="s">
        <v>3</v>
      </c>
    </row>
    <row r="6" spans="2:2" ht="15.6">
      <c r="B6" s="76" t="s">
        <v>4</v>
      </c>
    </row>
    <row r="7" spans="2:2">
      <c r="B7" s="487" t="s">
        <v>5</v>
      </c>
    </row>
    <row r="8" spans="2:2">
      <c r="B8" s="487" t="s">
        <v>6</v>
      </c>
    </row>
    <row r="9" spans="2:2" ht="15.6">
      <c r="B9" s="76" t="s">
        <v>7</v>
      </c>
    </row>
    <row r="10" spans="2:2" ht="37.5">
      <c r="B10" s="487" t="s">
        <v>8</v>
      </c>
    </row>
    <row r="11" spans="2:2" ht="24.95">
      <c r="B11" s="488" t="s">
        <v>9</v>
      </c>
    </row>
    <row r="12" spans="2:2" ht="37.5">
      <c r="B12" s="488" t="s">
        <v>10</v>
      </c>
    </row>
    <row r="13" spans="2:2" ht="24.95">
      <c r="B13" s="487" t="s">
        <v>11</v>
      </c>
    </row>
    <row r="14" spans="2:2" ht="24.95">
      <c r="B14" s="489" t="s">
        <v>12</v>
      </c>
    </row>
    <row r="15" spans="2:2" ht="25.5" thickBot="1">
      <c r="B15" s="490" t="s">
        <v>13</v>
      </c>
    </row>
  </sheetData>
  <sheetProtection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3"/>
  <sheetViews>
    <sheetView zoomScale="60" zoomScaleNormal="60" workbookViewId="0">
      <selection activeCell="H45" sqref="H45"/>
    </sheetView>
  </sheetViews>
  <sheetFormatPr defaultColWidth="8.5703125" defaultRowHeight="12.6"/>
  <cols>
    <col min="1" max="1" width="35.42578125" style="582" customWidth="1"/>
    <col min="2" max="2" width="8.5703125" style="582" bestFit="1" customWidth="1"/>
    <col min="3" max="7" width="17.5703125" style="582" customWidth="1"/>
    <col min="8" max="65" width="14.5703125" style="582" customWidth="1"/>
    <col min="66" max="16384" width="8.5703125" style="582"/>
  </cols>
  <sheetData>
    <row r="1" spans="1:17" s="162" customFormat="1" ht="42.6" customHeight="1">
      <c r="A1" s="15" t="s">
        <v>1371</v>
      </c>
      <c r="B1" s="210"/>
      <c r="E1" s="756"/>
      <c r="F1" s="756"/>
    </row>
    <row r="2" spans="1:17" s="162" customFormat="1" ht="15.6">
      <c r="A2" s="122" t="s">
        <v>1337</v>
      </c>
      <c r="B2" s="210"/>
      <c r="C2" s="352" t="str">
        <f>'Schedule 2_Balance Sheet'!C2</f>
        <v>Tufts Health Public Plan, Inc.</v>
      </c>
      <c r="D2" s="353"/>
      <c r="E2" s="353"/>
      <c r="F2" s="353"/>
      <c r="G2" s="354"/>
    </row>
    <row r="3" spans="1:17" s="162" customFormat="1" ht="15.6">
      <c r="A3" s="122" t="s">
        <v>1338</v>
      </c>
      <c r="B3" s="210"/>
      <c r="C3" s="449" t="str">
        <f>'Schedule 2_Balance Sheet'!C3</f>
        <v>01/01/2023 to 12/31/2023</v>
      </c>
      <c r="D3" s="450"/>
      <c r="E3" s="450"/>
      <c r="F3" s="450"/>
      <c r="G3" s="451"/>
    </row>
    <row r="4" spans="1:17" s="162" customFormat="1" ht="15.6">
      <c r="A4" s="122" t="s">
        <v>1339</v>
      </c>
      <c r="B4" s="210"/>
      <c r="C4" s="355">
        <f>'Schedule 2_Balance Sheet'!C4</f>
        <v>45382</v>
      </c>
      <c r="D4" s="353"/>
      <c r="E4" s="353"/>
      <c r="F4" s="353"/>
      <c r="G4" s="354"/>
    </row>
    <row r="5" spans="1:17" s="162" customFormat="1" ht="15.6">
      <c r="A5" s="122" t="s">
        <v>1340</v>
      </c>
      <c r="B5" s="210"/>
      <c r="C5" s="352" t="str">
        <f>'Schedule 2_Balance Sheet'!C5</f>
        <v>Jeffrey Muehlberg</v>
      </c>
      <c r="D5" s="353"/>
      <c r="E5" s="353"/>
      <c r="F5" s="353"/>
      <c r="G5" s="354"/>
    </row>
    <row r="6" spans="1:17" s="162" customFormat="1" ht="15.6">
      <c r="A6" s="122" t="s">
        <v>1341</v>
      </c>
      <c r="B6" s="210"/>
      <c r="C6" s="355">
        <f>'Schedule 2_Balance Sheet'!C6</f>
        <v>45412</v>
      </c>
      <c r="D6" s="353"/>
      <c r="E6" s="353"/>
      <c r="F6" s="353"/>
      <c r="G6" s="354"/>
      <c r="O6" s="164"/>
      <c r="Q6" s="164"/>
    </row>
    <row r="10" spans="1:17" ht="13.35" customHeight="1">
      <c r="B10" s="583" t="s">
        <v>1372</v>
      </c>
      <c r="C10" s="513" t="s">
        <v>1344</v>
      </c>
      <c r="D10" s="513" t="s">
        <v>1348</v>
      </c>
      <c r="E10" s="513" t="s">
        <v>1349</v>
      </c>
      <c r="F10" s="513" t="s">
        <v>1350</v>
      </c>
      <c r="G10" s="513" t="s">
        <v>1373</v>
      </c>
    </row>
    <row r="11" spans="1:17" ht="13.35" customHeight="1">
      <c r="A11" s="588" t="s">
        <v>168</v>
      </c>
      <c r="B11" s="584">
        <v>1</v>
      </c>
      <c r="C11" s="491">
        <f>'Schedule 3A_Income Statement'!CS15+'Schedule 3A_Income Statement'!CS20</f>
        <v>23938757.066731267</v>
      </c>
      <c r="D11" s="491">
        <f>'Schedule 3A_Income Statement'!CT15+'Schedule 3A_Income Statement'!CT20</f>
        <v>27150938.694804437</v>
      </c>
      <c r="E11" s="491">
        <f>'Schedule 3A_Income Statement'!CU15+'Schedule 3A_Income Statement'!CU20</f>
        <v>33474949.149039298</v>
      </c>
      <c r="F11" s="491">
        <f>'Schedule 3A_Income Statement'!CV15+'Schedule 3A_Income Statement'!CV20</f>
        <v>36421865.205325</v>
      </c>
      <c r="G11" s="491">
        <f>SUM(C11:F11)</f>
        <v>120986510.11590001</v>
      </c>
    </row>
    <row r="12" spans="1:17" ht="13.35" customHeight="1">
      <c r="A12" s="589" t="s">
        <v>170</v>
      </c>
      <c r="B12" s="584">
        <v>2</v>
      </c>
      <c r="C12" s="491">
        <f>'Schedule 3A_Income Statement'!CS19+'Schedule 3A_Income Statement'!CS21</f>
        <v>33787341.163008384</v>
      </c>
      <c r="D12" s="491">
        <f>'Schedule 3A_Income Statement'!CT19+'Schedule 3A_Income Statement'!CT21</f>
        <v>35721724.870747723</v>
      </c>
      <c r="E12" s="491">
        <f>'Schedule 3A_Income Statement'!CU19+'Schedule 3A_Income Statement'!CU21</f>
        <v>40361191.105962217</v>
      </c>
      <c r="F12" s="491">
        <f>'Schedule 3A_Income Statement'!CV19+'Schedule 3A_Income Statement'!CV21</f>
        <v>43784144.229811467</v>
      </c>
      <c r="G12" s="491">
        <f t="shared" ref="G12:G18" si="0">SUM(C12:F12)</f>
        <v>153654401.36952978</v>
      </c>
    </row>
    <row r="13" spans="1:17" ht="12.95">
      <c r="A13" s="589" t="s">
        <v>172</v>
      </c>
      <c r="B13" s="584">
        <v>3</v>
      </c>
      <c r="C13" s="491">
        <f>'Schedule 3A_Income Statement'!CS29</f>
        <v>-1402749.91</v>
      </c>
      <c r="D13" s="491">
        <f>'Schedule 3A_Income Statement'!CT29</f>
        <v>-30478.399999999907</v>
      </c>
      <c r="E13" s="491">
        <f>'Schedule 3A_Income Statement'!CU29</f>
        <v>-3726472.2800000003</v>
      </c>
      <c r="F13" s="491">
        <f>'Schedule 3A_Income Statement'!CV29</f>
        <v>-4032589.41</v>
      </c>
      <c r="G13" s="491">
        <f t="shared" si="0"/>
        <v>-9192290</v>
      </c>
    </row>
    <row r="14" spans="1:17" ht="12.95">
      <c r="A14" s="589" t="s">
        <v>174</v>
      </c>
      <c r="B14" s="584">
        <v>4</v>
      </c>
      <c r="C14" s="491">
        <f>SUM(C11:C13)</f>
        <v>56323348.319739655</v>
      </c>
      <c r="D14" s="491">
        <f t="shared" ref="D14:F14" si="1">SUM(D11:D13)</f>
        <v>62842185.165552162</v>
      </c>
      <c r="E14" s="491">
        <f t="shared" si="1"/>
        <v>70109667.975001514</v>
      </c>
      <c r="F14" s="491">
        <f t="shared" si="1"/>
        <v>76173420.025136471</v>
      </c>
      <c r="G14" s="491">
        <f t="shared" si="0"/>
        <v>265448621.48542979</v>
      </c>
    </row>
    <row r="15" spans="1:17" ht="12.95">
      <c r="A15" s="589" t="s">
        <v>176</v>
      </c>
      <c r="B15" s="584">
        <v>5</v>
      </c>
      <c r="C15" s="491">
        <f>'Schedule 3A_Income Statement'!CS65</f>
        <v>47921655.386844352</v>
      </c>
      <c r="D15" s="491">
        <f>'Schedule 3A_Income Statement'!CT65</f>
        <v>53246295.96869982</v>
      </c>
      <c r="E15" s="491">
        <f>'Schedule 3A_Income Statement'!CU65</f>
        <v>61414630.28056287</v>
      </c>
      <c r="F15" s="491">
        <f>'Schedule 3A_Income Statement'!CV65</f>
        <v>68307492.76079917</v>
      </c>
      <c r="G15" s="491">
        <f t="shared" si="0"/>
        <v>230890074.39690623</v>
      </c>
    </row>
    <row r="16" spans="1:17" ht="12.95">
      <c r="A16" s="589" t="s">
        <v>178</v>
      </c>
      <c r="B16" s="584">
        <v>6</v>
      </c>
      <c r="C16" s="491">
        <f>'Schedule 3A_Income Statement'!CS72</f>
        <v>3469146.0159999994</v>
      </c>
      <c r="D16" s="491">
        <f>'Schedule 3A_Income Statement'!CT72</f>
        <v>3807998.5680000014</v>
      </c>
      <c r="E16" s="491">
        <f>'Schedule 3A_Income Statement'!CU72</f>
        <v>4226762.0559999999</v>
      </c>
      <c r="F16" s="491">
        <f>'Schedule 3A_Income Statement'!CV72</f>
        <v>5021762.0799999982</v>
      </c>
      <c r="G16" s="491">
        <f t="shared" si="0"/>
        <v>16525668.719999999</v>
      </c>
    </row>
    <row r="17" spans="1:7" ht="12.95">
      <c r="A17" s="589" t="s">
        <v>180</v>
      </c>
      <c r="B17" s="584">
        <v>7</v>
      </c>
      <c r="C17" s="491">
        <f>'Schedule 3A_Income Statement'!CS87</f>
        <v>2577948.8539999998</v>
      </c>
      <c r="D17" s="491">
        <f>'Schedule 3A_Income Statement'!CT87</f>
        <v>3243137.3519999995</v>
      </c>
      <c r="E17" s="491">
        <f>'Schedule 3A_Income Statement'!CU87</f>
        <v>4550264.8840000005</v>
      </c>
      <c r="F17" s="491">
        <f>'Schedule 3A_Income Statement'!CV87</f>
        <v>4948255.0100000007</v>
      </c>
      <c r="G17" s="491">
        <f t="shared" si="0"/>
        <v>15319606.100000001</v>
      </c>
    </row>
    <row r="18" spans="1:7" ht="12.95">
      <c r="A18" s="589" t="s">
        <v>182</v>
      </c>
      <c r="B18" s="584">
        <v>8</v>
      </c>
      <c r="C18" s="491">
        <f>'Schedule 3A_Income Statement'!CS91</f>
        <v>2354598.0628953055</v>
      </c>
      <c r="D18" s="491">
        <f>'Schedule 3A_Income Statement'!CT91</f>
        <v>2544753.2768523321</v>
      </c>
      <c r="E18" s="491">
        <f>'Schedule 3A_Income Statement'!CU91</f>
        <v>-81989.245561376214</v>
      </c>
      <c r="F18" s="491">
        <f>'Schedule 3A_Income Statement'!CV91</f>
        <v>-2104089.8256627023</v>
      </c>
      <c r="G18" s="491">
        <f t="shared" si="0"/>
        <v>2713272.268523559</v>
      </c>
    </row>
    <row r="19" spans="1:7" ht="12.95">
      <c r="A19" s="589" t="s">
        <v>184</v>
      </c>
      <c r="B19" s="584">
        <v>9</v>
      </c>
      <c r="C19" s="586"/>
      <c r="D19" s="586"/>
      <c r="E19" s="586"/>
      <c r="F19" s="586"/>
      <c r="G19" s="491">
        <f>'3Q_QI and RCP'!G21</f>
        <v>5431416.9000000004</v>
      </c>
    </row>
    <row r="20" spans="1:7" ht="12.95">
      <c r="A20" s="589" t="s">
        <v>186</v>
      </c>
      <c r="B20" s="584">
        <v>10</v>
      </c>
      <c r="C20" s="586"/>
      <c r="D20" s="586"/>
      <c r="E20" s="586"/>
      <c r="F20" s="586"/>
      <c r="G20" s="491">
        <f>'3Q_QI and RCP'!R21</f>
        <v>4078227.12</v>
      </c>
    </row>
    <row r="21" spans="1:7" ht="12.95">
      <c r="A21" s="590" t="s">
        <v>188</v>
      </c>
      <c r="B21" s="584">
        <v>11</v>
      </c>
      <c r="C21" s="587"/>
      <c r="D21" s="587"/>
      <c r="E21" s="587"/>
      <c r="F21" s="587"/>
      <c r="G21" s="491">
        <f>+G18+SUM(G19:G20)</f>
        <v>12222916.288523559</v>
      </c>
    </row>
    <row r="22" spans="1:7">
      <c r="C22" s="585"/>
      <c r="D22" s="585"/>
      <c r="E22" s="585"/>
      <c r="F22" s="585"/>
      <c r="G22" s="585"/>
    </row>
    <row r="23" spans="1:7">
      <c r="C23" s="585"/>
      <c r="D23" s="585"/>
      <c r="E23" s="585"/>
      <c r="F23" s="585"/>
      <c r="G23" s="585"/>
    </row>
  </sheetData>
  <sheetProtection formatColumns="0"/>
  <mergeCells count="1">
    <mergeCell ref="E1:F1"/>
  </mergeCells>
  <dataValidations count="1">
    <dataValidation type="list" allowBlank="1" showInputMessage="1" showErrorMessage="1" sqref="C4:F4" xr:uid="{00000000-0002-0000-0900-000000000000}">
      <formula1>"6/30/2018,9/30/2018,12/31/2018,3/31/2019,6/30/2019,9/30/2019,12/31/2019,3/31/2020,6/30/2020"</formula1>
    </dataValidation>
  </dataValidations>
  <pageMargins left="0.7" right="0.7" top="0.75" bottom="0.75" header="0.3" footer="0.3"/>
  <pageSetup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Y101"/>
  <sheetViews>
    <sheetView zoomScale="90" zoomScaleNormal="90" workbookViewId="0">
      <pane xSplit="2" ySplit="11" topLeftCell="CN12" activePane="bottomRight" state="frozen"/>
      <selection pane="bottomRight" activeCell="DC95" sqref="DC95"/>
      <selection pane="bottomLeft" activeCell="G27" sqref="G27"/>
      <selection pane="topRight" activeCell="G27" sqref="G27"/>
    </sheetView>
  </sheetViews>
  <sheetFormatPr defaultColWidth="9.42578125" defaultRowHeight="12.6"/>
  <cols>
    <col min="1" max="1" width="68.28515625" style="283" bestFit="1" customWidth="1"/>
    <col min="2" max="2" width="8.5703125" style="283" bestFit="1" customWidth="1"/>
    <col min="3" max="13" width="15.5703125" style="283" customWidth="1"/>
    <col min="14" max="14" width="7.42578125" style="283" bestFit="1" customWidth="1"/>
    <col min="15" max="25" width="15.5703125" style="283" customWidth="1"/>
    <col min="26" max="26" width="7.42578125" style="283" bestFit="1" customWidth="1"/>
    <col min="27" max="37" width="15.5703125" style="283" customWidth="1"/>
    <col min="38" max="38" width="7.42578125" style="283" bestFit="1" customWidth="1"/>
    <col min="39" max="49" width="15.5703125" style="283" customWidth="1"/>
    <col min="50" max="50" width="7.42578125" style="283" bestFit="1" customWidth="1"/>
    <col min="51" max="61" width="15.5703125" style="283" customWidth="1"/>
    <col min="62" max="62" width="7.42578125" style="283" bestFit="1" customWidth="1"/>
    <col min="63" max="73" width="15.5703125" style="283" customWidth="1"/>
    <col min="74" max="74" width="7.42578125" style="283" bestFit="1" customWidth="1"/>
    <col min="75" max="85" width="15.5703125" style="283" customWidth="1"/>
    <col min="86" max="86" width="7.42578125" style="283" bestFit="1" customWidth="1"/>
    <col min="87" max="96" width="15.5703125" style="283" customWidth="1"/>
    <col min="97" max="98" width="17.140625" style="283" bestFit="1" customWidth="1"/>
    <col min="99" max="99" width="16.85546875" style="283" bestFit="1" customWidth="1"/>
    <col min="100" max="100" width="16.42578125" style="283" bestFit="1" customWidth="1"/>
    <col min="101" max="101" width="18.28515625" style="283" bestFit="1" customWidth="1"/>
    <col min="102" max="16384" width="9.42578125" style="283"/>
  </cols>
  <sheetData>
    <row r="1" spans="1:103" s="163" customFormat="1" ht="24.75" customHeight="1">
      <c r="A1" s="15" t="s">
        <v>1371</v>
      </c>
      <c r="B1" s="162"/>
      <c r="C1" s="162"/>
      <c r="D1" s="162"/>
      <c r="E1" s="162"/>
      <c r="F1" s="162"/>
      <c r="G1" s="718"/>
      <c r="H1" s="162"/>
      <c r="I1" s="162"/>
      <c r="J1" s="718"/>
      <c r="K1" s="162"/>
      <c r="L1" s="162"/>
      <c r="M1" s="162"/>
      <c r="N1" s="162"/>
      <c r="O1" s="162"/>
      <c r="P1" s="162"/>
      <c r="Q1" s="162"/>
      <c r="R1" s="162"/>
      <c r="S1" s="162"/>
      <c r="T1" s="718"/>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row>
    <row r="2" spans="1:103" s="163" customFormat="1" ht="15.6">
      <c r="A2" s="122" t="s">
        <v>1337</v>
      </c>
      <c r="B2" s="352" t="str">
        <f>'Schedule 2_Balance Sheet'!C2</f>
        <v>Tufts Health Public Plan, Inc.</v>
      </c>
      <c r="C2" s="353"/>
      <c r="D2" s="353"/>
      <c r="E2" s="353"/>
      <c r="F2" s="354"/>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row>
    <row r="3" spans="1:103" s="163" customFormat="1" ht="15.6">
      <c r="A3" s="122" t="s">
        <v>1338</v>
      </c>
      <c r="B3" s="449" t="str">
        <f>'Schedule 2_Balance Sheet'!C3</f>
        <v>01/01/2023 to 12/31/2023</v>
      </c>
      <c r="C3" s="450"/>
      <c r="D3" s="450"/>
      <c r="E3" s="450"/>
      <c r="F3" s="451"/>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row>
    <row r="4" spans="1:103" s="357" customFormat="1" ht="15.6">
      <c r="A4" s="122" t="s">
        <v>1339</v>
      </c>
      <c r="B4" s="355">
        <f>'Schedule 2_Balance Sheet'!C4</f>
        <v>45382</v>
      </c>
      <c r="C4" s="353"/>
      <c r="D4" s="353"/>
      <c r="E4" s="353"/>
      <c r="F4" s="354"/>
      <c r="G4" s="356"/>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2"/>
      <c r="AV4" s="162"/>
      <c r="AW4" s="162"/>
      <c r="AX4" s="162"/>
      <c r="AY4" s="162"/>
      <c r="AZ4" s="162"/>
      <c r="BA4" s="162"/>
      <c r="BB4" s="162"/>
      <c r="BC4" s="162"/>
      <c r="BD4" s="162"/>
      <c r="BE4" s="162"/>
      <c r="BF4" s="162"/>
      <c r="BG4" s="162"/>
      <c r="BH4" s="162"/>
      <c r="BI4" s="162"/>
      <c r="BJ4" s="162"/>
      <c r="BK4" s="162"/>
      <c r="BL4" s="162"/>
      <c r="BM4" s="162"/>
      <c r="BN4" s="162"/>
      <c r="BO4" s="162"/>
      <c r="BP4" s="162"/>
      <c r="BQ4" s="162"/>
      <c r="BR4" s="162"/>
      <c r="BS4" s="162"/>
      <c r="BT4" s="162"/>
      <c r="BU4" s="162"/>
      <c r="BV4" s="162"/>
      <c r="BW4" s="162"/>
      <c r="BX4" s="162"/>
      <c r="BY4" s="162"/>
      <c r="BZ4" s="162"/>
      <c r="CA4" s="162"/>
      <c r="CB4" s="162"/>
      <c r="CC4" s="162"/>
      <c r="CD4" s="162"/>
      <c r="CE4" s="162"/>
      <c r="CF4" s="162"/>
      <c r="CG4" s="162"/>
      <c r="CH4" s="162"/>
      <c r="CI4" s="162"/>
      <c r="CJ4" s="162"/>
      <c r="CK4" s="162"/>
      <c r="CL4" s="162"/>
      <c r="CM4" s="162"/>
      <c r="CN4" s="162"/>
      <c r="CO4" s="162"/>
      <c r="CP4" s="162"/>
      <c r="CQ4" s="162"/>
      <c r="CR4" s="162"/>
      <c r="CS4" s="162"/>
      <c r="CT4" s="162"/>
      <c r="CU4" s="162"/>
      <c r="CV4" s="162"/>
      <c r="CW4" s="162"/>
      <c r="CX4" s="162"/>
      <c r="CY4" s="162"/>
    </row>
    <row r="5" spans="1:103" s="163" customFormat="1" ht="15.6">
      <c r="A5" s="122" t="s">
        <v>1340</v>
      </c>
      <c r="B5" s="352" t="str">
        <f>'Schedule 2_Balance Sheet'!C5</f>
        <v>Jeffrey Muehlberg</v>
      </c>
      <c r="C5" s="353"/>
      <c r="D5" s="353"/>
      <c r="E5" s="353"/>
      <c r="F5" s="354"/>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62"/>
      <c r="AW5" s="162"/>
      <c r="AX5" s="162"/>
      <c r="AY5" s="162"/>
      <c r="AZ5" s="162"/>
      <c r="BA5" s="162"/>
      <c r="BB5" s="162"/>
      <c r="BC5" s="162"/>
      <c r="BD5" s="162"/>
      <c r="BE5" s="162"/>
      <c r="BF5" s="162"/>
      <c r="BG5" s="162"/>
      <c r="BH5" s="162"/>
      <c r="BI5" s="162"/>
      <c r="BJ5" s="162"/>
      <c r="BK5" s="162"/>
      <c r="BL5" s="162"/>
      <c r="BM5" s="162"/>
      <c r="BN5" s="162"/>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row>
    <row r="6" spans="1:103" s="163" customFormat="1" ht="15.6">
      <c r="A6" s="122" t="s">
        <v>1341</v>
      </c>
      <c r="B6" s="355">
        <f>'Schedule 2_Balance Sheet'!C6</f>
        <v>45412</v>
      </c>
      <c r="C6" s="353"/>
      <c r="D6" s="353"/>
      <c r="E6" s="353"/>
      <c r="F6" s="354"/>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c r="AU6" s="162"/>
      <c r="AV6" s="162"/>
      <c r="AW6" s="162"/>
      <c r="AX6" s="162"/>
      <c r="AY6" s="162"/>
      <c r="AZ6" s="162"/>
      <c r="BA6" s="162"/>
      <c r="BB6" s="162"/>
      <c r="BC6" s="162"/>
      <c r="BD6" s="162"/>
      <c r="BE6" s="162"/>
      <c r="BF6" s="162"/>
      <c r="BG6" s="162"/>
      <c r="BH6" s="162"/>
      <c r="BI6" s="162"/>
      <c r="BJ6" s="162"/>
      <c r="BK6" s="162"/>
      <c r="BL6" s="162"/>
      <c r="BM6" s="162"/>
      <c r="BN6" s="162"/>
      <c r="BO6" s="162"/>
      <c r="BP6" s="162"/>
      <c r="BQ6" s="162"/>
      <c r="BR6" s="162"/>
      <c r="BS6" s="162"/>
      <c r="BT6" s="162"/>
      <c r="BU6" s="162"/>
      <c r="BV6" s="162"/>
      <c r="BW6" s="162"/>
      <c r="BX6" s="162"/>
      <c r="BY6" s="162"/>
      <c r="BZ6" s="162"/>
      <c r="CA6" s="162"/>
      <c r="CB6" s="162"/>
      <c r="CC6" s="162"/>
      <c r="CD6" s="162"/>
      <c r="CE6" s="162"/>
      <c r="CF6" s="162"/>
      <c r="CG6" s="162"/>
      <c r="CH6" s="162"/>
      <c r="CI6" s="162"/>
      <c r="CJ6" s="162"/>
      <c r="CK6" s="162"/>
      <c r="CL6" s="162"/>
      <c r="CM6" s="162"/>
      <c r="CN6" s="162"/>
      <c r="CO6" s="162"/>
      <c r="CP6" s="162"/>
      <c r="CQ6" s="162"/>
      <c r="CR6" s="162"/>
      <c r="CS6" s="162"/>
      <c r="CT6" s="162"/>
      <c r="CU6" s="162"/>
      <c r="CV6" s="162"/>
      <c r="CW6" s="162"/>
      <c r="CX6" s="162"/>
      <c r="CY6" s="162"/>
    </row>
    <row r="7" spans="1:103" s="163" customFormat="1" ht="12.95">
      <c r="A7" s="210" t="s">
        <v>1342</v>
      </c>
      <c r="B7" s="164"/>
      <c r="C7" s="162"/>
      <c r="D7" s="162"/>
      <c r="E7" s="162"/>
      <c r="F7" s="162"/>
      <c r="G7" s="162"/>
      <c r="H7" s="162"/>
      <c r="I7" s="162"/>
      <c r="J7" s="162"/>
      <c r="K7" s="162"/>
      <c r="L7" s="162"/>
      <c r="M7" s="162"/>
      <c r="N7" s="162"/>
      <c r="O7" s="162"/>
      <c r="P7" s="162"/>
      <c r="Q7" s="162"/>
      <c r="R7" s="162"/>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2"/>
      <c r="AT7" s="162"/>
      <c r="AU7" s="162"/>
      <c r="AV7" s="162"/>
      <c r="AW7" s="162"/>
      <c r="AX7" s="162"/>
      <c r="AY7" s="162"/>
      <c r="AZ7" s="162"/>
      <c r="BA7" s="162"/>
      <c r="BB7" s="162"/>
      <c r="BC7" s="162"/>
      <c r="BD7" s="162"/>
      <c r="BE7" s="162"/>
      <c r="BF7" s="162"/>
      <c r="BG7" s="162"/>
      <c r="BH7" s="162"/>
      <c r="BI7" s="162"/>
      <c r="BJ7" s="162"/>
      <c r="BK7" s="162"/>
      <c r="BL7" s="162"/>
      <c r="BM7" s="162"/>
      <c r="BN7" s="162"/>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row>
    <row r="8" spans="1:103" s="163" customFormat="1" ht="12.95">
      <c r="A8" s="210"/>
      <c r="B8" s="164"/>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2"/>
      <c r="AY8" s="162"/>
      <c r="AZ8" s="162"/>
      <c r="BA8" s="162"/>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c r="CG8" s="162"/>
      <c r="CH8" s="162"/>
      <c r="CI8" s="162"/>
      <c r="CJ8" s="162"/>
      <c r="CK8" s="162"/>
      <c r="CL8" s="162"/>
      <c r="CM8" s="162"/>
      <c r="CN8" s="162"/>
      <c r="CO8" s="162"/>
      <c r="CP8" s="162"/>
      <c r="CQ8" s="162"/>
      <c r="CR8" s="162"/>
      <c r="CS8" s="162"/>
      <c r="CT8" s="162"/>
      <c r="CU8" s="162"/>
      <c r="CV8" s="162"/>
      <c r="CW8" s="162"/>
    </row>
    <row r="9" spans="1:103" s="163" customFormat="1" ht="12.95">
      <c r="A9" s="210"/>
      <c r="B9" s="164"/>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162"/>
      <c r="AU9" s="162"/>
      <c r="AV9" s="162"/>
      <c r="AW9" s="162"/>
      <c r="AX9" s="162"/>
      <c r="AY9" s="162"/>
      <c r="AZ9" s="162"/>
      <c r="BA9" s="162"/>
      <c r="BB9" s="162"/>
      <c r="BC9" s="162"/>
      <c r="BD9" s="162"/>
      <c r="BE9" s="162"/>
      <c r="BF9" s="162"/>
      <c r="BG9" s="162"/>
      <c r="BH9" s="162"/>
      <c r="BI9" s="162"/>
      <c r="BJ9" s="162"/>
      <c r="BK9" s="162"/>
      <c r="BL9" s="162"/>
      <c r="BM9" s="162"/>
      <c r="BN9" s="162"/>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row>
    <row r="10" spans="1:103" s="163" customFormat="1" ht="15.75" customHeight="1">
      <c r="A10" s="358"/>
      <c r="B10" s="766" t="s">
        <v>1372</v>
      </c>
      <c r="C10" s="359" t="s">
        <v>467</v>
      </c>
      <c r="D10" s="360"/>
      <c r="E10" s="360"/>
      <c r="F10" s="360"/>
      <c r="G10" s="360"/>
      <c r="H10" s="360"/>
      <c r="I10" s="360"/>
      <c r="J10" s="360"/>
      <c r="K10" s="360"/>
      <c r="L10" s="360"/>
      <c r="M10" s="361"/>
      <c r="N10" s="766" t="s">
        <v>1372</v>
      </c>
      <c r="O10" s="359" t="s">
        <v>470</v>
      </c>
      <c r="P10" s="360"/>
      <c r="Q10" s="360"/>
      <c r="R10" s="360"/>
      <c r="S10" s="360"/>
      <c r="T10" s="360"/>
      <c r="U10" s="360"/>
      <c r="V10" s="360"/>
      <c r="W10" s="360"/>
      <c r="X10" s="360"/>
      <c r="Y10" s="361"/>
      <c r="Z10" s="766" t="s">
        <v>1372</v>
      </c>
      <c r="AA10" s="359" t="s">
        <v>473</v>
      </c>
      <c r="AB10" s="360"/>
      <c r="AC10" s="360"/>
      <c r="AD10" s="360"/>
      <c r="AE10" s="360"/>
      <c r="AF10" s="360"/>
      <c r="AG10" s="360"/>
      <c r="AH10" s="360"/>
      <c r="AI10" s="360"/>
      <c r="AJ10" s="360"/>
      <c r="AK10" s="361"/>
      <c r="AL10" s="766" t="s">
        <v>1372</v>
      </c>
      <c r="AM10" s="359" t="s">
        <v>476</v>
      </c>
      <c r="AN10" s="360"/>
      <c r="AO10" s="360"/>
      <c r="AP10" s="360"/>
      <c r="AQ10" s="360"/>
      <c r="AR10" s="360"/>
      <c r="AS10" s="360"/>
      <c r="AT10" s="360"/>
      <c r="AU10" s="360"/>
      <c r="AV10" s="360"/>
      <c r="AW10" s="361"/>
      <c r="AX10" s="766" t="s">
        <v>1372</v>
      </c>
      <c r="AY10" s="359" t="s">
        <v>479</v>
      </c>
      <c r="AZ10" s="360"/>
      <c r="BA10" s="360"/>
      <c r="BB10" s="360"/>
      <c r="BC10" s="360"/>
      <c r="BD10" s="360"/>
      <c r="BE10" s="360"/>
      <c r="BF10" s="360"/>
      <c r="BG10" s="360"/>
      <c r="BH10" s="360"/>
      <c r="BI10" s="361"/>
      <c r="BJ10" s="766" t="s">
        <v>1372</v>
      </c>
      <c r="BK10" s="359" t="s">
        <v>482</v>
      </c>
      <c r="BL10" s="360"/>
      <c r="BM10" s="360"/>
      <c r="BN10" s="360"/>
      <c r="BO10" s="360"/>
      <c r="BP10" s="360"/>
      <c r="BQ10" s="360"/>
      <c r="BR10" s="360"/>
      <c r="BS10" s="360"/>
      <c r="BT10" s="360"/>
      <c r="BU10" s="361"/>
      <c r="BV10" s="766" t="s">
        <v>1372</v>
      </c>
      <c r="BW10" s="359" t="s">
        <v>485</v>
      </c>
      <c r="BX10" s="360"/>
      <c r="BY10" s="360"/>
      <c r="BZ10" s="360"/>
      <c r="CA10" s="360"/>
      <c r="CB10" s="360"/>
      <c r="CC10" s="360"/>
      <c r="CD10" s="360"/>
      <c r="CE10" s="360"/>
      <c r="CF10" s="360"/>
      <c r="CG10" s="361"/>
      <c r="CH10" s="766" t="s">
        <v>1372</v>
      </c>
      <c r="CI10" s="539"/>
      <c r="CJ10" s="540"/>
      <c r="CK10" s="540"/>
      <c r="CL10" s="541"/>
      <c r="CM10" s="771" t="s">
        <v>1374</v>
      </c>
      <c r="CN10" s="539"/>
      <c r="CO10" s="540"/>
      <c r="CP10" s="540"/>
      <c r="CQ10" s="541"/>
      <c r="CR10" s="771" t="s">
        <v>1374</v>
      </c>
      <c r="CS10" s="539"/>
      <c r="CT10" s="540"/>
      <c r="CU10" s="540"/>
      <c r="CV10" s="541"/>
      <c r="CW10" s="771" t="s">
        <v>1374</v>
      </c>
    </row>
    <row r="11" spans="1:103" s="163" customFormat="1" ht="32.1" customHeight="1">
      <c r="A11" s="121" t="s">
        <v>1375</v>
      </c>
      <c r="B11" s="767"/>
      <c r="C11" s="359" t="s">
        <v>343</v>
      </c>
      <c r="D11" s="360"/>
      <c r="E11" s="360"/>
      <c r="F11" s="360"/>
      <c r="G11" s="362"/>
      <c r="H11" s="363" t="s">
        <v>1376</v>
      </c>
      <c r="I11" s="360"/>
      <c r="J11" s="360"/>
      <c r="K11" s="360"/>
      <c r="L11" s="360"/>
      <c r="M11" s="769" t="s">
        <v>1377</v>
      </c>
      <c r="N11" s="767"/>
      <c r="O11" s="360" t="s">
        <v>343</v>
      </c>
      <c r="P11" s="360"/>
      <c r="Q11" s="360"/>
      <c r="R11" s="360"/>
      <c r="S11" s="362"/>
      <c r="T11" s="363" t="s">
        <v>1376</v>
      </c>
      <c r="U11" s="360"/>
      <c r="V11" s="360"/>
      <c r="W11" s="360"/>
      <c r="X11" s="360"/>
      <c r="Y11" s="769" t="s">
        <v>1377</v>
      </c>
      <c r="Z11" s="767"/>
      <c r="AA11" s="359" t="s">
        <v>343</v>
      </c>
      <c r="AB11" s="360"/>
      <c r="AC11" s="360"/>
      <c r="AD11" s="360"/>
      <c r="AE11" s="362"/>
      <c r="AF11" s="363" t="s">
        <v>1376</v>
      </c>
      <c r="AG11" s="360"/>
      <c r="AH11" s="360"/>
      <c r="AI11" s="360"/>
      <c r="AJ11" s="360"/>
      <c r="AK11" s="769" t="s">
        <v>1377</v>
      </c>
      <c r="AL11" s="767"/>
      <c r="AM11" s="359" t="s">
        <v>343</v>
      </c>
      <c r="AN11" s="360"/>
      <c r="AO11" s="360"/>
      <c r="AP11" s="360"/>
      <c r="AQ11" s="362"/>
      <c r="AR11" s="363" t="s">
        <v>1376</v>
      </c>
      <c r="AS11" s="360"/>
      <c r="AT11" s="360"/>
      <c r="AU11" s="360"/>
      <c r="AV11" s="360"/>
      <c r="AW11" s="769" t="s">
        <v>1377</v>
      </c>
      <c r="AX11" s="767"/>
      <c r="AY11" s="359" t="s">
        <v>343</v>
      </c>
      <c r="AZ11" s="360"/>
      <c r="BA11" s="360"/>
      <c r="BB11" s="360"/>
      <c r="BC11" s="362"/>
      <c r="BD11" s="363" t="s">
        <v>1376</v>
      </c>
      <c r="BE11" s="360"/>
      <c r="BF11" s="360"/>
      <c r="BG11" s="360"/>
      <c r="BH11" s="360"/>
      <c r="BI11" s="769" t="s">
        <v>1377</v>
      </c>
      <c r="BJ11" s="767"/>
      <c r="BK11" s="359" t="s">
        <v>343</v>
      </c>
      <c r="BL11" s="360"/>
      <c r="BM11" s="360"/>
      <c r="BN11" s="360"/>
      <c r="BO11" s="362"/>
      <c r="BP11" s="363" t="s">
        <v>1376</v>
      </c>
      <c r="BQ11" s="360"/>
      <c r="BR11" s="360"/>
      <c r="BS11" s="360"/>
      <c r="BT11" s="360"/>
      <c r="BU11" s="769" t="s">
        <v>1377</v>
      </c>
      <c r="BV11" s="767"/>
      <c r="BW11" s="359" t="s">
        <v>343</v>
      </c>
      <c r="BX11" s="360"/>
      <c r="BY11" s="360"/>
      <c r="BZ11" s="360"/>
      <c r="CA11" s="362"/>
      <c r="CB11" s="363" t="s">
        <v>1376</v>
      </c>
      <c r="CC11" s="360"/>
      <c r="CD11" s="360"/>
      <c r="CE11" s="360"/>
      <c r="CF11" s="360"/>
      <c r="CG11" s="769" t="s">
        <v>1377</v>
      </c>
      <c r="CH11" s="767"/>
      <c r="CI11" s="538" t="s">
        <v>343</v>
      </c>
      <c r="CJ11" s="538"/>
      <c r="CK11" s="538"/>
      <c r="CL11" s="538"/>
      <c r="CM11" s="772"/>
      <c r="CN11" s="538" t="s">
        <v>1376</v>
      </c>
      <c r="CO11" s="538"/>
      <c r="CP11" s="538"/>
      <c r="CQ11" s="538"/>
      <c r="CR11" s="772"/>
      <c r="CS11" s="538" t="s">
        <v>1378</v>
      </c>
      <c r="CT11" s="538"/>
      <c r="CU11" s="538"/>
      <c r="CV11" s="538"/>
      <c r="CW11" s="772"/>
    </row>
    <row r="12" spans="1:103" ht="12.75" customHeight="1">
      <c r="A12" s="88" t="s">
        <v>1379</v>
      </c>
      <c r="B12" s="768"/>
      <c r="C12" s="279" t="s">
        <v>1344</v>
      </c>
      <c r="D12" s="279" t="s">
        <v>1348</v>
      </c>
      <c r="E12" s="279" t="s">
        <v>1349</v>
      </c>
      <c r="F12" s="279" t="s">
        <v>1350</v>
      </c>
      <c r="G12" s="591" t="s">
        <v>1351</v>
      </c>
      <c r="H12" s="280" t="s">
        <v>1344</v>
      </c>
      <c r="I12" s="279" t="s">
        <v>1348</v>
      </c>
      <c r="J12" s="279" t="s">
        <v>1349</v>
      </c>
      <c r="K12" s="279" t="s">
        <v>1350</v>
      </c>
      <c r="L12" s="591" t="s">
        <v>1351</v>
      </c>
      <c r="M12" s="770"/>
      <c r="N12" s="768"/>
      <c r="O12" s="281" t="s">
        <v>1344</v>
      </c>
      <c r="P12" s="279" t="s">
        <v>1348</v>
      </c>
      <c r="Q12" s="279" t="s">
        <v>1349</v>
      </c>
      <c r="R12" s="279" t="s">
        <v>1350</v>
      </c>
      <c r="S12" s="591" t="s">
        <v>1351</v>
      </c>
      <c r="T12" s="280" t="s">
        <v>1344</v>
      </c>
      <c r="U12" s="279" t="s">
        <v>1348</v>
      </c>
      <c r="V12" s="279" t="s">
        <v>1349</v>
      </c>
      <c r="W12" s="279" t="s">
        <v>1350</v>
      </c>
      <c r="X12" s="591" t="s">
        <v>1351</v>
      </c>
      <c r="Y12" s="770"/>
      <c r="Z12" s="768"/>
      <c r="AA12" s="279" t="s">
        <v>1344</v>
      </c>
      <c r="AB12" s="279" t="s">
        <v>1348</v>
      </c>
      <c r="AC12" s="279" t="s">
        <v>1349</v>
      </c>
      <c r="AD12" s="279" t="s">
        <v>1350</v>
      </c>
      <c r="AE12" s="591" t="s">
        <v>1351</v>
      </c>
      <c r="AF12" s="280" t="s">
        <v>1344</v>
      </c>
      <c r="AG12" s="279" t="s">
        <v>1348</v>
      </c>
      <c r="AH12" s="279" t="s">
        <v>1349</v>
      </c>
      <c r="AI12" s="279" t="s">
        <v>1350</v>
      </c>
      <c r="AJ12" s="591" t="s">
        <v>1351</v>
      </c>
      <c r="AK12" s="770"/>
      <c r="AL12" s="768"/>
      <c r="AM12" s="279" t="s">
        <v>1344</v>
      </c>
      <c r="AN12" s="279" t="s">
        <v>1348</v>
      </c>
      <c r="AO12" s="279" t="s">
        <v>1349</v>
      </c>
      <c r="AP12" s="279" t="s">
        <v>1350</v>
      </c>
      <c r="AQ12" s="591" t="s">
        <v>1351</v>
      </c>
      <c r="AR12" s="280" t="s">
        <v>1344</v>
      </c>
      <c r="AS12" s="279" t="s">
        <v>1348</v>
      </c>
      <c r="AT12" s="279" t="s">
        <v>1349</v>
      </c>
      <c r="AU12" s="279" t="s">
        <v>1350</v>
      </c>
      <c r="AV12" s="591" t="s">
        <v>1351</v>
      </c>
      <c r="AW12" s="770"/>
      <c r="AX12" s="768"/>
      <c r="AY12" s="279" t="s">
        <v>1344</v>
      </c>
      <c r="AZ12" s="279" t="s">
        <v>1348</v>
      </c>
      <c r="BA12" s="279" t="s">
        <v>1349</v>
      </c>
      <c r="BB12" s="279" t="s">
        <v>1350</v>
      </c>
      <c r="BC12" s="591" t="s">
        <v>1351</v>
      </c>
      <c r="BD12" s="280" t="s">
        <v>1344</v>
      </c>
      <c r="BE12" s="279" t="s">
        <v>1348</v>
      </c>
      <c r="BF12" s="279" t="s">
        <v>1349</v>
      </c>
      <c r="BG12" s="279" t="s">
        <v>1350</v>
      </c>
      <c r="BH12" s="591" t="s">
        <v>1351</v>
      </c>
      <c r="BI12" s="770"/>
      <c r="BJ12" s="768"/>
      <c r="BK12" s="279" t="s">
        <v>1344</v>
      </c>
      <c r="BL12" s="279" t="s">
        <v>1348</v>
      </c>
      <c r="BM12" s="279" t="s">
        <v>1349</v>
      </c>
      <c r="BN12" s="279" t="s">
        <v>1350</v>
      </c>
      <c r="BO12" s="591" t="s">
        <v>1351</v>
      </c>
      <c r="BP12" s="280" t="s">
        <v>1344</v>
      </c>
      <c r="BQ12" s="279" t="s">
        <v>1348</v>
      </c>
      <c r="BR12" s="279" t="s">
        <v>1349</v>
      </c>
      <c r="BS12" s="279" t="s">
        <v>1350</v>
      </c>
      <c r="BT12" s="591" t="s">
        <v>1351</v>
      </c>
      <c r="BU12" s="770"/>
      <c r="BV12" s="768"/>
      <c r="BW12" s="279" t="s">
        <v>1344</v>
      </c>
      <c r="BX12" s="279" t="s">
        <v>1348</v>
      </c>
      <c r="BY12" s="279" t="s">
        <v>1349</v>
      </c>
      <c r="BZ12" s="279" t="s">
        <v>1350</v>
      </c>
      <c r="CA12" s="591" t="s">
        <v>1351</v>
      </c>
      <c r="CB12" s="280" t="s">
        <v>1344</v>
      </c>
      <c r="CC12" s="279" t="s">
        <v>1348</v>
      </c>
      <c r="CD12" s="279" t="s">
        <v>1349</v>
      </c>
      <c r="CE12" s="279" t="s">
        <v>1350</v>
      </c>
      <c r="CF12" s="591" t="s">
        <v>1351</v>
      </c>
      <c r="CG12" s="770"/>
      <c r="CH12" s="768"/>
      <c r="CI12" s="159" t="s">
        <v>1344</v>
      </c>
      <c r="CJ12" s="159" t="s">
        <v>1348</v>
      </c>
      <c r="CK12" s="159" t="s">
        <v>1349</v>
      </c>
      <c r="CL12" s="160" t="s">
        <v>1350</v>
      </c>
      <c r="CM12" s="773"/>
      <c r="CN12" s="159" t="s">
        <v>1344</v>
      </c>
      <c r="CO12" s="159" t="s">
        <v>1348</v>
      </c>
      <c r="CP12" s="159" t="s">
        <v>1349</v>
      </c>
      <c r="CQ12" s="160" t="s">
        <v>1350</v>
      </c>
      <c r="CR12" s="773"/>
      <c r="CS12" s="159" t="s">
        <v>1344</v>
      </c>
      <c r="CT12" s="159" t="s">
        <v>1348</v>
      </c>
      <c r="CU12" s="159" t="s">
        <v>1349</v>
      </c>
      <c r="CV12" s="160" t="s">
        <v>1350</v>
      </c>
      <c r="CW12" s="773"/>
    </row>
    <row r="13" spans="1:103" ht="15.75" customHeight="1">
      <c r="A13" s="16" t="s">
        <v>1380</v>
      </c>
      <c r="B13" s="123"/>
      <c r="C13" s="537">
        <f>'Schedule 3B_Income_Eastern'!C13+'Schedule 3C_Income_Western'!C13+'Schedule 3D_Income_The Cape'!C13</f>
        <v>5171</v>
      </c>
      <c r="D13" s="537">
        <f>'Schedule 3B_Income_Eastern'!D13+'Schedule 3C_Income_Western'!D13+'Schedule 3D_Income_The Cape'!D13</f>
        <v>4790</v>
      </c>
      <c r="E13" s="537">
        <f>'Schedule 3B_Income_Eastern'!E13+'Schedule 3C_Income_Western'!E13+'Schedule 3D_Income_The Cape'!E13</f>
        <v>5742</v>
      </c>
      <c r="F13" s="537">
        <f>'Schedule 3B_Income_Eastern'!F13+'Schedule 3C_Income_Western'!F13+'Schedule 3D_Income_The Cape'!F13</f>
        <v>6163</v>
      </c>
      <c r="G13" s="537">
        <f>'Schedule 3B_Income_Eastern'!G13+'Schedule 3C_Income_Western'!G13+'Schedule 3D_Income_The Cape'!G13</f>
        <v>21866</v>
      </c>
      <c r="H13" s="537">
        <f>'Schedule 3B_Income_Eastern'!H13+'Schedule 3C_Income_Western'!H13+'Schedule 3D_Income_The Cape'!H13</f>
        <v>5171</v>
      </c>
      <c r="I13" s="537">
        <f>'Schedule 3B_Income_Eastern'!I13+'Schedule 3C_Income_Western'!I13+'Schedule 3D_Income_The Cape'!I13</f>
        <v>4790</v>
      </c>
      <c r="J13" s="537">
        <f>'Schedule 3B_Income_Eastern'!J13+'Schedule 3C_Income_Western'!J13+'Schedule 3D_Income_The Cape'!J13</f>
        <v>5742</v>
      </c>
      <c r="K13" s="537">
        <f>'Schedule 3B_Income_Eastern'!K13+'Schedule 3C_Income_Western'!K13+'Schedule 3D_Income_The Cape'!K13</f>
        <v>6163</v>
      </c>
      <c r="L13" s="537">
        <f>'Schedule 3B_Income_Eastern'!L13+'Schedule 3C_Income_Western'!L13+'Schedule 3D_Income_The Cape'!L13</f>
        <v>21866</v>
      </c>
      <c r="M13" s="537">
        <f>'Schedule 3B_Income_Eastern'!M13+'Schedule 3C_Income_Western'!M13+'Schedule 3D_Income_The Cape'!M13</f>
        <v>21866</v>
      </c>
      <c r="N13" s="123"/>
      <c r="O13" s="537">
        <f>'Schedule 3B_Income_Eastern'!O13+'Schedule 3C_Income_Western'!O13+'Schedule 3D_Income_The Cape'!O13</f>
        <v>5563</v>
      </c>
      <c r="P13" s="537">
        <f>'Schedule 3B_Income_Eastern'!P13+'Schedule 3C_Income_Western'!P13+'Schedule 3D_Income_The Cape'!P13</f>
        <v>6094</v>
      </c>
      <c r="Q13" s="537">
        <f>'Schedule 3B_Income_Eastern'!Q13+'Schedule 3C_Income_Western'!Q13+'Schedule 3D_Income_The Cape'!Q13</f>
        <v>6629</v>
      </c>
      <c r="R13" s="537">
        <f>'Schedule 3B_Income_Eastern'!R13+'Schedule 3C_Income_Western'!R13+'Schedule 3D_Income_The Cape'!R13</f>
        <v>7219</v>
      </c>
      <c r="S13" s="537">
        <f>'Schedule 3B_Income_Eastern'!S13+'Schedule 3C_Income_Western'!S13+'Schedule 3D_Income_The Cape'!S13</f>
        <v>25505</v>
      </c>
      <c r="T13" s="537">
        <f>'Schedule 3B_Income_Eastern'!T13+'Schedule 3C_Income_Western'!T13+'Schedule 3D_Income_The Cape'!T13</f>
        <v>5563</v>
      </c>
      <c r="U13" s="537">
        <f>'Schedule 3B_Income_Eastern'!U13+'Schedule 3C_Income_Western'!U13+'Schedule 3D_Income_The Cape'!U13</f>
        <v>6094</v>
      </c>
      <c r="V13" s="537">
        <f>'Schedule 3B_Income_Eastern'!V13+'Schedule 3C_Income_Western'!V13+'Schedule 3D_Income_The Cape'!V13</f>
        <v>6629</v>
      </c>
      <c r="W13" s="537">
        <f>'Schedule 3B_Income_Eastern'!W13+'Schedule 3C_Income_Western'!W13+'Schedule 3D_Income_The Cape'!W13</f>
        <v>7219</v>
      </c>
      <c r="X13" s="537">
        <f>'Schedule 3B_Income_Eastern'!X13+'Schedule 3C_Income_Western'!X13+'Schedule 3D_Income_The Cape'!X13</f>
        <v>25505</v>
      </c>
      <c r="Y13" s="537">
        <f>'Schedule 3B_Income_Eastern'!Y13+'Schedule 3C_Income_Western'!Y13+'Schedule 3D_Income_The Cape'!Y13</f>
        <v>25505</v>
      </c>
      <c r="Z13" s="123"/>
      <c r="AA13" s="537">
        <f>'Schedule 3B_Income_Eastern'!AA13+'Schedule 3C_Income_Western'!AA13+'Schedule 3D_Income_The Cape'!AA13</f>
        <v>1357</v>
      </c>
      <c r="AB13" s="537">
        <f>'Schedule 3B_Income_Eastern'!AB13+'Schedule 3C_Income_Western'!AB13+'Schedule 3D_Income_The Cape'!AB13</f>
        <v>1539</v>
      </c>
      <c r="AC13" s="537">
        <f>'Schedule 3B_Income_Eastern'!AC13+'Schedule 3C_Income_Western'!AC13+'Schedule 3D_Income_The Cape'!AC13</f>
        <v>1752</v>
      </c>
      <c r="AD13" s="537">
        <f>'Schedule 3B_Income_Eastern'!AD13+'Schedule 3C_Income_Western'!AD13+'Schedule 3D_Income_The Cape'!AD13</f>
        <v>1924</v>
      </c>
      <c r="AE13" s="537">
        <f>'Schedule 3B_Income_Eastern'!AE13+'Schedule 3C_Income_Western'!AE13+'Schedule 3D_Income_The Cape'!AE13</f>
        <v>6572</v>
      </c>
      <c r="AF13" s="537">
        <f>'Schedule 3B_Income_Eastern'!AF13+'Schedule 3C_Income_Western'!AF13+'Schedule 3D_Income_The Cape'!AF13</f>
        <v>1357</v>
      </c>
      <c r="AG13" s="537">
        <f>'Schedule 3B_Income_Eastern'!AG13+'Schedule 3C_Income_Western'!AG13+'Schedule 3D_Income_The Cape'!AG13</f>
        <v>1539</v>
      </c>
      <c r="AH13" s="537">
        <f>'Schedule 3B_Income_Eastern'!AH13+'Schedule 3C_Income_Western'!AH13+'Schedule 3D_Income_The Cape'!AH13</f>
        <v>1752</v>
      </c>
      <c r="AI13" s="537">
        <f>'Schedule 3B_Income_Eastern'!AI13+'Schedule 3C_Income_Western'!AI13+'Schedule 3D_Income_The Cape'!AI13</f>
        <v>1924</v>
      </c>
      <c r="AJ13" s="537">
        <f>'Schedule 3B_Income_Eastern'!AJ13+'Schedule 3C_Income_Western'!AJ13+'Schedule 3D_Income_The Cape'!AJ13</f>
        <v>6572</v>
      </c>
      <c r="AK13" s="537">
        <f>'Schedule 3B_Income_Eastern'!AK13+'Schedule 3C_Income_Western'!AK13+'Schedule 3D_Income_The Cape'!AK13</f>
        <v>6572</v>
      </c>
      <c r="AL13" s="123"/>
      <c r="AM13" s="537">
        <f>'Schedule 3B_Income_Eastern'!AM13+'Schedule 3C_Income_Western'!AM13+'Schedule 3D_Income_The Cape'!AM13</f>
        <v>5553</v>
      </c>
      <c r="AN13" s="537">
        <f>'Schedule 3B_Income_Eastern'!AN13+'Schedule 3C_Income_Western'!AN13+'Schedule 3D_Income_The Cape'!AN13</f>
        <v>6562</v>
      </c>
      <c r="AO13" s="537">
        <f>'Schedule 3B_Income_Eastern'!AO13+'Schedule 3C_Income_Western'!AO13+'Schedule 3D_Income_The Cape'!AO13</f>
        <v>7462</v>
      </c>
      <c r="AP13" s="537">
        <f>'Schedule 3B_Income_Eastern'!AP13+'Schedule 3C_Income_Western'!AP13+'Schedule 3D_Income_The Cape'!AP13</f>
        <v>8379</v>
      </c>
      <c r="AQ13" s="537">
        <f>'Schedule 3B_Income_Eastern'!AQ13+'Schedule 3C_Income_Western'!AQ13+'Schedule 3D_Income_The Cape'!AQ13</f>
        <v>27956</v>
      </c>
      <c r="AR13" s="537">
        <f>'Schedule 3B_Income_Eastern'!AR13+'Schedule 3C_Income_Western'!AR13+'Schedule 3D_Income_The Cape'!AR13</f>
        <v>5553</v>
      </c>
      <c r="AS13" s="537">
        <f>'Schedule 3B_Income_Eastern'!AS13+'Schedule 3C_Income_Western'!AS13+'Schedule 3D_Income_The Cape'!AS13</f>
        <v>6562</v>
      </c>
      <c r="AT13" s="537">
        <f>'Schedule 3B_Income_Eastern'!AT13+'Schedule 3C_Income_Western'!AT13+'Schedule 3D_Income_The Cape'!AT13</f>
        <v>7462</v>
      </c>
      <c r="AU13" s="537">
        <f>'Schedule 3B_Income_Eastern'!AU13+'Schedule 3C_Income_Western'!AU13+'Schedule 3D_Income_The Cape'!AU13</f>
        <v>8379</v>
      </c>
      <c r="AV13" s="537">
        <f>'Schedule 3B_Income_Eastern'!AV13+'Schedule 3C_Income_Western'!AV13+'Schedule 3D_Income_The Cape'!AV13</f>
        <v>27956</v>
      </c>
      <c r="AW13" s="537">
        <f>'Schedule 3B_Income_Eastern'!AW13+'Schedule 3C_Income_Western'!AW13+'Schedule 3D_Income_The Cape'!AW13</f>
        <v>27956</v>
      </c>
      <c r="AX13" s="123"/>
      <c r="AY13" s="537">
        <f>'Schedule 3B_Income_Eastern'!AY13+'Schedule 3C_Income_Western'!AY13+'Schedule 3D_Income_The Cape'!AY13</f>
        <v>87</v>
      </c>
      <c r="AZ13" s="537">
        <f>'Schedule 3B_Income_Eastern'!AZ13+'Schedule 3C_Income_Western'!AZ13+'Schedule 3D_Income_The Cape'!AZ13</f>
        <v>92</v>
      </c>
      <c r="BA13" s="537">
        <f>'Schedule 3B_Income_Eastern'!BA13+'Schedule 3C_Income_Western'!BA13+'Schedule 3D_Income_The Cape'!BA13</f>
        <v>165</v>
      </c>
      <c r="BB13" s="537">
        <f>'Schedule 3B_Income_Eastern'!BB13+'Schedule 3C_Income_Western'!BB13+'Schedule 3D_Income_The Cape'!BB13</f>
        <v>177</v>
      </c>
      <c r="BC13" s="537">
        <f>'Schedule 3B_Income_Eastern'!BC13+'Schedule 3C_Income_Western'!BC13+'Schedule 3D_Income_The Cape'!BC13</f>
        <v>521</v>
      </c>
      <c r="BD13" s="537">
        <f>'Schedule 3B_Income_Eastern'!BD13+'Schedule 3C_Income_Western'!BD13+'Schedule 3D_Income_The Cape'!BD13</f>
        <v>87</v>
      </c>
      <c r="BE13" s="537">
        <f>'Schedule 3B_Income_Eastern'!BE13+'Schedule 3C_Income_Western'!BE13+'Schedule 3D_Income_The Cape'!BE13</f>
        <v>92</v>
      </c>
      <c r="BF13" s="537">
        <f>'Schedule 3B_Income_Eastern'!BF13+'Schedule 3C_Income_Western'!BF13+'Schedule 3D_Income_The Cape'!BF13</f>
        <v>165</v>
      </c>
      <c r="BG13" s="537">
        <f>'Schedule 3B_Income_Eastern'!BG13+'Schedule 3C_Income_Western'!BG13+'Schedule 3D_Income_The Cape'!BG13</f>
        <v>177</v>
      </c>
      <c r="BH13" s="537">
        <f>'Schedule 3B_Income_Eastern'!BH13+'Schedule 3C_Income_Western'!BH13+'Schedule 3D_Income_The Cape'!BH13</f>
        <v>521</v>
      </c>
      <c r="BI13" s="537">
        <f>'Schedule 3B_Income_Eastern'!BI13+'Schedule 3C_Income_Western'!BI13+'Schedule 3D_Income_The Cape'!BI13</f>
        <v>521</v>
      </c>
      <c r="BJ13" s="123"/>
      <c r="BK13" s="537">
        <f>'Schedule 3B_Income_Eastern'!BK13+'Schedule 3C_Income_Western'!BK13+'Schedule 3D_Income_The Cape'!BK13</f>
        <v>0</v>
      </c>
      <c r="BL13" s="537">
        <f>'Schedule 3B_Income_Eastern'!BL13+'Schedule 3C_Income_Western'!BL13+'Schedule 3D_Income_The Cape'!BL13</f>
        <v>0</v>
      </c>
      <c r="BM13" s="537">
        <f>'Schedule 3B_Income_Eastern'!BM13+'Schedule 3C_Income_Western'!BM13+'Schedule 3D_Income_The Cape'!BM13</f>
        <v>0</v>
      </c>
      <c r="BN13" s="537">
        <f>'Schedule 3B_Income_Eastern'!BN13+'Schedule 3C_Income_Western'!BN13+'Schedule 3D_Income_The Cape'!BN13</f>
        <v>0</v>
      </c>
      <c r="BO13" s="537">
        <f>'Schedule 3B_Income_Eastern'!BO13+'Schedule 3C_Income_Western'!BO13+'Schedule 3D_Income_The Cape'!BO13</f>
        <v>0</v>
      </c>
      <c r="BP13" s="537">
        <f>'Schedule 3B_Income_Eastern'!BP13+'Schedule 3C_Income_Western'!BP13+'Schedule 3D_Income_The Cape'!BP13</f>
        <v>0</v>
      </c>
      <c r="BQ13" s="537">
        <f>'Schedule 3B_Income_Eastern'!BQ13+'Schedule 3C_Income_Western'!BQ13+'Schedule 3D_Income_The Cape'!BQ13</f>
        <v>0</v>
      </c>
      <c r="BR13" s="537">
        <f>'Schedule 3B_Income_Eastern'!BR13+'Schedule 3C_Income_Western'!BR13+'Schedule 3D_Income_The Cape'!BR13</f>
        <v>0</v>
      </c>
      <c r="BS13" s="537">
        <f>'Schedule 3B_Income_Eastern'!BS13+'Schedule 3C_Income_Western'!BS13+'Schedule 3D_Income_The Cape'!BS13</f>
        <v>0</v>
      </c>
      <c r="BT13" s="537">
        <f>'Schedule 3B_Income_Eastern'!BT13+'Schedule 3C_Income_Western'!BT13+'Schedule 3D_Income_The Cape'!BT13</f>
        <v>0</v>
      </c>
      <c r="BU13" s="537">
        <f>'Schedule 3B_Income_Eastern'!BU13+'Schedule 3C_Income_Western'!BU13+'Schedule 3D_Income_The Cape'!BU13</f>
        <v>0</v>
      </c>
      <c r="BV13" s="123"/>
      <c r="BW13" s="537">
        <f>'Schedule 3B_Income_Eastern'!BW13+'Schedule 3C_Income_Western'!BW13+'Schedule 3D_Income_The Cape'!BW13</f>
        <v>124</v>
      </c>
      <c r="BX13" s="537">
        <f>'Schedule 3B_Income_Eastern'!BX13+'Schedule 3C_Income_Western'!BX13+'Schedule 3D_Income_The Cape'!BX13</f>
        <v>122</v>
      </c>
      <c r="BY13" s="537">
        <f>'Schedule 3B_Income_Eastern'!BY13+'Schedule 3C_Income_Western'!BY13+'Schedule 3D_Income_The Cape'!BY13</f>
        <v>119</v>
      </c>
      <c r="BZ13" s="537">
        <f>'Schedule 3B_Income_Eastern'!BZ13+'Schedule 3C_Income_Western'!BZ13+'Schedule 3D_Income_The Cape'!BZ13</f>
        <v>104</v>
      </c>
      <c r="CA13" s="537">
        <f>'Schedule 3B_Income_Eastern'!CA13+'Schedule 3C_Income_Western'!CA13+'Schedule 3D_Income_The Cape'!CA13</f>
        <v>469</v>
      </c>
      <c r="CB13" s="537">
        <f>'Schedule 3B_Income_Eastern'!CB13+'Schedule 3C_Income_Western'!CB13+'Schedule 3D_Income_The Cape'!CB13</f>
        <v>124</v>
      </c>
      <c r="CC13" s="537">
        <f>'Schedule 3B_Income_Eastern'!CC13+'Schedule 3C_Income_Western'!CC13+'Schedule 3D_Income_The Cape'!CC13</f>
        <v>122</v>
      </c>
      <c r="CD13" s="537">
        <f>'Schedule 3B_Income_Eastern'!CD13+'Schedule 3C_Income_Western'!CD13+'Schedule 3D_Income_The Cape'!CD13</f>
        <v>119</v>
      </c>
      <c r="CE13" s="537">
        <f>'Schedule 3B_Income_Eastern'!CE13+'Schedule 3C_Income_Western'!CE13+'Schedule 3D_Income_The Cape'!CE13</f>
        <v>104</v>
      </c>
      <c r="CF13" s="537">
        <f>'Schedule 3B_Income_Eastern'!CF13+'Schedule 3C_Income_Western'!CF13+'Schedule 3D_Income_The Cape'!CF13</f>
        <v>469</v>
      </c>
      <c r="CG13" s="537">
        <f>'Schedule 3B_Income_Eastern'!CG13+'Schedule 3C_Income_Western'!CG13+'Schedule 3D_Income_The Cape'!CG13</f>
        <v>469</v>
      </c>
      <c r="CH13" s="123"/>
      <c r="CI13" s="537">
        <f>'Schedule 3B_Income_Eastern'!CI13+'Schedule 3C_Income_Western'!CI13+'Schedule 3D_Income_The Cape'!CI13</f>
        <v>17855</v>
      </c>
      <c r="CJ13" s="537">
        <f>'Schedule 3B_Income_Eastern'!CJ13+'Schedule 3C_Income_Western'!CJ13+'Schedule 3D_Income_The Cape'!CJ13</f>
        <v>19199</v>
      </c>
      <c r="CK13" s="537">
        <f>'Schedule 3B_Income_Eastern'!CK13+'Schedule 3C_Income_Western'!CK13+'Schedule 3D_Income_The Cape'!CK13</f>
        <v>21869</v>
      </c>
      <c r="CL13" s="537">
        <f>'Schedule 3B_Income_Eastern'!CL13+'Schedule 3C_Income_Western'!CL13+'Schedule 3D_Income_The Cape'!CL13</f>
        <v>23966</v>
      </c>
      <c r="CM13" s="534">
        <f>SUM(G13,S13,AE13,CA13)</f>
        <v>54412</v>
      </c>
      <c r="CN13" s="537">
        <f>'Schedule 3B_Income_Eastern'!CN13+'Schedule 3C_Income_Western'!CN13+'Schedule 3D_Income_The Cape'!CN13</f>
        <v>17855</v>
      </c>
      <c r="CO13" s="537">
        <f>'Schedule 3B_Income_Eastern'!CO13+'Schedule 3C_Income_Western'!CO13+'Schedule 3D_Income_The Cape'!CO13</f>
        <v>19199</v>
      </c>
      <c r="CP13" s="537">
        <f>'Schedule 3B_Income_Eastern'!CP13+'Schedule 3C_Income_Western'!CP13+'Schedule 3D_Income_The Cape'!CP13</f>
        <v>21869</v>
      </c>
      <c r="CQ13" s="537">
        <f>'Schedule 3B_Income_Eastern'!CQ13+'Schedule 3C_Income_Western'!CQ13+'Schedule 3D_Income_The Cape'!CQ13</f>
        <v>23966</v>
      </c>
      <c r="CR13" s="534">
        <f>SUM(L13,X13,AJ13,CF13)</f>
        <v>54412</v>
      </c>
      <c r="CS13" s="537">
        <f>'Schedule 3B_Income_Eastern'!CS13+'Schedule 3C_Income_Western'!CS13+'Schedule 3D_Income_The Cape'!CS13</f>
        <v>35710</v>
      </c>
      <c r="CT13" s="537">
        <f>'Schedule 3B_Income_Eastern'!CT13+'Schedule 3C_Income_Western'!CT13+'Schedule 3D_Income_The Cape'!CT13</f>
        <v>38398</v>
      </c>
      <c r="CU13" s="537">
        <f>'Schedule 3B_Income_Eastern'!CU13+'Schedule 3C_Income_Western'!CU13+'Schedule 3D_Income_The Cape'!CU13</f>
        <v>43738</v>
      </c>
      <c r="CV13" s="537">
        <f>'Schedule 3B_Income_Eastern'!CV13+'Schedule 3C_Income_Western'!CV13+'Schedule 3D_Income_The Cape'!CV13</f>
        <v>47932</v>
      </c>
      <c r="CW13" s="534">
        <f>SUM(CG13,AK13,Y13,M13)</f>
        <v>54412</v>
      </c>
    </row>
    <row r="14" spans="1:103" ht="15.75" customHeight="1">
      <c r="A14" s="16" t="s">
        <v>192</v>
      </c>
      <c r="B14" s="176"/>
      <c r="C14" s="89"/>
      <c r="D14" s="89"/>
      <c r="E14" s="89"/>
      <c r="F14" s="89"/>
      <c r="G14" s="330"/>
      <c r="H14" s="331"/>
      <c r="I14" s="89"/>
      <c r="J14" s="89"/>
      <c r="K14" s="89"/>
      <c r="L14" s="89"/>
      <c r="M14" s="332"/>
      <c r="N14" s="176"/>
      <c r="O14" s="89"/>
      <c r="P14" s="89"/>
      <c r="Q14" s="89"/>
      <c r="R14" s="89"/>
      <c r="S14" s="330"/>
      <c r="T14" s="331"/>
      <c r="U14" s="89"/>
      <c r="V14" s="89"/>
      <c r="W14" s="89"/>
      <c r="X14" s="89"/>
      <c r="Y14" s="332"/>
      <c r="Z14" s="176"/>
      <c r="AA14" s="89"/>
      <c r="AB14" s="89"/>
      <c r="AC14" s="89"/>
      <c r="AD14" s="89"/>
      <c r="AE14" s="330"/>
      <c r="AF14" s="331"/>
      <c r="AG14" s="89"/>
      <c r="AH14" s="89"/>
      <c r="AI14" s="89"/>
      <c r="AJ14" s="89"/>
      <c r="AK14" s="332"/>
      <c r="AL14" s="176"/>
      <c r="AM14" s="89"/>
      <c r="AN14" s="89"/>
      <c r="AO14" s="89"/>
      <c r="AP14" s="89"/>
      <c r="AQ14" s="330"/>
      <c r="AR14" s="331"/>
      <c r="AS14" s="89"/>
      <c r="AT14" s="89"/>
      <c r="AU14" s="89"/>
      <c r="AV14" s="89"/>
      <c r="AW14" s="332"/>
      <c r="AX14" s="176"/>
      <c r="AY14" s="89"/>
      <c r="AZ14" s="89"/>
      <c r="BA14" s="89"/>
      <c r="BB14" s="89"/>
      <c r="BC14" s="330"/>
      <c r="BD14" s="331"/>
      <c r="BE14" s="89"/>
      <c r="BF14" s="89"/>
      <c r="BG14" s="89"/>
      <c r="BH14" s="89"/>
      <c r="BI14" s="332"/>
      <c r="BJ14" s="176"/>
      <c r="BK14" s="89"/>
      <c r="BL14" s="89"/>
      <c r="BM14" s="89"/>
      <c r="BN14" s="89"/>
      <c r="BO14" s="330"/>
      <c r="BP14" s="331"/>
      <c r="BQ14" s="89"/>
      <c r="BR14" s="89"/>
      <c r="BS14" s="89"/>
      <c r="BT14" s="89"/>
      <c r="BU14" s="332"/>
      <c r="BV14" s="176"/>
      <c r="BW14" s="89"/>
      <c r="BX14" s="89"/>
      <c r="BY14" s="89"/>
      <c r="BZ14" s="89"/>
      <c r="CA14" s="330"/>
      <c r="CB14" s="331"/>
      <c r="CC14" s="89"/>
      <c r="CD14" s="89"/>
      <c r="CE14" s="89"/>
      <c r="CF14" s="89"/>
      <c r="CG14" s="332"/>
      <c r="CH14" s="176"/>
      <c r="CI14" s="182"/>
      <c r="CJ14" s="182"/>
      <c r="CK14" s="182"/>
      <c r="CL14" s="182"/>
      <c r="CM14" s="176"/>
      <c r="CN14" s="182"/>
      <c r="CO14" s="182"/>
      <c r="CP14" s="182"/>
      <c r="CQ14" s="182"/>
      <c r="CR14" s="176"/>
      <c r="CS14" s="182"/>
      <c r="CT14" s="182"/>
      <c r="CU14" s="182"/>
      <c r="CV14" s="182"/>
      <c r="CW14" s="176"/>
    </row>
    <row r="15" spans="1:103" ht="15.75" customHeight="1">
      <c r="A15" s="118" t="s">
        <v>194</v>
      </c>
      <c r="B15" s="209">
        <v>1</v>
      </c>
      <c r="C15" s="537">
        <f>'Schedule 3B_Income_Eastern'!C15+'Schedule 3C_Income_Western'!C15+'Schedule 3D_Income_The Cape'!C15</f>
        <v>1785237.4845638955</v>
      </c>
      <c r="D15" s="537">
        <f>'Schedule 3B_Income_Eastern'!D15+'Schedule 3C_Income_Western'!D15+'Schedule 3D_Income_The Cape'!D15</f>
        <v>1740026.1605395866</v>
      </c>
      <c r="E15" s="537">
        <f>'Schedule 3B_Income_Eastern'!E15+'Schedule 3C_Income_Western'!E15+'Schedule 3D_Income_The Cape'!E15</f>
        <v>1802258.3623215179</v>
      </c>
      <c r="F15" s="537">
        <f>'Schedule 3B_Income_Eastern'!F15+'Schedule 3C_Income_Western'!F15+'Schedule 3D_Income_The Cape'!F15</f>
        <v>2046362.4788548816</v>
      </c>
      <c r="G15" s="537">
        <f>'Schedule 3B_Income_Eastern'!G15+'Schedule 3C_Income_Western'!G15+'Schedule 3D_Income_The Cape'!G15</f>
        <v>7373884.4862798806</v>
      </c>
      <c r="H15" s="537">
        <f>'Schedule 3B_Income_Eastern'!H15+'Schedule 3C_Income_Western'!H15+'Schedule 3D_Income_The Cape'!H15</f>
        <v>0</v>
      </c>
      <c r="I15" s="537">
        <f>'Schedule 3B_Income_Eastern'!I15+'Schedule 3C_Income_Western'!I15+'Schedule 3D_Income_The Cape'!I15</f>
        <v>0</v>
      </c>
      <c r="J15" s="537">
        <f>'Schedule 3B_Income_Eastern'!J15+'Schedule 3C_Income_Western'!J15+'Schedule 3D_Income_The Cape'!J15</f>
        <v>0</v>
      </c>
      <c r="K15" s="537">
        <f>'Schedule 3B_Income_Eastern'!K15+'Schedule 3C_Income_Western'!K15+'Schedule 3D_Income_The Cape'!K15</f>
        <v>0</v>
      </c>
      <c r="L15" s="537">
        <f>'Schedule 3B_Income_Eastern'!L15+'Schedule 3C_Income_Western'!L15+'Schedule 3D_Income_The Cape'!L15</f>
        <v>0</v>
      </c>
      <c r="M15" s="537">
        <f>'Schedule 3B_Income_Eastern'!M15+'Schedule 3C_Income_Western'!M15+'Schedule 3D_Income_The Cape'!M15</f>
        <v>7373884.4862798806</v>
      </c>
      <c r="N15" s="209">
        <v>1</v>
      </c>
      <c r="O15" s="537">
        <f>'Schedule 3B_Income_Eastern'!O15+'Schedule 3C_Income_Western'!O15+'Schedule 3D_Income_The Cape'!O15</f>
        <v>3840158.1613907889</v>
      </c>
      <c r="P15" s="537">
        <f>'Schedule 3B_Income_Eastern'!P15+'Schedule 3C_Income_Western'!P15+'Schedule 3D_Income_The Cape'!P15</f>
        <v>4160442.2709303298</v>
      </c>
      <c r="Q15" s="537">
        <f>'Schedule 3B_Income_Eastern'!Q15+'Schedule 3C_Income_Western'!Q15+'Schedule 3D_Income_The Cape'!Q15</f>
        <v>4495391.7619288806</v>
      </c>
      <c r="R15" s="537">
        <f>'Schedule 3B_Income_Eastern'!R15+'Schedule 3C_Income_Western'!R15+'Schedule 3D_Income_The Cape'!R15</f>
        <v>5030653.8395795813</v>
      </c>
      <c r="S15" s="537">
        <f>'Schedule 3B_Income_Eastern'!S15+'Schedule 3C_Income_Western'!S15+'Schedule 3D_Income_The Cape'!S15</f>
        <v>17526646.033829585</v>
      </c>
      <c r="T15" s="537">
        <f>'Schedule 3B_Income_Eastern'!T15+'Schedule 3C_Income_Western'!T15+'Schedule 3D_Income_The Cape'!T15</f>
        <v>0</v>
      </c>
      <c r="U15" s="537">
        <f>'Schedule 3B_Income_Eastern'!U15+'Schedule 3C_Income_Western'!U15+'Schedule 3D_Income_The Cape'!U15</f>
        <v>0</v>
      </c>
      <c r="V15" s="537">
        <f>'Schedule 3B_Income_Eastern'!V15+'Schedule 3C_Income_Western'!V15+'Schedule 3D_Income_The Cape'!V15</f>
        <v>0</v>
      </c>
      <c r="W15" s="537">
        <f>'Schedule 3B_Income_Eastern'!W15+'Schedule 3C_Income_Western'!W15+'Schedule 3D_Income_The Cape'!W15</f>
        <v>0</v>
      </c>
      <c r="X15" s="537">
        <f>'Schedule 3B_Income_Eastern'!X15+'Schedule 3C_Income_Western'!X15+'Schedule 3D_Income_The Cape'!X15</f>
        <v>0</v>
      </c>
      <c r="Y15" s="537">
        <f>'Schedule 3B_Income_Eastern'!Y15+'Schedule 3C_Income_Western'!Y15+'Schedule 3D_Income_The Cape'!Y15</f>
        <v>17526646.033829585</v>
      </c>
      <c r="Z15" s="209">
        <v>1</v>
      </c>
      <c r="AA15" s="537">
        <f>'Schedule 3B_Income_Eastern'!AA15+'Schedule 3C_Income_Western'!AA15+'Schedule 3D_Income_The Cape'!AA15</f>
        <v>1519119.6886416238</v>
      </c>
      <c r="AB15" s="537">
        <f>'Schedule 3B_Income_Eastern'!AB15+'Schedule 3C_Income_Western'!AB15+'Schedule 3D_Income_The Cape'!AB15</f>
        <v>1691530.5060599979</v>
      </c>
      <c r="AC15" s="537">
        <f>'Schedule 3B_Income_Eastern'!AC15+'Schedule 3C_Income_Western'!AC15+'Schedule 3D_Income_The Cape'!AC15</f>
        <v>2003426.7799483782</v>
      </c>
      <c r="AD15" s="537">
        <f>'Schedule 3B_Income_Eastern'!AD15+'Schedule 3C_Income_Western'!AD15+'Schedule 3D_Income_The Cape'!AD15</f>
        <v>2264651.8326169704</v>
      </c>
      <c r="AE15" s="537">
        <f>'Schedule 3B_Income_Eastern'!AE15+'Schedule 3C_Income_Western'!AE15+'Schedule 3D_Income_The Cape'!AE15</f>
        <v>7478728.8072669702</v>
      </c>
      <c r="AF15" s="537">
        <f>'Schedule 3B_Income_Eastern'!AF15+'Schedule 3C_Income_Western'!AF15+'Schedule 3D_Income_The Cape'!AF15</f>
        <v>0</v>
      </c>
      <c r="AG15" s="537">
        <f>'Schedule 3B_Income_Eastern'!AG15+'Schedule 3C_Income_Western'!AG15+'Schedule 3D_Income_The Cape'!AG15</f>
        <v>0</v>
      </c>
      <c r="AH15" s="537">
        <f>'Schedule 3B_Income_Eastern'!AH15+'Schedule 3C_Income_Western'!AH15+'Schedule 3D_Income_The Cape'!AH15</f>
        <v>0</v>
      </c>
      <c r="AI15" s="537">
        <f>'Schedule 3B_Income_Eastern'!AI15+'Schedule 3C_Income_Western'!AI15+'Schedule 3D_Income_The Cape'!AI15</f>
        <v>0</v>
      </c>
      <c r="AJ15" s="537">
        <f>'Schedule 3B_Income_Eastern'!AJ15+'Schedule 3C_Income_Western'!AJ15+'Schedule 3D_Income_The Cape'!AJ15</f>
        <v>0</v>
      </c>
      <c r="AK15" s="537">
        <f>'Schedule 3B_Income_Eastern'!AK15+'Schedule 3C_Income_Western'!AK15+'Schedule 3D_Income_The Cape'!AK15</f>
        <v>7478728.8072669702</v>
      </c>
      <c r="AL15" s="209">
        <v>1</v>
      </c>
      <c r="AM15" s="537">
        <f>'Schedule 3B_Income_Eastern'!AM15+'Schedule 3C_Income_Western'!AM15+'Schedule 3D_Income_The Cape'!AM15</f>
        <v>15016500.389682814</v>
      </c>
      <c r="AN15" s="537">
        <f>'Schedule 3B_Income_Eastern'!AN15+'Schedule 3C_Income_Western'!AN15+'Schedule 3D_Income_The Cape'!AN15</f>
        <v>17749728.55917694</v>
      </c>
      <c r="AO15" s="537">
        <f>'Schedule 3B_Income_Eastern'!AO15+'Schedule 3C_Income_Western'!AO15+'Schedule 3D_Income_The Cape'!AO15</f>
        <v>22265422.470965248</v>
      </c>
      <c r="AP15" s="537">
        <f>'Schedule 3B_Income_Eastern'!AP15+'Schedule 3C_Income_Western'!AP15+'Schedule 3D_Income_The Cape'!AP15</f>
        <v>24229272.161288582</v>
      </c>
      <c r="AQ15" s="537">
        <f>'Schedule 3B_Income_Eastern'!AQ15+'Schedule 3C_Income_Western'!AQ15+'Schedule 3D_Income_The Cape'!AQ15</f>
        <v>79260923.581113592</v>
      </c>
      <c r="AR15" s="537">
        <f>'Schedule 3B_Income_Eastern'!AR15+'Schedule 3C_Income_Western'!AR15+'Schedule 3D_Income_The Cape'!AR15</f>
        <v>0</v>
      </c>
      <c r="AS15" s="537">
        <f>'Schedule 3B_Income_Eastern'!AS15+'Schedule 3C_Income_Western'!AS15+'Schedule 3D_Income_The Cape'!AS15</f>
        <v>0</v>
      </c>
      <c r="AT15" s="537">
        <f>'Schedule 3B_Income_Eastern'!AT15+'Schedule 3C_Income_Western'!AT15+'Schedule 3D_Income_The Cape'!AT15</f>
        <v>0</v>
      </c>
      <c r="AU15" s="537">
        <f>'Schedule 3B_Income_Eastern'!AU15+'Schedule 3C_Income_Western'!AU15+'Schedule 3D_Income_The Cape'!AU15</f>
        <v>0</v>
      </c>
      <c r="AV15" s="537">
        <f>'Schedule 3B_Income_Eastern'!AV15+'Schedule 3C_Income_Western'!AV15+'Schedule 3D_Income_The Cape'!AV15</f>
        <v>0</v>
      </c>
      <c r="AW15" s="537">
        <f>'Schedule 3B_Income_Eastern'!AW15+'Schedule 3C_Income_Western'!AW15+'Schedule 3D_Income_The Cape'!AW15</f>
        <v>79260923.581113592</v>
      </c>
      <c r="AX15" s="209">
        <v>1</v>
      </c>
      <c r="AY15" s="537">
        <f>'Schedule 3B_Income_Eastern'!AY15+'Schedule 3C_Income_Western'!AY15+'Schedule 3D_Income_The Cape'!AY15</f>
        <v>663697.9982222484</v>
      </c>
      <c r="AZ15" s="537">
        <f>'Schedule 3B_Income_Eastern'!AZ15+'Schedule 3C_Income_Western'!AZ15+'Schedule 3D_Income_The Cape'!AZ15</f>
        <v>711106.01010888524</v>
      </c>
      <c r="BA15" s="537">
        <f>'Schedule 3B_Income_Eastern'!BA15+'Schedule 3C_Income_Western'!BA15+'Schedule 3D_Income_The Cape'!BA15</f>
        <v>1378902.6694438662</v>
      </c>
      <c r="BB15" s="537">
        <f>'Schedule 3B_Income_Eastern'!BB15+'Schedule 3C_Income_Western'!BB15+'Schedule 3D_Income_The Cape'!BB15</f>
        <v>1421589.8605559119</v>
      </c>
      <c r="BC15" s="537">
        <f>'Schedule 3B_Income_Eastern'!BC15+'Schedule 3C_Income_Western'!BC15+'Schedule 3D_Income_The Cape'!BC15</f>
        <v>4175296.5383309117</v>
      </c>
      <c r="BD15" s="537">
        <f>'Schedule 3B_Income_Eastern'!BD15+'Schedule 3C_Income_Western'!BD15+'Schedule 3D_Income_The Cape'!BD15</f>
        <v>0</v>
      </c>
      <c r="BE15" s="537">
        <f>'Schedule 3B_Income_Eastern'!BE15+'Schedule 3C_Income_Western'!BE15+'Schedule 3D_Income_The Cape'!BE15</f>
        <v>0</v>
      </c>
      <c r="BF15" s="537">
        <f>'Schedule 3B_Income_Eastern'!BF15+'Schedule 3C_Income_Western'!BF15+'Schedule 3D_Income_The Cape'!BF15</f>
        <v>0</v>
      </c>
      <c r="BG15" s="537">
        <f>'Schedule 3B_Income_Eastern'!BG15+'Schedule 3C_Income_Western'!BG15+'Schedule 3D_Income_The Cape'!BG15</f>
        <v>0</v>
      </c>
      <c r="BH15" s="537">
        <f>'Schedule 3B_Income_Eastern'!BH15+'Schedule 3C_Income_Western'!BH15+'Schedule 3D_Income_The Cape'!BH15</f>
        <v>0</v>
      </c>
      <c r="BI15" s="537">
        <f>'Schedule 3B_Income_Eastern'!BI15+'Schedule 3C_Income_Western'!BI15+'Schedule 3D_Income_The Cape'!BI15</f>
        <v>4175296.5383309117</v>
      </c>
      <c r="BJ15" s="209">
        <v>1</v>
      </c>
      <c r="BK15" s="537">
        <f>'Schedule 3B_Income_Eastern'!BK15+'Schedule 3C_Income_Western'!BK15+'Schedule 3D_Income_The Cape'!BK15</f>
        <v>0</v>
      </c>
      <c r="BL15" s="537">
        <f>'Schedule 3B_Income_Eastern'!BL15+'Schedule 3C_Income_Western'!BL15+'Schedule 3D_Income_The Cape'!BL15</f>
        <v>0</v>
      </c>
      <c r="BM15" s="537">
        <f>'Schedule 3B_Income_Eastern'!BM15+'Schedule 3C_Income_Western'!BM15+'Schedule 3D_Income_The Cape'!BM15</f>
        <v>0</v>
      </c>
      <c r="BN15" s="537">
        <f>'Schedule 3B_Income_Eastern'!BN15+'Schedule 3C_Income_Western'!BN15+'Schedule 3D_Income_The Cape'!BN15</f>
        <v>0</v>
      </c>
      <c r="BO15" s="537">
        <f>'Schedule 3B_Income_Eastern'!BO15+'Schedule 3C_Income_Western'!BO15+'Schedule 3D_Income_The Cape'!BO15</f>
        <v>0</v>
      </c>
      <c r="BP15" s="537">
        <f>'Schedule 3B_Income_Eastern'!BP15+'Schedule 3C_Income_Western'!BP15+'Schedule 3D_Income_The Cape'!BP15</f>
        <v>0</v>
      </c>
      <c r="BQ15" s="537">
        <f>'Schedule 3B_Income_Eastern'!BQ15+'Schedule 3C_Income_Western'!BQ15+'Schedule 3D_Income_The Cape'!BQ15</f>
        <v>0</v>
      </c>
      <c r="BR15" s="537">
        <f>'Schedule 3B_Income_Eastern'!BR15+'Schedule 3C_Income_Western'!BR15+'Schedule 3D_Income_The Cape'!BR15</f>
        <v>0</v>
      </c>
      <c r="BS15" s="537">
        <f>'Schedule 3B_Income_Eastern'!BS15+'Schedule 3C_Income_Western'!BS15+'Schedule 3D_Income_The Cape'!BS15</f>
        <v>0</v>
      </c>
      <c r="BT15" s="537">
        <f>'Schedule 3B_Income_Eastern'!BT15+'Schedule 3C_Income_Western'!BT15+'Schedule 3D_Income_The Cape'!BT15</f>
        <v>0</v>
      </c>
      <c r="BU15" s="537">
        <f>'Schedule 3B_Income_Eastern'!BU15+'Schedule 3C_Income_Western'!BU15+'Schedule 3D_Income_The Cape'!BU15</f>
        <v>0</v>
      </c>
      <c r="BV15" s="209">
        <v>1</v>
      </c>
      <c r="BW15" s="537">
        <f>'Schedule 3B_Income_Eastern'!BW15+'Schedule 3C_Income_Western'!BW15+'Schedule 3D_Income_The Cape'!BW15</f>
        <v>1114043.3442298945</v>
      </c>
      <c r="BX15" s="537">
        <f>'Schedule 3B_Income_Eastern'!BX15+'Schedule 3C_Income_Western'!BX15+'Schedule 3D_Income_The Cape'!BX15</f>
        <v>1098105.1879886976</v>
      </c>
      <c r="BY15" s="537">
        <f>'Schedule 3B_Income_Eastern'!BY15+'Schedule 3C_Income_Western'!BY15+'Schedule 3D_Income_The Cape'!BY15</f>
        <v>1529547.1044314082</v>
      </c>
      <c r="BZ15" s="537">
        <f>'Schedule 3B_Income_Eastern'!BZ15+'Schedule 3C_Income_Western'!BZ15+'Schedule 3D_Income_The Cape'!BZ15</f>
        <v>1429335.0324290681</v>
      </c>
      <c r="CA15" s="537">
        <f>'Schedule 3B_Income_Eastern'!CA15+'Schedule 3C_Income_Western'!CA15+'Schedule 3D_Income_The Cape'!CA15</f>
        <v>5171030.6690790681</v>
      </c>
      <c r="CB15" s="537">
        <f>'Schedule 3B_Income_Eastern'!CB15+'Schedule 3C_Income_Western'!CB15+'Schedule 3D_Income_The Cape'!CB15</f>
        <v>0</v>
      </c>
      <c r="CC15" s="537">
        <f>'Schedule 3B_Income_Eastern'!CC15+'Schedule 3C_Income_Western'!CC15+'Schedule 3D_Income_The Cape'!CC15</f>
        <v>0</v>
      </c>
      <c r="CD15" s="537">
        <f>'Schedule 3B_Income_Eastern'!CD15+'Schedule 3C_Income_Western'!CD15+'Schedule 3D_Income_The Cape'!CD15</f>
        <v>0</v>
      </c>
      <c r="CE15" s="537">
        <f>'Schedule 3B_Income_Eastern'!CE15+'Schedule 3C_Income_Western'!CE15+'Schedule 3D_Income_The Cape'!CE15</f>
        <v>0</v>
      </c>
      <c r="CF15" s="537">
        <f>'Schedule 3B_Income_Eastern'!CF15+'Schedule 3C_Income_Western'!CF15+'Schedule 3D_Income_The Cape'!CF15</f>
        <v>0</v>
      </c>
      <c r="CG15" s="537">
        <f>'Schedule 3B_Income_Eastern'!CG15+'Schedule 3C_Income_Western'!CG15+'Schedule 3D_Income_The Cape'!CG15</f>
        <v>5171030.6690790681</v>
      </c>
      <c r="CH15" s="209">
        <v>1</v>
      </c>
      <c r="CI15" s="537">
        <f>'Schedule 3B_Income_Eastern'!CI15+'Schedule 3C_Income_Western'!CI15+'Schedule 3D_Income_The Cape'!CI15</f>
        <v>23938757.066731267</v>
      </c>
      <c r="CJ15" s="537">
        <f>'Schedule 3B_Income_Eastern'!CJ15+'Schedule 3C_Income_Western'!CJ15+'Schedule 3D_Income_The Cape'!CJ15</f>
        <v>27150938.694804437</v>
      </c>
      <c r="CK15" s="537">
        <f>'Schedule 3B_Income_Eastern'!CK15+'Schedule 3C_Income_Western'!CK15+'Schedule 3D_Income_The Cape'!CK15</f>
        <v>33474949.149039298</v>
      </c>
      <c r="CL15" s="537">
        <f>'Schedule 3B_Income_Eastern'!CL15+'Schedule 3C_Income_Western'!CL15+'Schedule 3D_Income_The Cape'!CL15</f>
        <v>36421865.205325</v>
      </c>
      <c r="CM15" s="367">
        <f t="shared" ref="CM15:CM22" si="0">SUM(G15,S15,AE15,CA15)</f>
        <v>37550289.996455505</v>
      </c>
      <c r="CN15" s="537">
        <f>'Schedule 3B_Income_Eastern'!CN15+'Schedule 3C_Income_Western'!CN15+'Schedule 3D_Income_The Cape'!CN15</f>
        <v>0</v>
      </c>
      <c r="CO15" s="537">
        <f>'Schedule 3B_Income_Eastern'!CO15+'Schedule 3C_Income_Western'!CO15+'Schedule 3D_Income_The Cape'!CO15</f>
        <v>0</v>
      </c>
      <c r="CP15" s="537">
        <f>'Schedule 3B_Income_Eastern'!CP15+'Schedule 3C_Income_Western'!CP15+'Schedule 3D_Income_The Cape'!CP15</f>
        <v>0</v>
      </c>
      <c r="CQ15" s="537">
        <f>'Schedule 3B_Income_Eastern'!CQ15+'Schedule 3C_Income_Western'!CQ15+'Schedule 3D_Income_The Cape'!CQ15</f>
        <v>0</v>
      </c>
      <c r="CR15" s="367">
        <f t="shared" ref="CR15:CR22" si="1">SUM(L15,X15,AJ15,CF15)</f>
        <v>0</v>
      </c>
      <c r="CS15" s="537">
        <f>'Schedule 3B_Income_Eastern'!CS15+'Schedule 3C_Income_Western'!CS15+'Schedule 3D_Income_The Cape'!CS15</f>
        <v>23938757.066731267</v>
      </c>
      <c r="CT15" s="537">
        <f>'Schedule 3B_Income_Eastern'!CT15+'Schedule 3C_Income_Western'!CT15+'Schedule 3D_Income_The Cape'!CT15</f>
        <v>27150938.694804437</v>
      </c>
      <c r="CU15" s="537">
        <f>'Schedule 3B_Income_Eastern'!CU15+'Schedule 3C_Income_Western'!CU15+'Schedule 3D_Income_The Cape'!CU15</f>
        <v>33474949.149039298</v>
      </c>
      <c r="CV15" s="537">
        <f>'Schedule 3B_Income_Eastern'!CV15+'Schedule 3C_Income_Western'!CV15+'Schedule 3D_Income_The Cape'!CV15</f>
        <v>36421865.205325</v>
      </c>
      <c r="CW15" s="367">
        <f t="shared" ref="CW15:CW22" si="2">SUM(CG15,AK15,Y15,M15)</f>
        <v>37550289.996455505</v>
      </c>
    </row>
    <row r="16" spans="1:103" ht="15.75" customHeight="1">
      <c r="A16" s="79" t="s">
        <v>1381</v>
      </c>
      <c r="B16" s="209"/>
      <c r="C16" s="537">
        <f>'Schedule 3B_Income_Eastern'!C16+'Schedule 3C_Income_Western'!C16+'Schedule 3D_Income_The Cape'!C16</f>
        <v>0</v>
      </c>
      <c r="D16" s="537">
        <f>'Schedule 3B_Income_Eastern'!D16+'Schedule 3C_Income_Western'!D16+'Schedule 3D_Income_The Cape'!D16</f>
        <v>0</v>
      </c>
      <c r="E16" s="537">
        <f>'Schedule 3B_Income_Eastern'!E16+'Schedule 3C_Income_Western'!E16+'Schedule 3D_Income_The Cape'!E16</f>
        <v>0</v>
      </c>
      <c r="F16" s="537">
        <f>'Schedule 3B_Income_Eastern'!F16+'Schedule 3C_Income_Western'!F16+'Schedule 3D_Income_The Cape'!F16</f>
        <v>0</v>
      </c>
      <c r="G16" s="537">
        <f>'Schedule 3B_Income_Eastern'!G16+'Schedule 3C_Income_Western'!G16+'Schedule 3D_Income_The Cape'!G16</f>
        <v>0</v>
      </c>
      <c r="H16" s="537">
        <f>'Schedule 3B_Income_Eastern'!H16+'Schedule 3C_Income_Western'!H16+'Schedule 3D_Income_The Cape'!H16</f>
        <v>3306842.9035</v>
      </c>
      <c r="I16" s="537">
        <f>'Schedule 3B_Income_Eastern'!I16+'Schedule 3C_Income_Western'!I16+'Schedule 3D_Income_The Cape'!I16</f>
        <v>3280521.4616249995</v>
      </c>
      <c r="J16" s="537">
        <f>'Schedule 3B_Income_Eastern'!J16+'Schedule 3C_Income_Western'!J16+'Schedule 3D_Income_The Cape'!J16</f>
        <v>3958465.8185749999</v>
      </c>
      <c r="K16" s="537">
        <f>'Schedule 3B_Income_Eastern'!K16+'Schedule 3C_Income_Western'!K16+'Schedule 3D_Income_The Cape'!K16</f>
        <v>4665064.6546250004</v>
      </c>
      <c r="L16" s="537">
        <f>'Schedule 3B_Income_Eastern'!L16+'Schedule 3C_Income_Western'!L16+'Schedule 3D_Income_The Cape'!L16</f>
        <v>15210894.838325003</v>
      </c>
      <c r="M16" s="537">
        <f>'Schedule 3B_Income_Eastern'!M16+'Schedule 3C_Income_Western'!M16+'Schedule 3D_Income_The Cape'!M16</f>
        <v>15210894.838325003</v>
      </c>
      <c r="N16" s="209"/>
      <c r="O16" s="537">
        <f>'Schedule 3B_Income_Eastern'!O16+'Schedule 3C_Income_Western'!O16+'Schedule 3D_Income_The Cape'!O16</f>
        <v>0</v>
      </c>
      <c r="P16" s="537">
        <f>'Schedule 3B_Income_Eastern'!P16+'Schedule 3C_Income_Western'!P16+'Schedule 3D_Income_The Cape'!P16</f>
        <v>0</v>
      </c>
      <c r="Q16" s="537">
        <f>'Schedule 3B_Income_Eastern'!Q16+'Schedule 3C_Income_Western'!Q16+'Schedule 3D_Income_The Cape'!Q16</f>
        <v>0</v>
      </c>
      <c r="R16" s="537">
        <f>'Schedule 3B_Income_Eastern'!R16+'Schedule 3C_Income_Western'!R16+'Schedule 3D_Income_The Cape'!R16</f>
        <v>0</v>
      </c>
      <c r="S16" s="537">
        <f>'Schedule 3B_Income_Eastern'!S16+'Schedule 3C_Income_Western'!S16+'Schedule 3D_Income_The Cape'!S16</f>
        <v>0</v>
      </c>
      <c r="T16" s="537">
        <f>'Schedule 3B_Income_Eastern'!T16+'Schedule 3C_Income_Western'!T16+'Schedule 3D_Income_The Cape'!T16</f>
        <v>4483684.6326749995</v>
      </c>
      <c r="U16" s="537">
        <f>'Schedule 3B_Income_Eastern'!U16+'Schedule 3C_Income_Western'!U16+'Schedule 3D_Income_The Cape'!U16</f>
        <v>4976772.7566999998</v>
      </c>
      <c r="V16" s="537">
        <f>'Schedule 3B_Income_Eastern'!V16+'Schedule 3C_Income_Western'!V16+'Schedule 3D_Income_The Cape'!V16</f>
        <v>5997503.7677749991</v>
      </c>
      <c r="W16" s="537">
        <f>'Schedule 3B_Income_Eastern'!W16+'Schedule 3C_Income_Western'!W16+'Schedule 3D_Income_The Cape'!W16</f>
        <v>6759440.7032499993</v>
      </c>
      <c r="X16" s="537">
        <f>'Schedule 3B_Income_Eastern'!X16+'Schedule 3C_Income_Western'!X16+'Schedule 3D_Income_The Cape'!X16</f>
        <v>22217401.860399999</v>
      </c>
      <c r="Y16" s="537">
        <f>'Schedule 3B_Income_Eastern'!Y16+'Schedule 3C_Income_Western'!Y16+'Schedule 3D_Income_The Cape'!Y16</f>
        <v>22217401.860399999</v>
      </c>
      <c r="Z16" s="209"/>
      <c r="AA16" s="537">
        <f>'Schedule 3B_Income_Eastern'!AA16+'Schedule 3C_Income_Western'!AA16+'Schedule 3D_Income_The Cape'!AA16</f>
        <v>0</v>
      </c>
      <c r="AB16" s="537">
        <f>'Schedule 3B_Income_Eastern'!AB16+'Schedule 3C_Income_Western'!AB16+'Schedule 3D_Income_The Cape'!AB16</f>
        <v>0</v>
      </c>
      <c r="AC16" s="537">
        <f>'Schedule 3B_Income_Eastern'!AC16+'Schedule 3C_Income_Western'!AC16+'Schedule 3D_Income_The Cape'!AC16</f>
        <v>0</v>
      </c>
      <c r="AD16" s="537">
        <f>'Schedule 3B_Income_Eastern'!AD16+'Schedule 3C_Income_Western'!AD16+'Schedule 3D_Income_The Cape'!AD16</f>
        <v>0</v>
      </c>
      <c r="AE16" s="537">
        <f>'Schedule 3B_Income_Eastern'!AE16+'Schedule 3C_Income_Western'!AE16+'Schedule 3D_Income_The Cape'!AE16</f>
        <v>0</v>
      </c>
      <c r="AF16" s="537">
        <f>'Schedule 3B_Income_Eastern'!AF16+'Schedule 3C_Income_Western'!AF16+'Schedule 3D_Income_The Cape'!AF16</f>
        <v>1896640.793975</v>
      </c>
      <c r="AG16" s="537">
        <f>'Schedule 3B_Income_Eastern'!AG16+'Schedule 3C_Income_Western'!AG16+'Schedule 3D_Income_The Cape'!AG16</f>
        <v>2040722.4359000002</v>
      </c>
      <c r="AH16" s="537">
        <f>'Schedule 3B_Income_Eastern'!AH16+'Schedule 3C_Income_Western'!AH16+'Schedule 3D_Income_The Cape'!AH16</f>
        <v>2404234.7571749999</v>
      </c>
      <c r="AI16" s="537">
        <f>'Schedule 3B_Income_Eastern'!AI16+'Schedule 3C_Income_Western'!AI16+'Schedule 3D_Income_The Cape'!AI16</f>
        <v>2576378.9855249999</v>
      </c>
      <c r="AJ16" s="537">
        <f>'Schedule 3B_Income_Eastern'!AJ16+'Schedule 3C_Income_Western'!AJ16+'Schedule 3D_Income_The Cape'!AJ16</f>
        <v>8917976.9725749996</v>
      </c>
      <c r="AK16" s="537">
        <f>'Schedule 3B_Income_Eastern'!AK16+'Schedule 3C_Income_Western'!AK16+'Schedule 3D_Income_The Cape'!AK16</f>
        <v>8917976.9725749996</v>
      </c>
      <c r="AL16" s="209"/>
      <c r="AM16" s="537">
        <f>'Schedule 3B_Income_Eastern'!AM16+'Schedule 3C_Income_Western'!AM16+'Schedule 3D_Income_The Cape'!AM16</f>
        <v>0</v>
      </c>
      <c r="AN16" s="537">
        <f>'Schedule 3B_Income_Eastern'!AN16+'Schedule 3C_Income_Western'!AN16+'Schedule 3D_Income_The Cape'!AN16</f>
        <v>0</v>
      </c>
      <c r="AO16" s="537" t="e">
        <f>'Schedule 3B_Income_Eastern'!AO16+'Schedule 3C_Income_Western'!AO16+'Schedule 3D_Income_The Cape'!AO16</f>
        <v>#VALUE!</v>
      </c>
      <c r="AP16" s="537">
        <f>'Schedule 3B_Income_Eastern'!AP16+'Schedule 3C_Income_Western'!AP16+'Schedule 3D_Income_The Cape'!AP16</f>
        <v>0</v>
      </c>
      <c r="AQ16" s="537">
        <f>'Schedule 3B_Income_Eastern'!AQ16+'Schedule 3C_Income_Western'!AQ16+'Schedule 3D_Income_The Cape'!AQ16</f>
        <v>0</v>
      </c>
      <c r="AR16" s="537">
        <f>'Schedule 3B_Income_Eastern'!AR16+'Schedule 3C_Income_Western'!AR16+'Schedule 3D_Income_The Cape'!AR16</f>
        <v>13186929.423500003</v>
      </c>
      <c r="AS16" s="537">
        <f>'Schedule 3B_Income_Eastern'!AS16+'Schedule 3C_Income_Western'!AS16+'Schedule 3D_Income_The Cape'!AS16</f>
        <v>13755234.519450001</v>
      </c>
      <c r="AT16" s="537">
        <f>'Schedule 3B_Income_Eastern'!AT16+'Schedule 3C_Income_Western'!AT16+'Schedule 3D_Income_The Cape'!AT16</f>
        <v>14549914.576874999</v>
      </c>
      <c r="AU16" s="537">
        <f>'Schedule 3B_Income_Eastern'!AU16+'Schedule 3C_Income_Western'!AU16+'Schedule 3D_Income_The Cape'!AU16</f>
        <v>15073507.507125</v>
      </c>
      <c r="AV16" s="537">
        <f>'Schedule 3B_Income_Eastern'!AV16+'Schedule 3C_Income_Western'!AV16+'Schedule 3D_Income_The Cape'!AV16</f>
        <v>56565586.026950002</v>
      </c>
      <c r="AW16" s="537">
        <f>'Schedule 3B_Income_Eastern'!AW16+'Schedule 3C_Income_Western'!AW16+'Schedule 3D_Income_The Cape'!AW16</f>
        <v>56565586.026950002</v>
      </c>
      <c r="AX16" s="209"/>
      <c r="AY16" s="537">
        <f>'Schedule 3B_Income_Eastern'!AY16+'Schedule 3C_Income_Western'!AY16+'Schedule 3D_Income_The Cape'!AY16</f>
        <v>0</v>
      </c>
      <c r="AZ16" s="537">
        <f>'Schedule 3B_Income_Eastern'!AZ16+'Schedule 3C_Income_Western'!AZ16+'Schedule 3D_Income_The Cape'!AZ16</f>
        <v>0</v>
      </c>
      <c r="BA16" s="537">
        <f>'Schedule 3B_Income_Eastern'!BA16+'Schedule 3C_Income_Western'!BA16+'Schedule 3D_Income_The Cape'!BA16</f>
        <v>0</v>
      </c>
      <c r="BB16" s="537">
        <f>'Schedule 3B_Income_Eastern'!BB16+'Schedule 3C_Income_Western'!BB16+'Schedule 3D_Income_The Cape'!BB16</f>
        <v>0</v>
      </c>
      <c r="BC16" s="537">
        <f>'Schedule 3B_Income_Eastern'!BC16+'Schedule 3C_Income_Western'!BC16+'Schedule 3D_Income_The Cape'!BC16</f>
        <v>0</v>
      </c>
      <c r="BD16" s="537">
        <f>'Schedule 3B_Income_Eastern'!BD16+'Schedule 3C_Income_Western'!BD16+'Schedule 3D_Income_The Cape'!BD16</f>
        <v>307110.61804999993</v>
      </c>
      <c r="BE16" s="537">
        <f>'Schedule 3B_Income_Eastern'!BE16+'Schedule 3C_Income_Western'!BE16+'Schedule 3D_Income_The Cape'!BE16</f>
        <v>309407.95479999995</v>
      </c>
      <c r="BF16" s="537">
        <f>'Schedule 3B_Income_Eastern'!BF16+'Schedule 3C_Income_Western'!BF16+'Schedule 3D_Income_The Cape'!BF16</f>
        <v>441993.48944999999</v>
      </c>
      <c r="BG16" s="537">
        <f>'Schedule 3B_Income_Eastern'!BG16+'Schedule 3C_Income_Western'!BG16+'Schedule 3D_Income_The Cape'!BG16</f>
        <v>449840.82535000006</v>
      </c>
      <c r="BH16" s="537">
        <f>'Schedule 3B_Income_Eastern'!BH16+'Schedule 3C_Income_Western'!BH16+'Schedule 3D_Income_The Cape'!BH16</f>
        <v>1508352.8876499999</v>
      </c>
      <c r="BI16" s="537">
        <f>'Schedule 3B_Income_Eastern'!BI16+'Schedule 3C_Income_Western'!BI16+'Schedule 3D_Income_The Cape'!BI16</f>
        <v>1508352.8876499999</v>
      </c>
      <c r="BJ16" s="209"/>
      <c r="BK16" s="537">
        <f>'Schedule 3B_Income_Eastern'!BK16+'Schedule 3C_Income_Western'!BK16+'Schedule 3D_Income_The Cape'!BK16</f>
        <v>0</v>
      </c>
      <c r="BL16" s="537">
        <f>'Schedule 3B_Income_Eastern'!BL16+'Schedule 3C_Income_Western'!BL16+'Schedule 3D_Income_The Cape'!BL16</f>
        <v>0</v>
      </c>
      <c r="BM16" s="537">
        <f>'Schedule 3B_Income_Eastern'!BM16+'Schedule 3C_Income_Western'!BM16+'Schedule 3D_Income_The Cape'!BM16</f>
        <v>0</v>
      </c>
      <c r="BN16" s="537">
        <f>'Schedule 3B_Income_Eastern'!BN16+'Schedule 3C_Income_Western'!BN16+'Schedule 3D_Income_The Cape'!BN16</f>
        <v>0</v>
      </c>
      <c r="BO16" s="537">
        <f>'Schedule 3B_Income_Eastern'!BO16+'Schedule 3C_Income_Western'!BO16+'Schedule 3D_Income_The Cape'!BO16</f>
        <v>0</v>
      </c>
      <c r="BP16" s="537">
        <f>'Schedule 3B_Income_Eastern'!BP16+'Schedule 3C_Income_Western'!BP16+'Schedule 3D_Income_The Cape'!BP16</f>
        <v>0</v>
      </c>
      <c r="BQ16" s="537">
        <f>'Schedule 3B_Income_Eastern'!BQ16+'Schedule 3C_Income_Western'!BQ16+'Schedule 3D_Income_The Cape'!BQ16</f>
        <v>0</v>
      </c>
      <c r="BR16" s="537">
        <f>'Schedule 3B_Income_Eastern'!BR16+'Schedule 3C_Income_Western'!BR16+'Schedule 3D_Income_The Cape'!BR16</f>
        <v>0</v>
      </c>
      <c r="BS16" s="537">
        <f>'Schedule 3B_Income_Eastern'!BS16+'Schedule 3C_Income_Western'!BS16+'Schedule 3D_Income_The Cape'!BS16</f>
        <v>0</v>
      </c>
      <c r="BT16" s="537">
        <f>'Schedule 3B_Income_Eastern'!BT16+'Schedule 3C_Income_Western'!BT16+'Schedule 3D_Income_The Cape'!BT16</f>
        <v>0</v>
      </c>
      <c r="BU16" s="537">
        <f>'Schedule 3B_Income_Eastern'!BU16+'Schedule 3C_Income_Western'!BU16+'Schedule 3D_Income_The Cape'!BU16</f>
        <v>0</v>
      </c>
      <c r="BV16" s="209"/>
      <c r="BW16" s="537">
        <f>'Schedule 3B_Income_Eastern'!BW16+'Schedule 3C_Income_Western'!BW16+'Schedule 3D_Income_The Cape'!BW16</f>
        <v>0</v>
      </c>
      <c r="BX16" s="537">
        <f>'Schedule 3B_Income_Eastern'!BX16+'Schedule 3C_Income_Western'!BX16+'Schedule 3D_Income_The Cape'!BX16</f>
        <v>0</v>
      </c>
      <c r="BY16" s="537">
        <f>'Schedule 3B_Income_Eastern'!BY16+'Schedule 3C_Income_Western'!BY16+'Schedule 3D_Income_The Cape'!BY16</f>
        <v>0</v>
      </c>
      <c r="BZ16" s="537">
        <f>'Schedule 3B_Income_Eastern'!BZ16+'Schedule 3C_Income_Western'!BZ16+'Schedule 3D_Income_The Cape'!BZ16</f>
        <v>0</v>
      </c>
      <c r="CA16" s="537">
        <f>'Schedule 3B_Income_Eastern'!CA16+'Schedule 3C_Income_Western'!CA16+'Schedule 3D_Income_The Cape'!CA16</f>
        <v>0</v>
      </c>
      <c r="CB16" s="537">
        <f>'Schedule 3B_Income_Eastern'!CB16+'Schedule 3C_Income_Western'!CB16+'Schedule 3D_Income_The Cape'!CB16</f>
        <v>478442.18650000001</v>
      </c>
      <c r="CC16" s="537">
        <f>'Schedule 3B_Income_Eastern'!CC16+'Schedule 3C_Income_Western'!CC16+'Schedule 3D_Income_The Cape'!CC16</f>
        <v>515023.73677500006</v>
      </c>
      <c r="CD16" s="537">
        <f>'Schedule 3B_Income_Eastern'!CD16+'Schedule 3C_Income_Western'!CD16+'Schedule 3D_Income_The Cape'!CD16</f>
        <v>526155.34132500004</v>
      </c>
      <c r="CE16" s="537">
        <f>'Schedule 3B_Income_Eastern'!CE16+'Schedule 3C_Income_Western'!CE16+'Schedule 3D_Income_The Cape'!CE16</f>
        <v>486068.47315000009</v>
      </c>
      <c r="CF16" s="537">
        <f>'Schedule 3B_Income_Eastern'!CF16+'Schedule 3C_Income_Western'!CF16+'Schedule 3D_Income_The Cape'!CF16</f>
        <v>2005689.7377499999</v>
      </c>
      <c r="CG16" s="537">
        <f>'Schedule 3B_Income_Eastern'!CG16+'Schedule 3C_Income_Western'!CG16+'Schedule 3D_Income_The Cape'!CG16</f>
        <v>2005689.7377499999</v>
      </c>
      <c r="CH16" s="209"/>
      <c r="CI16" s="537">
        <f>'Schedule 3B_Income_Eastern'!CI16+'Schedule 3C_Income_Western'!CI16+'Schedule 3D_Income_The Cape'!CI16</f>
        <v>0</v>
      </c>
      <c r="CJ16" s="537">
        <f>'Schedule 3B_Income_Eastern'!CJ16+'Schedule 3C_Income_Western'!CJ16+'Schedule 3D_Income_The Cape'!CJ16</f>
        <v>0</v>
      </c>
      <c r="CK16" s="537">
        <f>'Schedule 3B_Income_Eastern'!CK16+'Schedule 3C_Income_Western'!CK16+'Schedule 3D_Income_The Cape'!CK16</f>
        <v>0</v>
      </c>
      <c r="CL16" s="537">
        <f>'Schedule 3B_Income_Eastern'!CL16+'Schedule 3C_Income_Western'!CL16+'Schedule 3D_Income_The Cape'!CL16</f>
        <v>0</v>
      </c>
      <c r="CM16" s="367">
        <f t="shared" si="0"/>
        <v>0</v>
      </c>
      <c r="CN16" s="537">
        <f>'Schedule 3B_Income_Eastern'!CN16+'Schedule 3C_Income_Western'!CN16+'Schedule 3D_Income_The Cape'!CN16</f>
        <v>23659650.558200002</v>
      </c>
      <c r="CO16" s="537">
        <f>'Schedule 3B_Income_Eastern'!CO16+'Schedule 3C_Income_Western'!CO16+'Schedule 3D_Income_The Cape'!CO16</f>
        <v>24877682.865250003</v>
      </c>
      <c r="CP16" s="537">
        <f>'Schedule 3B_Income_Eastern'!CP16+'Schedule 3C_Income_Western'!CP16+'Schedule 3D_Income_The Cape'!CP16</f>
        <v>27878267.751174998</v>
      </c>
      <c r="CQ16" s="537">
        <f>'Schedule 3B_Income_Eastern'!CQ16+'Schedule 3C_Income_Western'!CQ16+'Schedule 3D_Income_The Cape'!CQ16</f>
        <v>30010301.149025001</v>
      </c>
      <c r="CR16" s="367">
        <f t="shared" si="1"/>
        <v>48351963.409050003</v>
      </c>
      <c r="CS16" s="537">
        <f>'Schedule 3B_Income_Eastern'!CS16+'Schedule 3C_Income_Western'!CS16+'Schedule 3D_Income_The Cape'!CS16</f>
        <v>23659650.558200002</v>
      </c>
      <c r="CT16" s="537">
        <f>'Schedule 3B_Income_Eastern'!CT16+'Schedule 3C_Income_Western'!CT16+'Schedule 3D_Income_The Cape'!CT16</f>
        <v>24877682.865250003</v>
      </c>
      <c r="CU16" s="537">
        <f>'Schedule 3B_Income_Eastern'!CU16+'Schedule 3C_Income_Western'!CU16+'Schedule 3D_Income_The Cape'!CU16</f>
        <v>27878267.751174998</v>
      </c>
      <c r="CV16" s="537">
        <f>'Schedule 3B_Income_Eastern'!CV16+'Schedule 3C_Income_Western'!CV16+'Schedule 3D_Income_The Cape'!CV16</f>
        <v>30010301.149025001</v>
      </c>
      <c r="CW16" s="367">
        <f t="shared" si="2"/>
        <v>48351963.409050003</v>
      </c>
    </row>
    <row r="17" spans="1:101" ht="15.75" customHeight="1">
      <c r="A17" s="79" t="s">
        <v>1382</v>
      </c>
      <c r="B17" s="209"/>
      <c r="C17" s="537">
        <f>'Schedule 3B_Income_Eastern'!C17+'Schedule 3C_Income_Western'!C17+'Schedule 3D_Income_The Cape'!C17</f>
        <v>0</v>
      </c>
      <c r="D17" s="537">
        <f>'Schedule 3B_Income_Eastern'!D17+'Schedule 3C_Income_Western'!D17+'Schedule 3D_Income_The Cape'!D17</f>
        <v>0</v>
      </c>
      <c r="E17" s="537">
        <f>'Schedule 3B_Income_Eastern'!E17+'Schedule 3C_Income_Western'!E17+'Schedule 3D_Income_The Cape'!E17</f>
        <v>0</v>
      </c>
      <c r="F17" s="537">
        <f>'Schedule 3B_Income_Eastern'!F17+'Schedule 3C_Income_Western'!F17+'Schedule 3D_Income_The Cape'!F17</f>
        <v>0</v>
      </c>
      <c r="G17" s="537">
        <f>'Schedule 3B_Income_Eastern'!G17+'Schedule 3C_Income_Western'!G17+'Schedule 3D_Income_The Cape'!G17</f>
        <v>0</v>
      </c>
      <c r="H17" s="537">
        <f>'Schedule 3B_Income_Eastern'!H17+'Schedule 3C_Income_Western'!H17+'Schedule 3D_Income_The Cape'!H17</f>
        <v>156249.63200000004</v>
      </c>
      <c r="I17" s="537">
        <f>'Schedule 3B_Income_Eastern'!I17+'Schedule 3C_Income_Western'!I17+'Schedule 3D_Income_The Cape'!I17</f>
        <v>156917.58040000001</v>
      </c>
      <c r="J17" s="537">
        <f>'Schedule 3B_Income_Eastern'!J17+'Schedule 3C_Income_Western'!J17+'Schedule 3D_Income_The Cape'!J17</f>
        <v>194663.3584</v>
      </c>
      <c r="K17" s="537">
        <f>'Schedule 3B_Income_Eastern'!K17+'Schedule 3C_Income_Western'!K17+'Schedule 3D_Income_The Cape'!K17</f>
        <v>224909.10819999999</v>
      </c>
      <c r="L17" s="537">
        <f>'Schedule 3B_Income_Eastern'!L17+'Schedule 3C_Income_Western'!L17+'Schedule 3D_Income_The Cape'!L17</f>
        <v>732739.67900000012</v>
      </c>
      <c r="M17" s="537">
        <f>'Schedule 3B_Income_Eastern'!M17+'Schedule 3C_Income_Western'!M17+'Schedule 3D_Income_The Cape'!M17</f>
        <v>732739.67900000012</v>
      </c>
      <c r="N17" s="209"/>
      <c r="O17" s="537">
        <f>'Schedule 3B_Income_Eastern'!O17+'Schedule 3C_Income_Western'!O17+'Schedule 3D_Income_The Cape'!O17</f>
        <v>0</v>
      </c>
      <c r="P17" s="537">
        <f>'Schedule 3B_Income_Eastern'!P17+'Schedule 3C_Income_Western'!P17+'Schedule 3D_Income_The Cape'!P17</f>
        <v>0</v>
      </c>
      <c r="Q17" s="537">
        <f>'Schedule 3B_Income_Eastern'!Q17+'Schedule 3C_Income_Western'!Q17+'Schedule 3D_Income_The Cape'!Q17</f>
        <v>0</v>
      </c>
      <c r="R17" s="537">
        <f>'Schedule 3B_Income_Eastern'!R17+'Schedule 3C_Income_Western'!R17+'Schedule 3D_Income_The Cape'!R17</f>
        <v>0</v>
      </c>
      <c r="S17" s="537">
        <f>'Schedule 3B_Income_Eastern'!S17+'Schedule 3C_Income_Western'!S17+'Schedule 3D_Income_The Cape'!S17</f>
        <v>0</v>
      </c>
      <c r="T17" s="537">
        <f>'Schedule 3B_Income_Eastern'!T17+'Schedule 3C_Income_Western'!T17+'Schedule 3D_Income_The Cape'!T17</f>
        <v>245718.86919999996</v>
      </c>
      <c r="U17" s="537">
        <f>'Schedule 3B_Income_Eastern'!U17+'Schedule 3C_Income_Western'!U17+'Schedule 3D_Income_The Cape'!U17</f>
        <v>275009.21700000006</v>
      </c>
      <c r="V17" s="537">
        <f>'Schedule 3B_Income_Eastern'!V17+'Schedule 3C_Income_Western'!V17+'Schedule 3D_Income_The Cape'!V17</f>
        <v>326540.43939999997</v>
      </c>
      <c r="W17" s="537">
        <f>'Schedule 3B_Income_Eastern'!W17+'Schedule 3C_Income_Western'!W17+'Schedule 3D_Income_The Cape'!W17</f>
        <v>360656.31699999992</v>
      </c>
      <c r="X17" s="537">
        <f>'Schedule 3B_Income_Eastern'!X17+'Schedule 3C_Income_Western'!X17+'Schedule 3D_Income_The Cape'!X17</f>
        <v>1207924.8426000001</v>
      </c>
      <c r="Y17" s="537">
        <f>'Schedule 3B_Income_Eastern'!Y17+'Schedule 3C_Income_Western'!Y17+'Schedule 3D_Income_The Cape'!Y17</f>
        <v>1207924.8426000001</v>
      </c>
      <c r="Z17" s="209"/>
      <c r="AA17" s="537">
        <f>'Schedule 3B_Income_Eastern'!AA17+'Schedule 3C_Income_Western'!AA17+'Schedule 3D_Income_The Cape'!AA17</f>
        <v>0</v>
      </c>
      <c r="AB17" s="537">
        <f>'Schedule 3B_Income_Eastern'!AB17+'Schedule 3C_Income_Western'!AB17+'Schedule 3D_Income_The Cape'!AB17</f>
        <v>0</v>
      </c>
      <c r="AC17" s="537">
        <f>'Schedule 3B_Income_Eastern'!AC17+'Schedule 3C_Income_Western'!AC17+'Schedule 3D_Income_The Cape'!AC17</f>
        <v>0</v>
      </c>
      <c r="AD17" s="537">
        <f>'Schedule 3B_Income_Eastern'!AD17+'Schedule 3C_Income_Western'!AD17+'Schedule 3D_Income_The Cape'!AD17</f>
        <v>0</v>
      </c>
      <c r="AE17" s="537">
        <f>'Schedule 3B_Income_Eastern'!AE17+'Schedule 3C_Income_Western'!AE17+'Schedule 3D_Income_The Cape'!AE17</f>
        <v>0</v>
      </c>
      <c r="AF17" s="537">
        <f>'Schedule 3B_Income_Eastern'!AF17+'Schedule 3C_Income_Western'!AF17+'Schedule 3D_Income_The Cape'!AF17</f>
        <v>72592.47099999999</v>
      </c>
      <c r="AG17" s="537">
        <f>'Schedule 3B_Income_Eastern'!AG17+'Schedule 3C_Income_Western'!AG17+'Schedule 3D_Income_The Cape'!AG17</f>
        <v>77686.168000000005</v>
      </c>
      <c r="AH17" s="537">
        <f>'Schedule 3B_Income_Eastern'!AH17+'Schedule 3C_Income_Western'!AH17+'Schedule 3D_Income_The Cape'!AH17</f>
        <v>93080.439199999993</v>
      </c>
      <c r="AI17" s="537">
        <f>'Schedule 3B_Income_Eastern'!AI17+'Schedule 3C_Income_Western'!AI17+'Schedule 3D_Income_The Cape'!AI17</f>
        <v>100174.68860000002</v>
      </c>
      <c r="AJ17" s="537">
        <f>'Schedule 3B_Income_Eastern'!AJ17+'Schedule 3C_Income_Western'!AJ17+'Schedule 3D_Income_The Cape'!AJ17</f>
        <v>343533.76679999998</v>
      </c>
      <c r="AK17" s="537">
        <f>'Schedule 3B_Income_Eastern'!AK17+'Schedule 3C_Income_Western'!AK17+'Schedule 3D_Income_The Cape'!AK17</f>
        <v>343533.76679999998</v>
      </c>
      <c r="AL17" s="209"/>
      <c r="AM17" s="537">
        <f>'Schedule 3B_Income_Eastern'!AM17+'Schedule 3C_Income_Western'!AM17+'Schedule 3D_Income_The Cape'!AM17</f>
        <v>0</v>
      </c>
      <c r="AN17" s="537">
        <f>'Schedule 3B_Income_Eastern'!AN17+'Schedule 3C_Income_Western'!AN17+'Schedule 3D_Income_The Cape'!AN17</f>
        <v>0</v>
      </c>
      <c r="AO17" s="537">
        <f>'Schedule 3B_Income_Eastern'!AO17+'Schedule 3C_Income_Western'!AO17+'Schedule 3D_Income_The Cape'!AO17</f>
        <v>0</v>
      </c>
      <c r="AP17" s="537">
        <f>'Schedule 3B_Income_Eastern'!AP17+'Schedule 3C_Income_Western'!AP17+'Schedule 3D_Income_The Cape'!AP17</f>
        <v>0</v>
      </c>
      <c r="AQ17" s="537">
        <f>'Schedule 3B_Income_Eastern'!AQ17+'Schedule 3C_Income_Western'!AQ17+'Schedule 3D_Income_The Cape'!AQ17</f>
        <v>0</v>
      </c>
      <c r="AR17" s="537">
        <f>'Schedule 3B_Income_Eastern'!AR17+'Schedule 3C_Income_Western'!AR17+'Schedule 3D_Income_The Cape'!AR17</f>
        <v>499853.57660000003</v>
      </c>
      <c r="AS17" s="537">
        <f>'Schedule 3B_Income_Eastern'!AS17+'Schedule 3C_Income_Western'!AS17+'Schedule 3D_Income_The Cape'!AS17</f>
        <v>534972.07260000007</v>
      </c>
      <c r="AT17" s="537">
        <f>'Schedule 3B_Income_Eastern'!AT17+'Schedule 3C_Income_Western'!AT17+'Schedule 3D_Income_The Cape'!AT17</f>
        <v>568610.28839999996</v>
      </c>
      <c r="AU17" s="537">
        <f>'Schedule 3B_Income_Eastern'!AU17+'Schedule 3C_Income_Western'!AU17+'Schedule 3D_Income_The Cape'!AU17</f>
        <v>590968.96879999992</v>
      </c>
      <c r="AV17" s="537">
        <f>'Schedule 3B_Income_Eastern'!AV17+'Schedule 3C_Income_Western'!AV17+'Schedule 3D_Income_The Cape'!AV17</f>
        <v>2194404.9063999997</v>
      </c>
      <c r="AW17" s="537">
        <f>'Schedule 3B_Income_Eastern'!AW17+'Schedule 3C_Income_Western'!AW17+'Schedule 3D_Income_The Cape'!AW17</f>
        <v>2194404.9063999997</v>
      </c>
      <c r="AX17" s="209"/>
      <c r="AY17" s="537">
        <f>'Schedule 3B_Income_Eastern'!AY17+'Schedule 3C_Income_Western'!AY17+'Schedule 3D_Income_The Cape'!AY17</f>
        <v>0</v>
      </c>
      <c r="AZ17" s="537">
        <f>'Schedule 3B_Income_Eastern'!AZ17+'Schedule 3C_Income_Western'!AZ17+'Schedule 3D_Income_The Cape'!AZ17</f>
        <v>0</v>
      </c>
      <c r="BA17" s="537">
        <f>'Schedule 3B_Income_Eastern'!BA17+'Schedule 3C_Income_Western'!BA17+'Schedule 3D_Income_The Cape'!BA17</f>
        <v>0</v>
      </c>
      <c r="BB17" s="537">
        <f>'Schedule 3B_Income_Eastern'!BB17+'Schedule 3C_Income_Western'!BB17+'Schedule 3D_Income_The Cape'!BB17</f>
        <v>0</v>
      </c>
      <c r="BC17" s="537">
        <f>'Schedule 3B_Income_Eastern'!BC17+'Schedule 3C_Income_Western'!BC17+'Schedule 3D_Income_The Cape'!BC17</f>
        <v>0</v>
      </c>
      <c r="BD17" s="537">
        <f>'Schedule 3B_Income_Eastern'!BD17+'Schedule 3C_Income_Western'!BD17+'Schedule 3D_Income_The Cape'!BD17</f>
        <v>6161.2697999999991</v>
      </c>
      <c r="BE17" s="537">
        <f>'Schedule 3B_Income_Eastern'!BE17+'Schedule 3C_Income_Western'!BE17+'Schedule 3D_Income_The Cape'!BE17</f>
        <v>6077.8031999999994</v>
      </c>
      <c r="BF17" s="537">
        <f>'Schedule 3B_Income_Eastern'!BF17+'Schedule 3C_Income_Western'!BF17+'Schedule 3D_Income_The Cape'!BF17</f>
        <v>9187.6567999999988</v>
      </c>
      <c r="BG17" s="537">
        <f>'Schedule 3B_Income_Eastern'!BG17+'Schedule 3C_Income_Western'!BG17+'Schedule 3D_Income_The Cape'!BG17</f>
        <v>8772.715000000002</v>
      </c>
      <c r="BH17" s="537">
        <f>'Schedule 3B_Income_Eastern'!BH17+'Schedule 3C_Income_Western'!BH17+'Schedule 3D_Income_The Cape'!BH17</f>
        <v>30199.444799999997</v>
      </c>
      <c r="BI17" s="537">
        <f>'Schedule 3B_Income_Eastern'!BI17+'Schedule 3C_Income_Western'!BI17+'Schedule 3D_Income_The Cape'!BI17</f>
        <v>30199.444799999997</v>
      </c>
      <c r="BJ17" s="209"/>
      <c r="BK17" s="537">
        <f>'Schedule 3B_Income_Eastern'!BK17+'Schedule 3C_Income_Western'!BK17+'Schedule 3D_Income_The Cape'!BK17</f>
        <v>0</v>
      </c>
      <c r="BL17" s="537">
        <f>'Schedule 3B_Income_Eastern'!BL17+'Schedule 3C_Income_Western'!BL17+'Schedule 3D_Income_The Cape'!BL17</f>
        <v>0</v>
      </c>
      <c r="BM17" s="537">
        <f>'Schedule 3B_Income_Eastern'!BM17+'Schedule 3C_Income_Western'!BM17+'Schedule 3D_Income_The Cape'!BM17</f>
        <v>0</v>
      </c>
      <c r="BN17" s="537">
        <f>'Schedule 3B_Income_Eastern'!BN17+'Schedule 3C_Income_Western'!BN17+'Schedule 3D_Income_The Cape'!BN17</f>
        <v>0</v>
      </c>
      <c r="BO17" s="537">
        <f>'Schedule 3B_Income_Eastern'!BO17+'Schedule 3C_Income_Western'!BO17+'Schedule 3D_Income_The Cape'!BO17</f>
        <v>0</v>
      </c>
      <c r="BP17" s="537">
        <f>'Schedule 3B_Income_Eastern'!BP17+'Schedule 3C_Income_Western'!BP17+'Schedule 3D_Income_The Cape'!BP17</f>
        <v>0</v>
      </c>
      <c r="BQ17" s="537">
        <f>'Schedule 3B_Income_Eastern'!BQ17+'Schedule 3C_Income_Western'!BQ17+'Schedule 3D_Income_The Cape'!BQ17</f>
        <v>0</v>
      </c>
      <c r="BR17" s="537">
        <f>'Schedule 3B_Income_Eastern'!BR17+'Schedule 3C_Income_Western'!BR17+'Schedule 3D_Income_The Cape'!BR17</f>
        <v>0</v>
      </c>
      <c r="BS17" s="537">
        <f>'Schedule 3B_Income_Eastern'!BS17+'Schedule 3C_Income_Western'!BS17+'Schedule 3D_Income_The Cape'!BS17</f>
        <v>0</v>
      </c>
      <c r="BT17" s="537">
        <f>'Schedule 3B_Income_Eastern'!BT17+'Schedule 3C_Income_Western'!BT17+'Schedule 3D_Income_The Cape'!BT17</f>
        <v>0</v>
      </c>
      <c r="BU17" s="537">
        <f>'Schedule 3B_Income_Eastern'!BU17+'Schedule 3C_Income_Western'!BU17+'Schedule 3D_Income_The Cape'!BU17</f>
        <v>0</v>
      </c>
      <c r="BV17" s="209"/>
      <c r="BW17" s="537">
        <f>'Schedule 3B_Income_Eastern'!BW17+'Schedule 3C_Income_Western'!BW17+'Schedule 3D_Income_The Cape'!BW17</f>
        <v>0</v>
      </c>
      <c r="BX17" s="537">
        <f>'Schedule 3B_Income_Eastern'!BX17+'Schedule 3C_Income_Western'!BX17+'Schedule 3D_Income_The Cape'!BX17</f>
        <v>0</v>
      </c>
      <c r="BY17" s="537">
        <f>'Schedule 3B_Income_Eastern'!BY17+'Schedule 3C_Income_Western'!BY17+'Schedule 3D_Income_The Cape'!BY17</f>
        <v>0</v>
      </c>
      <c r="BZ17" s="537">
        <f>'Schedule 3B_Income_Eastern'!BZ17+'Schedule 3C_Income_Western'!BZ17+'Schedule 3D_Income_The Cape'!BZ17</f>
        <v>0</v>
      </c>
      <c r="CA17" s="537">
        <f>'Schedule 3B_Income_Eastern'!CA17+'Schedule 3C_Income_Western'!CA17+'Schedule 3D_Income_The Cape'!CA17</f>
        <v>0</v>
      </c>
      <c r="CB17" s="537">
        <f>'Schedule 3B_Income_Eastern'!CB17+'Schedule 3C_Income_Western'!CB17+'Schedule 3D_Income_The Cape'!CB17</f>
        <v>12027.245999999999</v>
      </c>
      <c r="CC17" s="537">
        <f>'Schedule 3B_Income_Eastern'!CC17+'Schedule 3C_Income_Western'!CC17+'Schedule 3D_Income_The Cape'!CC17</f>
        <v>12787.6574</v>
      </c>
      <c r="CD17" s="537">
        <f>'Schedule 3B_Income_Eastern'!CD17+'Schedule 3C_Income_Western'!CD17+'Schedule 3D_Income_The Cape'!CD17</f>
        <v>12522.812399999999</v>
      </c>
      <c r="CE17" s="537">
        <f>'Schedule 3B_Income_Eastern'!CE17+'Schedule 3C_Income_Western'!CE17+'Schedule 3D_Income_The Cape'!CE17</f>
        <v>11866.947400000001</v>
      </c>
      <c r="CF17" s="537">
        <f>'Schedule 3B_Income_Eastern'!CF17+'Schedule 3C_Income_Western'!CF17+'Schedule 3D_Income_The Cape'!CF17</f>
        <v>49204.663200000003</v>
      </c>
      <c r="CG17" s="537">
        <f>'Schedule 3B_Income_Eastern'!CG17+'Schedule 3C_Income_Western'!CG17+'Schedule 3D_Income_The Cape'!CG17</f>
        <v>49204.663200000003</v>
      </c>
      <c r="CH17" s="209"/>
      <c r="CI17" s="537">
        <f>'Schedule 3B_Income_Eastern'!CI17+'Schedule 3C_Income_Western'!CI17+'Schedule 3D_Income_The Cape'!CI17</f>
        <v>0</v>
      </c>
      <c r="CJ17" s="537">
        <f>'Schedule 3B_Income_Eastern'!CJ17+'Schedule 3C_Income_Western'!CJ17+'Schedule 3D_Income_The Cape'!CJ17</f>
        <v>0</v>
      </c>
      <c r="CK17" s="537">
        <f>'Schedule 3B_Income_Eastern'!CK17+'Schedule 3C_Income_Western'!CK17+'Schedule 3D_Income_The Cape'!CK17</f>
        <v>0</v>
      </c>
      <c r="CL17" s="537">
        <f>'Schedule 3B_Income_Eastern'!CL17+'Schedule 3C_Income_Western'!CL17+'Schedule 3D_Income_The Cape'!CL17</f>
        <v>0</v>
      </c>
      <c r="CM17" s="367">
        <f t="shared" si="0"/>
        <v>0</v>
      </c>
      <c r="CN17" s="537">
        <f>'Schedule 3B_Income_Eastern'!CN17+'Schedule 3C_Income_Western'!CN17+'Schedule 3D_Income_The Cape'!CN17</f>
        <v>992603.06459999993</v>
      </c>
      <c r="CO17" s="537">
        <f>'Schedule 3B_Income_Eastern'!CO17+'Schedule 3C_Income_Western'!CO17+'Schedule 3D_Income_The Cape'!CO17</f>
        <v>1063450.4986</v>
      </c>
      <c r="CP17" s="537">
        <f>'Schedule 3B_Income_Eastern'!CP17+'Schedule 3C_Income_Western'!CP17+'Schedule 3D_Income_The Cape'!CP17</f>
        <v>1204604.9945999999</v>
      </c>
      <c r="CQ17" s="537">
        <f>'Schedule 3B_Income_Eastern'!CQ17+'Schedule 3C_Income_Western'!CQ17+'Schedule 3D_Income_The Cape'!CQ17</f>
        <v>1297348.7449999999</v>
      </c>
      <c r="CR17" s="367">
        <f t="shared" si="1"/>
        <v>2333402.9515999998</v>
      </c>
      <c r="CS17" s="712">
        <f>'Schedule 3B_Income_Eastern'!CS17+'Schedule 3C_Income_Western'!CS17+'Schedule 3D_Income_The Cape'!CS17</f>
        <v>992603.06459999993</v>
      </c>
      <c r="CT17" s="712">
        <f>'Schedule 3B_Income_Eastern'!CT17+'Schedule 3C_Income_Western'!CT17+'Schedule 3D_Income_The Cape'!CT17</f>
        <v>1063450.4986</v>
      </c>
      <c r="CU17" s="712">
        <f>'Schedule 3B_Income_Eastern'!CU17+'Schedule 3C_Income_Western'!CU17+'Schedule 3D_Income_The Cape'!CU17</f>
        <v>1204604.9945999999</v>
      </c>
      <c r="CV17" s="712">
        <f>'Schedule 3B_Income_Eastern'!CV17+'Schedule 3C_Income_Western'!CV17+'Schedule 3D_Income_The Cape'!CV17</f>
        <v>1297348.7449999999</v>
      </c>
      <c r="CW17" s="367">
        <f t="shared" si="2"/>
        <v>2333402.9516000003</v>
      </c>
    </row>
    <row r="18" spans="1:101" ht="15.75" customHeight="1">
      <c r="A18" s="79" t="s">
        <v>1383</v>
      </c>
      <c r="B18" s="209"/>
      <c r="C18" s="537">
        <f>'Schedule 3B_Income_Eastern'!C18+'Schedule 3C_Income_Western'!C18+'Schedule 3D_Income_The Cape'!C18</f>
        <v>0</v>
      </c>
      <c r="D18" s="537">
        <f>'Schedule 3B_Income_Eastern'!D18+'Schedule 3C_Income_Western'!D18+'Schedule 3D_Income_The Cape'!D18</f>
        <v>0</v>
      </c>
      <c r="E18" s="537">
        <f>'Schedule 3B_Income_Eastern'!E18+'Schedule 3C_Income_Western'!E18+'Schedule 3D_Income_The Cape'!E18</f>
        <v>0</v>
      </c>
      <c r="F18" s="537">
        <f>'Schedule 3B_Income_Eastern'!F18+'Schedule 3C_Income_Western'!F18+'Schedule 3D_Income_The Cape'!F18</f>
        <v>0</v>
      </c>
      <c r="G18" s="537">
        <f>'Schedule 3B_Income_Eastern'!G18+'Schedule 3C_Income_Western'!G18+'Schedule 3D_Income_The Cape'!G18</f>
        <v>0</v>
      </c>
      <c r="H18" s="537">
        <f>'Schedule 3B_Income_Eastern'!H18+'Schedule 3C_Income_Western'!H18+'Schedule 3D_Income_The Cape'!H18</f>
        <v>2657561.7332198224</v>
      </c>
      <c r="I18" s="537">
        <f>'Schedule 3B_Income_Eastern'!I18+'Schedule 3C_Income_Western'!I18+'Schedule 3D_Income_The Cape'!I18</f>
        <v>2724069.3270525625</v>
      </c>
      <c r="J18" s="537">
        <f>'Schedule 3B_Income_Eastern'!J18+'Schedule 3C_Income_Western'!J18+'Schedule 3D_Income_The Cape'!J18</f>
        <v>3333332.4380195737</v>
      </c>
      <c r="K18" s="537">
        <f>'Schedule 3B_Income_Eastern'!K18+'Schedule 3C_Income_Western'!K18+'Schedule 3D_Income_The Cape'!K18</f>
        <v>3828729.8416468943</v>
      </c>
      <c r="L18" s="537">
        <f>'Schedule 3B_Income_Eastern'!L18+'Schedule 3C_Income_Western'!L18+'Schedule 3D_Income_The Cape'!L18</f>
        <v>12543693.339938853</v>
      </c>
      <c r="M18" s="537">
        <f>'Schedule 3B_Income_Eastern'!M18+'Schedule 3C_Income_Western'!M18+'Schedule 3D_Income_The Cape'!M18</f>
        <v>12543693.339938853</v>
      </c>
      <c r="N18" s="209"/>
      <c r="O18" s="537">
        <f>'Schedule 3B_Income_Eastern'!O18+'Schedule 3C_Income_Western'!O18+'Schedule 3D_Income_The Cape'!O18</f>
        <v>0</v>
      </c>
      <c r="P18" s="537">
        <f>'Schedule 3B_Income_Eastern'!P18+'Schedule 3C_Income_Western'!P18+'Schedule 3D_Income_The Cape'!P18</f>
        <v>0</v>
      </c>
      <c r="Q18" s="537">
        <f>'Schedule 3B_Income_Eastern'!Q18+'Schedule 3C_Income_Western'!Q18+'Schedule 3D_Income_The Cape'!Q18</f>
        <v>0</v>
      </c>
      <c r="R18" s="537">
        <f>'Schedule 3B_Income_Eastern'!R18+'Schedule 3C_Income_Western'!R18+'Schedule 3D_Income_The Cape'!R18</f>
        <v>0</v>
      </c>
      <c r="S18" s="537">
        <f>'Schedule 3B_Income_Eastern'!S18+'Schedule 3C_Income_Western'!S18+'Schedule 3D_Income_The Cape'!S18</f>
        <v>0</v>
      </c>
      <c r="T18" s="537">
        <f>'Schedule 3B_Income_Eastern'!T18+'Schedule 3C_Income_Western'!T18+'Schedule 3D_Income_The Cape'!T18</f>
        <v>2557421.7677151137</v>
      </c>
      <c r="U18" s="537">
        <f>'Schedule 3B_Income_Eastern'!U18+'Schedule 3C_Income_Western'!U18+'Schedule 3D_Income_The Cape'!U18</f>
        <v>2836180.6080389684</v>
      </c>
      <c r="V18" s="537">
        <f>'Schedule 3B_Income_Eastern'!V18+'Schedule 3C_Income_Western'!V18+'Schedule 3D_Income_The Cape'!V18</f>
        <v>3373779.8965987014</v>
      </c>
      <c r="W18" s="537">
        <f>'Schedule 3B_Income_Eastern'!W18+'Schedule 3C_Income_Western'!W18+'Schedule 3D_Income_The Cape'!W18</f>
        <v>3779306.9429240036</v>
      </c>
      <c r="X18" s="537">
        <f>'Schedule 3B_Income_Eastern'!X18+'Schedule 3C_Income_Western'!X18+'Schedule 3D_Income_The Cape'!X18</f>
        <v>12546689.215276785</v>
      </c>
      <c r="Y18" s="537">
        <f>'Schedule 3B_Income_Eastern'!Y18+'Schedule 3C_Income_Western'!Y18+'Schedule 3D_Income_The Cape'!Y18</f>
        <v>12546689.215276785</v>
      </c>
      <c r="Z18" s="209"/>
      <c r="AA18" s="537">
        <f>'Schedule 3B_Income_Eastern'!AA18+'Schedule 3C_Income_Western'!AA18+'Schedule 3D_Income_The Cape'!AA18</f>
        <v>0</v>
      </c>
      <c r="AB18" s="537">
        <f>'Schedule 3B_Income_Eastern'!AB18+'Schedule 3C_Income_Western'!AB18+'Schedule 3D_Income_The Cape'!AB18</f>
        <v>0</v>
      </c>
      <c r="AC18" s="537">
        <f>'Schedule 3B_Income_Eastern'!AC18+'Schedule 3C_Income_Western'!AC18+'Schedule 3D_Income_The Cape'!AC18</f>
        <v>0</v>
      </c>
      <c r="AD18" s="537">
        <f>'Schedule 3B_Income_Eastern'!AD18+'Schedule 3C_Income_Western'!AD18+'Schedule 3D_Income_The Cape'!AD18</f>
        <v>0</v>
      </c>
      <c r="AE18" s="537">
        <f>'Schedule 3B_Income_Eastern'!AE18+'Schedule 3C_Income_Western'!AE18+'Schedule 3D_Income_The Cape'!AE18</f>
        <v>0</v>
      </c>
      <c r="AF18" s="537">
        <f>'Schedule 3B_Income_Eastern'!AF18+'Schedule 3C_Income_Western'!AF18+'Schedule 3D_Income_The Cape'!AF18</f>
        <v>671649.01903650258</v>
      </c>
      <c r="AG18" s="537">
        <f>'Schedule 3B_Income_Eastern'!AG18+'Schedule 3C_Income_Western'!AG18+'Schedule 3D_Income_The Cape'!AG18</f>
        <v>729143.55962096341</v>
      </c>
      <c r="AH18" s="537">
        <f>'Schedule 3B_Income_Eastern'!AH18+'Schedule 3C_Income_Western'!AH18+'Schedule 3D_Income_The Cape'!AH18</f>
        <v>848894.13400711073</v>
      </c>
      <c r="AI18" s="537">
        <f>'Schedule 3B_Income_Eastern'!AI18+'Schedule 3C_Income_Western'!AI18+'Schedule 3D_Income_The Cape'!AI18</f>
        <v>926473.07355191978</v>
      </c>
      <c r="AJ18" s="537">
        <f>'Schedule 3B_Income_Eastern'!AJ18+'Schedule 3C_Income_Western'!AJ18+'Schedule 3D_Income_The Cape'!AJ18</f>
        <v>3176159.7862164965</v>
      </c>
      <c r="AK18" s="537">
        <f>'Schedule 3B_Income_Eastern'!AK18+'Schedule 3C_Income_Western'!AK18+'Schedule 3D_Income_The Cape'!AK18</f>
        <v>3176159.7862164965</v>
      </c>
      <c r="AL18" s="209"/>
      <c r="AM18" s="537">
        <f>'Schedule 3B_Income_Eastern'!AM18+'Schedule 3C_Income_Western'!AM18+'Schedule 3D_Income_The Cape'!AM18</f>
        <v>0</v>
      </c>
      <c r="AN18" s="537">
        <f>'Schedule 3B_Income_Eastern'!AN18+'Schedule 3C_Income_Western'!AN18+'Schedule 3D_Income_The Cape'!AN18</f>
        <v>0</v>
      </c>
      <c r="AO18" s="537">
        <f>'Schedule 3B_Income_Eastern'!AO18+'Schedule 3C_Income_Western'!AO18+'Schedule 3D_Income_The Cape'!AO18</f>
        <v>0</v>
      </c>
      <c r="AP18" s="537">
        <f>'Schedule 3B_Income_Eastern'!AP18+'Schedule 3C_Income_Western'!AP18+'Schedule 3D_Income_The Cape'!AP18</f>
        <v>0</v>
      </c>
      <c r="AQ18" s="537">
        <f>'Schedule 3B_Income_Eastern'!AQ18+'Schedule 3C_Income_Western'!AQ18+'Schedule 3D_Income_The Cape'!AQ18</f>
        <v>0</v>
      </c>
      <c r="AR18" s="537">
        <f>'Schedule 3B_Income_Eastern'!AR18+'Schedule 3C_Income_Western'!AR18+'Schedule 3D_Income_The Cape'!AR18</f>
        <v>3142059.4344640044</v>
      </c>
      <c r="AS18" s="537">
        <f>'Schedule 3B_Income_Eastern'!AS18+'Schedule 3C_Income_Western'!AS18+'Schedule 3D_Income_The Cape'!AS18</f>
        <v>3381364.296782067</v>
      </c>
      <c r="AT18" s="537">
        <f>'Schedule 3B_Income_Eastern'!AT18+'Schedule 3C_Income_Western'!AT18+'Schedule 3D_Income_The Cape'!AT18</f>
        <v>3601400.3476374066</v>
      </c>
      <c r="AU18" s="537">
        <f>'Schedule 3B_Income_Eastern'!AU18+'Schedule 3C_Income_Western'!AU18+'Schedule 3D_Income_The Cape'!AU18</f>
        <v>3818752.9288504049</v>
      </c>
      <c r="AV18" s="537">
        <f>'Schedule 3B_Income_Eastern'!AV18+'Schedule 3C_Income_Western'!AV18+'Schedule 3D_Income_The Cape'!AV18</f>
        <v>13943577.007733883</v>
      </c>
      <c r="AW18" s="537">
        <f>'Schedule 3B_Income_Eastern'!AW18+'Schedule 3C_Income_Western'!AW18+'Schedule 3D_Income_The Cape'!AW18</f>
        <v>13943577.007733883</v>
      </c>
      <c r="AX18" s="209"/>
      <c r="AY18" s="537">
        <f>'Schedule 3B_Income_Eastern'!AY18+'Schedule 3C_Income_Western'!AY18+'Schedule 3D_Income_The Cape'!AY18</f>
        <v>0</v>
      </c>
      <c r="AZ18" s="537">
        <f>'Schedule 3B_Income_Eastern'!AZ18+'Schedule 3C_Income_Western'!AZ18+'Schedule 3D_Income_The Cape'!AZ18</f>
        <v>0</v>
      </c>
      <c r="BA18" s="537">
        <f>'Schedule 3B_Income_Eastern'!BA18+'Schedule 3C_Income_Western'!BA18+'Schedule 3D_Income_The Cape'!BA18</f>
        <v>0</v>
      </c>
      <c r="BB18" s="537">
        <f>'Schedule 3B_Income_Eastern'!BB18+'Schedule 3C_Income_Western'!BB18+'Schedule 3D_Income_The Cape'!BB18</f>
        <v>0</v>
      </c>
      <c r="BC18" s="537">
        <f>'Schedule 3B_Income_Eastern'!BC18+'Schedule 3C_Income_Western'!BC18+'Schedule 3D_Income_The Cape'!BC18</f>
        <v>0</v>
      </c>
      <c r="BD18" s="537">
        <f>'Schedule 3B_Income_Eastern'!BD18+'Schedule 3C_Income_Western'!BD18+'Schedule 3D_Income_The Cape'!BD18</f>
        <v>55935.304074456755</v>
      </c>
      <c r="BE18" s="537">
        <f>'Schedule 3B_Income_Eastern'!BE18+'Schedule 3C_Income_Western'!BE18+'Schedule 3D_Income_The Cape'!BE18</f>
        <v>56235.839106389089</v>
      </c>
      <c r="BF18" s="537">
        <f>'Schedule 3B_Income_Eastern'!BF18+'Schedule 3C_Income_Western'!BF18+'Schedule 3D_Income_The Cape'!BF18</f>
        <v>77105.45216422349</v>
      </c>
      <c r="BG18" s="537">
        <f>'Schedule 3B_Income_Eastern'!BG18+'Schedule 3C_Income_Western'!BG18+'Schedule 3D_Income_The Cape'!BG18</f>
        <v>76240.908507004424</v>
      </c>
      <c r="BH18" s="537">
        <f>'Schedule 3B_Income_Eastern'!BH18+'Schedule 3C_Income_Western'!BH18+'Schedule 3D_Income_The Cape'!BH18</f>
        <v>265517.50385207374</v>
      </c>
      <c r="BI18" s="537">
        <f>'Schedule 3B_Income_Eastern'!BI18+'Schedule 3C_Income_Western'!BI18+'Schedule 3D_Income_The Cape'!BI18</f>
        <v>265517.50385207374</v>
      </c>
      <c r="BJ18" s="209"/>
      <c r="BK18" s="537">
        <f>'Schedule 3B_Income_Eastern'!BK18+'Schedule 3C_Income_Western'!BK18+'Schedule 3D_Income_The Cape'!BK18</f>
        <v>0</v>
      </c>
      <c r="BL18" s="537">
        <f>'Schedule 3B_Income_Eastern'!BL18+'Schedule 3C_Income_Western'!BL18+'Schedule 3D_Income_The Cape'!BL18</f>
        <v>0</v>
      </c>
      <c r="BM18" s="537">
        <f>'Schedule 3B_Income_Eastern'!BM18+'Schedule 3C_Income_Western'!BM18+'Schedule 3D_Income_The Cape'!BM18</f>
        <v>0</v>
      </c>
      <c r="BN18" s="537">
        <f>'Schedule 3B_Income_Eastern'!BN18+'Schedule 3C_Income_Western'!BN18+'Schedule 3D_Income_The Cape'!BN18</f>
        <v>0</v>
      </c>
      <c r="BO18" s="537">
        <f>'Schedule 3B_Income_Eastern'!BO18+'Schedule 3C_Income_Western'!BO18+'Schedule 3D_Income_The Cape'!BO18</f>
        <v>0</v>
      </c>
      <c r="BP18" s="537">
        <f>'Schedule 3B_Income_Eastern'!BP18+'Schedule 3C_Income_Western'!BP18+'Schedule 3D_Income_The Cape'!BP18</f>
        <v>0</v>
      </c>
      <c r="BQ18" s="537">
        <f>'Schedule 3B_Income_Eastern'!BQ18+'Schedule 3C_Income_Western'!BQ18+'Schedule 3D_Income_The Cape'!BQ18</f>
        <v>0</v>
      </c>
      <c r="BR18" s="537">
        <f>'Schedule 3B_Income_Eastern'!BR18+'Schedule 3C_Income_Western'!BR18+'Schedule 3D_Income_The Cape'!BR18</f>
        <v>0</v>
      </c>
      <c r="BS18" s="537">
        <f>'Schedule 3B_Income_Eastern'!BS18+'Schedule 3C_Income_Western'!BS18+'Schedule 3D_Income_The Cape'!BS18</f>
        <v>0</v>
      </c>
      <c r="BT18" s="537">
        <f>'Schedule 3B_Income_Eastern'!BT18+'Schedule 3C_Income_Western'!BT18+'Schedule 3D_Income_The Cape'!BT18</f>
        <v>0</v>
      </c>
      <c r="BU18" s="537">
        <f>'Schedule 3B_Income_Eastern'!BU18+'Schedule 3C_Income_Western'!BU18+'Schedule 3D_Income_The Cape'!BU18</f>
        <v>0</v>
      </c>
      <c r="BV18" s="209"/>
      <c r="BW18" s="537">
        <f>'Schedule 3B_Income_Eastern'!BW18+'Schedule 3C_Income_Western'!BW18+'Schedule 3D_Income_The Cape'!BW18</f>
        <v>0</v>
      </c>
      <c r="BX18" s="537">
        <f>'Schedule 3B_Income_Eastern'!BX18+'Schedule 3C_Income_Western'!BX18+'Schedule 3D_Income_The Cape'!BX18</f>
        <v>0</v>
      </c>
      <c r="BY18" s="537">
        <f>'Schedule 3B_Income_Eastern'!BY18+'Schedule 3C_Income_Western'!BY18+'Schedule 3D_Income_The Cape'!BY18</f>
        <v>0</v>
      </c>
      <c r="BZ18" s="537">
        <f>'Schedule 3B_Income_Eastern'!BZ18+'Schedule 3C_Income_Western'!BZ18+'Schedule 3D_Income_The Cape'!BZ18</f>
        <v>0</v>
      </c>
      <c r="CA18" s="537">
        <f>'Schedule 3B_Income_Eastern'!CA18+'Schedule 3C_Income_Western'!CA18+'Schedule 3D_Income_The Cape'!CA18</f>
        <v>0</v>
      </c>
      <c r="CB18" s="537">
        <f>'Schedule 3B_Income_Eastern'!CB18+'Schedule 3C_Income_Western'!CB18+'Schedule 3D_Income_The Cape'!CB18</f>
        <v>50460.281698487983</v>
      </c>
      <c r="CC18" s="537">
        <f>'Schedule 3B_Income_Eastern'!CC18+'Schedule 3C_Income_Western'!CC18+'Schedule 3D_Income_The Cape'!CC18</f>
        <v>53597.876296769376</v>
      </c>
      <c r="CD18" s="537">
        <f>'Schedule 3B_Income_Eastern'!CD18+'Schedule 3C_Income_Western'!CD18+'Schedule 3D_Income_The Cape'!CD18</f>
        <v>43806.09176019585</v>
      </c>
      <c r="CE18" s="537">
        <f>'Schedule 3B_Income_Eastern'!CE18+'Schedule 3C_Income_Western'!CE18+'Schedule 3D_Income_The Cape'!CE18</f>
        <v>46990.640306240821</v>
      </c>
      <c r="CF18" s="537">
        <f>'Schedule 3B_Income_Eastern'!CF18+'Schedule 3C_Income_Western'!CF18+'Schedule 3D_Income_The Cape'!CF18</f>
        <v>194854.89006169405</v>
      </c>
      <c r="CG18" s="537">
        <f>'Schedule 3B_Income_Eastern'!CG18+'Schedule 3C_Income_Western'!CG18+'Schedule 3D_Income_The Cape'!CG18</f>
        <v>194854.89006169405</v>
      </c>
      <c r="CH18" s="209"/>
      <c r="CI18" s="537">
        <f>'Schedule 3B_Income_Eastern'!CI18+'Schedule 3C_Income_Western'!CI18+'Schedule 3D_Income_The Cape'!CI18</f>
        <v>0</v>
      </c>
      <c r="CJ18" s="537">
        <f>'Schedule 3B_Income_Eastern'!CJ18+'Schedule 3C_Income_Western'!CJ18+'Schedule 3D_Income_The Cape'!CJ18</f>
        <v>0</v>
      </c>
      <c r="CK18" s="537">
        <f>'Schedule 3B_Income_Eastern'!CK18+'Schedule 3C_Income_Western'!CK18+'Schedule 3D_Income_The Cape'!CK18</f>
        <v>0</v>
      </c>
      <c r="CL18" s="537">
        <f>'Schedule 3B_Income_Eastern'!CL18+'Schedule 3C_Income_Western'!CL18+'Schedule 3D_Income_The Cape'!CL18</f>
        <v>0</v>
      </c>
      <c r="CM18" s="367">
        <f t="shared" si="0"/>
        <v>0</v>
      </c>
      <c r="CN18" s="537">
        <f>'Schedule 3B_Income_Eastern'!CN18+'Schedule 3C_Income_Western'!CN18+'Schedule 3D_Income_The Cape'!CN18</f>
        <v>9135087.5402083881</v>
      </c>
      <c r="CO18" s="537">
        <f>'Schedule 3B_Income_Eastern'!CO18+'Schedule 3C_Income_Western'!CO18+'Schedule 3D_Income_The Cape'!CO18</f>
        <v>9780591.5068977196</v>
      </c>
      <c r="CP18" s="537">
        <f>'Schedule 3B_Income_Eastern'!CP18+'Schedule 3C_Income_Western'!CP18+'Schedule 3D_Income_The Cape'!CP18</f>
        <v>11278318.360187212</v>
      </c>
      <c r="CQ18" s="537">
        <f>'Schedule 3B_Income_Eastern'!CQ18+'Schedule 3C_Income_Western'!CQ18+'Schedule 3D_Income_The Cape'!CQ18</f>
        <v>12476494.335786466</v>
      </c>
      <c r="CR18" s="367">
        <f t="shared" si="1"/>
        <v>28461397.231493831</v>
      </c>
      <c r="CS18" s="712">
        <f>'Schedule 3B_Income_Eastern'!CS18+'Schedule 3C_Income_Western'!CS18+'Schedule 3D_Income_The Cape'!CS18</f>
        <v>9135087.5402083881</v>
      </c>
      <c r="CT18" s="712">
        <f>'Schedule 3B_Income_Eastern'!CT18+'Schedule 3C_Income_Western'!CT18+'Schedule 3D_Income_The Cape'!CT18</f>
        <v>9780591.5068977196</v>
      </c>
      <c r="CU18" s="712">
        <f>'Schedule 3B_Income_Eastern'!CU18+'Schedule 3C_Income_Western'!CU18+'Schedule 3D_Income_The Cape'!CU18</f>
        <v>11278318.360187212</v>
      </c>
      <c r="CV18" s="712">
        <f>'Schedule 3B_Income_Eastern'!CV18+'Schedule 3C_Income_Western'!CV18+'Schedule 3D_Income_The Cape'!CV18</f>
        <v>12476494.335786466</v>
      </c>
      <c r="CW18" s="367">
        <f t="shared" si="2"/>
        <v>28461397.231493831</v>
      </c>
    </row>
    <row r="19" spans="1:101" ht="15.75" customHeight="1">
      <c r="A19" s="118" t="s">
        <v>196</v>
      </c>
      <c r="B19" s="209">
        <v>2</v>
      </c>
      <c r="C19" s="537">
        <f>'Schedule 3B_Income_Eastern'!C19+'Schedule 3C_Income_Western'!C19+'Schedule 3D_Income_The Cape'!C19</f>
        <v>0</v>
      </c>
      <c r="D19" s="537">
        <f>'Schedule 3B_Income_Eastern'!D19+'Schedule 3C_Income_Western'!D19+'Schedule 3D_Income_The Cape'!D19</f>
        <v>0</v>
      </c>
      <c r="E19" s="537">
        <f>'Schedule 3B_Income_Eastern'!E19+'Schedule 3C_Income_Western'!E19+'Schedule 3D_Income_The Cape'!E19</f>
        <v>0</v>
      </c>
      <c r="F19" s="537">
        <f>'Schedule 3B_Income_Eastern'!F19+'Schedule 3C_Income_Western'!F19+'Schedule 3D_Income_The Cape'!F19</f>
        <v>0</v>
      </c>
      <c r="G19" s="537">
        <f>'Schedule 3B_Income_Eastern'!G19+'Schedule 3C_Income_Western'!G19+'Schedule 3D_Income_The Cape'!G19</f>
        <v>0</v>
      </c>
      <c r="H19" s="537">
        <f>'Schedule 3B_Income_Eastern'!H19+'Schedule 3C_Income_Western'!H19+'Schedule 3D_Income_The Cape'!H19</f>
        <v>6120654.2687198231</v>
      </c>
      <c r="I19" s="537">
        <f>'Schedule 3B_Income_Eastern'!I19+'Schedule 3C_Income_Western'!I19+'Schedule 3D_Income_The Cape'!I19</f>
        <v>6161508.3690775624</v>
      </c>
      <c r="J19" s="537">
        <f>'Schedule 3B_Income_Eastern'!J19+'Schedule 3C_Income_Western'!J19+'Schedule 3D_Income_The Cape'!J19</f>
        <v>7486461.6149945734</v>
      </c>
      <c r="K19" s="537">
        <f>'Schedule 3B_Income_Eastern'!K19+'Schedule 3C_Income_Western'!K19+'Schedule 3D_Income_The Cape'!K19</f>
        <v>8718703.604471894</v>
      </c>
      <c r="L19" s="537">
        <f>'Schedule 3B_Income_Eastern'!L19+'Schedule 3C_Income_Western'!L19+'Schedule 3D_Income_The Cape'!L19</f>
        <v>28487327.857263852</v>
      </c>
      <c r="M19" s="537">
        <f>'Schedule 3B_Income_Eastern'!M19+'Schedule 3C_Income_Western'!M19+'Schedule 3D_Income_The Cape'!M19</f>
        <v>28487327.857263852</v>
      </c>
      <c r="N19" s="209">
        <v>2</v>
      </c>
      <c r="O19" s="537">
        <f>'Schedule 3B_Income_Eastern'!O19+'Schedule 3C_Income_Western'!O19+'Schedule 3D_Income_The Cape'!O19</f>
        <v>0</v>
      </c>
      <c r="P19" s="537">
        <f>'Schedule 3B_Income_Eastern'!P19+'Schedule 3C_Income_Western'!P19+'Schedule 3D_Income_The Cape'!P19</f>
        <v>0</v>
      </c>
      <c r="Q19" s="537">
        <f>'Schedule 3B_Income_Eastern'!Q19+'Schedule 3C_Income_Western'!Q19+'Schedule 3D_Income_The Cape'!Q19</f>
        <v>0</v>
      </c>
      <c r="R19" s="537">
        <f>'Schedule 3B_Income_Eastern'!R19+'Schedule 3C_Income_Western'!R19+'Schedule 3D_Income_The Cape'!R19</f>
        <v>0</v>
      </c>
      <c r="S19" s="537">
        <f>'Schedule 3B_Income_Eastern'!S19+'Schedule 3C_Income_Western'!S19+'Schedule 3D_Income_The Cape'!S19</f>
        <v>0</v>
      </c>
      <c r="T19" s="537">
        <f>'Schedule 3B_Income_Eastern'!T19+'Schedule 3C_Income_Western'!T19+'Schedule 3D_Income_The Cape'!T19</f>
        <v>7286825.2695901133</v>
      </c>
      <c r="U19" s="537">
        <f>'Schedule 3B_Income_Eastern'!U19+'Schedule 3C_Income_Western'!U19+'Schedule 3D_Income_The Cape'!U19</f>
        <v>8087962.5817389693</v>
      </c>
      <c r="V19" s="537">
        <f>'Schedule 3B_Income_Eastern'!V19+'Schedule 3C_Income_Western'!V19+'Schedule 3D_Income_The Cape'!V19</f>
        <v>9697824.1037737001</v>
      </c>
      <c r="W19" s="537">
        <f>'Schedule 3B_Income_Eastern'!W19+'Schedule 3C_Income_Western'!W19+'Schedule 3D_Income_The Cape'!W19</f>
        <v>10899403.963174002</v>
      </c>
      <c r="X19" s="537">
        <f>'Schedule 3B_Income_Eastern'!X19+'Schedule 3C_Income_Western'!X19+'Schedule 3D_Income_The Cape'!X19</f>
        <v>35972015.918276779</v>
      </c>
      <c r="Y19" s="537">
        <f>'Schedule 3B_Income_Eastern'!Y19+'Schedule 3C_Income_Western'!Y19+'Schedule 3D_Income_The Cape'!Y19</f>
        <v>35972015.918276779</v>
      </c>
      <c r="Z19" s="209">
        <v>2</v>
      </c>
      <c r="AA19" s="537">
        <f>'Schedule 3B_Income_Eastern'!AA19+'Schedule 3C_Income_Western'!AA19+'Schedule 3D_Income_The Cape'!AA19</f>
        <v>0</v>
      </c>
      <c r="AB19" s="537">
        <f>'Schedule 3B_Income_Eastern'!AB19+'Schedule 3C_Income_Western'!AB19+'Schedule 3D_Income_The Cape'!AB19</f>
        <v>0</v>
      </c>
      <c r="AC19" s="537">
        <f>'Schedule 3B_Income_Eastern'!AC19+'Schedule 3C_Income_Western'!AC19+'Schedule 3D_Income_The Cape'!AC19</f>
        <v>0</v>
      </c>
      <c r="AD19" s="537">
        <f>'Schedule 3B_Income_Eastern'!AD19+'Schedule 3C_Income_Western'!AD19+'Schedule 3D_Income_The Cape'!AD19</f>
        <v>0</v>
      </c>
      <c r="AE19" s="537">
        <f>'Schedule 3B_Income_Eastern'!AE19+'Schedule 3C_Income_Western'!AE19+'Schedule 3D_Income_The Cape'!AE19</f>
        <v>0</v>
      </c>
      <c r="AF19" s="537">
        <f>'Schedule 3B_Income_Eastern'!AF19+'Schedule 3C_Income_Western'!AF19+'Schedule 3D_Income_The Cape'!AF19</f>
        <v>2640882.2840115028</v>
      </c>
      <c r="AG19" s="537">
        <f>'Schedule 3B_Income_Eastern'!AG19+'Schedule 3C_Income_Western'!AG19+'Schedule 3D_Income_The Cape'!AG19</f>
        <v>2847552.1635209639</v>
      </c>
      <c r="AH19" s="537">
        <f>'Schedule 3B_Income_Eastern'!AH19+'Schedule 3C_Income_Western'!AH19+'Schedule 3D_Income_The Cape'!AH19</f>
        <v>3346209.3303821106</v>
      </c>
      <c r="AI19" s="537">
        <f>'Schedule 3B_Income_Eastern'!AI19+'Schedule 3C_Income_Western'!AI19+'Schedule 3D_Income_The Cape'!AI19</f>
        <v>3603026.7476769201</v>
      </c>
      <c r="AJ19" s="537">
        <f>'Schedule 3B_Income_Eastern'!AJ19+'Schedule 3C_Income_Western'!AJ19+'Schedule 3D_Income_The Cape'!AJ19</f>
        <v>12437670.525591496</v>
      </c>
      <c r="AK19" s="537">
        <f>'Schedule 3B_Income_Eastern'!AK19+'Schedule 3C_Income_Western'!AK19+'Schedule 3D_Income_The Cape'!AK19</f>
        <v>12437670.525591496</v>
      </c>
      <c r="AL19" s="209">
        <v>2</v>
      </c>
      <c r="AM19" s="537">
        <f>'Schedule 3B_Income_Eastern'!AM19+'Schedule 3C_Income_Western'!AM19+'Schedule 3D_Income_The Cape'!AM19</f>
        <v>0</v>
      </c>
      <c r="AN19" s="537">
        <f>'Schedule 3B_Income_Eastern'!AN19+'Schedule 3C_Income_Western'!AN19+'Schedule 3D_Income_The Cape'!AN19</f>
        <v>0</v>
      </c>
      <c r="AO19" s="537">
        <f>'Schedule 3B_Income_Eastern'!AO19+'Schedule 3C_Income_Western'!AO19+'Schedule 3D_Income_The Cape'!AO19</f>
        <v>0</v>
      </c>
      <c r="AP19" s="537">
        <f>'Schedule 3B_Income_Eastern'!AP19+'Schedule 3C_Income_Western'!AP19+'Schedule 3D_Income_The Cape'!AP19</f>
        <v>0</v>
      </c>
      <c r="AQ19" s="537">
        <f>'Schedule 3B_Income_Eastern'!AQ19+'Schedule 3C_Income_Western'!AQ19+'Schedule 3D_Income_The Cape'!AQ19</f>
        <v>0</v>
      </c>
      <c r="AR19" s="537">
        <f>'Schedule 3B_Income_Eastern'!AR19+'Schedule 3C_Income_Western'!AR19+'Schedule 3D_Income_The Cape'!AR19</f>
        <v>16828842.434564009</v>
      </c>
      <c r="AS19" s="537">
        <f>'Schedule 3B_Income_Eastern'!AS19+'Schedule 3C_Income_Western'!AS19+'Schedule 3D_Income_The Cape'!AS19</f>
        <v>17671570.88883207</v>
      </c>
      <c r="AT19" s="537">
        <f>'Schedule 3B_Income_Eastern'!AT19+'Schedule 3C_Income_Western'!AT19+'Schedule 3D_Income_The Cape'!AT19</f>
        <v>18719925.212912407</v>
      </c>
      <c r="AU19" s="537">
        <f>'Schedule 3B_Income_Eastern'!AU19+'Schedule 3C_Income_Western'!AU19+'Schedule 3D_Income_The Cape'!AU19</f>
        <v>19483229.404775407</v>
      </c>
      <c r="AV19" s="537">
        <f>'Schedule 3B_Income_Eastern'!AV19+'Schedule 3C_Income_Western'!AV19+'Schedule 3D_Income_The Cape'!AV19</f>
        <v>72703567.941083893</v>
      </c>
      <c r="AW19" s="537">
        <f>'Schedule 3B_Income_Eastern'!AW19+'Schedule 3C_Income_Western'!AW19+'Schedule 3D_Income_The Cape'!AW19</f>
        <v>72703567.941083893</v>
      </c>
      <c r="AX19" s="209">
        <v>2</v>
      </c>
      <c r="AY19" s="537">
        <f>'Schedule 3B_Income_Eastern'!AY19+'Schedule 3C_Income_Western'!AY19+'Schedule 3D_Income_The Cape'!AY19</f>
        <v>0</v>
      </c>
      <c r="AZ19" s="537">
        <f>'Schedule 3B_Income_Eastern'!AZ19+'Schedule 3C_Income_Western'!AZ19+'Schedule 3D_Income_The Cape'!AZ19</f>
        <v>0</v>
      </c>
      <c r="BA19" s="537">
        <f>'Schedule 3B_Income_Eastern'!BA19+'Schedule 3C_Income_Western'!BA19+'Schedule 3D_Income_The Cape'!BA19</f>
        <v>0</v>
      </c>
      <c r="BB19" s="537">
        <f>'Schedule 3B_Income_Eastern'!BB19+'Schedule 3C_Income_Western'!BB19+'Schedule 3D_Income_The Cape'!BB19</f>
        <v>0</v>
      </c>
      <c r="BC19" s="537">
        <f>'Schedule 3B_Income_Eastern'!BC19+'Schedule 3C_Income_Western'!BC19+'Schedule 3D_Income_The Cape'!BC19</f>
        <v>0</v>
      </c>
      <c r="BD19" s="537">
        <f>'Schedule 3B_Income_Eastern'!BD19+'Schedule 3C_Income_Western'!BD19+'Schedule 3D_Income_The Cape'!BD19</f>
        <v>369207.19192445674</v>
      </c>
      <c r="BE19" s="537">
        <f>'Schedule 3B_Income_Eastern'!BE19+'Schedule 3C_Income_Western'!BE19+'Schedule 3D_Income_The Cape'!BE19</f>
        <v>371721.59710638906</v>
      </c>
      <c r="BF19" s="537">
        <f>'Schedule 3B_Income_Eastern'!BF19+'Schedule 3C_Income_Western'!BF19+'Schedule 3D_Income_The Cape'!BF19</f>
        <v>528286.59841422352</v>
      </c>
      <c r="BG19" s="537">
        <f>'Schedule 3B_Income_Eastern'!BG19+'Schedule 3C_Income_Western'!BG19+'Schedule 3D_Income_The Cape'!BG19</f>
        <v>534854.4488570044</v>
      </c>
      <c r="BH19" s="537">
        <f>'Schedule 3B_Income_Eastern'!BH19+'Schedule 3C_Income_Western'!BH19+'Schedule 3D_Income_The Cape'!BH19</f>
        <v>1804069.8363020737</v>
      </c>
      <c r="BI19" s="537">
        <f>'Schedule 3B_Income_Eastern'!BI19+'Schedule 3C_Income_Western'!BI19+'Schedule 3D_Income_The Cape'!BI19</f>
        <v>1804069.8363020737</v>
      </c>
      <c r="BJ19" s="209">
        <v>2</v>
      </c>
      <c r="BK19" s="537">
        <f>'Schedule 3B_Income_Eastern'!BK19+'Schedule 3C_Income_Western'!BK19+'Schedule 3D_Income_The Cape'!BK19</f>
        <v>0</v>
      </c>
      <c r="BL19" s="537">
        <f>'Schedule 3B_Income_Eastern'!BL19+'Schedule 3C_Income_Western'!BL19+'Schedule 3D_Income_The Cape'!BL19</f>
        <v>0</v>
      </c>
      <c r="BM19" s="537">
        <f>'Schedule 3B_Income_Eastern'!BM19+'Schedule 3C_Income_Western'!BM19+'Schedule 3D_Income_The Cape'!BM19</f>
        <v>0</v>
      </c>
      <c r="BN19" s="537">
        <f>'Schedule 3B_Income_Eastern'!BN19+'Schedule 3C_Income_Western'!BN19+'Schedule 3D_Income_The Cape'!BN19</f>
        <v>0</v>
      </c>
      <c r="BO19" s="537">
        <f>'Schedule 3B_Income_Eastern'!BO19+'Schedule 3C_Income_Western'!BO19+'Schedule 3D_Income_The Cape'!BO19</f>
        <v>0</v>
      </c>
      <c r="BP19" s="537">
        <f>'Schedule 3B_Income_Eastern'!BP19+'Schedule 3C_Income_Western'!BP19+'Schedule 3D_Income_The Cape'!BP19</f>
        <v>0</v>
      </c>
      <c r="BQ19" s="537">
        <f>'Schedule 3B_Income_Eastern'!BQ19+'Schedule 3C_Income_Western'!BQ19+'Schedule 3D_Income_The Cape'!BQ19</f>
        <v>0</v>
      </c>
      <c r="BR19" s="537">
        <f>'Schedule 3B_Income_Eastern'!BR19+'Schedule 3C_Income_Western'!BR19+'Schedule 3D_Income_The Cape'!BR19</f>
        <v>0</v>
      </c>
      <c r="BS19" s="537">
        <f>'Schedule 3B_Income_Eastern'!BS19+'Schedule 3C_Income_Western'!BS19+'Schedule 3D_Income_The Cape'!BS19</f>
        <v>0</v>
      </c>
      <c r="BT19" s="537">
        <f>'Schedule 3B_Income_Eastern'!BT19+'Schedule 3C_Income_Western'!BT19+'Schedule 3D_Income_The Cape'!BT19</f>
        <v>0</v>
      </c>
      <c r="BU19" s="537">
        <f>'Schedule 3B_Income_Eastern'!BU19+'Schedule 3C_Income_Western'!BU19+'Schedule 3D_Income_The Cape'!BU19</f>
        <v>0</v>
      </c>
      <c r="BV19" s="209">
        <v>2</v>
      </c>
      <c r="BW19" s="537">
        <f>'Schedule 3B_Income_Eastern'!BW19+'Schedule 3C_Income_Western'!BW19+'Schedule 3D_Income_The Cape'!BW19</f>
        <v>0</v>
      </c>
      <c r="BX19" s="537">
        <f>'Schedule 3B_Income_Eastern'!BX19+'Schedule 3C_Income_Western'!BX19+'Schedule 3D_Income_The Cape'!BX19</f>
        <v>0</v>
      </c>
      <c r="BY19" s="537">
        <f>'Schedule 3B_Income_Eastern'!BY19+'Schedule 3C_Income_Western'!BY19+'Schedule 3D_Income_The Cape'!BY19</f>
        <v>0</v>
      </c>
      <c r="BZ19" s="537">
        <f>'Schedule 3B_Income_Eastern'!BZ19+'Schedule 3C_Income_Western'!BZ19+'Schedule 3D_Income_The Cape'!BZ19</f>
        <v>0</v>
      </c>
      <c r="CA19" s="537">
        <f>'Schedule 3B_Income_Eastern'!CA19+'Schedule 3C_Income_Western'!CA19+'Schedule 3D_Income_The Cape'!CA19</f>
        <v>0</v>
      </c>
      <c r="CB19" s="537">
        <f>'Schedule 3B_Income_Eastern'!CB19+'Schedule 3C_Income_Western'!CB19+'Schedule 3D_Income_The Cape'!CB19</f>
        <v>540929.71419848804</v>
      </c>
      <c r="CC19" s="537">
        <f>'Schedule 3B_Income_Eastern'!CC19+'Schedule 3C_Income_Western'!CC19+'Schedule 3D_Income_The Cape'!CC19</f>
        <v>581409.27047176939</v>
      </c>
      <c r="CD19" s="537">
        <f>'Schedule 3B_Income_Eastern'!CD19+'Schedule 3C_Income_Western'!CD19+'Schedule 3D_Income_The Cape'!CD19</f>
        <v>582484.24548519589</v>
      </c>
      <c r="CE19" s="537">
        <f>'Schedule 3B_Income_Eastern'!CE19+'Schedule 3C_Income_Western'!CE19+'Schedule 3D_Income_The Cape'!CE19</f>
        <v>544926.06085624092</v>
      </c>
      <c r="CF19" s="537">
        <f>'Schedule 3B_Income_Eastern'!CF19+'Schedule 3C_Income_Western'!CF19+'Schedule 3D_Income_The Cape'!CF19</f>
        <v>2249749.2910116944</v>
      </c>
      <c r="CG19" s="537">
        <f>'Schedule 3B_Income_Eastern'!CG19+'Schedule 3C_Income_Western'!CG19+'Schedule 3D_Income_The Cape'!CG19</f>
        <v>2249749.2910116944</v>
      </c>
      <c r="CH19" s="209">
        <v>2</v>
      </c>
      <c r="CI19" s="537">
        <f>'Schedule 3B_Income_Eastern'!CI19+'Schedule 3C_Income_Western'!CI19+'Schedule 3D_Income_The Cape'!CI19</f>
        <v>0</v>
      </c>
      <c r="CJ19" s="537">
        <f>'Schedule 3B_Income_Eastern'!CJ19+'Schedule 3C_Income_Western'!CJ19+'Schedule 3D_Income_The Cape'!CJ19</f>
        <v>0</v>
      </c>
      <c r="CK19" s="537">
        <f>'Schedule 3B_Income_Eastern'!CK19+'Schedule 3C_Income_Western'!CK19+'Schedule 3D_Income_The Cape'!CK19</f>
        <v>0</v>
      </c>
      <c r="CL19" s="537">
        <f>'Schedule 3B_Income_Eastern'!CL19+'Schedule 3C_Income_Western'!CL19+'Schedule 3D_Income_The Cape'!CL19</f>
        <v>0</v>
      </c>
      <c r="CM19" s="367">
        <f t="shared" si="0"/>
        <v>0</v>
      </c>
      <c r="CN19" s="537">
        <f>'Schedule 3B_Income_Eastern'!CN19+'Schedule 3C_Income_Western'!CN19+'Schedule 3D_Income_The Cape'!CN19</f>
        <v>33787341.163008384</v>
      </c>
      <c r="CO19" s="537">
        <f>'Schedule 3B_Income_Eastern'!CO19+'Schedule 3C_Income_Western'!CO19+'Schedule 3D_Income_The Cape'!CO19</f>
        <v>35721724.870747723</v>
      </c>
      <c r="CP19" s="537">
        <f>'Schedule 3B_Income_Eastern'!CP19+'Schedule 3C_Income_Western'!CP19+'Schedule 3D_Income_The Cape'!CP19</f>
        <v>40361191.105962217</v>
      </c>
      <c r="CQ19" s="537">
        <f>'Schedule 3B_Income_Eastern'!CQ19+'Schedule 3C_Income_Western'!CQ19+'Schedule 3D_Income_The Cape'!CQ19</f>
        <v>43784144.229811467</v>
      </c>
      <c r="CR19" s="367">
        <f t="shared" si="1"/>
        <v>79146763.592143819</v>
      </c>
      <c r="CS19" s="537">
        <f>'Schedule 3B_Income_Eastern'!CS19+'Schedule 3C_Income_Western'!CS19+'Schedule 3D_Income_The Cape'!CS19</f>
        <v>33787341.163008384</v>
      </c>
      <c r="CT19" s="537">
        <f>'Schedule 3B_Income_Eastern'!CT19+'Schedule 3C_Income_Western'!CT19+'Schedule 3D_Income_The Cape'!CT19</f>
        <v>35721724.870747723</v>
      </c>
      <c r="CU19" s="537">
        <f>'Schedule 3B_Income_Eastern'!CU19+'Schedule 3C_Income_Western'!CU19+'Schedule 3D_Income_The Cape'!CU19</f>
        <v>40361191.105962217</v>
      </c>
      <c r="CV19" s="537">
        <f>'Schedule 3B_Income_Eastern'!CV19+'Schedule 3C_Income_Western'!CV19+'Schedule 3D_Income_The Cape'!CV19</f>
        <v>43784144.229811467</v>
      </c>
      <c r="CW19" s="367">
        <f t="shared" si="2"/>
        <v>79146763.592143819</v>
      </c>
    </row>
    <row r="20" spans="1:101" ht="15.75" customHeight="1">
      <c r="A20" s="79" t="s">
        <v>198</v>
      </c>
      <c r="B20" s="209">
        <v>3</v>
      </c>
      <c r="C20" s="537">
        <f>'Schedule 3B_Income_Eastern'!C20+'Schedule 3C_Income_Western'!C20+'Schedule 3D_Income_The Cape'!C20</f>
        <v>0</v>
      </c>
      <c r="D20" s="537">
        <f>'Schedule 3B_Income_Eastern'!D20+'Schedule 3C_Income_Western'!D20+'Schedule 3D_Income_The Cape'!D20</f>
        <v>0</v>
      </c>
      <c r="E20" s="537">
        <f>'Schedule 3B_Income_Eastern'!E20+'Schedule 3C_Income_Western'!E20+'Schedule 3D_Income_The Cape'!E20</f>
        <v>0</v>
      </c>
      <c r="F20" s="537">
        <f>'Schedule 3B_Income_Eastern'!F20+'Schedule 3C_Income_Western'!F20+'Schedule 3D_Income_The Cape'!F20</f>
        <v>0</v>
      </c>
      <c r="G20" s="537">
        <f>'Schedule 3B_Income_Eastern'!G20+'Schedule 3C_Income_Western'!G20+'Schedule 3D_Income_The Cape'!G20</f>
        <v>0</v>
      </c>
      <c r="H20" s="537">
        <f>'Schedule 3B_Income_Eastern'!H20+'Schedule 3C_Income_Western'!H20+'Schedule 3D_Income_The Cape'!H20</f>
        <v>0</v>
      </c>
      <c r="I20" s="537">
        <f>'Schedule 3B_Income_Eastern'!I20+'Schedule 3C_Income_Western'!I20+'Schedule 3D_Income_The Cape'!I20</f>
        <v>0</v>
      </c>
      <c r="J20" s="537">
        <f>'Schedule 3B_Income_Eastern'!J20+'Schedule 3C_Income_Western'!J20+'Schedule 3D_Income_The Cape'!J20</f>
        <v>0</v>
      </c>
      <c r="K20" s="537">
        <f>'Schedule 3B_Income_Eastern'!K20+'Schedule 3C_Income_Western'!K20+'Schedule 3D_Income_The Cape'!K20</f>
        <v>0</v>
      </c>
      <c r="L20" s="537">
        <f>'Schedule 3B_Income_Eastern'!L20+'Schedule 3C_Income_Western'!L20+'Schedule 3D_Income_The Cape'!L20</f>
        <v>0</v>
      </c>
      <c r="M20" s="537">
        <f>'Schedule 3B_Income_Eastern'!M20+'Schedule 3C_Income_Western'!M20+'Schedule 3D_Income_The Cape'!M20</f>
        <v>0</v>
      </c>
      <c r="N20" s="209">
        <v>3</v>
      </c>
      <c r="O20" s="537">
        <f>'Schedule 3B_Income_Eastern'!O20+'Schedule 3C_Income_Western'!O20+'Schedule 3D_Income_The Cape'!O20</f>
        <v>0</v>
      </c>
      <c r="P20" s="537">
        <f>'Schedule 3B_Income_Eastern'!P20+'Schedule 3C_Income_Western'!P20+'Schedule 3D_Income_The Cape'!P20</f>
        <v>0</v>
      </c>
      <c r="Q20" s="537">
        <f>'Schedule 3B_Income_Eastern'!Q20+'Schedule 3C_Income_Western'!Q20+'Schedule 3D_Income_The Cape'!Q20</f>
        <v>0</v>
      </c>
      <c r="R20" s="537">
        <f>'Schedule 3B_Income_Eastern'!R20+'Schedule 3C_Income_Western'!R20+'Schedule 3D_Income_The Cape'!R20</f>
        <v>0</v>
      </c>
      <c r="S20" s="537">
        <f>'Schedule 3B_Income_Eastern'!S20+'Schedule 3C_Income_Western'!S20+'Schedule 3D_Income_The Cape'!S20</f>
        <v>0</v>
      </c>
      <c r="T20" s="537">
        <f>'Schedule 3B_Income_Eastern'!T20+'Schedule 3C_Income_Western'!T20+'Schedule 3D_Income_The Cape'!T20</f>
        <v>0</v>
      </c>
      <c r="U20" s="537">
        <f>'Schedule 3B_Income_Eastern'!U20+'Schedule 3C_Income_Western'!U20+'Schedule 3D_Income_The Cape'!U20</f>
        <v>0</v>
      </c>
      <c r="V20" s="537">
        <f>'Schedule 3B_Income_Eastern'!V20+'Schedule 3C_Income_Western'!V20+'Schedule 3D_Income_The Cape'!V20</f>
        <v>0</v>
      </c>
      <c r="W20" s="537">
        <f>'Schedule 3B_Income_Eastern'!W20+'Schedule 3C_Income_Western'!W20+'Schedule 3D_Income_The Cape'!W20</f>
        <v>0</v>
      </c>
      <c r="X20" s="537">
        <f>'Schedule 3B_Income_Eastern'!X20+'Schedule 3C_Income_Western'!X20+'Schedule 3D_Income_The Cape'!X20</f>
        <v>0</v>
      </c>
      <c r="Y20" s="537">
        <f>'Schedule 3B_Income_Eastern'!Y20+'Schedule 3C_Income_Western'!Y20+'Schedule 3D_Income_The Cape'!Y20</f>
        <v>0</v>
      </c>
      <c r="Z20" s="209">
        <v>3</v>
      </c>
      <c r="AA20" s="537">
        <f>'Schedule 3B_Income_Eastern'!AA20+'Schedule 3C_Income_Western'!AA20+'Schedule 3D_Income_The Cape'!AA20</f>
        <v>0</v>
      </c>
      <c r="AB20" s="537">
        <f>'Schedule 3B_Income_Eastern'!AB20+'Schedule 3C_Income_Western'!AB20+'Schedule 3D_Income_The Cape'!AB20</f>
        <v>0</v>
      </c>
      <c r="AC20" s="537">
        <f>'Schedule 3B_Income_Eastern'!AC20+'Schedule 3C_Income_Western'!AC20+'Schedule 3D_Income_The Cape'!AC20</f>
        <v>0</v>
      </c>
      <c r="AD20" s="537">
        <f>'Schedule 3B_Income_Eastern'!AD20+'Schedule 3C_Income_Western'!AD20+'Schedule 3D_Income_The Cape'!AD20</f>
        <v>0</v>
      </c>
      <c r="AE20" s="537">
        <f>'Schedule 3B_Income_Eastern'!AE20+'Schedule 3C_Income_Western'!AE20+'Schedule 3D_Income_The Cape'!AE20</f>
        <v>0</v>
      </c>
      <c r="AF20" s="537">
        <f>'Schedule 3B_Income_Eastern'!AF20+'Schedule 3C_Income_Western'!AF20+'Schedule 3D_Income_The Cape'!AF20</f>
        <v>0</v>
      </c>
      <c r="AG20" s="537">
        <f>'Schedule 3B_Income_Eastern'!AG20+'Schedule 3C_Income_Western'!AG20+'Schedule 3D_Income_The Cape'!AG20</f>
        <v>0</v>
      </c>
      <c r="AH20" s="537">
        <f>'Schedule 3B_Income_Eastern'!AH20+'Schedule 3C_Income_Western'!AH20+'Schedule 3D_Income_The Cape'!AH20</f>
        <v>0</v>
      </c>
      <c r="AI20" s="537">
        <f>'Schedule 3B_Income_Eastern'!AI20+'Schedule 3C_Income_Western'!AI20+'Schedule 3D_Income_The Cape'!AI20</f>
        <v>0</v>
      </c>
      <c r="AJ20" s="537">
        <f>'Schedule 3B_Income_Eastern'!AJ20+'Schedule 3C_Income_Western'!AJ20+'Schedule 3D_Income_The Cape'!AJ20</f>
        <v>0</v>
      </c>
      <c r="AK20" s="537">
        <f>'Schedule 3B_Income_Eastern'!AK20+'Schedule 3C_Income_Western'!AK20+'Schedule 3D_Income_The Cape'!AK20</f>
        <v>0</v>
      </c>
      <c r="AL20" s="209">
        <v>3</v>
      </c>
      <c r="AM20" s="537">
        <f>'Schedule 3B_Income_Eastern'!AM20+'Schedule 3C_Income_Western'!AM20+'Schedule 3D_Income_The Cape'!AM20</f>
        <v>0</v>
      </c>
      <c r="AN20" s="537">
        <f>'Schedule 3B_Income_Eastern'!AN20+'Schedule 3C_Income_Western'!AN20+'Schedule 3D_Income_The Cape'!AN20</f>
        <v>0</v>
      </c>
      <c r="AO20" s="537">
        <f>'Schedule 3B_Income_Eastern'!AO20+'Schedule 3C_Income_Western'!AO20+'Schedule 3D_Income_The Cape'!AO20</f>
        <v>0</v>
      </c>
      <c r="AP20" s="537">
        <f>'Schedule 3B_Income_Eastern'!AP20+'Schedule 3C_Income_Western'!AP20+'Schedule 3D_Income_The Cape'!AP20</f>
        <v>0</v>
      </c>
      <c r="AQ20" s="537">
        <f>'Schedule 3B_Income_Eastern'!AQ20+'Schedule 3C_Income_Western'!AQ20+'Schedule 3D_Income_The Cape'!AQ20</f>
        <v>0</v>
      </c>
      <c r="AR20" s="537">
        <f>'Schedule 3B_Income_Eastern'!AR20+'Schedule 3C_Income_Western'!AR20+'Schedule 3D_Income_The Cape'!AR20</f>
        <v>0</v>
      </c>
      <c r="AS20" s="537">
        <f>'Schedule 3B_Income_Eastern'!AS20+'Schedule 3C_Income_Western'!AS20+'Schedule 3D_Income_The Cape'!AS20</f>
        <v>0</v>
      </c>
      <c r="AT20" s="537">
        <f>'Schedule 3B_Income_Eastern'!AT20+'Schedule 3C_Income_Western'!AT20+'Schedule 3D_Income_The Cape'!AT20</f>
        <v>0</v>
      </c>
      <c r="AU20" s="537">
        <f>'Schedule 3B_Income_Eastern'!AU20+'Schedule 3C_Income_Western'!AU20+'Schedule 3D_Income_The Cape'!AU20</f>
        <v>0</v>
      </c>
      <c r="AV20" s="537">
        <f>'Schedule 3B_Income_Eastern'!AV20+'Schedule 3C_Income_Western'!AV20+'Schedule 3D_Income_The Cape'!AV20</f>
        <v>0</v>
      </c>
      <c r="AW20" s="537">
        <f>'Schedule 3B_Income_Eastern'!AW20+'Schedule 3C_Income_Western'!AW20+'Schedule 3D_Income_The Cape'!AW20</f>
        <v>0</v>
      </c>
      <c r="AX20" s="209">
        <v>3</v>
      </c>
      <c r="AY20" s="537">
        <f>'Schedule 3B_Income_Eastern'!AY20+'Schedule 3C_Income_Western'!AY20+'Schedule 3D_Income_The Cape'!AY20</f>
        <v>0</v>
      </c>
      <c r="AZ20" s="537">
        <f>'Schedule 3B_Income_Eastern'!AZ20+'Schedule 3C_Income_Western'!AZ20+'Schedule 3D_Income_The Cape'!AZ20</f>
        <v>0</v>
      </c>
      <c r="BA20" s="537">
        <f>'Schedule 3B_Income_Eastern'!BA20+'Schedule 3C_Income_Western'!BA20+'Schedule 3D_Income_The Cape'!BA20</f>
        <v>0</v>
      </c>
      <c r="BB20" s="537">
        <f>'Schedule 3B_Income_Eastern'!BB20+'Schedule 3C_Income_Western'!BB20+'Schedule 3D_Income_The Cape'!BB20</f>
        <v>0</v>
      </c>
      <c r="BC20" s="537">
        <f>'Schedule 3B_Income_Eastern'!BC20+'Schedule 3C_Income_Western'!BC20+'Schedule 3D_Income_The Cape'!BC20</f>
        <v>0</v>
      </c>
      <c r="BD20" s="537">
        <f>'Schedule 3B_Income_Eastern'!BD20+'Schedule 3C_Income_Western'!BD20+'Schedule 3D_Income_The Cape'!BD20</f>
        <v>0</v>
      </c>
      <c r="BE20" s="537">
        <f>'Schedule 3B_Income_Eastern'!BE20+'Schedule 3C_Income_Western'!BE20+'Schedule 3D_Income_The Cape'!BE20</f>
        <v>0</v>
      </c>
      <c r="BF20" s="537">
        <f>'Schedule 3B_Income_Eastern'!BF20+'Schedule 3C_Income_Western'!BF20+'Schedule 3D_Income_The Cape'!BF20</f>
        <v>0</v>
      </c>
      <c r="BG20" s="537">
        <f>'Schedule 3B_Income_Eastern'!BG20+'Schedule 3C_Income_Western'!BG20+'Schedule 3D_Income_The Cape'!BG20</f>
        <v>0</v>
      </c>
      <c r="BH20" s="537">
        <f>'Schedule 3B_Income_Eastern'!BH20+'Schedule 3C_Income_Western'!BH20+'Schedule 3D_Income_The Cape'!BH20</f>
        <v>0</v>
      </c>
      <c r="BI20" s="537">
        <f>'Schedule 3B_Income_Eastern'!BI20+'Schedule 3C_Income_Western'!BI20+'Schedule 3D_Income_The Cape'!BI20</f>
        <v>0</v>
      </c>
      <c r="BJ20" s="209">
        <v>3</v>
      </c>
      <c r="BK20" s="537">
        <f>'Schedule 3B_Income_Eastern'!BK20+'Schedule 3C_Income_Western'!BK20+'Schedule 3D_Income_The Cape'!BK20</f>
        <v>0</v>
      </c>
      <c r="BL20" s="537">
        <f>'Schedule 3B_Income_Eastern'!BL20+'Schedule 3C_Income_Western'!BL20+'Schedule 3D_Income_The Cape'!BL20</f>
        <v>0</v>
      </c>
      <c r="BM20" s="537">
        <f>'Schedule 3B_Income_Eastern'!BM20+'Schedule 3C_Income_Western'!BM20+'Schedule 3D_Income_The Cape'!BM20</f>
        <v>0</v>
      </c>
      <c r="BN20" s="537">
        <f>'Schedule 3B_Income_Eastern'!BN20+'Schedule 3C_Income_Western'!BN20+'Schedule 3D_Income_The Cape'!BN20</f>
        <v>0</v>
      </c>
      <c r="BO20" s="537">
        <f>'Schedule 3B_Income_Eastern'!BO20+'Schedule 3C_Income_Western'!BO20+'Schedule 3D_Income_The Cape'!BO20</f>
        <v>0</v>
      </c>
      <c r="BP20" s="537">
        <f>'Schedule 3B_Income_Eastern'!BP20+'Schedule 3C_Income_Western'!BP20+'Schedule 3D_Income_The Cape'!BP20</f>
        <v>0</v>
      </c>
      <c r="BQ20" s="537">
        <f>'Schedule 3B_Income_Eastern'!BQ20+'Schedule 3C_Income_Western'!BQ20+'Schedule 3D_Income_The Cape'!BQ20</f>
        <v>0</v>
      </c>
      <c r="BR20" s="537">
        <f>'Schedule 3B_Income_Eastern'!BR20+'Schedule 3C_Income_Western'!BR20+'Schedule 3D_Income_The Cape'!BR20</f>
        <v>0</v>
      </c>
      <c r="BS20" s="537">
        <f>'Schedule 3B_Income_Eastern'!BS20+'Schedule 3C_Income_Western'!BS20+'Schedule 3D_Income_The Cape'!BS20</f>
        <v>0</v>
      </c>
      <c r="BT20" s="537">
        <f>'Schedule 3B_Income_Eastern'!BT20+'Schedule 3C_Income_Western'!BT20+'Schedule 3D_Income_The Cape'!BT20</f>
        <v>0</v>
      </c>
      <c r="BU20" s="537">
        <f>'Schedule 3B_Income_Eastern'!BU20+'Schedule 3C_Income_Western'!BU20+'Schedule 3D_Income_The Cape'!BU20</f>
        <v>0</v>
      </c>
      <c r="BV20" s="209">
        <v>3</v>
      </c>
      <c r="BW20" s="537">
        <f>'Schedule 3B_Income_Eastern'!BW20+'Schedule 3C_Income_Western'!BW20+'Schedule 3D_Income_The Cape'!BW20</f>
        <v>0</v>
      </c>
      <c r="BX20" s="537">
        <f>'Schedule 3B_Income_Eastern'!BX20+'Schedule 3C_Income_Western'!BX20+'Schedule 3D_Income_The Cape'!BX20</f>
        <v>0</v>
      </c>
      <c r="BY20" s="537">
        <f>'Schedule 3B_Income_Eastern'!BY20+'Schedule 3C_Income_Western'!BY20+'Schedule 3D_Income_The Cape'!BY20</f>
        <v>0</v>
      </c>
      <c r="BZ20" s="537">
        <f>'Schedule 3B_Income_Eastern'!BZ20+'Schedule 3C_Income_Western'!BZ20+'Schedule 3D_Income_The Cape'!BZ20</f>
        <v>0</v>
      </c>
      <c r="CA20" s="537">
        <f>'Schedule 3B_Income_Eastern'!CA20+'Schedule 3C_Income_Western'!CA20+'Schedule 3D_Income_The Cape'!CA20</f>
        <v>0</v>
      </c>
      <c r="CB20" s="537">
        <f>'Schedule 3B_Income_Eastern'!CB20+'Schedule 3C_Income_Western'!CB20+'Schedule 3D_Income_The Cape'!CB20</f>
        <v>0</v>
      </c>
      <c r="CC20" s="537">
        <f>'Schedule 3B_Income_Eastern'!CC20+'Schedule 3C_Income_Western'!CC20+'Schedule 3D_Income_The Cape'!CC20</f>
        <v>0</v>
      </c>
      <c r="CD20" s="537">
        <f>'Schedule 3B_Income_Eastern'!CD20+'Schedule 3C_Income_Western'!CD20+'Schedule 3D_Income_The Cape'!CD20</f>
        <v>0</v>
      </c>
      <c r="CE20" s="537">
        <f>'Schedule 3B_Income_Eastern'!CE20+'Schedule 3C_Income_Western'!CE20+'Schedule 3D_Income_The Cape'!CE20</f>
        <v>0</v>
      </c>
      <c r="CF20" s="537">
        <f>'Schedule 3B_Income_Eastern'!CF20+'Schedule 3C_Income_Western'!CF20+'Schedule 3D_Income_The Cape'!CF20</f>
        <v>0</v>
      </c>
      <c r="CG20" s="537">
        <f>'Schedule 3B_Income_Eastern'!CG20+'Schedule 3C_Income_Western'!CG20+'Schedule 3D_Income_The Cape'!CG20</f>
        <v>0</v>
      </c>
      <c r="CH20" s="209">
        <v>3</v>
      </c>
      <c r="CI20" s="537">
        <f>'Schedule 3B_Income_Eastern'!CI20+'Schedule 3C_Income_Western'!CI20+'Schedule 3D_Income_The Cape'!CI20</f>
        <v>0</v>
      </c>
      <c r="CJ20" s="537">
        <f>'Schedule 3B_Income_Eastern'!CJ20+'Schedule 3C_Income_Western'!CJ20+'Schedule 3D_Income_The Cape'!CJ20</f>
        <v>0</v>
      </c>
      <c r="CK20" s="537">
        <f>'Schedule 3B_Income_Eastern'!CK20+'Schedule 3C_Income_Western'!CK20+'Schedule 3D_Income_The Cape'!CK20</f>
        <v>0</v>
      </c>
      <c r="CL20" s="537">
        <f>'Schedule 3B_Income_Eastern'!CL20+'Schedule 3C_Income_Western'!CL20+'Schedule 3D_Income_The Cape'!CL20</f>
        <v>0</v>
      </c>
      <c r="CM20" s="367">
        <f t="shared" si="0"/>
        <v>0</v>
      </c>
      <c r="CN20" s="537">
        <f>'Schedule 3B_Income_Eastern'!CN20+'Schedule 3C_Income_Western'!CN20+'Schedule 3D_Income_The Cape'!CN20</f>
        <v>0</v>
      </c>
      <c r="CO20" s="537">
        <f>'Schedule 3B_Income_Eastern'!CO20+'Schedule 3C_Income_Western'!CO20+'Schedule 3D_Income_The Cape'!CO20</f>
        <v>0</v>
      </c>
      <c r="CP20" s="537">
        <f>'Schedule 3B_Income_Eastern'!CP20+'Schedule 3C_Income_Western'!CP20+'Schedule 3D_Income_The Cape'!CP20</f>
        <v>0</v>
      </c>
      <c r="CQ20" s="537">
        <f>'Schedule 3B_Income_Eastern'!CQ20+'Schedule 3C_Income_Western'!CQ20+'Schedule 3D_Income_The Cape'!CQ20</f>
        <v>0</v>
      </c>
      <c r="CR20" s="367">
        <f t="shared" si="1"/>
        <v>0</v>
      </c>
      <c r="CS20" s="537">
        <f>'Schedule 3B_Income_Eastern'!CS20+'Schedule 3C_Income_Western'!CS20+'Schedule 3D_Income_The Cape'!CS20</f>
        <v>0</v>
      </c>
      <c r="CT20" s="537">
        <f>'Schedule 3B_Income_Eastern'!CT20+'Schedule 3C_Income_Western'!CT20+'Schedule 3D_Income_The Cape'!CT20</f>
        <v>0</v>
      </c>
      <c r="CU20" s="537">
        <f>'Schedule 3B_Income_Eastern'!CU20+'Schedule 3C_Income_Western'!CU20+'Schedule 3D_Income_The Cape'!CU20</f>
        <v>0</v>
      </c>
      <c r="CV20" s="537">
        <f>'Schedule 3B_Income_Eastern'!CV20+'Schedule 3C_Income_Western'!CV20+'Schedule 3D_Income_The Cape'!CV20</f>
        <v>0</v>
      </c>
      <c r="CW20" s="367">
        <f t="shared" si="2"/>
        <v>0</v>
      </c>
    </row>
    <row r="21" spans="1:101" ht="15.75" customHeight="1">
      <c r="A21" s="79" t="s">
        <v>200</v>
      </c>
      <c r="B21" s="209">
        <v>4</v>
      </c>
      <c r="C21" s="537">
        <f>'Schedule 3B_Income_Eastern'!C21+'Schedule 3C_Income_Western'!C21+'Schedule 3D_Income_The Cape'!C21</f>
        <v>0</v>
      </c>
      <c r="D21" s="537">
        <f>'Schedule 3B_Income_Eastern'!D21+'Schedule 3C_Income_Western'!D21+'Schedule 3D_Income_The Cape'!D21</f>
        <v>0</v>
      </c>
      <c r="E21" s="537">
        <f>'Schedule 3B_Income_Eastern'!E21+'Schedule 3C_Income_Western'!E21+'Schedule 3D_Income_The Cape'!E21</f>
        <v>0</v>
      </c>
      <c r="F21" s="537">
        <f>'Schedule 3B_Income_Eastern'!F21+'Schedule 3C_Income_Western'!F21+'Schedule 3D_Income_The Cape'!F21</f>
        <v>0</v>
      </c>
      <c r="G21" s="537">
        <f>'Schedule 3B_Income_Eastern'!G21+'Schedule 3C_Income_Western'!G21+'Schedule 3D_Income_The Cape'!G21</f>
        <v>0</v>
      </c>
      <c r="H21" s="537">
        <f>'Schedule 3B_Income_Eastern'!H21+'Schedule 3C_Income_Western'!H21+'Schedule 3D_Income_The Cape'!H21</f>
        <v>0</v>
      </c>
      <c r="I21" s="537">
        <f>'Schedule 3B_Income_Eastern'!I21+'Schedule 3C_Income_Western'!I21+'Schedule 3D_Income_The Cape'!I21</f>
        <v>0</v>
      </c>
      <c r="J21" s="537">
        <f>'Schedule 3B_Income_Eastern'!J21+'Schedule 3C_Income_Western'!J21+'Schedule 3D_Income_The Cape'!J21</f>
        <v>0</v>
      </c>
      <c r="K21" s="537">
        <f>'Schedule 3B_Income_Eastern'!K21+'Schedule 3C_Income_Western'!K21+'Schedule 3D_Income_The Cape'!K21</f>
        <v>0</v>
      </c>
      <c r="L21" s="537">
        <f>'Schedule 3B_Income_Eastern'!L21+'Schedule 3C_Income_Western'!L21+'Schedule 3D_Income_The Cape'!L21</f>
        <v>0</v>
      </c>
      <c r="M21" s="537">
        <f>'Schedule 3B_Income_Eastern'!M21+'Schedule 3C_Income_Western'!M21+'Schedule 3D_Income_The Cape'!M21</f>
        <v>0</v>
      </c>
      <c r="N21" s="209">
        <v>4</v>
      </c>
      <c r="O21" s="537">
        <f>'Schedule 3B_Income_Eastern'!O21+'Schedule 3C_Income_Western'!O21+'Schedule 3D_Income_The Cape'!O21</f>
        <v>0</v>
      </c>
      <c r="P21" s="537">
        <f>'Schedule 3B_Income_Eastern'!P21+'Schedule 3C_Income_Western'!P21+'Schedule 3D_Income_The Cape'!P21</f>
        <v>0</v>
      </c>
      <c r="Q21" s="537">
        <f>'Schedule 3B_Income_Eastern'!Q21+'Schedule 3C_Income_Western'!Q21+'Schedule 3D_Income_The Cape'!Q21</f>
        <v>0</v>
      </c>
      <c r="R21" s="537">
        <f>'Schedule 3B_Income_Eastern'!R21+'Schedule 3C_Income_Western'!R21+'Schedule 3D_Income_The Cape'!R21</f>
        <v>0</v>
      </c>
      <c r="S21" s="537">
        <f>'Schedule 3B_Income_Eastern'!S21+'Schedule 3C_Income_Western'!S21+'Schedule 3D_Income_The Cape'!S21</f>
        <v>0</v>
      </c>
      <c r="T21" s="537">
        <f>'Schedule 3B_Income_Eastern'!T21+'Schedule 3C_Income_Western'!T21+'Schedule 3D_Income_The Cape'!T21</f>
        <v>0</v>
      </c>
      <c r="U21" s="537">
        <f>'Schedule 3B_Income_Eastern'!U21+'Schedule 3C_Income_Western'!U21+'Schedule 3D_Income_The Cape'!U21</f>
        <v>0</v>
      </c>
      <c r="V21" s="537">
        <f>'Schedule 3B_Income_Eastern'!V21+'Schedule 3C_Income_Western'!V21+'Schedule 3D_Income_The Cape'!V21</f>
        <v>0</v>
      </c>
      <c r="W21" s="537">
        <f>'Schedule 3B_Income_Eastern'!W21+'Schedule 3C_Income_Western'!W21+'Schedule 3D_Income_The Cape'!W21</f>
        <v>0</v>
      </c>
      <c r="X21" s="537">
        <f>'Schedule 3B_Income_Eastern'!X21+'Schedule 3C_Income_Western'!X21+'Schedule 3D_Income_The Cape'!X21</f>
        <v>0</v>
      </c>
      <c r="Y21" s="537">
        <f>'Schedule 3B_Income_Eastern'!Y21+'Schedule 3C_Income_Western'!Y21+'Schedule 3D_Income_The Cape'!Y21</f>
        <v>0</v>
      </c>
      <c r="Z21" s="209">
        <v>4</v>
      </c>
      <c r="AA21" s="537">
        <f>'Schedule 3B_Income_Eastern'!AA21+'Schedule 3C_Income_Western'!AA21+'Schedule 3D_Income_The Cape'!AA21</f>
        <v>0</v>
      </c>
      <c r="AB21" s="537">
        <f>'Schedule 3B_Income_Eastern'!AB21+'Schedule 3C_Income_Western'!AB21+'Schedule 3D_Income_The Cape'!AB21</f>
        <v>0</v>
      </c>
      <c r="AC21" s="537">
        <f>'Schedule 3B_Income_Eastern'!AC21+'Schedule 3C_Income_Western'!AC21+'Schedule 3D_Income_The Cape'!AC21</f>
        <v>0</v>
      </c>
      <c r="AD21" s="537">
        <f>'Schedule 3B_Income_Eastern'!AD21+'Schedule 3C_Income_Western'!AD21+'Schedule 3D_Income_The Cape'!AD21</f>
        <v>0</v>
      </c>
      <c r="AE21" s="537">
        <f>'Schedule 3B_Income_Eastern'!AE21+'Schedule 3C_Income_Western'!AE21+'Schedule 3D_Income_The Cape'!AE21</f>
        <v>0</v>
      </c>
      <c r="AF21" s="537">
        <f>'Schedule 3B_Income_Eastern'!AF21+'Schedule 3C_Income_Western'!AF21+'Schedule 3D_Income_The Cape'!AF21</f>
        <v>0</v>
      </c>
      <c r="AG21" s="537">
        <f>'Schedule 3B_Income_Eastern'!AG21+'Schedule 3C_Income_Western'!AG21+'Schedule 3D_Income_The Cape'!AG21</f>
        <v>0</v>
      </c>
      <c r="AH21" s="537">
        <f>'Schedule 3B_Income_Eastern'!AH21+'Schedule 3C_Income_Western'!AH21+'Schedule 3D_Income_The Cape'!AH21</f>
        <v>0</v>
      </c>
      <c r="AI21" s="537">
        <f>'Schedule 3B_Income_Eastern'!AI21+'Schedule 3C_Income_Western'!AI21+'Schedule 3D_Income_The Cape'!AI21</f>
        <v>0</v>
      </c>
      <c r="AJ21" s="537">
        <f>'Schedule 3B_Income_Eastern'!AJ21+'Schedule 3C_Income_Western'!AJ21+'Schedule 3D_Income_The Cape'!AJ21</f>
        <v>0</v>
      </c>
      <c r="AK21" s="537">
        <f>'Schedule 3B_Income_Eastern'!AK21+'Schedule 3C_Income_Western'!AK21+'Schedule 3D_Income_The Cape'!AK21</f>
        <v>0</v>
      </c>
      <c r="AL21" s="209">
        <v>4</v>
      </c>
      <c r="AM21" s="537">
        <f>'Schedule 3B_Income_Eastern'!AM21+'Schedule 3C_Income_Western'!AM21+'Schedule 3D_Income_The Cape'!AM21</f>
        <v>0</v>
      </c>
      <c r="AN21" s="537">
        <f>'Schedule 3B_Income_Eastern'!AN21+'Schedule 3C_Income_Western'!AN21+'Schedule 3D_Income_The Cape'!AN21</f>
        <v>0</v>
      </c>
      <c r="AO21" s="537">
        <f>'Schedule 3B_Income_Eastern'!AO21+'Schedule 3C_Income_Western'!AO21+'Schedule 3D_Income_The Cape'!AO21</f>
        <v>0</v>
      </c>
      <c r="AP21" s="537">
        <f>'Schedule 3B_Income_Eastern'!AP21+'Schedule 3C_Income_Western'!AP21+'Schedule 3D_Income_The Cape'!AP21</f>
        <v>0</v>
      </c>
      <c r="AQ21" s="537">
        <f>'Schedule 3B_Income_Eastern'!AQ21+'Schedule 3C_Income_Western'!AQ21+'Schedule 3D_Income_The Cape'!AQ21</f>
        <v>0</v>
      </c>
      <c r="AR21" s="537">
        <f>'Schedule 3B_Income_Eastern'!AR21+'Schedule 3C_Income_Western'!AR21+'Schedule 3D_Income_The Cape'!AR21</f>
        <v>0</v>
      </c>
      <c r="AS21" s="537">
        <f>'Schedule 3B_Income_Eastern'!AS21+'Schedule 3C_Income_Western'!AS21+'Schedule 3D_Income_The Cape'!AS21</f>
        <v>0</v>
      </c>
      <c r="AT21" s="537">
        <f>'Schedule 3B_Income_Eastern'!AT21+'Schedule 3C_Income_Western'!AT21+'Schedule 3D_Income_The Cape'!AT21</f>
        <v>0</v>
      </c>
      <c r="AU21" s="537">
        <f>'Schedule 3B_Income_Eastern'!AU21+'Schedule 3C_Income_Western'!AU21+'Schedule 3D_Income_The Cape'!AU21</f>
        <v>0</v>
      </c>
      <c r="AV21" s="537">
        <f>'Schedule 3B_Income_Eastern'!AV21+'Schedule 3C_Income_Western'!AV21+'Schedule 3D_Income_The Cape'!AV21</f>
        <v>0</v>
      </c>
      <c r="AW21" s="537">
        <f>'Schedule 3B_Income_Eastern'!AW21+'Schedule 3C_Income_Western'!AW21+'Schedule 3D_Income_The Cape'!AW21</f>
        <v>0</v>
      </c>
      <c r="AX21" s="209">
        <v>4</v>
      </c>
      <c r="AY21" s="537">
        <f>'Schedule 3B_Income_Eastern'!AY21+'Schedule 3C_Income_Western'!AY21+'Schedule 3D_Income_The Cape'!AY21</f>
        <v>0</v>
      </c>
      <c r="AZ21" s="537">
        <f>'Schedule 3B_Income_Eastern'!AZ21+'Schedule 3C_Income_Western'!AZ21+'Schedule 3D_Income_The Cape'!AZ21</f>
        <v>0</v>
      </c>
      <c r="BA21" s="537">
        <f>'Schedule 3B_Income_Eastern'!BA21+'Schedule 3C_Income_Western'!BA21+'Schedule 3D_Income_The Cape'!BA21</f>
        <v>0</v>
      </c>
      <c r="BB21" s="537">
        <f>'Schedule 3B_Income_Eastern'!BB21+'Schedule 3C_Income_Western'!BB21+'Schedule 3D_Income_The Cape'!BB21</f>
        <v>0</v>
      </c>
      <c r="BC21" s="537">
        <f>'Schedule 3B_Income_Eastern'!BC21+'Schedule 3C_Income_Western'!BC21+'Schedule 3D_Income_The Cape'!BC21</f>
        <v>0</v>
      </c>
      <c r="BD21" s="537">
        <f>'Schedule 3B_Income_Eastern'!BD21+'Schedule 3C_Income_Western'!BD21+'Schedule 3D_Income_The Cape'!BD21</f>
        <v>0</v>
      </c>
      <c r="BE21" s="537">
        <f>'Schedule 3B_Income_Eastern'!BE21+'Schedule 3C_Income_Western'!BE21+'Schedule 3D_Income_The Cape'!BE21</f>
        <v>0</v>
      </c>
      <c r="BF21" s="537">
        <f>'Schedule 3B_Income_Eastern'!BF21+'Schedule 3C_Income_Western'!BF21+'Schedule 3D_Income_The Cape'!BF21</f>
        <v>0</v>
      </c>
      <c r="BG21" s="537">
        <f>'Schedule 3B_Income_Eastern'!BG21+'Schedule 3C_Income_Western'!BG21+'Schedule 3D_Income_The Cape'!BG21</f>
        <v>0</v>
      </c>
      <c r="BH21" s="537">
        <f>'Schedule 3B_Income_Eastern'!BH21+'Schedule 3C_Income_Western'!BH21+'Schedule 3D_Income_The Cape'!BH21</f>
        <v>0</v>
      </c>
      <c r="BI21" s="537">
        <f>'Schedule 3B_Income_Eastern'!BI21+'Schedule 3C_Income_Western'!BI21+'Schedule 3D_Income_The Cape'!BI21</f>
        <v>0</v>
      </c>
      <c r="BJ21" s="209">
        <v>4</v>
      </c>
      <c r="BK21" s="537">
        <f>'Schedule 3B_Income_Eastern'!BK21+'Schedule 3C_Income_Western'!BK21+'Schedule 3D_Income_The Cape'!BK21</f>
        <v>0</v>
      </c>
      <c r="BL21" s="537">
        <f>'Schedule 3B_Income_Eastern'!BL21+'Schedule 3C_Income_Western'!BL21+'Schedule 3D_Income_The Cape'!BL21</f>
        <v>0</v>
      </c>
      <c r="BM21" s="537">
        <f>'Schedule 3B_Income_Eastern'!BM21+'Schedule 3C_Income_Western'!BM21+'Schedule 3D_Income_The Cape'!BM21</f>
        <v>0</v>
      </c>
      <c r="BN21" s="537">
        <f>'Schedule 3B_Income_Eastern'!BN21+'Schedule 3C_Income_Western'!BN21+'Schedule 3D_Income_The Cape'!BN21</f>
        <v>0</v>
      </c>
      <c r="BO21" s="537">
        <f>'Schedule 3B_Income_Eastern'!BO21+'Schedule 3C_Income_Western'!BO21+'Schedule 3D_Income_The Cape'!BO21</f>
        <v>0</v>
      </c>
      <c r="BP21" s="537">
        <f>'Schedule 3B_Income_Eastern'!BP21+'Schedule 3C_Income_Western'!BP21+'Schedule 3D_Income_The Cape'!BP21</f>
        <v>0</v>
      </c>
      <c r="BQ21" s="537">
        <f>'Schedule 3B_Income_Eastern'!BQ21+'Schedule 3C_Income_Western'!BQ21+'Schedule 3D_Income_The Cape'!BQ21</f>
        <v>0</v>
      </c>
      <c r="BR21" s="537">
        <f>'Schedule 3B_Income_Eastern'!BR21+'Schedule 3C_Income_Western'!BR21+'Schedule 3D_Income_The Cape'!BR21</f>
        <v>0</v>
      </c>
      <c r="BS21" s="537">
        <f>'Schedule 3B_Income_Eastern'!BS21+'Schedule 3C_Income_Western'!BS21+'Schedule 3D_Income_The Cape'!BS21</f>
        <v>0</v>
      </c>
      <c r="BT21" s="537">
        <f>'Schedule 3B_Income_Eastern'!BT21+'Schedule 3C_Income_Western'!BT21+'Schedule 3D_Income_The Cape'!BT21</f>
        <v>0</v>
      </c>
      <c r="BU21" s="537">
        <f>'Schedule 3B_Income_Eastern'!BU21+'Schedule 3C_Income_Western'!BU21+'Schedule 3D_Income_The Cape'!BU21</f>
        <v>0</v>
      </c>
      <c r="BV21" s="209">
        <v>4</v>
      </c>
      <c r="BW21" s="537">
        <f>'Schedule 3B_Income_Eastern'!BW21+'Schedule 3C_Income_Western'!BW21+'Schedule 3D_Income_The Cape'!BW21</f>
        <v>0</v>
      </c>
      <c r="BX21" s="537">
        <f>'Schedule 3B_Income_Eastern'!BX21+'Schedule 3C_Income_Western'!BX21+'Schedule 3D_Income_The Cape'!BX21</f>
        <v>0</v>
      </c>
      <c r="BY21" s="537">
        <f>'Schedule 3B_Income_Eastern'!BY21+'Schedule 3C_Income_Western'!BY21+'Schedule 3D_Income_The Cape'!BY21</f>
        <v>0</v>
      </c>
      <c r="BZ21" s="537">
        <f>'Schedule 3B_Income_Eastern'!BZ21+'Schedule 3C_Income_Western'!BZ21+'Schedule 3D_Income_The Cape'!BZ21</f>
        <v>0</v>
      </c>
      <c r="CA21" s="537">
        <f>'Schedule 3B_Income_Eastern'!CA21+'Schedule 3C_Income_Western'!CA21+'Schedule 3D_Income_The Cape'!CA21</f>
        <v>0</v>
      </c>
      <c r="CB21" s="537">
        <f>'Schedule 3B_Income_Eastern'!CB21+'Schedule 3C_Income_Western'!CB21+'Schedule 3D_Income_The Cape'!CB21</f>
        <v>0</v>
      </c>
      <c r="CC21" s="537">
        <f>'Schedule 3B_Income_Eastern'!CC21+'Schedule 3C_Income_Western'!CC21+'Schedule 3D_Income_The Cape'!CC21</f>
        <v>0</v>
      </c>
      <c r="CD21" s="537">
        <f>'Schedule 3B_Income_Eastern'!CD21+'Schedule 3C_Income_Western'!CD21+'Schedule 3D_Income_The Cape'!CD21</f>
        <v>0</v>
      </c>
      <c r="CE21" s="537">
        <f>'Schedule 3B_Income_Eastern'!CE21+'Schedule 3C_Income_Western'!CE21+'Schedule 3D_Income_The Cape'!CE21</f>
        <v>0</v>
      </c>
      <c r="CF21" s="537">
        <f>'Schedule 3B_Income_Eastern'!CF21+'Schedule 3C_Income_Western'!CF21+'Schedule 3D_Income_The Cape'!CF21</f>
        <v>0</v>
      </c>
      <c r="CG21" s="537">
        <f>'Schedule 3B_Income_Eastern'!CG21+'Schedule 3C_Income_Western'!CG21+'Schedule 3D_Income_The Cape'!CG21</f>
        <v>0</v>
      </c>
      <c r="CH21" s="209">
        <v>4</v>
      </c>
      <c r="CI21" s="537">
        <f>'Schedule 3B_Income_Eastern'!CI21+'Schedule 3C_Income_Western'!CI21+'Schedule 3D_Income_The Cape'!CI21</f>
        <v>0</v>
      </c>
      <c r="CJ21" s="537">
        <f>'Schedule 3B_Income_Eastern'!CJ21+'Schedule 3C_Income_Western'!CJ21+'Schedule 3D_Income_The Cape'!CJ21</f>
        <v>0</v>
      </c>
      <c r="CK21" s="537">
        <f>'Schedule 3B_Income_Eastern'!CK21+'Schedule 3C_Income_Western'!CK21+'Schedule 3D_Income_The Cape'!CK21</f>
        <v>0</v>
      </c>
      <c r="CL21" s="537">
        <f>'Schedule 3B_Income_Eastern'!CL21+'Schedule 3C_Income_Western'!CL21+'Schedule 3D_Income_The Cape'!CL21</f>
        <v>0</v>
      </c>
      <c r="CM21" s="367">
        <f t="shared" si="0"/>
        <v>0</v>
      </c>
      <c r="CN21" s="537">
        <f>'Schedule 3B_Income_Eastern'!CN21+'Schedule 3C_Income_Western'!CN21+'Schedule 3D_Income_The Cape'!CN21</f>
        <v>0</v>
      </c>
      <c r="CO21" s="537">
        <f>'Schedule 3B_Income_Eastern'!CO21+'Schedule 3C_Income_Western'!CO21+'Schedule 3D_Income_The Cape'!CO21</f>
        <v>0</v>
      </c>
      <c r="CP21" s="537">
        <f>'Schedule 3B_Income_Eastern'!CP21+'Schedule 3C_Income_Western'!CP21+'Schedule 3D_Income_The Cape'!CP21</f>
        <v>0</v>
      </c>
      <c r="CQ21" s="537">
        <f>'Schedule 3B_Income_Eastern'!CQ21+'Schedule 3C_Income_Western'!CQ21+'Schedule 3D_Income_The Cape'!CQ21</f>
        <v>0</v>
      </c>
      <c r="CR21" s="367">
        <f>SUM(L21,X21,AJ21,CF21)</f>
        <v>0</v>
      </c>
      <c r="CS21" s="537">
        <f>'Schedule 3B_Income_Eastern'!CS21+'Schedule 3C_Income_Western'!CS21+'Schedule 3D_Income_The Cape'!CS21</f>
        <v>0</v>
      </c>
      <c r="CT21" s="537">
        <f>'Schedule 3B_Income_Eastern'!CT21+'Schedule 3C_Income_Western'!CT21+'Schedule 3D_Income_The Cape'!CT21</f>
        <v>0</v>
      </c>
      <c r="CU21" s="537">
        <f>'Schedule 3B_Income_Eastern'!CU21+'Schedule 3C_Income_Western'!CU21+'Schedule 3D_Income_The Cape'!CU21</f>
        <v>0</v>
      </c>
      <c r="CV21" s="537">
        <f>'Schedule 3B_Income_Eastern'!CV21+'Schedule 3C_Income_Western'!CV21+'Schedule 3D_Income_The Cape'!CV21</f>
        <v>0</v>
      </c>
      <c r="CW21" s="367">
        <f>SUM(CG21,AK21,Y21,M21)</f>
        <v>0</v>
      </c>
    </row>
    <row r="22" spans="1:101" ht="15.75" customHeight="1">
      <c r="A22" s="118" t="s">
        <v>202</v>
      </c>
      <c r="B22" s="209">
        <v>5</v>
      </c>
      <c r="C22" s="537">
        <f>'Schedule 3B_Income_Eastern'!C22+'Schedule 3C_Income_Western'!C22+'Schedule 3D_Income_The Cape'!C22</f>
        <v>1785237.4845638955</v>
      </c>
      <c r="D22" s="537">
        <f>'Schedule 3B_Income_Eastern'!D22+'Schedule 3C_Income_Western'!D22+'Schedule 3D_Income_The Cape'!D22</f>
        <v>1740026.1605395866</v>
      </c>
      <c r="E22" s="537">
        <f>'Schedule 3B_Income_Eastern'!E22+'Schedule 3C_Income_Western'!E22+'Schedule 3D_Income_The Cape'!E22</f>
        <v>1802258.3623215179</v>
      </c>
      <c r="F22" s="537">
        <f>'Schedule 3B_Income_Eastern'!F22+'Schedule 3C_Income_Western'!F22+'Schedule 3D_Income_The Cape'!F22</f>
        <v>2046362.4788548816</v>
      </c>
      <c r="G22" s="537">
        <f>'Schedule 3B_Income_Eastern'!G22+'Schedule 3C_Income_Western'!G22+'Schedule 3D_Income_The Cape'!G22</f>
        <v>7373884.4862798806</v>
      </c>
      <c r="H22" s="537">
        <f>'Schedule 3B_Income_Eastern'!H22+'Schedule 3C_Income_Western'!H22+'Schedule 3D_Income_The Cape'!H22</f>
        <v>6120654.2687198231</v>
      </c>
      <c r="I22" s="537">
        <f>'Schedule 3B_Income_Eastern'!I22+'Schedule 3C_Income_Western'!I22+'Schedule 3D_Income_The Cape'!I22</f>
        <v>6161508.3690775624</v>
      </c>
      <c r="J22" s="537">
        <f>'Schedule 3B_Income_Eastern'!J22+'Schedule 3C_Income_Western'!J22+'Schedule 3D_Income_The Cape'!J22</f>
        <v>7486461.6149945734</v>
      </c>
      <c r="K22" s="537">
        <f>'Schedule 3B_Income_Eastern'!K22+'Schedule 3C_Income_Western'!K22+'Schedule 3D_Income_The Cape'!K22</f>
        <v>8718703.604471894</v>
      </c>
      <c r="L22" s="537">
        <f>'Schedule 3B_Income_Eastern'!L22+'Schedule 3C_Income_Western'!L22+'Schedule 3D_Income_The Cape'!L22</f>
        <v>28487327.857263852</v>
      </c>
      <c r="M22" s="537">
        <f>'Schedule 3B_Income_Eastern'!M22+'Schedule 3C_Income_Western'!M22+'Schedule 3D_Income_The Cape'!M22</f>
        <v>35861212.343543738</v>
      </c>
      <c r="N22" s="209">
        <v>5</v>
      </c>
      <c r="O22" s="537">
        <f>'Schedule 3B_Income_Eastern'!O22+'Schedule 3C_Income_Western'!O22+'Schedule 3D_Income_The Cape'!O22</f>
        <v>3840158.1613907889</v>
      </c>
      <c r="P22" s="537">
        <f>'Schedule 3B_Income_Eastern'!P22+'Schedule 3C_Income_Western'!P22+'Schedule 3D_Income_The Cape'!P22</f>
        <v>4160442.2709303298</v>
      </c>
      <c r="Q22" s="537">
        <f>'Schedule 3B_Income_Eastern'!Q22+'Schedule 3C_Income_Western'!Q22+'Schedule 3D_Income_The Cape'!Q22</f>
        <v>4495391.7619288806</v>
      </c>
      <c r="R22" s="537">
        <f>'Schedule 3B_Income_Eastern'!R22+'Schedule 3C_Income_Western'!R22+'Schedule 3D_Income_The Cape'!R22</f>
        <v>5030653.8395795813</v>
      </c>
      <c r="S22" s="537">
        <f>'Schedule 3B_Income_Eastern'!S22+'Schedule 3C_Income_Western'!S22+'Schedule 3D_Income_The Cape'!S22</f>
        <v>17526646.033829585</v>
      </c>
      <c r="T22" s="537">
        <f>'Schedule 3B_Income_Eastern'!T22+'Schedule 3C_Income_Western'!T22+'Schedule 3D_Income_The Cape'!T22</f>
        <v>7286825.2695901133</v>
      </c>
      <c r="U22" s="537">
        <f>'Schedule 3B_Income_Eastern'!U22+'Schedule 3C_Income_Western'!U22+'Schedule 3D_Income_The Cape'!U22</f>
        <v>8087962.5817389693</v>
      </c>
      <c r="V22" s="537">
        <f>'Schedule 3B_Income_Eastern'!V22+'Schedule 3C_Income_Western'!V22+'Schedule 3D_Income_The Cape'!V22</f>
        <v>9697824.1037737001</v>
      </c>
      <c r="W22" s="537">
        <f>'Schedule 3B_Income_Eastern'!W22+'Schedule 3C_Income_Western'!W22+'Schedule 3D_Income_The Cape'!W22</f>
        <v>10899403.963174002</v>
      </c>
      <c r="X22" s="537">
        <f>'Schedule 3B_Income_Eastern'!X22+'Schedule 3C_Income_Western'!X22+'Schedule 3D_Income_The Cape'!X22</f>
        <v>35972015.918276779</v>
      </c>
      <c r="Y22" s="537">
        <f>'Schedule 3B_Income_Eastern'!Y22+'Schedule 3C_Income_Western'!Y22+'Schedule 3D_Income_The Cape'!Y22</f>
        <v>53498661.952106364</v>
      </c>
      <c r="Z22" s="209">
        <v>5</v>
      </c>
      <c r="AA22" s="537">
        <f>'Schedule 3B_Income_Eastern'!AA22+'Schedule 3C_Income_Western'!AA22+'Schedule 3D_Income_The Cape'!AA22</f>
        <v>1519119.6886416238</v>
      </c>
      <c r="AB22" s="537">
        <f>'Schedule 3B_Income_Eastern'!AB22+'Schedule 3C_Income_Western'!AB22+'Schedule 3D_Income_The Cape'!AB22</f>
        <v>1691530.5060599979</v>
      </c>
      <c r="AC22" s="537">
        <f>'Schedule 3B_Income_Eastern'!AC22+'Schedule 3C_Income_Western'!AC22+'Schedule 3D_Income_The Cape'!AC22</f>
        <v>2003426.7799483782</v>
      </c>
      <c r="AD22" s="537">
        <f>'Schedule 3B_Income_Eastern'!AD22+'Schedule 3C_Income_Western'!AD22+'Schedule 3D_Income_The Cape'!AD22</f>
        <v>2264651.8326169704</v>
      </c>
      <c r="AE22" s="537">
        <f>'Schedule 3B_Income_Eastern'!AE22+'Schedule 3C_Income_Western'!AE22+'Schedule 3D_Income_The Cape'!AE22</f>
        <v>7478728.8072669702</v>
      </c>
      <c r="AF22" s="537">
        <f>'Schedule 3B_Income_Eastern'!AF22+'Schedule 3C_Income_Western'!AF22+'Schedule 3D_Income_The Cape'!AF22</f>
        <v>2640882.2840115028</v>
      </c>
      <c r="AG22" s="537">
        <f>'Schedule 3B_Income_Eastern'!AG22+'Schedule 3C_Income_Western'!AG22+'Schedule 3D_Income_The Cape'!AG22</f>
        <v>2847552.1635209639</v>
      </c>
      <c r="AH22" s="537">
        <f>'Schedule 3B_Income_Eastern'!AH22+'Schedule 3C_Income_Western'!AH22+'Schedule 3D_Income_The Cape'!AH22</f>
        <v>3346209.3303821106</v>
      </c>
      <c r="AI22" s="537">
        <f>'Schedule 3B_Income_Eastern'!AI22+'Schedule 3C_Income_Western'!AI22+'Schedule 3D_Income_The Cape'!AI22</f>
        <v>3603026.7476769201</v>
      </c>
      <c r="AJ22" s="537">
        <f>'Schedule 3B_Income_Eastern'!AJ22+'Schedule 3C_Income_Western'!AJ22+'Schedule 3D_Income_The Cape'!AJ22</f>
        <v>12437670.525591496</v>
      </c>
      <c r="AK22" s="537">
        <f>'Schedule 3B_Income_Eastern'!AK22+'Schedule 3C_Income_Western'!AK22+'Schedule 3D_Income_The Cape'!AK22</f>
        <v>19916399.332858466</v>
      </c>
      <c r="AL22" s="209">
        <v>5</v>
      </c>
      <c r="AM22" s="537">
        <f>'Schedule 3B_Income_Eastern'!AM22+'Schedule 3C_Income_Western'!AM22+'Schedule 3D_Income_The Cape'!AM22</f>
        <v>15016500.389682814</v>
      </c>
      <c r="AN22" s="537">
        <f>'Schedule 3B_Income_Eastern'!AN22+'Schedule 3C_Income_Western'!AN22+'Schedule 3D_Income_The Cape'!AN22</f>
        <v>17749728.55917694</v>
      </c>
      <c r="AO22" s="537">
        <f>'Schedule 3B_Income_Eastern'!AO22+'Schedule 3C_Income_Western'!AO22+'Schedule 3D_Income_The Cape'!AO22</f>
        <v>22265422.470965248</v>
      </c>
      <c r="AP22" s="537">
        <f>'Schedule 3B_Income_Eastern'!AP22+'Schedule 3C_Income_Western'!AP22+'Schedule 3D_Income_The Cape'!AP22</f>
        <v>24229272.161288582</v>
      </c>
      <c r="AQ22" s="537">
        <f>'Schedule 3B_Income_Eastern'!AQ22+'Schedule 3C_Income_Western'!AQ22+'Schedule 3D_Income_The Cape'!AQ22</f>
        <v>79260923.581113592</v>
      </c>
      <c r="AR22" s="537">
        <f>'Schedule 3B_Income_Eastern'!AR22+'Schedule 3C_Income_Western'!AR22+'Schedule 3D_Income_The Cape'!AR22</f>
        <v>16828842.434564009</v>
      </c>
      <c r="AS22" s="537">
        <f>'Schedule 3B_Income_Eastern'!AS22+'Schedule 3C_Income_Western'!AS22+'Schedule 3D_Income_The Cape'!AS22</f>
        <v>17671570.88883207</v>
      </c>
      <c r="AT22" s="537">
        <f>'Schedule 3B_Income_Eastern'!AT22+'Schedule 3C_Income_Western'!AT22+'Schedule 3D_Income_The Cape'!AT22</f>
        <v>18719925.212912407</v>
      </c>
      <c r="AU22" s="537">
        <f>'Schedule 3B_Income_Eastern'!AU22+'Schedule 3C_Income_Western'!AU22+'Schedule 3D_Income_The Cape'!AU22</f>
        <v>19483229.404775407</v>
      </c>
      <c r="AV22" s="537">
        <f>'Schedule 3B_Income_Eastern'!AV22+'Schedule 3C_Income_Western'!AV22+'Schedule 3D_Income_The Cape'!AV22</f>
        <v>72703567.941083893</v>
      </c>
      <c r="AW22" s="537">
        <f>'Schedule 3B_Income_Eastern'!AW22+'Schedule 3C_Income_Western'!AW22+'Schedule 3D_Income_The Cape'!AW22</f>
        <v>151964491.52219748</v>
      </c>
      <c r="AX22" s="209">
        <v>5</v>
      </c>
      <c r="AY22" s="537">
        <f>'Schedule 3B_Income_Eastern'!AY22+'Schedule 3C_Income_Western'!AY22+'Schedule 3D_Income_The Cape'!AY22</f>
        <v>663697.9982222484</v>
      </c>
      <c r="AZ22" s="537">
        <f>'Schedule 3B_Income_Eastern'!AZ22+'Schedule 3C_Income_Western'!AZ22+'Schedule 3D_Income_The Cape'!AZ22</f>
        <v>711106.01010888524</v>
      </c>
      <c r="BA22" s="537">
        <f>'Schedule 3B_Income_Eastern'!BA22+'Schedule 3C_Income_Western'!BA22+'Schedule 3D_Income_The Cape'!BA22</f>
        <v>1378902.6694438662</v>
      </c>
      <c r="BB22" s="537">
        <f>'Schedule 3B_Income_Eastern'!BB22+'Schedule 3C_Income_Western'!BB22+'Schedule 3D_Income_The Cape'!BB22</f>
        <v>1421589.8605559119</v>
      </c>
      <c r="BC22" s="537">
        <f>'Schedule 3B_Income_Eastern'!BC22+'Schedule 3C_Income_Western'!BC22+'Schedule 3D_Income_The Cape'!BC22</f>
        <v>4175296.5383309117</v>
      </c>
      <c r="BD22" s="537">
        <f>'Schedule 3B_Income_Eastern'!BD22+'Schedule 3C_Income_Western'!BD22+'Schedule 3D_Income_The Cape'!BD22</f>
        <v>369207.19192445674</v>
      </c>
      <c r="BE22" s="537">
        <f>'Schedule 3B_Income_Eastern'!BE22+'Schedule 3C_Income_Western'!BE22+'Schedule 3D_Income_The Cape'!BE22</f>
        <v>371721.59710638906</v>
      </c>
      <c r="BF22" s="537">
        <f>'Schedule 3B_Income_Eastern'!BF22+'Schedule 3C_Income_Western'!BF22+'Schedule 3D_Income_The Cape'!BF22</f>
        <v>528286.59841422352</v>
      </c>
      <c r="BG22" s="537">
        <f>'Schedule 3B_Income_Eastern'!BG22+'Schedule 3C_Income_Western'!BG22+'Schedule 3D_Income_The Cape'!BG22</f>
        <v>534854.4488570044</v>
      </c>
      <c r="BH22" s="537">
        <f>'Schedule 3B_Income_Eastern'!BH22+'Schedule 3C_Income_Western'!BH22+'Schedule 3D_Income_The Cape'!BH22</f>
        <v>1804069.8363020737</v>
      </c>
      <c r="BI22" s="537">
        <f>'Schedule 3B_Income_Eastern'!BI22+'Schedule 3C_Income_Western'!BI22+'Schedule 3D_Income_The Cape'!BI22</f>
        <v>5979366.3746329853</v>
      </c>
      <c r="BJ22" s="209">
        <v>5</v>
      </c>
      <c r="BK22" s="537">
        <f>'Schedule 3B_Income_Eastern'!BK22+'Schedule 3C_Income_Western'!BK22+'Schedule 3D_Income_The Cape'!BK22</f>
        <v>0</v>
      </c>
      <c r="BL22" s="537">
        <f>'Schedule 3B_Income_Eastern'!BL22+'Schedule 3C_Income_Western'!BL22+'Schedule 3D_Income_The Cape'!BL22</f>
        <v>0</v>
      </c>
      <c r="BM22" s="537">
        <f>'Schedule 3B_Income_Eastern'!BM22+'Schedule 3C_Income_Western'!BM22+'Schedule 3D_Income_The Cape'!BM22</f>
        <v>0</v>
      </c>
      <c r="BN22" s="537">
        <f>'Schedule 3B_Income_Eastern'!BN22+'Schedule 3C_Income_Western'!BN22+'Schedule 3D_Income_The Cape'!BN22</f>
        <v>0</v>
      </c>
      <c r="BO22" s="537">
        <f>'Schedule 3B_Income_Eastern'!BO22+'Schedule 3C_Income_Western'!BO22+'Schedule 3D_Income_The Cape'!BO22</f>
        <v>0</v>
      </c>
      <c r="BP22" s="537">
        <f>'Schedule 3B_Income_Eastern'!BP22+'Schedule 3C_Income_Western'!BP22+'Schedule 3D_Income_The Cape'!BP22</f>
        <v>0</v>
      </c>
      <c r="BQ22" s="537">
        <f>'Schedule 3B_Income_Eastern'!BQ22+'Schedule 3C_Income_Western'!BQ22+'Schedule 3D_Income_The Cape'!BQ22</f>
        <v>0</v>
      </c>
      <c r="BR22" s="537">
        <f>'Schedule 3B_Income_Eastern'!BR22+'Schedule 3C_Income_Western'!BR22+'Schedule 3D_Income_The Cape'!BR22</f>
        <v>0</v>
      </c>
      <c r="BS22" s="537">
        <f>'Schedule 3B_Income_Eastern'!BS22+'Schedule 3C_Income_Western'!BS22+'Schedule 3D_Income_The Cape'!BS22</f>
        <v>0</v>
      </c>
      <c r="BT22" s="537">
        <f>'Schedule 3B_Income_Eastern'!BT22+'Schedule 3C_Income_Western'!BT22+'Schedule 3D_Income_The Cape'!BT22</f>
        <v>0</v>
      </c>
      <c r="BU22" s="537">
        <f>'Schedule 3B_Income_Eastern'!BU22+'Schedule 3C_Income_Western'!BU22+'Schedule 3D_Income_The Cape'!BU22</f>
        <v>0</v>
      </c>
      <c r="BV22" s="209">
        <v>5</v>
      </c>
      <c r="BW22" s="537">
        <f>'Schedule 3B_Income_Eastern'!BW22+'Schedule 3C_Income_Western'!BW22+'Schedule 3D_Income_The Cape'!BW22</f>
        <v>1114043.3442298945</v>
      </c>
      <c r="BX22" s="537">
        <f>'Schedule 3B_Income_Eastern'!BX22+'Schedule 3C_Income_Western'!BX22+'Schedule 3D_Income_The Cape'!BX22</f>
        <v>1098105.1879886976</v>
      </c>
      <c r="BY22" s="537">
        <f>'Schedule 3B_Income_Eastern'!BY22+'Schedule 3C_Income_Western'!BY22+'Schedule 3D_Income_The Cape'!BY22</f>
        <v>1529547.1044314082</v>
      </c>
      <c r="BZ22" s="537">
        <f>'Schedule 3B_Income_Eastern'!BZ22+'Schedule 3C_Income_Western'!BZ22+'Schedule 3D_Income_The Cape'!BZ22</f>
        <v>1429335.0324290681</v>
      </c>
      <c r="CA22" s="537">
        <f>'Schedule 3B_Income_Eastern'!CA22+'Schedule 3C_Income_Western'!CA22+'Schedule 3D_Income_The Cape'!CA22</f>
        <v>5171030.6690790681</v>
      </c>
      <c r="CB22" s="537">
        <f>'Schedule 3B_Income_Eastern'!CB22+'Schedule 3C_Income_Western'!CB22+'Schedule 3D_Income_The Cape'!CB22</f>
        <v>540929.71419848804</v>
      </c>
      <c r="CC22" s="537">
        <f>'Schedule 3B_Income_Eastern'!CC22+'Schedule 3C_Income_Western'!CC22+'Schedule 3D_Income_The Cape'!CC22</f>
        <v>581409.27047176939</v>
      </c>
      <c r="CD22" s="537">
        <f>'Schedule 3B_Income_Eastern'!CD22+'Schedule 3C_Income_Western'!CD22+'Schedule 3D_Income_The Cape'!CD22</f>
        <v>582484.24548519589</v>
      </c>
      <c r="CE22" s="537">
        <f>'Schedule 3B_Income_Eastern'!CE22+'Schedule 3C_Income_Western'!CE22+'Schedule 3D_Income_The Cape'!CE22</f>
        <v>544926.06085624092</v>
      </c>
      <c r="CF22" s="537">
        <f>'Schedule 3B_Income_Eastern'!CF22+'Schedule 3C_Income_Western'!CF22+'Schedule 3D_Income_The Cape'!CF22</f>
        <v>2249749.2910116944</v>
      </c>
      <c r="CG22" s="537">
        <f>'Schedule 3B_Income_Eastern'!CG22+'Schedule 3C_Income_Western'!CG22+'Schedule 3D_Income_The Cape'!CG22</f>
        <v>7420779.960090762</v>
      </c>
      <c r="CH22" s="209">
        <v>5</v>
      </c>
      <c r="CI22" s="537">
        <f>'Schedule 3B_Income_Eastern'!CI22+'Schedule 3C_Income_Western'!CI22+'Schedule 3D_Income_The Cape'!CI22</f>
        <v>23938757.066731267</v>
      </c>
      <c r="CJ22" s="537">
        <f>'Schedule 3B_Income_Eastern'!CJ22+'Schedule 3C_Income_Western'!CJ22+'Schedule 3D_Income_The Cape'!CJ22</f>
        <v>27150938.694804437</v>
      </c>
      <c r="CK22" s="537">
        <f>'Schedule 3B_Income_Eastern'!CK22+'Schedule 3C_Income_Western'!CK22+'Schedule 3D_Income_The Cape'!CK22</f>
        <v>33474949.149039298</v>
      </c>
      <c r="CL22" s="537">
        <f>'Schedule 3B_Income_Eastern'!CL22+'Schedule 3C_Income_Western'!CL22+'Schedule 3D_Income_The Cape'!CL22</f>
        <v>36421865.205325</v>
      </c>
      <c r="CM22" s="367">
        <f t="shared" si="0"/>
        <v>37550289.996455505</v>
      </c>
      <c r="CN22" s="537">
        <f>'Schedule 3B_Income_Eastern'!CN22+'Schedule 3C_Income_Western'!CN22+'Schedule 3D_Income_The Cape'!CN22</f>
        <v>33787341.163008384</v>
      </c>
      <c r="CO22" s="537">
        <f>'Schedule 3B_Income_Eastern'!CO22+'Schedule 3C_Income_Western'!CO22+'Schedule 3D_Income_The Cape'!CO22</f>
        <v>35721724.870747723</v>
      </c>
      <c r="CP22" s="537">
        <f>'Schedule 3B_Income_Eastern'!CP22+'Schedule 3C_Income_Western'!CP22+'Schedule 3D_Income_The Cape'!CP22</f>
        <v>40361191.105962217</v>
      </c>
      <c r="CQ22" s="537">
        <f>'Schedule 3B_Income_Eastern'!CQ22+'Schedule 3C_Income_Western'!CQ22+'Schedule 3D_Income_The Cape'!CQ22</f>
        <v>43784144.229811467</v>
      </c>
      <c r="CR22" s="367">
        <f t="shared" si="1"/>
        <v>79146763.592143819</v>
      </c>
      <c r="CS22" s="537">
        <f>'Schedule 3B_Income_Eastern'!CS22+'Schedule 3C_Income_Western'!CS22+'Schedule 3D_Income_The Cape'!CS22</f>
        <v>57726098.229739659</v>
      </c>
      <c r="CT22" s="537">
        <f>'Schedule 3B_Income_Eastern'!CT22+'Schedule 3C_Income_Western'!CT22+'Schedule 3D_Income_The Cape'!CT22</f>
        <v>62872663.565552153</v>
      </c>
      <c r="CU22" s="537">
        <f>'Schedule 3B_Income_Eastern'!CU22+'Schedule 3C_Income_Western'!CU22+'Schedule 3D_Income_The Cape'!CU22</f>
        <v>73836140.2550015</v>
      </c>
      <c r="CV22" s="537">
        <f>'Schedule 3B_Income_Eastern'!CV22+'Schedule 3C_Income_Western'!CV22+'Schedule 3D_Income_The Cape'!CV22</f>
        <v>80206009.435136467</v>
      </c>
      <c r="CW22" s="367">
        <f t="shared" si="2"/>
        <v>116697053.58859932</v>
      </c>
    </row>
    <row r="23" spans="1:101" ht="15.75" customHeight="1">
      <c r="A23" s="118" t="s">
        <v>172</v>
      </c>
      <c r="B23" s="176"/>
      <c r="C23" s="89"/>
      <c r="D23" s="89"/>
      <c r="E23" s="89"/>
      <c r="F23" s="89"/>
      <c r="G23" s="330"/>
      <c r="H23" s="331"/>
      <c r="I23" s="89"/>
      <c r="J23" s="89"/>
      <c r="K23" s="89"/>
      <c r="L23" s="89"/>
      <c r="M23" s="332"/>
      <c r="N23" s="176"/>
      <c r="O23" s="89"/>
      <c r="P23" s="89"/>
      <c r="Q23" s="89"/>
      <c r="R23" s="89"/>
      <c r="S23" s="330"/>
      <c r="T23" s="331"/>
      <c r="U23" s="89"/>
      <c r="V23" s="89"/>
      <c r="W23" s="89"/>
      <c r="X23" s="89"/>
      <c r="Y23" s="332"/>
      <c r="Z23" s="176"/>
      <c r="AA23" s="89"/>
      <c r="AB23" s="89"/>
      <c r="AC23" s="89"/>
      <c r="AD23" s="89"/>
      <c r="AE23" s="330"/>
      <c r="AF23" s="331"/>
      <c r="AG23" s="89"/>
      <c r="AH23" s="89"/>
      <c r="AI23" s="89"/>
      <c r="AJ23" s="89"/>
      <c r="AK23" s="332"/>
      <c r="AL23" s="176"/>
      <c r="AM23" s="89"/>
      <c r="AN23" s="89"/>
      <c r="AO23" s="89"/>
      <c r="AP23" s="89"/>
      <c r="AQ23" s="330"/>
      <c r="AR23" s="331"/>
      <c r="AS23" s="89"/>
      <c r="AT23" s="89"/>
      <c r="AU23" s="89"/>
      <c r="AV23" s="89"/>
      <c r="AW23" s="332"/>
      <c r="AX23" s="176"/>
      <c r="AY23" s="89"/>
      <c r="AZ23" s="89"/>
      <c r="BA23" s="89"/>
      <c r="BB23" s="89"/>
      <c r="BC23" s="330"/>
      <c r="BD23" s="331"/>
      <c r="BE23" s="89"/>
      <c r="BF23" s="89"/>
      <c r="BG23" s="89"/>
      <c r="BH23" s="89"/>
      <c r="BI23" s="332"/>
      <c r="BJ23" s="176"/>
      <c r="BK23" s="89"/>
      <c r="BL23" s="89"/>
      <c r="BM23" s="89"/>
      <c r="BN23" s="89"/>
      <c r="BO23" s="330"/>
      <c r="BP23" s="331"/>
      <c r="BQ23" s="89"/>
      <c r="BR23" s="89"/>
      <c r="BS23" s="89"/>
      <c r="BT23" s="89"/>
      <c r="BU23" s="332"/>
      <c r="BV23" s="176"/>
      <c r="BW23" s="89"/>
      <c r="BX23" s="89"/>
      <c r="BY23" s="89"/>
      <c r="BZ23" s="89"/>
      <c r="CA23" s="330"/>
      <c r="CB23" s="331"/>
      <c r="CC23" s="89"/>
      <c r="CD23" s="89"/>
      <c r="CE23" s="89"/>
      <c r="CF23" s="89"/>
      <c r="CG23" s="332"/>
      <c r="CH23" s="176"/>
      <c r="CI23" s="161"/>
      <c r="CJ23" s="161"/>
      <c r="CK23" s="161"/>
      <c r="CL23" s="161"/>
      <c r="CM23" s="369"/>
      <c r="CN23" s="161"/>
      <c r="CO23" s="161"/>
      <c r="CP23" s="161"/>
      <c r="CQ23" s="161"/>
      <c r="CR23" s="369"/>
      <c r="CS23" s="161"/>
      <c r="CT23" s="161"/>
      <c r="CU23" s="161"/>
      <c r="CV23" s="161"/>
      <c r="CW23" s="369"/>
    </row>
    <row r="24" spans="1:101" ht="15.75" customHeight="1">
      <c r="A24" s="79" t="s">
        <v>204</v>
      </c>
      <c r="B24" s="209">
        <v>6</v>
      </c>
      <c r="C24" s="537">
        <f>'Schedule 3B_Income_Eastern'!C24+'Schedule 3C_Income_Western'!C24+'Schedule 3D_Income_The Cape'!C24</f>
        <v>0</v>
      </c>
      <c r="D24" s="537">
        <f>'Schedule 3B_Income_Eastern'!D24+'Schedule 3C_Income_Western'!D24+'Schedule 3D_Income_The Cape'!D24</f>
        <v>0</v>
      </c>
      <c r="E24" s="537">
        <f>'Schedule 3B_Income_Eastern'!E24+'Schedule 3C_Income_Western'!E24+'Schedule 3D_Income_The Cape'!E24</f>
        <v>0</v>
      </c>
      <c r="F24" s="537">
        <f>'Schedule 3B_Income_Eastern'!F24+'Schedule 3C_Income_Western'!F24+'Schedule 3D_Income_The Cape'!F24</f>
        <v>0</v>
      </c>
      <c r="G24" s="537">
        <f>'Schedule 3B_Income_Eastern'!G24+'Schedule 3C_Income_Western'!G24+'Schedule 3D_Income_The Cape'!G24</f>
        <v>0</v>
      </c>
      <c r="H24" s="537">
        <f>'Schedule 3B_Income_Eastern'!H24+'Schedule 3C_Income_Western'!H24+'Schedule 3D_Income_The Cape'!H24</f>
        <v>0</v>
      </c>
      <c r="I24" s="537">
        <f>'Schedule 3B_Income_Eastern'!I24+'Schedule 3C_Income_Western'!I24+'Schedule 3D_Income_The Cape'!I24</f>
        <v>0</v>
      </c>
      <c r="J24" s="537">
        <f>'Schedule 3B_Income_Eastern'!J24+'Schedule 3C_Income_Western'!J24+'Schedule 3D_Income_The Cape'!J24</f>
        <v>0</v>
      </c>
      <c r="K24" s="537">
        <f>'Schedule 3B_Income_Eastern'!K24+'Schedule 3C_Income_Western'!K24+'Schedule 3D_Income_The Cape'!K24</f>
        <v>0</v>
      </c>
      <c r="L24" s="537">
        <f>'Schedule 3B_Income_Eastern'!L24+'Schedule 3C_Income_Western'!L24+'Schedule 3D_Income_The Cape'!L24</f>
        <v>0</v>
      </c>
      <c r="M24" s="537">
        <f>'Schedule 3B_Income_Eastern'!M24+'Schedule 3C_Income_Western'!M24+'Schedule 3D_Income_The Cape'!M24</f>
        <v>0</v>
      </c>
      <c r="N24" s="209">
        <v>6</v>
      </c>
      <c r="O24" s="537">
        <f>'Schedule 3B_Income_Eastern'!O24+'Schedule 3C_Income_Western'!O24+'Schedule 3D_Income_The Cape'!O24</f>
        <v>0</v>
      </c>
      <c r="P24" s="537">
        <f>'Schedule 3B_Income_Eastern'!P24+'Schedule 3C_Income_Western'!P24+'Schedule 3D_Income_The Cape'!P24</f>
        <v>0</v>
      </c>
      <c r="Q24" s="537">
        <f>'Schedule 3B_Income_Eastern'!Q24+'Schedule 3C_Income_Western'!Q24+'Schedule 3D_Income_The Cape'!Q24</f>
        <v>0</v>
      </c>
      <c r="R24" s="537">
        <f>'Schedule 3B_Income_Eastern'!R24+'Schedule 3C_Income_Western'!R24+'Schedule 3D_Income_The Cape'!R24</f>
        <v>0</v>
      </c>
      <c r="S24" s="537">
        <f>'Schedule 3B_Income_Eastern'!S24+'Schedule 3C_Income_Western'!S24+'Schedule 3D_Income_The Cape'!S24</f>
        <v>0</v>
      </c>
      <c r="T24" s="537">
        <f>'Schedule 3B_Income_Eastern'!T24+'Schedule 3C_Income_Western'!T24+'Schedule 3D_Income_The Cape'!T24</f>
        <v>0</v>
      </c>
      <c r="U24" s="537">
        <f>'Schedule 3B_Income_Eastern'!U24+'Schedule 3C_Income_Western'!U24+'Schedule 3D_Income_The Cape'!U24</f>
        <v>0</v>
      </c>
      <c r="V24" s="537">
        <f>'Schedule 3B_Income_Eastern'!V24+'Schedule 3C_Income_Western'!V24+'Schedule 3D_Income_The Cape'!V24</f>
        <v>0</v>
      </c>
      <c r="W24" s="537">
        <f>'Schedule 3B_Income_Eastern'!W24+'Schedule 3C_Income_Western'!W24+'Schedule 3D_Income_The Cape'!W24</f>
        <v>0</v>
      </c>
      <c r="X24" s="537">
        <f>'Schedule 3B_Income_Eastern'!X24+'Schedule 3C_Income_Western'!X24+'Schedule 3D_Income_The Cape'!X24</f>
        <v>0</v>
      </c>
      <c r="Y24" s="537">
        <f>'Schedule 3B_Income_Eastern'!Y24+'Schedule 3C_Income_Western'!Y24+'Schedule 3D_Income_The Cape'!Y24</f>
        <v>0</v>
      </c>
      <c r="Z24" s="209">
        <v>6</v>
      </c>
      <c r="AA24" s="537">
        <f>'Schedule 3B_Income_Eastern'!AA24+'Schedule 3C_Income_Western'!AA24+'Schedule 3D_Income_The Cape'!AA24</f>
        <v>0</v>
      </c>
      <c r="AB24" s="537">
        <f>'Schedule 3B_Income_Eastern'!AB24+'Schedule 3C_Income_Western'!AB24+'Schedule 3D_Income_The Cape'!AB24</f>
        <v>0</v>
      </c>
      <c r="AC24" s="537">
        <f>'Schedule 3B_Income_Eastern'!AC24+'Schedule 3C_Income_Western'!AC24+'Schedule 3D_Income_The Cape'!AC24</f>
        <v>0</v>
      </c>
      <c r="AD24" s="537">
        <f>'Schedule 3B_Income_Eastern'!AD24+'Schedule 3C_Income_Western'!AD24+'Schedule 3D_Income_The Cape'!AD24</f>
        <v>0</v>
      </c>
      <c r="AE24" s="537">
        <f>'Schedule 3B_Income_Eastern'!AE24+'Schedule 3C_Income_Western'!AE24+'Schedule 3D_Income_The Cape'!AE24</f>
        <v>0</v>
      </c>
      <c r="AF24" s="537">
        <f>'Schedule 3B_Income_Eastern'!AF24+'Schedule 3C_Income_Western'!AF24+'Schedule 3D_Income_The Cape'!AF24</f>
        <v>0</v>
      </c>
      <c r="AG24" s="537">
        <f>'Schedule 3B_Income_Eastern'!AG24+'Schedule 3C_Income_Western'!AG24+'Schedule 3D_Income_The Cape'!AG24</f>
        <v>0</v>
      </c>
      <c r="AH24" s="537">
        <f>'Schedule 3B_Income_Eastern'!AH24+'Schedule 3C_Income_Western'!AH24+'Schedule 3D_Income_The Cape'!AH24</f>
        <v>0</v>
      </c>
      <c r="AI24" s="537">
        <f>'Schedule 3B_Income_Eastern'!AI24+'Schedule 3C_Income_Western'!AI24+'Schedule 3D_Income_The Cape'!AI24</f>
        <v>0</v>
      </c>
      <c r="AJ24" s="537">
        <f>'Schedule 3B_Income_Eastern'!AJ24+'Schedule 3C_Income_Western'!AJ24+'Schedule 3D_Income_The Cape'!AJ24</f>
        <v>0</v>
      </c>
      <c r="AK24" s="537">
        <f>'Schedule 3B_Income_Eastern'!AK24+'Schedule 3C_Income_Western'!AK24+'Schedule 3D_Income_The Cape'!AK24</f>
        <v>0</v>
      </c>
      <c r="AL24" s="209">
        <v>6</v>
      </c>
      <c r="AM24" s="537">
        <f>'Schedule 3B_Income_Eastern'!AM24+'Schedule 3C_Income_Western'!AM24+'Schedule 3D_Income_The Cape'!AM24</f>
        <v>0</v>
      </c>
      <c r="AN24" s="537">
        <f>'Schedule 3B_Income_Eastern'!AN24+'Schedule 3C_Income_Western'!AN24+'Schedule 3D_Income_The Cape'!AN24</f>
        <v>0</v>
      </c>
      <c r="AO24" s="537">
        <f>'Schedule 3B_Income_Eastern'!AO24+'Schedule 3C_Income_Western'!AO24+'Schedule 3D_Income_The Cape'!AO24</f>
        <v>0</v>
      </c>
      <c r="AP24" s="537">
        <f>'Schedule 3B_Income_Eastern'!AP24+'Schedule 3C_Income_Western'!AP24+'Schedule 3D_Income_The Cape'!AP24</f>
        <v>0</v>
      </c>
      <c r="AQ24" s="537">
        <f>'Schedule 3B_Income_Eastern'!AQ24+'Schedule 3C_Income_Western'!AQ24+'Schedule 3D_Income_The Cape'!AQ24</f>
        <v>0</v>
      </c>
      <c r="AR24" s="537">
        <f>'Schedule 3B_Income_Eastern'!AR24+'Schedule 3C_Income_Western'!AR24+'Schedule 3D_Income_The Cape'!AR24</f>
        <v>0</v>
      </c>
      <c r="AS24" s="537">
        <f>'Schedule 3B_Income_Eastern'!AS24+'Schedule 3C_Income_Western'!AS24+'Schedule 3D_Income_The Cape'!AS24</f>
        <v>0</v>
      </c>
      <c r="AT24" s="537">
        <f>'Schedule 3B_Income_Eastern'!AT24+'Schedule 3C_Income_Western'!AT24+'Schedule 3D_Income_The Cape'!AT24</f>
        <v>0</v>
      </c>
      <c r="AU24" s="537">
        <f>'Schedule 3B_Income_Eastern'!AU24+'Schedule 3C_Income_Western'!AU24+'Schedule 3D_Income_The Cape'!AU24</f>
        <v>0</v>
      </c>
      <c r="AV24" s="537">
        <f>'Schedule 3B_Income_Eastern'!AV24+'Schedule 3C_Income_Western'!AV24+'Schedule 3D_Income_The Cape'!AV24</f>
        <v>0</v>
      </c>
      <c r="AW24" s="537">
        <f>'Schedule 3B_Income_Eastern'!AW24+'Schedule 3C_Income_Western'!AW24+'Schedule 3D_Income_The Cape'!AW24</f>
        <v>0</v>
      </c>
      <c r="AX24" s="209">
        <v>6</v>
      </c>
      <c r="AY24" s="537">
        <f>'Schedule 3B_Income_Eastern'!AY24+'Schedule 3C_Income_Western'!AY24+'Schedule 3D_Income_The Cape'!AY24</f>
        <v>0</v>
      </c>
      <c r="AZ24" s="537">
        <f>'Schedule 3B_Income_Eastern'!AZ24+'Schedule 3C_Income_Western'!AZ24+'Schedule 3D_Income_The Cape'!AZ24</f>
        <v>0</v>
      </c>
      <c r="BA24" s="537">
        <f>'Schedule 3B_Income_Eastern'!BA24+'Schedule 3C_Income_Western'!BA24+'Schedule 3D_Income_The Cape'!BA24</f>
        <v>0</v>
      </c>
      <c r="BB24" s="537">
        <f>'Schedule 3B_Income_Eastern'!BB24+'Schedule 3C_Income_Western'!BB24+'Schedule 3D_Income_The Cape'!BB24</f>
        <v>0</v>
      </c>
      <c r="BC24" s="537">
        <f>'Schedule 3B_Income_Eastern'!BC24+'Schedule 3C_Income_Western'!BC24+'Schedule 3D_Income_The Cape'!BC24</f>
        <v>0</v>
      </c>
      <c r="BD24" s="537">
        <f>'Schedule 3B_Income_Eastern'!BD24+'Schedule 3C_Income_Western'!BD24+'Schedule 3D_Income_The Cape'!BD24</f>
        <v>0</v>
      </c>
      <c r="BE24" s="537">
        <f>'Schedule 3B_Income_Eastern'!BE24+'Schedule 3C_Income_Western'!BE24+'Schedule 3D_Income_The Cape'!BE24</f>
        <v>0</v>
      </c>
      <c r="BF24" s="537">
        <f>'Schedule 3B_Income_Eastern'!BF24+'Schedule 3C_Income_Western'!BF24+'Schedule 3D_Income_The Cape'!BF24</f>
        <v>0</v>
      </c>
      <c r="BG24" s="537">
        <f>'Schedule 3B_Income_Eastern'!BG24+'Schedule 3C_Income_Western'!BG24+'Schedule 3D_Income_The Cape'!BG24</f>
        <v>0</v>
      </c>
      <c r="BH24" s="537">
        <f>'Schedule 3B_Income_Eastern'!BH24+'Schedule 3C_Income_Western'!BH24+'Schedule 3D_Income_The Cape'!BH24</f>
        <v>0</v>
      </c>
      <c r="BI24" s="537">
        <f>'Schedule 3B_Income_Eastern'!BI24+'Schedule 3C_Income_Western'!BI24+'Schedule 3D_Income_The Cape'!BI24</f>
        <v>0</v>
      </c>
      <c r="BJ24" s="209">
        <v>6</v>
      </c>
      <c r="BK24" s="537">
        <f>'Schedule 3B_Income_Eastern'!BK24+'Schedule 3C_Income_Western'!BK24+'Schedule 3D_Income_The Cape'!BK24</f>
        <v>0</v>
      </c>
      <c r="BL24" s="537">
        <f>'Schedule 3B_Income_Eastern'!BL24+'Schedule 3C_Income_Western'!BL24+'Schedule 3D_Income_The Cape'!BL24</f>
        <v>0</v>
      </c>
      <c r="BM24" s="537">
        <f>'Schedule 3B_Income_Eastern'!BM24+'Schedule 3C_Income_Western'!BM24+'Schedule 3D_Income_The Cape'!BM24</f>
        <v>0</v>
      </c>
      <c r="BN24" s="537">
        <f>'Schedule 3B_Income_Eastern'!BN24+'Schedule 3C_Income_Western'!BN24+'Schedule 3D_Income_The Cape'!BN24</f>
        <v>0</v>
      </c>
      <c r="BO24" s="537">
        <f>'Schedule 3B_Income_Eastern'!BO24+'Schedule 3C_Income_Western'!BO24+'Schedule 3D_Income_The Cape'!BO24</f>
        <v>0</v>
      </c>
      <c r="BP24" s="537">
        <f>'Schedule 3B_Income_Eastern'!BP24+'Schedule 3C_Income_Western'!BP24+'Schedule 3D_Income_The Cape'!BP24</f>
        <v>0</v>
      </c>
      <c r="BQ24" s="537">
        <f>'Schedule 3B_Income_Eastern'!BQ24+'Schedule 3C_Income_Western'!BQ24+'Schedule 3D_Income_The Cape'!BQ24</f>
        <v>0</v>
      </c>
      <c r="BR24" s="537">
        <f>'Schedule 3B_Income_Eastern'!BR24+'Schedule 3C_Income_Western'!BR24+'Schedule 3D_Income_The Cape'!BR24</f>
        <v>0</v>
      </c>
      <c r="BS24" s="537">
        <f>'Schedule 3B_Income_Eastern'!BS24+'Schedule 3C_Income_Western'!BS24+'Schedule 3D_Income_The Cape'!BS24</f>
        <v>0</v>
      </c>
      <c r="BT24" s="537">
        <f>'Schedule 3B_Income_Eastern'!BT24+'Schedule 3C_Income_Western'!BT24+'Schedule 3D_Income_The Cape'!BT24</f>
        <v>0</v>
      </c>
      <c r="BU24" s="537">
        <f>'Schedule 3B_Income_Eastern'!BU24+'Schedule 3C_Income_Western'!BU24+'Schedule 3D_Income_The Cape'!BU24</f>
        <v>0</v>
      </c>
      <c r="BV24" s="209">
        <v>6</v>
      </c>
      <c r="BW24" s="537">
        <f>'Schedule 3B_Income_Eastern'!BW24+'Schedule 3C_Income_Western'!BW24+'Schedule 3D_Income_The Cape'!BW24</f>
        <v>0</v>
      </c>
      <c r="BX24" s="537">
        <f>'Schedule 3B_Income_Eastern'!BX24+'Schedule 3C_Income_Western'!BX24+'Schedule 3D_Income_The Cape'!BX24</f>
        <v>0</v>
      </c>
      <c r="BY24" s="537">
        <f>'Schedule 3B_Income_Eastern'!BY24+'Schedule 3C_Income_Western'!BY24+'Schedule 3D_Income_The Cape'!BY24</f>
        <v>0</v>
      </c>
      <c r="BZ24" s="537">
        <f>'Schedule 3B_Income_Eastern'!BZ24+'Schedule 3C_Income_Western'!BZ24+'Schedule 3D_Income_The Cape'!BZ24</f>
        <v>0</v>
      </c>
      <c r="CA24" s="537">
        <f>'Schedule 3B_Income_Eastern'!CA24+'Schedule 3C_Income_Western'!CA24+'Schedule 3D_Income_The Cape'!CA24</f>
        <v>0</v>
      </c>
      <c r="CB24" s="537">
        <f>'Schedule 3B_Income_Eastern'!CB24+'Schedule 3C_Income_Western'!CB24+'Schedule 3D_Income_The Cape'!CB24</f>
        <v>0</v>
      </c>
      <c r="CC24" s="537">
        <f>'Schedule 3B_Income_Eastern'!CC24+'Schedule 3C_Income_Western'!CC24+'Schedule 3D_Income_The Cape'!CC24</f>
        <v>0</v>
      </c>
      <c r="CD24" s="537">
        <f>'Schedule 3B_Income_Eastern'!CD24+'Schedule 3C_Income_Western'!CD24+'Schedule 3D_Income_The Cape'!CD24</f>
        <v>0</v>
      </c>
      <c r="CE24" s="537">
        <f>'Schedule 3B_Income_Eastern'!CE24+'Schedule 3C_Income_Western'!CE24+'Schedule 3D_Income_The Cape'!CE24</f>
        <v>0</v>
      </c>
      <c r="CF24" s="537">
        <f>'Schedule 3B_Income_Eastern'!CF24+'Schedule 3C_Income_Western'!CF24+'Schedule 3D_Income_The Cape'!CF24</f>
        <v>0</v>
      </c>
      <c r="CG24" s="537">
        <f>'Schedule 3B_Income_Eastern'!CG24+'Schedule 3C_Income_Western'!CG24+'Schedule 3D_Income_The Cape'!CG24</f>
        <v>0</v>
      </c>
      <c r="CH24" s="209">
        <v>6</v>
      </c>
      <c r="CI24" s="537">
        <f>'Schedule 3B_Income_Eastern'!CI24+'Schedule 3C_Income_Western'!CI24+'Schedule 3D_Income_The Cape'!CI24</f>
        <v>0</v>
      </c>
      <c r="CJ24" s="537">
        <f>'Schedule 3B_Income_Eastern'!CJ24+'Schedule 3C_Income_Western'!CJ24+'Schedule 3D_Income_The Cape'!CJ24</f>
        <v>0</v>
      </c>
      <c r="CK24" s="537">
        <f>'Schedule 3B_Income_Eastern'!CK24+'Schedule 3C_Income_Western'!CK24+'Schedule 3D_Income_The Cape'!CK24</f>
        <v>0</v>
      </c>
      <c r="CL24" s="537">
        <f>'Schedule 3B_Income_Eastern'!CL24+'Schedule 3C_Income_Western'!CL24+'Schedule 3D_Income_The Cape'!CL24</f>
        <v>0</v>
      </c>
      <c r="CM24" s="367">
        <f t="shared" ref="CM24:CM29" si="3">SUM(G24,S24,AE24,CA24)</f>
        <v>0</v>
      </c>
      <c r="CN24" s="537">
        <f>'Schedule 3B_Income_Eastern'!CN24+'Schedule 3C_Income_Western'!CN24+'Schedule 3D_Income_The Cape'!CN24</f>
        <v>0</v>
      </c>
      <c r="CO24" s="537">
        <f>'Schedule 3B_Income_Eastern'!CO24+'Schedule 3C_Income_Western'!CO24+'Schedule 3D_Income_The Cape'!CO24</f>
        <v>0</v>
      </c>
      <c r="CP24" s="537">
        <f>'Schedule 3B_Income_Eastern'!CP24+'Schedule 3C_Income_Western'!CP24+'Schedule 3D_Income_The Cape'!CP24</f>
        <v>0</v>
      </c>
      <c r="CQ24" s="537">
        <f>'Schedule 3B_Income_Eastern'!CQ24+'Schedule 3C_Income_Western'!CQ24+'Schedule 3D_Income_The Cape'!CQ24</f>
        <v>0</v>
      </c>
      <c r="CR24" s="367">
        <f t="shared" ref="CR24:CR29" si="4">SUM(L24,X24,AJ24,CF24)</f>
        <v>0</v>
      </c>
      <c r="CS24" s="537">
        <f>'Schedule 3B_Income_Eastern'!CS24+'Schedule 3C_Income_Western'!CS24+'Schedule 3D_Income_The Cape'!CS24</f>
        <v>0</v>
      </c>
      <c r="CT24" s="537">
        <f>'Schedule 3B_Income_Eastern'!CT24+'Schedule 3C_Income_Western'!CT24+'Schedule 3D_Income_The Cape'!CT24</f>
        <v>0</v>
      </c>
      <c r="CU24" s="537">
        <f>'Schedule 3B_Income_Eastern'!CU24+'Schedule 3C_Income_Western'!CU24+'Schedule 3D_Income_The Cape'!CU24</f>
        <v>0</v>
      </c>
      <c r="CV24" s="537">
        <f>'Schedule 3B_Income_Eastern'!CV24+'Schedule 3C_Income_Western'!CV24+'Schedule 3D_Income_The Cape'!CV24</f>
        <v>0</v>
      </c>
      <c r="CW24" s="367">
        <f t="shared" ref="CW24:CW29" si="5">SUM(CG24,AK24,Y24,M24)</f>
        <v>0</v>
      </c>
    </row>
    <row r="25" spans="1:101" ht="15.75" customHeight="1">
      <c r="A25" s="79" t="s">
        <v>206</v>
      </c>
      <c r="B25" s="209">
        <v>7</v>
      </c>
      <c r="C25" s="537">
        <f>'Schedule 3B_Income_Eastern'!C25+'Schedule 3C_Income_Western'!C25+'Schedule 3D_Income_The Cape'!C25</f>
        <v>0</v>
      </c>
      <c r="D25" s="537">
        <f>'Schedule 3B_Income_Eastern'!D25+'Schedule 3C_Income_Western'!D25+'Schedule 3D_Income_The Cape'!D25</f>
        <v>0</v>
      </c>
      <c r="E25" s="537">
        <f>'Schedule 3B_Income_Eastern'!E25+'Schedule 3C_Income_Western'!E25+'Schedule 3D_Income_The Cape'!E25</f>
        <v>0</v>
      </c>
      <c r="F25" s="537">
        <f>'Schedule 3B_Income_Eastern'!F25+'Schedule 3C_Income_Western'!F25+'Schedule 3D_Income_The Cape'!F25</f>
        <v>0</v>
      </c>
      <c r="G25" s="537">
        <f>'Schedule 3B_Income_Eastern'!G25+'Schedule 3C_Income_Western'!G25+'Schedule 3D_Income_The Cape'!G25</f>
        <v>0</v>
      </c>
      <c r="H25" s="537">
        <f>'Schedule 3B_Income_Eastern'!H25+'Schedule 3C_Income_Western'!H25+'Schedule 3D_Income_The Cape'!H25</f>
        <v>0</v>
      </c>
      <c r="I25" s="537">
        <f>'Schedule 3B_Income_Eastern'!I25+'Schedule 3C_Income_Western'!I25+'Schedule 3D_Income_The Cape'!I25</f>
        <v>0</v>
      </c>
      <c r="J25" s="537">
        <f>'Schedule 3B_Income_Eastern'!J25+'Schedule 3C_Income_Western'!J25+'Schedule 3D_Income_The Cape'!J25</f>
        <v>0</v>
      </c>
      <c r="K25" s="537">
        <f>'Schedule 3B_Income_Eastern'!K25+'Schedule 3C_Income_Western'!K25+'Schedule 3D_Income_The Cape'!K25</f>
        <v>0</v>
      </c>
      <c r="L25" s="537">
        <f>'Schedule 3B_Income_Eastern'!L25+'Schedule 3C_Income_Western'!L25+'Schedule 3D_Income_The Cape'!L25</f>
        <v>0</v>
      </c>
      <c r="M25" s="537">
        <f>'Schedule 3B_Income_Eastern'!M25+'Schedule 3C_Income_Western'!M25+'Schedule 3D_Income_The Cape'!M25</f>
        <v>0</v>
      </c>
      <c r="N25" s="209">
        <v>7</v>
      </c>
      <c r="O25" s="537">
        <f>'Schedule 3B_Income_Eastern'!O25+'Schedule 3C_Income_Western'!O25+'Schedule 3D_Income_The Cape'!O25</f>
        <v>0</v>
      </c>
      <c r="P25" s="537">
        <f>'Schedule 3B_Income_Eastern'!P25+'Schedule 3C_Income_Western'!P25+'Schedule 3D_Income_The Cape'!P25</f>
        <v>0</v>
      </c>
      <c r="Q25" s="537">
        <f>'Schedule 3B_Income_Eastern'!Q25+'Schedule 3C_Income_Western'!Q25+'Schedule 3D_Income_The Cape'!Q25</f>
        <v>0</v>
      </c>
      <c r="R25" s="537">
        <f>'Schedule 3B_Income_Eastern'!R25+'Schedule 3C_Income_Western'!R25+'Schedule 3D_Income_The Cape'!R25</f>
        <v>0</v>
      </c>
      <c r="S25" s="537">
        <f>'Schedule 3B_Income_Eastern'!S25+'Schedule 3C_Income_Western'!S25+'Schedule 3D_Income_The Cape'!S25</f>
        <v>0</v>
      </c>
      <c r="T25" s="537">
        <f>'Schedule 3B_Income_Eastern'!T25+'Schedule 3C_Income_Western'!T25+'Schedule 3D_Income_The Cape'!T25</f>
        <v>0</v>
      </c>
      <c r="U25" s="537">
        <f>'Schedule 3B_Income_Eastern'!U25+'Schedule 3C_Income_Western'!U25+'Schedule 3D_Income_The Cape'!U25</f>
        <v>0</v>
      </c>
      <c r="V25" s="537">
        <f>'Schedule 3B_Income_Eastern'!V25+'Schedule 3C_Income_Western'!V25+'Schedule 3D_Income_The Cape'!V25</f>
        <v>0</v>
      </c>
      <c r="W25" s="537">
        <f>'Schedule 3B_Income_Eastern'!W25+'Schedule 3C_Income_Western'!W25+'Schedule 3D_Income_The Cape'!W25</f>
        <v>0</v>
      </c>
      <c r="X25" s="537">
        <f>'Schedule 3B_Income_Eastern'!X25+'Schedule 3C_Income_Western'!X25+'Schedule 3D_Income_The Cape'!X25</f>
        <v>0</v>
      </c>
      <c r="Y25" s="537">
        <f>'Schedule 3B_Income_Eastern'!Y25+'Schedule 3C_Income_Western'!Y25+'Schedule 3D_Income_The Cape'!Y25</f>
        <v>0</v>
      </c>
      <c r="Z25" s="209">
        <v>7</v>
      </c>
      <c r="AA25" s="537">
        <f>'Schedule 3B_Income_Eastern'!AA25+'Schedule 3C_Income_Western'!AA25+'Schedule 3D_Income_The Cape'!AA25</f>
        <v>0</v>
      </c>
      <c r="AB25" s="537">
        <f>'Schedule 3B_Income_Eastern'!AB25+'Schedule 3C_Income_Western'!AB25+'Schedule 3D_Income_The Cape'!AB25</f>
        <v>0</v>
      </c>
      <c r="AC25" s="537">
        <f>'Schedule 3B_Income_Eastern'!AC25+'Schedule 3C_Income_Western'!AC25+'Schedule 3D_Income_The Cape'!AC25</f>
        <v>0</v>
      </c>
      <c r="AD25" s="537">
        <f>'Schedule 3B_Income_Eastern'!AD25+'Schedule 3C_Income_Western'!AD25+'Schedule 3D_Income_The Cape'!AD25</f>
        <v>0</v>
      </c>
      <c r="AE25" s="537">
        <f>'Schedule 3B_Income_Eastern'!AE25+'Schedule 3C_Income_Western'!AE25+'Schedule 3D_Income_The Cape'!AE25</f>
        <v>0</v>
      </c>
      <c r="AF25" s="537">
        <f>'Schedule 3B_Income_Eastern'!AF25+'Schedule 3C_Income_Western'!AF25+'Schedule 3D_Income_The Cape'!AF25</f>
        <v>0</v>
      </c>
      <c r="AG25" s="537">
        <f>'Schedule 3B_Income_Eastern'!AG25+'Schedule 3C_Income_Western'!AG25+'Schedule 3D_Income_The Cape'!AG25</f>
        <v>0</v>
      </c>
      <c r="AH25" s="537">
        <f>'Schedule 3B_Income_Eastern'!AH25+'Schedule 3C_Income_Western'!AH25+'Schedule 3D_Income_The Cape'!AH25</f>
        <v>0</v>
      </c>
      <c r="AI25" s="537">
        <f>'Schedule 3B_Income_Eastern'!AI25+'Schedule 3C_Income_Western'!AI25+'Schedule 3D_Income_The Cape'!AI25</f>
        <v>0</v>
      </c>
      <c r="AJ25" s="537">
        <f>'Schedule 3B_Income_Eastern'!AJ25+'Schedule 3C_Income_Western'!AJ25+'Schedule 3D_Income_The Cape'!AJ25</f>
        <v>0</v>
      </c>
      <c r="AK25" s="537">
        <f>'Schedule 3B_Income_Eastern'!AK25+'Schedule 3C_Income_Western'!AK25+'Schedule 3D_Income_The Cape'!AK25</f>
        <v>0</v>
      </c>
      <c r="AL25" s="209">
        <v>7</v>
      </c>
      <c r="AM25" s="537">
        <f>'Schedule 3B_Income_Eastern'!AM25+'Schedule 3C_Income_Western'!AM25+'Schedule 3D_Income_The Cape'!AM25</f>
        <v>0</v>
      </c>
      <c r="AN25" s="537">
        <f>'Schedule 3B_Income_Eastern'!AN25+'Schedule 3C_Income_Western'!AN25+'Schedule 3D_Income_The Cape'!AN25</f>
        <v>0</v>
      </c>
      <c r="AO25" s="537">
        <f>'Schedule 3B_Income_Eastern'!AO25+'Schedule 3C_Income_Western'!AO25+'Schedule 3D_Income_The Cape'!AO25</f>
        <v>0</v>
      </c>
      <c r="AP25" s="537">
        <f>'Schedule 3B_Income_Eastern'!AP25+'Schedule 3C_Income_Western'!AP25+'Schedule 3D_Income_The Cape'!AP25</f>
        <v>0</v>
      </c>
      <c r="AQ25" s="537">
        <f>'Schedule 3B_Income_Eastern'!AQ25+'Schedule 3C_Income_Western'!AQ25+'Schedule 3D_Income_The Cape'!AQ25</f>
        <v>0</v>
      </c>
      <c r="AR25" s="537">
        <f>'Schedule 3B_Income_Eastern'!AR25+'Schedule 3C_Income_Western'!AR25+'Schedule 3D_Income_The Cape'!AR25</f>
        <v>0</v>
      </c>
      <c r="AS25" s="537">
        <f>'Schedule 3B_Income_Eastern'!AS25+'Schedule 3C_Income_Western'!AS25+'Schedule 3D_Income_The Cape'!AS25</f>
        <v>0</v>
      </c>
      <c r="AT25" s="537">
        <f>'Schedule 3B_Income_Eastern'!AT25+'Schedule 3C_Income_Western'!AT25+'Schedule 3D_Income_The Cape'!AT25</f>
        <v>0</v>
      </c>
      <c r="AU25" s="537">
        <f>'Schedule 3B_Income_Eastern'!AU25+'Schedule 3C_Income_Western'!AU25+'Schedule 3D_Income_The Cape'!AU25</f>
        <v>0</v>
      </c>
      <c r="AV25" s="537">
        <f>'Schedule 3B_Income_Eastern'!AV25+'Schedule 3C_Income_Western'!AV25+'Schedule 3D_Income_The Cape'!AV25</f>
        <v>0</v>
      </c>
      <c r="AW25" s="537">
        <f>'Schedule 3B_Income_Eastern'!AW25+'Schedule 3C_Income_Western'!AW25+'Schedule 3D_Income_The Cape'!AW25</f>
        <v>0</v>
      </c>
      <c r="AX25" s="209">
        <v>7</v>
      </c>
      <c r="AY25" s="537">
        <f>'Schedule 3B_Income_Eastern'!AY25+'Schedule 3C_Income_Western'!AY25+'Schedule 3D_Income_The Cape'!AY25</f>
        <v>0</v>
      </c>
      <c r="AZ25" s="537">
        <f>'Schedule 3B_Income_Eastern'!AZ25+'Schedule 3C_Income_Western'!AZ25+'Schedule 3D_Income_The Cape'!AZ25</f>
        <v>0</v>
      </c>
      <c r="BA25" s="537">
        <f>'Schedule 3B_Income_Eastern'!BA25+'Schedule 3C_Income_Western'!BA25+'Schedule 3D_Income_The Cape'!BA25</f>
        <v>0</v>
      </c>
      <c r="BB25" s="537">
        <f>'Schedule 3B_Income_Eastern'!BB25+'Schedule 3C_Income_Western'!BB25+'Schedule 3D_Income_The Cape'!BB25</f>
        <v>0</v>
      </c>
      <c r="BC25" s="537">
        <f>'Schedule 3B_Income_Eastern'!BC25+'Schedule 3C_Income_Western'!BC25+'Schedule 3D_Income_The Cape'!BC25</f>
        <v>0</v>
      </c>
      <c r="BD25" s="537">
        <f>'Schedule 3B_Income_Eastern'!BD25+'Schedule 3C_Income_Western'!BD25+'Schedule 3D_Income_The Cape'!BD25</f>
        <v>0</v>
      </c>
      <c r="BE25" s="537">
        <f>'Schedule 3B_Income_Eastern'!BE25+'Schedule 3C_Income_Western'!BE25+'Schedule 3D_Income_The Cape'!BE25</f>
        <v>0</v>
      </c>
      <c r="BF25" s="537">
        <f>'Schedule 3B_Income_Eastern'!BF25+'Schedule 3C_Income_Western'!BF25+'Schedule 3D_Income_The Cape'!BF25</f>
        <v>0</v>
      </c>
      <c r="BG25" s="537">
        <f>'Schedule 3B_Income_Eastern'!BG25+'Schedule 3C_Income_Western'!BG25+'Schedule 3D_Income_The Cape'!BG25</f>
        <v>0</v>
      </c>
      <c r="BH25" s="537">
        <f>'Schedule 3B_Income_Eastern'!BH25+'Schedule 3C_Income_Western'!BH25+'Schedule 3D_Income_The Cape'!BH25</f>
        <v>0</v>
      </c>
      <c r="BI25" s="537">
        <f>'Schedule 3B_Income_Eastern'!BI25+'Schedule 3C_Income_Western'!BI25+'Schedule 3D_Income_The Cape'!BI25</f>
        <v>0</v>
      </c>
      <c r="BJ25" s="209">
        <v>7</v>
      </c>
      <c r="BK25" s="537">
        <f>'Schedule 3B_Income_Eastern'!BK25+'Schedule 3C_Income_Western'!BK25+'Schedule 3D_Income_The Cape'!BK25</f>
        <v>0</v>
      </c>
      <c r="BL25" s="537">
        <f>'Schedule 3B_Income_Eastern'!BL25+'Schedule 3C_Income_Western'!BL25+'Schedule 3D_Income_The Cape'!BL25</f>
        <v>0</v>
      </c>
      <c r="BM25" s="537">
        <f>'Schedule 3B_Income_Eastern'!BM25+'Schedule 3C_Income_Western'!BM25+'Schedule 3D_Income_The Cape'!BM25</f>
        <v>0</v>
      </c>
      <c r="BN25" s="537">
        <f>'Schedule 3B_Income_Eastern'!BN25+'Schedule 3C_Income_Western'!BN25+'Schedule 3D_Income_The Cape'!BN25</f>
        <v>0</v>
      </c>
      <c r="BO25" s="537">
        <f>'Schedule 3B_Income_Eastern'!BO25+'Schedule 3C_Income_Western'!BO25+'Schedule 3D_Income_The Cape'!BO25</f>
        <v>0</v>
      </c>
      <c r="BP25" s="537">
        <f>'Schedule 3B_Income_Eastern'!BP25+'Schedule 3C_Income_Western'!BP25+'Schedule 3D_Income_The Cape'!BP25</f>
        <v>0</v>
      </c>
      <c r="BQ25" s="537">
        <f>'Schedule 3B_Income_Eastern'!BQ25+'Schedule 3C_Income_Western'!BQ25+'Schedule 3D_Income_The Cape'!BQ25</f>
        <v>0</v>
      </c>
      <c r="BR25" s="537">
        <f>'Schedule 3B_Income_Eastern'!BR25+'Schedule 3C_Income_Western'!BR25+'Schedule 3D_Income_The Cape'!BR25</f>
        <v>0</v>
      </c>
      <c r="BS25" s="537">
        <f>'Schedule 3B_Income_Eastern'!BS25+'Schedule 3C_Income_Western'!BS25+'Schedule 3D_Income_The Cape'!BS25</f>
        <v>0</v>
      </c>
      <c r="BT25" s="537">
        <f>'Schedule 3B_Income_Eastern'!BT25+'Schedule 3C_Income_Western'!BT25+'Schedule 3D_Income_The Cape'!BT25</f>
        <v>0</v>
      </c>
      <c r="BU25" s="537">
        <f>'Schedule 3B_Income_Eastern'!BU25+'Schedule 3C_Income_Western'!BU25+'Schedule 3D_Income_The Cape'!BU25</f>
        <v>0</v>
      </c>
      <c r="BV25" s="209">
        <v>7</v>
      </c>
      <c r="BW25" s="537">
        <f>'Schedule 3B_Income_Eastern'!BW25+'Schedule 3C_Income_Western'!BW25+'Schedule 3D_Income_The Cape'!BW25</f>
        <v>0</v>
      </c>
      <c r="BX25" s="537">
        <f>'Schedule 3B_Income_Eastern'!BX25+'Schedule 3C_Income_Western'!BX25+'Schedule 3D_Income_The Cape'!BX25</f>
        <v>0</v>
      </c>
      <c r="BY25" s="537">
        <f>'Schedule 3B_Income_Eastern'!BY25+'Schedule 3C_Income_Western'!BY25+'Schedule 3D_Income_The Cape'!BY25</f>
        <v>0</v>
      </c>
      <c r="BZ25" s="537">
        <f>'Schedule 3B_Income_Eastern'!BZ25+'Schedule 3C_Income_Western'!BZ25+'Schedule 3D_Income_The Cape'!BZ25</f>
        <v>0</v>
      </c>
      <c r="CA25" s="537">
        <f>'Schedule 3B_Income_Eastern'!CA25+'Schedule 3C_Income_Western'!CA25+'Schedule 3D_Income_The Cape'!CA25</f>
        <v>0</v>
      </c>
      <c r="CB25" s="537">
        <f>'Schedule 3B_Income_Eastern'!CB25+'Schedule 3C_Income_Western'!CB25+'Schedule 3D_Income_The Cape'!CB25</f>
        <v>0</v>
      </c>
      <c r="CC25" s="537">
        <f>'Schedule 3B_Income_Eastern'!CC25+'Schedule 3C_Income_Western'!CC25+'Schedule 3D_Income_The Cape'!CC25</f>
        <v>0</v>
      </c>
      <c r="CD25" s="537">
        <f>'Schedule 3B_Income_Eastern'!CD25+'Schedule 3C_Income_Western'!CD25+'Schedule 3D_Income_The Cape'!CD25</f>
        <v>0</v>
      </c>
      <c r="CE25" s="537">
        <f>'Schedule 3B_Income_Eastern'!CE25+'Schedule 3C_Income_Western'!CE25+'Schedule 3D_Income_The Cape'!CE25</f>
        <v>0</v>
      </c>
      <c r="CF25" s="537">
        <f>'Schedule 3B_Income_Eastern'!CF25+'Schedule 3C_Income_Western'!CF25+'Schedule 3D_Income_The Cape'!CF25</f>
        <v>0</v>
      </c>
      <c r="CG25" s="537">
        <f>'Schedule 3B_Income_Eastern'!CG25+'Schedule 3C_Income_Western'!CG25+'Schedule 3D_Income_The Cape'!CG25</f>
        <v>0</v>
      </c>
      <c r="CH25" s="209">
        <v>7</v>
      </c>
      <c r="CI25" s="537">
        <f>'Schedule 3B_Income_Eastern'!CI25+'Schedule 3C_Income_Western'!CI25+'Schedule 3D_Income_The Cape'!CI25</f>
        <v>0</v>
      </c>
      <c r="CJ25" s="537">
        <f>'Schedule 3B_Income_Eastern'!CJ25+'Schedule 3C_Income_Western'!CJ25+'Schedule 3D_Income_The Cape'!CJ25</f>
        <v>0</v>
      </c>
      <c r="CK25" s="537">
        <f>'Schedule 3B_Income_Eastern'!CK25+'Schedule 3C_Income_Western'!CK25+'Schedule 3D_Income_The Cape'!CK25</f>
        <v>0</v>
      </c>
      <c r="CL25" s="537">
        <f>'Schedule 3B_Income_Eastern'!CL25+'Schedule 3C_Income_Western'!CL25+'Schedule 3D_Income_The Cape'!CL25</f>
        <v>0</v>
      </c>
      <c r="CM25" s="367">
        <f t="shared" si="3"/>
        <v>0</v>
      </c>
      <c r="CN25" s="537">
        <f>'Schedule 3B_Income_Eastern'!CN25+'Schedule 3C_Income_Western'!CN25+'Schedule 3D_Income_The Cape'!CN25</f>
        <v>0</v>
      </c>
      <c r="CO25" s="537">
        <f>'Schedule 3B_Income_Eastern'!CO25+'Schedule 3C_Income_Western'!CO25+'Schedule 3D_Income_The Cape'!CO25</f>
        <v>0</v>
      </c>
      <c r="CP25" s="537">
        <f>'Schedule 3B_Income_Eastern'!CP25+'Schedule 3C_Income_Western'!CP25+'Schedule 3D_Income_The Cape'!CP25</f>
        <v>0</v>
      </c>
      <c r="CQ25" s="537">
        <f>'Schedule 3B_Income_Eastern'!CQ25+'Schedule 3C_Income_Western'!CQ25+'Schedule 3D_Income_The Cape'!CQ25</f>
        <v>0</v>
      </c>
      <c r="CR25" s="367">
        <f t="shared" si="4"/>
        <v>0</v>
      </c>
      <c r="CS25" s="537">
        <f>'Schedule 3B_Income_Eastern'!CS25+'Schedule 3C_Income_Western'!CS25+'Schedule 3D_Income_The Cape'!CS25</f>
        <v>0</v>
      </c>
      <c r="CT25" s="537">
        <f>'Schedule 3B_Income_Eastern'!CT25+'Schedule 3C_Income_Western'!CT25+'Schedule 3D_Income_The Cape'!CT25</f>
        <v>0</v>
      </c>
      <c r="CU25" s="537">
        <f>'Schedule 3B_Income_Eastern'!CU25+'Schedule 3C_Income_Western'!CU25+'Schedule 3D_Income_The Cape'!CU25</f>
        <v>0</v>
      </c>
      <c r="CV25" s="537">
        <f>'Schedule 3B_Income_Eastern'!CV25+'Schedule 3C_Income_Western'!CV25+'Schedule 3D_Income_The Cape'!CV25</f>
        <v>0</v>
      </c>
      <c r="CW25" s="367">
        <f t="shared" si="5"/>
        <v>0</v>
      </c>
    </row>
    <row r="26" spans="1:101" ht="15.75" customHeight="1">
      <c r="A26" s="79" t="s">
        <v>208</v>
      </c>
      <c r="B26" s="209">
        <v>8</v>
      </c>
      <c r="C26" s="537">
        <f>'Schedule 3B_Income_Eastern'!C26+'Schedule 3C_Income_Western'!C26+'Schedule 3D_Income_The Cape'!C26</f>
        <v>0</v>
      </c>
      <c r="D26" s="537">
        <f>'Schedule 3B_Income_Eastern'!D26+'Schedule 3C_Income_Western'!D26+'Schedule 3D_Income_The Cape'!D26</f>
        <v>0</v>
      </c>
      <c r="E26" s="537">
        <f>'Schedule 3B_Income_Eastern'!E26+'Schedule 3C_Income_Western'!E26+'Schedule 3D_Income_The Cape'!E26</f>
        <v>0</v>
      </c>
      <c r="F26" s="537">
        <f>'Schedule 3B_Income_Eastern'!F26+'Schedule 3C_Income_Western'!F26+'Schedule 3D_Income_The Cape'!F26</f>
        <v>0</v>
      </c>
      <c r="G26" s="537">
        <f>'Schedule 3B_Income_Eastern'!G26+'Schedule 3C_Income_Western'!G26+'Schedule 3D_Income_The Cape'!G26</f>
        <v>0</v>
      </c>
      <c r="H26" s="537">
        <f>'Schedule 3B_Income_Eastern'!H26+'Schedule 3C_Income_Western'!H26+'Schedule 3D_Income_The Cape'!H26</f>
        <v>0</v>
      </c>
      <c r="I26" s="537">
        <f>'Schedule 3B_Income_Eastern'!I26+'Schedule 3C_Income_Western'!I26+'Schedule 3D_Income_The Cape'!I26</f>
        <v>0</v>
      </c>
      <c r="J26" s="537">
        <f>'Schedule 3B_Income_Eastern'!J26+'Schedule 3C_Income_Western'!J26+'Schedule 3D_Income_The Cape'!J26</f>
        <v>0</v>
      </c>
      <c r="K26" s="537">
        <f>'Schedule 3B_Income_Eastern'!K26+'Schedule 3C_Income_Western'!K26+'Schedule 3D_Income_The Cape'!K26</f>
        <v>0</v>
      </c>
      <c r="L26" s="537">
        <f>'Schedule 3B_Income_Eastern'!L26+'Schedule 3C_Income_Western'!L26+'Schedule 3D_Income_The Cape'!L26</f>
        <v>0</v>
      </c>
      <c r="M26" s="537">
        <f>'Schedule 3B_Income_Eastern'!M26+'Schedule 3C_Income_Western'!M26+'Schedule 3D_Income_The Cape'!M26</f>
        <v>0</v>
      </c>
      <c r="N26" s="209">
        <v>8</v>
      </c>
      <c r="O26" s="537">
        <f>'Schedule 3B_Income_Eastern'!O26+'Schedule 3C_Income_Western'!O26+'Schedule 3D_Income_The Cape'!O26</f>
        <v>0</v>
      </c>
      <c r="P26" s="537">
        <f>'Schedule 3B_Income_Eastern'!P26+'Schedule 3C_Income_Western'!P26+'Schedule 3D_Income_The Cape'!P26</f>
        <v>0</v>
      </c>
      <c r="Q26" s="537">
        <f>'Schedule 3B_Income_Eastern'!Q26+'Schedule 3C_Income_Western'!Q26+'Schedule 3D_Income_The Cape'!Q26</f>
        <v>0</v>
      </c>
      <c r="R26" s="537">
        <f>'Schedule 3B_Income_Eastern'!R26+'Schedule 3C_Income_Western'!R26+'Schedule 3D_Income_The Cape'!R26</f>
        <v>0</v>
      </c>
      <c r="S26" s="537">
        <f>'Schedule 3B_Income_Eastern'!S26+'Schedule 3C_Income_Western'!S26+'Schedule 3D_Income_The Cape'!S26</f>
        <v>0</v>
      </c>
      <c r="T26" s="537">
        <f>'Schedule 3B_Income_Eastern'!T26+'Schedule 3C_Income_Western'!T26+'Schedule 3D_Income_The Cape'!T26</f>
        <v>0</v>
      </c>
      <c r="U26" s="537">
        <f>'Schedule 3B_Income_Eastern'!U26+'Schedule 3C_Income_Western'!U26+'Schedule 3D_Income_The Cape'!U26</f>
        <v>0</v>
      </c>
      <c r="V26" s="537">
        <f>'Schedule 3B_Income_Eastern'!V26+'Schedule 3C_Income_Western'!V26+'Schedule 3D_Income_The Cape'!V26</f>
        <v>0</v>
      </c>
      <c r="W26" s="537">
        <f>'Schedule 3B_Income_Eastern'!W26+'Schedule 3C_Income_Western'!W26+'Schedule 3D_Income_The Cape'!W26</f>
        <v>0</v>
      </c>
      <c r="X26" s="537">
        <f>'Schedule 3B_Income_Eastern'!X26+'Schedule 3C_Income_Western'!X26+'Schedule 3D_Income_The Cape'!X26</f>
        <v>0</v>
      </c>
      <c r="Y26" s="537">
        <f>'Schedule 3B_Income_Eastern'!Y26+'Schedule 3C_Income_Western'!Y26+'Schedule 3D_Income_The Cape'!Y26</f>
        <v>0</v>
      </c>
      <c r="Z26" s="209">
        <v>8</v>
      </c>
      <c r="AA26" s="537">
        <f>'Schedule 3B_Income_Eastern'!AA26+'Schedule 3C_Income_Western'!AA26+'Schedule 3D_Income_The Cape'!AA26</f>
        <v>0</v>
      </c>
      <c r="AB26" s="537">
        <f>'Schedule 3B_Income_Eastern'!AB26+'Schedule 3C_Income_Western'!AB26+'Schedule 3D_Income_The Cape'!AB26</f>
        <v>0</v>
      </c>
      <c r="AC26" s="537">
        <f>'Schedule 3B_Income_Eastern'!AC26+'Schedule 3C_Income_Western'!AC26+'Schedule 3D_Income_The Cape'!AC26</f>
        <v>0</v>
      </c>
      <c r="AD26" s="537">
        <f>'Schedule 3B_Income_Eastern'!AD26+'Schedule 3C_Income_Western'!AD26+'Schedule 3D_Income_The Cape'!AD26</f>
        <v>0</v>
      </c>
      <c r="AE26" s="537">
        <f>'Schedule 3B_Income_Eastern'!AE26+'Schedule 3C_Income_Western'!AE26+'Schedule 3D_Income_The Cape'!AE26</f>
        <v>0</v>
      </c>
      <c r="AF26" s="537">
        <f>'Schedule 3B_Income_Eastern'!AF26+'Schedule 3C_Income_Western'!AF26+'Schedule 3D_Income_The Cape'!AF26</f>
        <v>0</v>
      </c>
      <c r="AG26" s="537">
        <f>'Schedule 3B_Income_Eastern'!AG26+'Schedule 3C_Income_Western'!AG26+'Schedule 3D_Income_The Cape'!AG26</f>
        <v>0</v>
      </c>
      <c r="AH26" s="537">
        <f>'Schedule 3B_Income_Eastern'!AH26+'Schedule 3C_Income_Western'!AH26+'Schedule 3D_Income_The Cape'!AH26</f>
        <v>0</v>
      </c>
      <c r="AI26" s="537">
        <f>'Schedule 3B_Income_Eastern'!AI26+'Schedule 3C_Income_Western'!AI26+'Schedule 3D_Income_The Cape'!AI26</f>
        <v>0</v>
      </c>
      <c r="AJ26" s="537">
        <f>'Schedule 3B_Income_Eastern'!AJ26+'Schedule 3C_Income_Western'!AJ26+'Schedule 3D_Income_The Cape'!AJ26</f>
        <v>0</v>
      </c>
      <c r="AK26" s="537">
        <f>'Schedule 3B_Income_Eastern'!AK26+'Schedule 3C_Income_Western'!AK26+'Schedule 3D_Income_The Cape'!AK26</f>
        <v>0</v>
      </c>
      <c r="AL26" s="209">
        <v>8</v>
      </c>
      <c r="AM26" s="537">
        <f>'Schedule 3B_Income_Eastern'!AM26+'Schedule 3C_Income_Western'!AM26+'Schedule 3D_Income_The Cape'!AM26</f>
        <v>0</v>
      </c>
      <c r="AN26" s="537">
        <f>'Schedule 3B_Income_Eastern'!AN26+'Schedule 3C_Income_Western'!AN26+'Schedule 3D_Income_The Cape'!AN26</f>
        <v>0</v>
      </c>
      <c r="AO26" s="537">
        <f>'Schedule 3B_Income_Eastern'!AO26+'Schedule 3C_Income_Western'!AO26+'Schedule 3D_Income_The Cape'!AO26</f>
        <v>0</v>
      </c>
      <c r="AP26" s="537">
        <f>'Schedule 3B_Income_Eastern'!AP26+'Schedule 3C_Income_Western'!AP26+'Schedule 3D_Income_The Cape'!AP26</f>
        <v>0</v>
      </c>
      <c r="AQ26" s="537">
        <f>'Schedule 3B_Income_Eastern'!AQ26+'Schedule 3C_Income_Western'!AQ26+'Schedule 3D_Income_The Cape'!AQ26</f>
        <v>0</v>
      </c>
      <c r="AR26" s="537">
        <f>'Schedule 3B_Income_Eastern'!AR26+'Schedule 3C_Income_Western'!AR26+'Schedule 3D_Income_The Cape'!AR26</f>
        <v>0</v>
      </c>
      <c r="AS26" s="537">
        <f>'Schedule 3B_Income_Eastern'!AS26+'Schedule 3C_Income_Western'!AS26+'Schedule 3D_Income_The Cape'!AS26</f>
        <v>0</v>
      </c>
      <c r="AT26" s="537">
        <f>'Schedule 3B_Income_Eastern'!AT26+'Schedule 3C_Income_Western'!AT26+'Schedule 3D_Income_The Cape'!AT26</f>
        <v>0</v>
      </c>
      <c r="AU26" s="537">
        <f>'Schedule 3B_Income_Eastern'!AU26+'Schedule 3C_Income_Western'!AU26+'Schedule 3D_Income_The Cape'!AU26</f>
        <v>0</v>
      </c>
      <c r="AV26" s="537">
        <f>'Schedule 3B_Income_Eastern'!AV26+'Schedule 3C_Income_Western'!AV26+'Schedule 3D_Income_The Cape'!AV26</f>
        <v>0</v>
      </c>
      <c r="AW26" s="537">
        <f>'Schedule 3B_Income_Eastern'!AW26+'Schedule 3C_Income_Western'!AW26+'Schedule 3D_Income_The Cape'!AW26</f>
        <v>0</v>
      </c>
      <c r="AX26" s="209">
        <v>8</v>
      </c>
      <c r="AY26" s="537">
        <f>'Schedule 3B_Income_Eastern'!AY26+'Schedule 3C_Income_Western'!AY26+'Schedule 3D_Income_The Cape'!AY26</f>
        <v>0</v>
      </c>
      <c r="AZ26" s="537">
        <f>'Schedule 3B_Income_Eastern'!AZ26+'Schedule 3C_Income_Western'!AZ26+'Schedule 3D_Income_The Cape'!AZ26</f>
        <v>0</v>
      </c>
      <c r="BA26" s="537">
        <f>'Schedule 3B_Income_Eastern'!BA26+'Schedule 3C_Income_Western'!BA26+'Schedule 3D_Income_The Cape'!BA26</f>
        <v>0</v>
      </c>
      <c r="BB26" s="537">
        <f>'Schedule 3B_Income_Eastern'!BB26+'Schedule 3C_Income_Western'!BB26+'Schedule 3D_Income_The Cape'!BB26</f>
        <v>0</v>
      </c>
      <c r="BC26" s="537">
        <f>'Schedule 3B_Income_Eastern'!BC26+'Schedule 3C_Income_Western'!BC26+'Schedule 3D_Income_The Cape'!BC26</f>
        <v>0</v>
      </c>
      <c r="BD26" s="537">
        <f>'Schedule 3B_Income_Eastern'!BD26+'Schedule 3C_Income_Western'!BD26+'Schedule 3D_Income_The Cape'!BD26</f>
        <v>0</v>
      </c>
      <c r="BE26" s="537">
        <f>'Schedule 3B_Income_Eastern'!BE26+'Schedule 3C_Income_Western'!BE26+'Schedule 3D_Income_The Cape'!BE26</f>
        <v>0</v>
      </c>
      <c r="BF26" s="537">
        <f>'Schedule 3B_Income_Eastern'!BF26+'Schedule 3C_Income_Western'!BF26+'Schedule 3D_Income_The Cape'!BF26</f>
        <v>0</v>
      </c>
      <c r="BG26" s="537">
        <f>'Schedule 3B_Income_Eastern'!BG26+'Schedule 3C_Income_Western'!BG26+'Schedule 3D_Income_The Cape'!BG26</f>
        <v>0</v>
      </c>
      <c r="BH26" s="537">
        <f>'Schedule 3B_Income_Eastern'!BH26+'Schedule 3C_Income_Western'!BH26+'Schedule 3D_Income_The Cape'!BH26</f>
        <v>0</v>
      </c>
      <c r="BI26" s="537">
        <f>'Schedule 3B_Income_Eastern'!BI26+'Schedule 3C_Income_Western'!BI26+'Schedule 3D_Income_The Cape'!BI26</f>
        <v>0</v>
      </c>
      <c r="BJ26" s="209">
        <v>8</v>
      </c>
      <c r="BK26" s="537">
        <f>'Schedule 3B_Income_Eastern'!BK26+'Schedule 3C_Income_Western'!BK26+'Schedule 3D_Income_The Cape'!BK26</f>
        <v>0</v>
      </c>
      <c r="BL26" s="537">
        <f>'Schedule 3B_Income_Eastern'!BL26+'Schedule 3C_Income_Western'!BL26+'Schedule 3D_Income_The Cape'!BL26</f>
        <v>0</v>
      </c>
      <c r="BM26" s="537">
        <f>'Schedule 3B_Income_Eastern'!BM26+'Schedule 3C_Income_Western'!BM26+'Schedule 3D_Income_The Cape'!BM26</f>
        <v>0</v>
      </c>
      <c r="BN26" s="537">
        <f>'Schedule 3B_Income_Eastern'!BN26+'Schedule 3C_Income_Western'!BN26+'Schedule 3D_Income_The Cape'!BN26</f>
        <v>0</v>
      </c>
      <c r="BO26" s="537">
        <f>'Schedule 3B_Income_Eastern'!BO26+'Schedule 3C_Income_Western'!BO26+'Schedule 3D_Income_The Cape'!BO26</f>
        <v>0</v>
      </c>
      <c r="BP26" s="537">
        <f>'Schedule 3B_Income_Eastern'!BP26+'Schedule 3C_Income_Western'!BP26+'Schedule 3D_Income_The Cape'!BP26</f>
        <v>0</v>
      </c>
      <c r="BQ26" s="537">
        <f>'Schedule 3B_Income_Eastern'!BQ26+'Schedule 3C_Income_Western'!BQ26+'Schedule 3D_Income_The Cape'!BQ26</f>
        <v>0</v>
      </c>
      <c r="BR26" s="537">
        <f>'Schedule 3B_Income_Eastern'!BR26+'Schedule 3C_Income_Western'!BR26+'Schedule 3D_Income_The Cape'!BR26</f>
        <v>0</v>
      </c>
      <c r="BS26" s="537">
        <f>'Schedule 3B_Income_Eastern'!BS26+'Schedule 3C_Income_Western'!BS26+'Schedule 3D_Income_The Cape'!BS26</f>
        <v>0</v>
      </c>
      <c r="BT26" s="537">
        <f>'Schedule 3B_Income_Eastern'!BT26+'Schedule 3C_Income_Western'!BT26+'Schedule 3D_Income_The Cape'!BT26</f>
        <v>0</v>
      </c>
      <c r="BU26" s="537">
        <f>'Schedule 3B_Income_Eastern'!BU26+'Schedule 3C_Income_Western'!BU26+'Schedule 3D_Income_The Cape'!BU26</f>
        <v>0</v>
      </c>
      <c r="BV26" s="209">
        <v>8</v>
      </c>
      <c r="BW26" s="537">
        <f>'Schedule 3B_Income_Eastern'!BW26+'Schedule 3C_Income_Western'!BW26+'Schedule 3D_Income_The Cape'!BW26</f>
        <v>0</v>
      </c>
      <c r="BX26" s="537">
        <f>'Schedule 3B_Income_Eastern'!BX26+'Schedule 3C_Income_Western'!BX26+'Schedule 3D_Income_The Cape'!BX26</f>
        <v>0</v>
      </c>
      <c r="BY26" s="537">
        <f>'Schedule 3B_Income_Eastern'!BY26+'Schedule 3C_Income_Western'!BY26+'Schedule 3D_Income_The Cape'!BY26</f>
        <v>0</v>
      </c>
      <c r="BZ26" s="537">
        <f>'Schedule 3B_Income_Eastern'!BZ26+'Schedule 3C_Income_Western'!BZ26+'Schedule 3D_Income_The Cape'!BZ26</f>
        <v>0</v>
      </c>
      <c r="CA26" s="537">
        <f>'Schedule 3B_Income_Eastern'!CA26+'Schedule 3C_Income_Western'!CA26+'Schedule 3D_Income_The Cape'!CA26</f>
        <v>0</v>
      </c>
      <c r="CB26" s="537">
        <f>'Schedule 3B_Income_Eastern'!CB26+'Schedule 3C_Income_Western'!CB26+'Schedule 3D_Income_The Cape'!CB26</f>
        <v>0</v>
      </c>
      <c r="CC26" s="537">
        <f>'Schedule 3B_Income_Eastern'!CC26+'Schedule 3C_Income_Western'!CC26+'Schedule 3D_Income_The Cape'!CC26</f>
        <v>0</v>
      </c>
      <c r="CD26" s="537">
        <f>'Schedule 3B_Income_Eastern'!CD26+'Schedule 3C_Income_Western'!CD26+'Schedule 3D_Income_The Cape'!CD26</f>
        <v>0</v>
      </c>
      <c r="CE26" s="537">
        <f>'Schedule 3B_Income_Eastern'!CE26+'Schedule 3C_Income_Western'!CE26+'Schedule 3D_Income_The Cape'!CE26</f>
        <v>0</v>
      </c>
      <c r="CF26" s="537">
        <f>'Schedule 3B_Income_Eastern'!CF26+'Schedule 3C_Income_Western'!CF26+'Schedule 3D_Income_The Cape'!CF26</f>
        <v>0</v>
      </c>
      <c r="CG26" s="537">
        <f>'Schedule 3B_Income_Eastern'!CG26+'Schedule 3C_Income_Western'!CG26+'Schedule 3D_Income_The Cape'!CG26</f>
        <v>0</v>
      </c>
      <c r="CH26" s="209">
        <v>8</v>
      </c>
      <c r="CI26" s="537">
        <f>'Schedule 3B_Income_Eastern'!CI26+'Schedule 3C_Income_Western'!CI26+'Schedule 3D_Income_The Cape'!CI26</f>
        <v>0</v>
      </c>
      <c r="CJ26" s="537">
        <f>'Schedule 3B_Income_Eastern'!CJ26+'Schedule 3C_Income_Western'!CJ26+'Schedule 3D_Income_The Cape'!CJ26</f>
        <v>0</v>
      </c>
      <c r="CK26" s="537">
        <f>'Schedule 3B_Income_Eastern'!CK26+'Schedule 3C_Income_Western'!CK26+'Schedule 3D_Income_The Cape'!CK26</f>
        <v>0</v>
      </c>
      <c r="CL26" s="537">
        <f>'Schedule 3B_Income_Eastern'!CL26+'Schedule 3C_Income_Western'!CL26+'Schedule 3D_Income_The Cape'!CL26</f>
        <v>0</v>
      </c>
      <c r="CM26" s="367">
        <f t="shared" si="3"/>
        <v>0</v>
      </c>
      <c r="CN26" s="537">
        <f>'Schedule 3B_Income_Eastern'!CN26+'Schedule 3C_Income_Western'!CN26+'Schedule 3D_Income_The Cape'!CN26</f>
        <v>0</v>
      </c>
      <c r="CO26" s="537">
        <f>'Schedule 3B_Income_Eastern'!CO26+'Schedule 3C_Income_Western'!CO26+'Schedule 3D_Income_The Cape'!CO26</f>
        <v>0</v>
      </c>
      <c r="CP26" s="537">
        <f>'Schedule 3B_Income_Eastern'!CP26+'Schedule 3C_Income_Western'!CP26+'Schedule 3D_Income_The Cape'!CP26</f>
        <v>0</v>
      </c>
      <c r="CQ26" s="537">
        <f>'Schedule 3B_Income_Eastern'!CQ26+'Schedule 3C_Income_Western'!CQ26+'Schedule 3D_Income_The Cape'!CQ26</f>
        <v>0</v>
      </c>
      <c r="CR26" s="367">
        <f t="shared" si="4"/>
        <v>0</v>
      </c>
      <c r="CS26" s="537">
        <f>'Schedule 3B_Income_Eastern'!CS26+'Schedule 3C_Income_Western'!CS26+'Schedule 3D_Income_The Cape'!CS26</f>
        <v>0</v>
      </c>
      <c r="CT26" s="537">
        <f>'Schedule 3B_Income_Eastern'!CT26+'Schedule 3C_Income_Western'!CT26+'Schedule 3D_Income_The Cape'!CT26</f>
        <v>0</v>
      </c>
      <c r="CU26" s="537">
        <f>'Schedule 3B_Income_Eastern'!CU26+'Schedule 3C_Income_Western'!CU26+'Schedule 3D_Income_The Cape'!CU26</f>
        <v>0</v>
      </c>
      <c r="CV26" s="537">
        <f>'Schedule 3B_Income_Eastern'!CV26+'Schedule 3C_Income_Western'!CV26+'Schedule 3D_Income_The Cape'!CV26</f>
        <v>0</v>
      </c>
      <c r="CW26" s="367">
        <f t="shared" si="5"/>
        <v>0</v>
      </c>
    </row>
    <row r="27" spans="1:101" ht="15.75" customHeight="1">
      <c r="A27" s="79" t="s">
        <v>210</v>
      </c>
      <c r="B27" s="209">
        <v>9</v>
      </c>
      <c r="C27" s="537">
        <f>'Schedule 3B_Income_Eastern'!C27+'Schedule 3C_Income_Western'!C27+'Schedule 3D_Income_The Cape'!C27</f>
        <v>0</v>
      </c>
      <c r="D27" s="537">
        <f>'Schedule 3B_Income_Eastern'!D27+'Schedule 3C_Income_Western'!D27+'Schedule 3D_Income_The Cape'!D27</f>
        <v>0</v>
      </c>
      <c r="E27" s="537">
        <f>'Schedule 3B_Income_Eastern'!E27+'Schedule 3C_Income_Western'!E27+'Schedule 3D_Income_The Cape'!E27</f>
        <v>0</v>
      </c>
      <c r="F27" s="537">
        <f>'Schedule 3B_Income_Eastern'!F27+'Schedule 3C_Income_Western'!F27+'Schedule 3D_Income_The Cape'!F27</f>
        <v>0</v>
      </c>
      <c r="G27" s="537">
        <f>'Schedule 3B_Income_Eastern'!G27+'Schedule 3C_Income_Western'!G27+'Schedule 3D_Income_The Cape'!G27</f>
        <v>0</v>
      </c>
      <c r="H27" s="537">
        <f>'Schedule 3B_Income_Eastern'!H27+'Schedule 3C_Income_Western'!H27+'Schedule 3D_Income_The Cape'!H27</f>
        <v>0</v>
      </c>
      <c r="I27" s="537">
        <f>'Schedule 3B_Income_Eastern'!I27+'Schedule 3C_Income_Western'!I27+'Schedule 3D_Income_The Cape'!I27</f>
        <v>0</v>
      </c>
      <c r="J27" s="537">
        <f>'Schedule 3B_Income_Eastern'!J27+'Schedule 3C_Income_Western'!J27+'Schedule 3D_Income_The Cape'!J27</f>
        <v>0</v>
      </c>
      <c r="K27" s="537">
        <f>'Schedule 3B_Income_Eastern'!K27+'Schedule 3C_Income_Western'!K27+'Schedule 3D_Income_The Cape'!K27</f>
        <v>0</v>
      </c>
      <c r="L27" s="537">
        <f>'Schedule 3B_Income_Eastern'!L27+'Schedule 3C_Income_Western'!L27+'Schedule 3D_Income_The Cape'!L27</f>
        <v>0</v>
      </c>
      <c r="M27" s="537">
        <f>'Schedule 3B_Income_Eastern'!M27+'Schedule 3C_Income_Western'!M27+'Schedule 3D_Income_The Cape'!M27</f>
        <v>0</v>
      </c>
      <c r="N27" s="209">
        <v>9</v>
      </c>
      <c r="O27" s="537">
        <f>'Schedule 3B_Income_Eastern'!O27+'Schedule 3C_Income_Western'!O27+'Schedule 3D_Income_The Cape'!O27</f>
        <v>0</v>
      </c>
      <c r="P27" s="537">
        <f>'Schedule 3B_Income_Eastern'!P27+'Schedule 3C_Income_Western'!P27+'Schedule 3D_Income_The Cape'!P27</f>
        <v>0</v>
      </c>
      <c r="Q27" s="537">
        <f>'Schedule 3B_Income_Eastern'!Q27+'Schedule 3C_Income_Western'!Q27+'Schedule 3D_Income_The Cape'!Q27</f>
        <v>0</v>
      </c>
      <c r="R27" s="537">
        <f>'Schedule 3B_Income_Eastern'!R27+'Schedule 3C_Income_Western'!R27+'Schedule 3D_Income_The Cape'!R27</f>
        <v>0</v>
      </c>
      <c r="S27" s="537">
        <f>'Schedule 3B_Income_Eastern'!S27+'Schedule 3C_Income_Western'!S27+'Schedule 3D_Income_The Cape'!S27</f>
        <v>0</v>
      </c>
      <c r="T27" s="537">
        <f>'Schedule 3B_Income_Eastern'!T27+'Schedule 3C_Income_Western'!T27+'Schedule 3D_Income_The Cape'!T27</f>
        <v>0</v>
      </c>
      <c r="U27" s="537">
        <f>'Schedule 3B_Income_Eastern'!U27+'Schedule 3C_Income_Western'!U27+'Schedule 3D_Income_The Cape'!U27</f>
        <v>0</v>
      </c>
      <c r="V27" s="537">
        <f>'Schedule 3B_Income_Eastern'!V27+'Schedule 3C_Income_Western'!V27+'Schedule 3D_Income_The Cape'!V27</f>
        <v>0</v>
      </c>
      <c r="W27" s="537">
        <f>'Schedule 3B_Income_Eastern'!W27+'Schedule 3C_Income_Western'!W27+'Schedule 3D_Income_The Cape'!W27</f>
        <v>0</v>
      </c>
      <c r="X27" s="537">
        <f>'Schedule 3B_Income_Eastern'!X27+'Schedule 3C_Income_Western'!X27+'Schedule 3D_Income_The Cape'!X27</f>
        <v>0</v>
      </c>
      <c r="Y27" s="537">
        <f>'Schedule 3B_Income_Eastern'!Y27+'Schedule 3C_Income_Western'!Y27+'Schedule 3D_Income_The Cape'!Y27</f>
        <v>0</v>
      </c>
      <c r="Z27" s="209">
        <v>9</v>
      </c>
      <c r="AA27" s="537">
        <f>'Schedule 3B_Income_Eastern'!AA27+'Schedule 3C_Income_Western'!AA27+'Schedule 3D_Income_The Cape'!AA27</f>
        <v>0</v>
      </c>
      <c r="AB27" s="537">
        <f>'Schedule 3B_Income_Eastern'!AB27+'Schedule 3C_Income_Western'!AB27+'Schedule 3D_Income_The Cape'!AB27</f>
        <v>0</v>
      </c>
      <c r="AC27" s="537">
        <f>'Schedule 3B_Income_Eastern'!AC27+'Schedule 3C_Income_Western'!AC27+'Schedule 3D_Income_The Cape'!AC27</f>
        <v>0</v>
      </c>
      <c r="AD27" s="537">
        <f>'Schedule 3B_Income_Eastern'!AD27+'Schedule 3C_Income_Western'!AD27+'Schedule 3D_Income_The Cape'!AD27</f>
        <v>0</v>
      </c>
      <c r="AE27" s="537">
        <f>'Schedule 3B_Income_Eastern'!AE27+'Schedule 3C_Income_Western'!AE27+'Schedule 3D_Income_The Cape'!AE27</f>
        <v>0</v>
      </c>
      <c r="AF27" s="537">
        <f>'Schedule 3B_Income_Eastern'!AF27+'Schedule 3C_Income_Western'!AF27+'Schedule 3D_Income_The Cape'!AF27</f>
        <v>0</v>
      </c>
      <c r="AG27" s="537">
        <f>'Schedule 3B_Income_Eastern'!AG27+'Schedule 3C_Income_Western'!AG27+'Schedule 3D_Income_The Cape'!AG27</f>
        <v>0</v>
      </c>
      <c r="AH27" s="537">
        <f>'Schedule 3B_Income_Eastern'!AH27+'Schedule 3C_Income_Western'!AH27+'Schedule 3D_Income_The Cape'!AH27</f>
        <v>0</v>
      </c>
      <c r="AI27" s="537">
        <f>'Schedule 3B_Income_Eastern'!AI27+'Schedule 3C_Income_Western'!AI27+'Schedule 3D_Income_The Cape'!AI27</f>
        <v>0</v>
      </c>
      <c r="AJ27" s="537">
        <f>'Schedule 3B_Income_Eastern'!AJ27+'Schedule 3C_Income_Western'!AJ27+'Schedule 3D_Income_The Cape'!AJ27</f>
        <v>0</v>
      </c>
      <c r="AK27" s="537">
        <f>'Schedule 3B_Income_Eastern'!AK27+'Schedule 3C_Income_Western'!AK27+'Schedule 3D_Income_The Cape'!AK27</f>
        <v>0</v>
      </c>
      <c r="AL27" s="209">
        <v>9</v>
      </c>
      <c r="AM27" s="537">
        <f>'Schedule 3B_Income_Eastern'!AM27+'Schedule 3C_Income_Western'!AM27+'Schedule 3D_Income_The Cape'!AM27</f>
        <v>0</v>
      </c>
      <c r="AN27" s="537">
        <f>'Schedule 3B_Income_Eastern'!AN27+'Schedule 3C_Income_Western'!AN27+'Schedule 3D_Income_The Cape'!AN27</f>
        <v>0</v>
      </c>
      <c r="AO27" s="537">
        <f>'Schedule 3B_Income_Eastern'!AO27+'Schedule 3C_Income_Western'!AO27+'Schedule 3D_Income_The Cape'!AO27</f>
        <v>0</v>
      </c>
      <c r="AP27" s="537">
        <f>'Schedule 3B_Income_Eastern'!AP27+'Schedule 3C_Income_Western'!AP27+'Schedule 3D_Income_The Cape'!AP27</f>
        <v>0</v>
      </c>
      <c r="AQ27" s="537">
        <f>'Schedule 3B_Income_Eastern'!AQ27+'Schedule 3C_Income_Western'!AQ27+'Schedule 3D_Income_The Cape'!AQ27</f>
        <v>0</v>
      </c>
      <c r="AR27" s="537">
        <f>'Schedule 3B_Income_Eastern'!AR27+'Schedule 3C_Income_Western'!AR27+'Schedule 3D_Income_The Cape'!AR27</f>
        <v>0</v>
      </c>
      <c r="AS27" s="537">
        <f>'Schedule 3B_Income_Eastern'!AS27+'Schedule 3C_Income_Western'!AS27+'Schedule 3D_Income_The Cape'!AS27</f>
        <v>0</v>
      </c>
      <c r="AT27" s="537">
        <f>'Schedule 3B_Income_Eastern'!AT27+'Schedule 3C_Income_Western'!AT27+'Schedule 3D_Income_The Cape'!AT27</f>
        <v>0</v>
      </c>
      <c r="AU27" s="537">
        <f>'Schedule 3B_Income_Eastern'!AU27+'Schedule 3C_Income_Western'!AU27+'Schedule 3D_Income_The Cape'!AU27</f>
        <v>0</v>
      </c>
      <c r="AV27" s="537">
        <f>'Schedule 3B_Income_Eastern'!AV27+'Schedule 3C_Income_Western'!AV27+'Schedule 3D_Income_The Cape'!AV27</f>
        <v>0</v>
      </c>
      <c r="AW27" s="537">
        <f>'Schedule 3B_Income_Eastern'!AW27+'Schedule 3C_Income_Western'!AW27+'Schedule 3D_Income_The Cape'!AW27</f>
        <v>0</v>
      </c>
      <c r="AX27" s="209">
        <v>9</v>
      </c>
      <c r="AY27" s="537">
        <f>'Schedule 3B_Income_Eastern'!AY27+'Schedule 3C_Income_Western'!AY27+'Schedule 3D_Income_The Cape'!AY27</f>
        <v>0</v>
      </c>
      <c r="AZ27" s="537">
        <f>'Schedule 3B_Income_Eastern'!AZ27+'Schedule 3C_Income_Western'!AZ27+'Schedule 3D_Income_The Cape'!AZ27</f>
        <v>0</v>
      </c>
      <c r="BA27" s="537">
        <f>'Schedule 3B_Income_Eastern'!BA27+'Schedule 3C_Income_Western'!BA27+'Schedule 3D_Income_The Cape'!BA27</f>
        <v>0</v>
      </c>
      <c r="BB27" s="537">
        <f>'Schedule 3B_Income_Eastern'!BB27+'Schedule 3C_Income_Western'!BB27+'Schedule 3D_Income_The Cape'!BB27</f>
        <v>0</v>
      </c>
      <c r="BC27" s="537">
        <f>'Schedule 3B_Income_Eastern'!BC27+'Schedule 3C_Income_Western'!BC27+'Schedule 3D_Income_The Cape'!BC27</f>
        <v>0</v>
      </c>
      <c r="BD27" s="537">
        <f>'Schedule 3B_Income_Eastern'!BD27+'Schedule 3C_Income_Western'!BD27+'Schedule 3D_Income_The Cape'!BD27</f>
        <v>0</v>
      </c>
      <c r="BE27" s="537">
        <f>'Schedule 3B_Income_Eastern'!BE27+'Schedule 3C_Income_Western'!BE27+'Schedule 3D_Income_The Cape'!BE27</f>
        <v>0</v>
      </c>
      <c r="BF27" s="537">
        <f>'Schedule 3B_Income_Eastern'!BF27+'Schedule 3C_Income_Western'!BF27+'Schedule 3D_Income_The Cape'!BF27</f>
        <v>0</v>
      </c>
      <c r="BG27" s="537">
        <f>'Schedule 3B_Income_Eastern'!BG27+'Schedule 3C_Income_Western'!BG27+'Schedule 3D_Income_The Cape'!BG27</f>
        <v>0</v>
      </c>
      <c r="BH27" s="537">
        <f>'Schedule 3B_Income_Eastern'!BH27+'Schedule 3C_Income_Western'!BH27+'Schedule 3D_Income_The Cape'!BH27</f>
        <v>0</v>
      </c>
      <c r="BI27" s="537">
        <f>'Schedule 3B_Income_Eastern'!BI27+'Schedule 3C_Income_Western'!BI27+'Schedule 3D_Income_The Cape'!BI27</f>
        <v>0</v>
      </c>
      <c r="BJ27" s="209">
        <v>9</v>
      </c>
      <c r="BK27" s="537">
        <f>'Schedule 3B_Income_Eastern'!BK27+'Schedule 3C_Income_Western'!BK27+'Schedule 3D_Income_The Cape'!BK27</f>
        <v>0</v>
      </c>
      <c r="BL27" s="537">
        <f>'Schedule 3B_Income_Eastern'!BL27+'Schedule 3C_Income_Western'!BL27+'Schedule 3D_Income_The Cape'!BL27</f>
        <v>0</v>
      </c>
      <c r="BM27" s="537">
        <f>'Schedule 3B_Income_Eastern'!BM27+'Schedule 3C_Income_Western'!BM27+'Schedule 3D_Income_The Cape'!BM27</f>
        <v>0</v>
      </c>
      <c r="BN27" s="537">
        <f>'Schedule 3B_Income_Eastern'!BN27+'Schedule 3C_Income_Western'!BN27+'Schedule 3D_Income_The Cape'!BN27</f>
        <v>0</v>
      </c>
      <c r="BO27" s="537">
        <f>'Schedule 3B_Income_Eastern'!BO27+'Schedule 3C_Income_Western'!BO27+'Schedule 3D_Income_The Cape'!BO27</f>
        <v>0</v>
      </c>
      <c r="BP27" s="537">
        <f>'Schedule 3B_Income_Eastern'!BP27+'Schedule 3C_Income_Western'!BP27+'Schedule 3D_Income_The Cape'!BP27</f>
        <v>0</v>
      </c>
      <c r="BQ27" s="537">
        <f>'Schedule 3B_Income_Eastern'!BQ27+'Schedule 3C_Income_Western'!BQ27+'Schedule 3D_Income_The Cape'!BQ27</f>
        <v>0</v>
      </c>
      <c r="BR27" s="537">
        <f>'Schedule 3B_Income_Eastern'!BR27+'Schedule 3C_Income_Western'!BR27+'Schedule 3D_Income_The Cape'!BR27</f>
        <v>0</v>
      </c>
      <c r="BS27" s="537">
        <f>'Schedule 3B_Income_Eastern'!BS27+'Schedule 3C_Income_Western'!BS27+'Schedule 3D_Income_The Cape'!BS27</f>
        <v>0</v>
      </c>
      <c r="BT27" s="537">
        <f>'Schedule 3B_Income_Eastern'!BT27+'Schedule 3C_Income_Western'!BT27+'Schedule 3D_Income_The Cape'!BT27</f>
        <v>0</v>
      </c>
      <c r="BU27" s="537">
        <f>'Schedule 3B_Income_Eastern'!BU27+'Schedule 3C_Income_Western'!BU27+'Schedule 3D_Income_The Cape'!BU27</f>
        <v>0</v>
      </c>
      <c r="BV27" s="209">
        <v>9</v>
      </c>
      <c r="BW27" s="537">
        <f>'Schedule 3B_Income_Eastern'!BW27+'Schedule 3C_Income_Western'!BW27+'Schedule 3D_Income_The Cape'!BW27</f>
        <v>0</v>
      </c>
      <c r="BX27" s="537">
        <f>'Schedule 3B_Income_Eastern'!BX27+'Schedule 3C_Income_Western'!BX27+'Schedule 3D_Income_The Cape'!BX27</f>
        <v>0</v>
      </c>
      <c r="BY27" s="537">
        <f>'Schedule 3B_Income_Eastern'!BY27+'Schedule 3C_Income_Western'!BY27+'Schedule 3D_Income_The Cape'!BY27</f>
        <v>0</v>
      </c>
      <c r="BZ27" s="537">
        <f>'Schedule 3B_Income_Eastern'!BZ27+'Schedule 3C_Income_Western'!BZ27+'Schedule 3D_Income_The Cape'!BZ27</f>
        <v>0</v>
      </c>
      <c r="CA27" s="537">
        <f>'Schedule 3B_Income_Eastern'!CA27+'Schedule 3C_Income_Western'!CA27+'Schedule 3D_Income_The Cape'!CA27</f>
        <v>0</v>
      </c>
      <c r="CB27" s="537">
        <f>'Schedule 3B_Income_Eastern'!CB27+'Schedule 3C_Income_Western'!CB27+'Schedule 3D_Income_The Cape'!CB27</f>
        <v>0</v>
      </c>
      <c r="CC27" s="537">
        <f>'Schedule 3B_Income_Eastern'!CC27+'Schedule 3C_Income_Western'!CC27+'Schedule 3D_Income_The Cape'!CC27</f>
        <v>0</v>
      </c>
      <c r="CD27" s="537">
        <f>'Schedule 3B_Income_Eastern'!CD27+'Schedule 3C_Income_Western'!CD27+'Schedule 3D_Income_The Cape'!CD27</f>
        <v>0</v>
      </c>
      <c r="CE27" s="537">
        <f>'Schedule 3B_Income_Eastern'!CE27+'Schedule 3C_Income_Western'!CE27+'Schedule 3D_Income_The Cape'!CE27</f>
        <v>0</v>
      </c>
      <c r="CF27" s="537">
        <f>'Schedule 3B_Income_Eastern'!CF27+'Schedule 3C_Income_Western'!CF27+'Schedule 3D_Income_The Cape'!CF27</f>
        <v>0</v>
      </c>
      <c r="CG27" s="537">
        <f>'Schedule 3B_Income_Eastern'!CG27+'Schedule 3C_Income_Western'!CG27+'Schedule 3D_Income_The Cape'!CG27</f>
        <v>0</v>
      </c>
      <c r="CH27" s="209">
        <v>9</v>
      </c>
      <c r="CI27" s="537">
        <f>'Schedule 3B_Income_Eastern'!CI27+'Schedule 3C_Income_Western'!CI27+'Schedule 3D_Income_The Cape'!CI27</f>
        <v>0</v>
      </c>
      <c r="CJ27" s="537">
        <f>'Schedule 3B_Income_Eastern'!CJ27+'Schedule 3C_Income_Western'!CJ27+'Schedule 3D_Income_The Cape'!CJ27</f>
        <v>0</v>
      </c>
      <c r="CK27" s="537">
        <f>'Schedule 3B_Income_Eastern'!CK27+'Schedule 3C_Income_Western'!CK27+'Schedule 3D_Income_The Cape'!CK27</f>
        <v>0</v>
      </c>
      <c r="CL27" s="537">
        <f>'Schedule 3B_Income_Eastern'!CL27+'Schedule 3C_Income_Western'!CL27+'Schedule 3D_Income_The Cape'!CL27</f>
        <v>0</v>
      </c>
      <c r="CM27" s="367">
        <f t="shared" si="3"/>
        <v>0</v>
      </c>
      <c r="CN27" s="537">
        <f>'Schedule 3B_Income_Eastern'!CN27+'Schedule 3C_Income_Western'!CN27+'Schedule 3D_Income_The Cape'!CN27</f>
        <v>0</v>
      </c>
      <c r="CO27" s="537">
        <f>'Schedule 3B_Income_Eastern'!CO27+'Schedule 3C_Income_Western'!CO27+'Schedule 3D_Income_The Cape'!CO27</f>
        <v>0</v>
      </c>
      <c r="CP27" s="537">
        <f>'Schedule 3B_Income_Eastern'!CP27+'Schedule 3C_Income_Western'!CP27+'Schedule 3D_Income_The Cape'!CP27</f>
        <v>0</v>
      </c>
      <c r="CQ27" s="537">
        <f>'Schedule 3B_Income_Eastern'!CQ27+'Schedule 3C_Income_Western'!CQ27+'Schedule 3D_Income_The Cape'!CQ27</f>
        <v>0</v>
      </c>
      <c r="CR27" s="367">
        <f t="shared" si="4"/>
        <v>0</v>
      </c>
      <c r="CS27" s="537">
        <f>'Schedule 3B_Income_Eastern'!CS27+'Schedule 3C_Income_Western'!CS27+'Schedule 3D_Income_The Cape'!CS27</f>
        <v>0</v>
      </c>
      <c r="CT27" s="537">
        <f>'Schedule 3B_Income_Eastern'!CT27+'Schedule 3C_Income_Western'!CT27+'Schedule 3D_Income_The Cape'!CT27</f>
        <v>0</v>
      </c>
      <c r="CU27" s="537">
        <f>'Schedule 3B_Income_Eastern'!CU27+'Schedule 3C_Income_Western'!CU27+'Schedule 3D_Income_The Cape'!CU27</f>
        <v>0</v>
      </c>
      <c r="CV27" s="537">
        <f>'Schedule 3B_Income_Eastern'!CV27+'Schedule 3C_Income_Western'!CV27+'Schedule 3D_Income_The Cape'!CV27</f>
        <v>0</v>
      </c>
      <c r="CW27" s="367">
        <f t="shared" si="5"/>
        <v>0</v>
      </c>
    </row>
    <row r="28" spans="1:101" ht="15.75" customHeight="1">
      <c r="A28" s="79" t="s">
        <v>212</v>
      </c>
      <c r="B28" s="209">
        <v>10</v>
      </c>
      <c r="C28" s="537">
        <f>'Schedule 3B_Income_Eastern'!C28+'Schedule 3C_Income_Western'!C28+'Schedule 3D_Income_The Cape'!C28</f>
        <v>-203125.72905656681</v>
      </c>
      <c r="D28" s="537">
        <f>'Schedule 3B_Income_Eastern'!D28+'Schedule 3C_Income_Western'!D28+'Schedule 3D_Income_The Cape'!D28</f>
        <v>-3802.0609406739818</v>
      </c>
      <c r="E28" s="537">
        <f>'Schedule 3B_Income_Eastern'!E28+'Schedule 3C_Income_Western'!E28+'Schedule 3D_Income_The Cape'!E28</f>
        <v>-489217.7015812337</v>
      </c>
      <c r="F28" s="537">
        <f>'Schedule 3B_Income_Eastern'!F28+'Schedule 3C_Income_Western'!F28+'Schedule 3D_Income_The Cape'!F28</f>
        <v>-518502.22260347987</v>
      </c>
      <c r="G28" s="537">
        <f>'Schedule 3B_Income_Eastern'!G28+'Schedule 3C_Income_Western'!G28+'Schedule 3D_Income_The Cape'!G28</f>
        <v>-1214647.7141819545</v>
      </c>
      <c r="H28" s="537">
        <f>'Schedule 3B_Income_Eastern'!H28+'Schedule 3C_Income_Western'!H28+'Schedule 3D_Income_The Cape'!H28</f>
        <v>-203125.72905656681</v>
      </c>
      <c r="I28" s="537">
        <f>'Schedule 3B_Income_Eastern'!I28+'Schedule 3C_Income_Western'!I28+'Schedule 3D_Income_The Cape'!I28</f>
        <v>-3802.0609406739818</v>
      </c>
      <c r="J28" s="537">
        <f>'Schedule 3B_Income_Eastern'!J28+'Schedule 3C_Income_Western'!J28+'Schedule 3D_Income_The Cape'!J28</f>
        <v>-489217.7015812337</v>
      </c>
      <c r="K28" s="537">
        <f>'Schedule 3B_Income_Eastern'!K28+'Schedule 3C_Income_Western'!K28+'Schedule 3D_Income_The Cape'!K28</f>
        <v>-518502.22260347987</v>
      </c>
      <c r="L28" s="537">
        <f>'Schedule 3B_Income_Eastern'!L28+'Schedule 3C_Income_Western'!L28+'Schedule 3D_Income_The Cape'!L28</f>
        <v>-1214647.7141819545</v>
      </c>
      <c r="M28" s="537">
        <f>'Schedule 3B_Income_Eastern'!M28+'Schedule 3C_Income_Western'!M28+'Schedule 3D_Income_The Cape'!M28</f>
        <v>-2429295.428363909</v>
      </c>
      <c r="N28" s="209">
        <v>10</v>
      </c>
      <c r="O28" s="537">
        <f>'Schedule 3B_Income_Eastern'!O28+'Schedule 3C_Income_Western'!O28+'Schedule 3D_Income_The Cape'!O28</f>
        <v>-218524.15988042566</v>
      </c>
      <c r="P28" s="537">
        <f>'Schedule 3B_Income_Eastern'!P28+'Schedule 3C_Income_Western'!P28+'Schedule 3D_Income_The Cape'!P28</f>
        <v>-4837.1105161727028</v>
      </c>
      <c r="Q28" s="537">
        <f>'Schedule 3B_Income_Eastern'!Q28+'Schedule 3C_Income_Western'!Q28+'Schedule 3D_Income_The Cape'!Q28</f>
        <v>-564789.99369244138</v>
      </c>
      <c r="R28" s="537">
        <f>'Schedule 3B_Income_Eastern'!R28+'Schedule 3C_Income_Western'!R28+'Schedule 3D_Income_The Cape'!R28</f>
        <v>-607345.05029604444</v>
      </c>
      <c r="S28" s="537">
        <f>'Schedule 3B_Income_Eastern'!S28+'Schedule 3C_Income_Western'!S28+'Schedule 3D_Income_The Cape'!S28</f>
        <v>-1395496.3143850842</v>
      </c>
      <c r="T28" s="537">
        <f>'Schedule 3B_Income_Eastern'!T28+'Schedule 3C_Income_Western'!T28+'Schedule 3D_Income_The Cape'!T28</f>
        <v>-218524.15988042566</v>
      </c>
      <c r="U28" s="537">
        <f>'Schedule 3B_Income_Eastern'!U28+'Schedule 3C_Income_Western'!U28+'Schedule 3D_Income_The Cape'!U28</f>
        <v>-4837.1105161727028</v>
      </c>
      <c r="V28" s="537">
        <f>'Schedule 3B_Income_Eastern'!V28+'Schedule 3C_Income_Western'!V28+'Schedule 3D_Income_The Cape'!V28</f>
        <v>-564789.99369244138</v>
      </c>
      <c r="W28" s="537">
        <f>'Schedule 3B_Income_Eastern'!W28+'Schedule 3C_Income_Western'!W28+'Schedule 3D_Income_The Cape'!W28</f>
        <v>-607345.05029604444</v>
      </c>
      <c r="X28" s="537">
        <f>'Schedule 3B_Income_Eastern'!X28+'Schedule 3C_Income_Western'!X28+'Schedule 3D_Income_The Cape'!X28</f>
        <v>-1395496.3143850842</v>
      </c>
      <c r="Y28" s="537">
        <f>'Schedule 3B_Income_Eastern'!Y28+'Schedule 3C_Income_Western'!Y28+'Schedule 3D_Income_The Cape'!Y28</f>
        <v>-2790992.6287701684</v>
      </c>
      <c r="Z28" s="209">
        <v>10</v>
      </c>
      <c r="AA28" s="537">
        <f>'Schedule 3B_Income_Eastern'!AA28+'Schedule 3C_Income_Western'!AA28+'Schedule 3D_Income_The Cape'!AA28</f>
        <v>-53305.282214225714</v>
      </c>
      <c r="AB28" s="537">
        <f>'Schedule 3B_Income_Eastern'!AB28+'Schedule 3C_Income_Western'!AB28+'Schedule 3D_Income_The Cape'!AB28</f>
        <v>-1221.5807489973399</v>
      </c>
      <c r="AC28" s="537">
        <f>'Schedule 3B_Income_Eastern'!AC28+'Schedule 3C_Income_Western'!AC28+'Schedule 3D_Income_The Cape'!AC28</f>
        <v>-149270.18689834926</v>
      </c>
      <c r="AD28" s="537">
        <f>'Schedule 3B_Income_Eastern'!AD28+'Schedule 3C_Income_Western'!AD28+'Schedule 3D_Income_The Cape'!AD28</f>
        <v>-161868.93984895269</v>
      </c>
      <c r="AE28" s="537">
        <f>'Schedule 3B_Income_Eastern'!AE28+'Schedule 3C_Income_Western'!AE28+'Schedule 3D_Income_The Cape'!AE28</f>
        <v>-365665.98971052503</v>
      </c>
      <c r="AF28" s="537">
        <f>'Schedule 3B_Income_Eastern'!AF28+'Schedule 3C_Income_Western'!AF28+'Schedule 3D_Income_The Cape'!AF28</f>
        <v>-53305.282214225714</v>
      </c>
      <c r="AG28" s="537">
        <f>'Schedule 3B_Income_Eastern'!AG28+'Schedule 3C_Income_Western'!AG28+'Schedule 3D_Income_The Cape'!AG28</f>
        <v>-1221.5807489973399</v>
      </c>
      <c r="AH28" s="537">
        <f>'Schedule 3B_Income_Eastern'!AH28+'Schedule 3C_Income_Western'!AH28+'Schedule 3D_Income_The Cape'!AH28</f>
        <v>-149270.18689834926</v>
      </c>
      <c r="AI28" s="537">
        <f>'Schedule 3B_Income_Eastern'!AI28+'Schedule 3C_Income_Western'!AI28+'Schedule 3D_Income_The Cape'!AI28</f>
        <v>-161868.93984895269</v>
      </c>
      <c r="AJ28" s="537">
        <f>'Schedule 3B_Income_Eastern'!AJ28+'Schedule 3C_Income_Western'!AJ28+'Schedule 3D_Income_The Cape'!AJ28</f>
        <v>-365665.98971052503</v>
      </c>
      <c r="AK28" s="537">
        <f>'Schedule 3B_Income_Eastern'!AK28+'Schedule 3C_Income_Western'!AK28+'Schedule 3D_Income_The Cape'!AK28</f>
        <v>-731331.97942105005</v>
      </c>
      <c r="AL28" s="209">
        <v>10</v>
      </c>
      <c r="AM28" s="537">
        <f>'Schedule 3B_Income_Eastern'!AM28+'Schedule 3C_Income_Western'!AM28+'Schedule 3D_Income_The Cape'!AM28</f>
        <v>-218131.34276757215</v>
      </c>
      <c r="AN28" s="537">
        <f>'Schedule 3B_Income_Eastern'!AN28+'Schedule 3C_Income_Western'!AN28+'Schedule 3D_Income_The Cape'!AN28</f>
        <v>-5208.5853638210165</v>
      </c>
      <c r="AO28" s="537">
        <f>'Schedule 3B_Income_Eastern'!AO28+'Schedule 3C_Income_Western'!AO28+'Schedule 3D_Income_The Cape'!AO28</f>
        <v>-635761.49237185053</v>
      </c>
      <c r="AP28" s="537">
        <f>'Schedule 3B_Income_Eastern'!AP28+'Schedule 3C_Income_Western'!AP28+'Schedule 3D_Income_The Cape'!AP28</f>
        <v>-704937.55041287653</v>
      </c>
      <c r="AQ28" s="537">
        <f>'Schedule 3B_Income_Eastern'!AQ28+'Schedule 3C_Income_Western'!AQ28+'Schedule 3D_Income_The Cape'!AQ28</f>
        <v>-1564038.9709161201</v>
      </c>
      <c r="AR28" s="537">
        <f>'Schedule 3B_Income_Eastern'!AR28+'Schedule 3C_Income_Western'!AR28+'Schedule 3D_Income_The Cape'!AR28</f>
        <v>-218131.34276757215</v>
      </c>
      <c r="AS28" s="537">
        <f>'Schedule 3B_Income_Eastern'!AS28+'Schedule 3C_Income_Western'!AS28+'Schedule 3D_Income_The Cape'!AS28</f>
        <v>-5208.5853638210165</v>
      </c>
      <c r="AT28" s="537">
        <f>'Schedule 3B_Income_Eastern'!AT28+'Schedule 3C_Income_Western'!AT28+'Schedule 3D_Income_The Cape'!AT28</f>
        <v>-635761.49237185053</v>
      </c>
      <c r="AU28" s="537">
        <f>'Schedule 3B_Income_Eastern'!AU28+'Schedule 3C_Income_Western'!AU28+'Schedule 3D_Income_The Cape'!AU28</f>
        <v>-704937.55041287653</v>
      </c>
      <c r="AV28" s="537">
        <f>'Schedule 3B_Income_Eastern'!AV28+'Schedule 3C_Income_Western'!AV28+'Schedule 3D_Income_The Cape'!AV28</f>
        <v>-1564038.9709161201</v>
      </c>
      <c r="AW28" s="537">
        <f>'Schedule 3B_Income_Eastern'!AW28+'Schedule 3C_Income_Western'!AW28+'Schedule 3D_Income_The Cape'!AW28</f>
        <v>-3128077.9418322402</v>
      </c>
      <c r="AX28" s="209">
        <v>10</v>
      </c>
      <c r="AY28" s="537">
        <f>'Schedule 3B_Income_Eastern'!AY28+'Schedule 3C_Income_Western'!AY28+'Schedule 3D_Income_The Cape'!AY28</f>
        <v>-3417.5088818258196</v>
      </c>
      <c r="AZ28" s="537">
        <f>'Schedule 3B_Income_Eastern'!AZ28+'Schedule 3C_Income_Western'!AZ28+'Schedule 3D_Income_The Cape'!AZ28</f>
        <v>-73.024970050523251</v>
      </c>
      <c r="BA28" s="537">
        <f>'Schedule 3B_Income_Eastern'!BA28+'Schedule 3C_Income_Western'!BA28+'Schedule 3D_Income_The Cape'!BA28</f>
        <v>-14057.979930495221</v>
      </c>
      <c r="BB28" s="537">
        <f>'Schedule 3B_Income_Eastern'!BB28+'Schedule 3C_Income_Western'!BB28+'Schedule 3D_Income_The Cape'!BB28</f>
        <v>-14891.269414378703</v>
      </c>
      <c r="BC28" s="537">
        <f>'Schedule 3B_Income_Eastern'!BC28+'Schedule 3C_Income_Western'!BC28+'Schedule 3D_Income_The Cape'!BC28</f>
        <v>-32439.783196750264</v>
      </c>
      <c r="BD28" s="537">
        <f>'Schedule 3B_Income_Eastern'!BD28+'Schedule 3C_Income_Western'!BD28+'Schedule 3D_Income_The Cape'!BD28</f>
        <v>-3417.5088818258196</v>
      </c>
      <c r="BE28" s="537">
        <f>'Schedule 3B_Income_Eastern'!BE28+'Schedule 3C_Income_Western'!BE28+'Schedule 3D_Income_The Cape'!BE28</f>
        <v>-73.024970050523251</v>
      </c>
      <c r="BF28" s="537">
        <f>'Schedule 3B_Income_Eastern'!BF28+'Schedule 3C_Income_Western'!BF28+'Schedule 3D_Income_The Cape'!BF28</f>
        <v>-14057.979930495221</v>
      </c>
      <c r="BG28" s="537">
        <f>'Schedule 3B_Income_Eastern'!BG28+'Schedule 3C_Income_Western'!BG28+'Schedule 3D_Income_The Cape'!BG28</f>
        <v>-14891.269414378703</v>
      </c>
      <c r="BH28" s="537">
        <f>'Schedule 3B_Income_Eastern'!BH28+'Schedule 3C_Income_Western'!BH28+'Schedule 3D_Income_The Cape'!BH28</f>
        <v>-32439.783196750264</v>
      </c>
      <c r="BI28" s="537">
        <f>'Schedule 3B_Income_Eastern'!BI28+'Schedule 3C_Income_Western'!BI28+'Schedule 3D_Income_The Cape'!BI28</f>
        <v>-64879.566393500529</v>
      </c>
      <c r="BJ28" s="209">
        <v>10</v>
      </c>
      <c r="BK28" s="537">
        <f>'Schedule 3B_Income_Eastern'!BK28+'Schedule 3C_Income_Western'!BK28+'Schedule 3D_Income_The Cape'!BK28</f>
        <v>0</v>
      </c>
      <c r="BL28" s="537">
        <f>'Schedule 3B_Income_Eastern'!BL28+'Schedule 3C_Income_Western'!BL28+'Schedule 3D_Income_The Cape'!BL28</f>
        <v>0</v>
      </c>
      <c r="BM28" s="537">
        <f>'Schedule 3B_Income_Eastern'!BM28+'Schedule 3C_Income_Western'!BM28+'Schedule 3D_Income_The Cape'!BM28</f>
        <v>0</v>
      </c>
      <c r="BN28" s="537">
        <f>'Schedule 3B_Income_Eastern'!BN28+'Schedule 3C_Income_Western'!BN28+'Schedule 3D_Income_The Cape'!BN28</f>
        <v>0</v>
      </c>
      <c r="BO28" s="537">
        <f>'Schedule 3B_Income_Eastern'!BO28+'Schedule 3C_Income_Western'!BO28+'Schedule 3D_Income_The Cape'!BO28</f>
        <v>0</v>
      </c>
      <c r="BP28" s="537">
        <f>'Schedule 3B_Income_Eastern'!BP28+'Schedule 3C_Income_Western'!BP28+'Schedule 3D_Income_The Cape'!BP28</f>
        <v>0</v>
      </c>
      <c r="BQ28" s="537">
        <f>'Schedule 3B_Income_Eastern'!BQ28+'Schedule 3C_Income_Western'!BQ28+'Schedule 3D_Income_The Cape'!BQ28</f>
        <v>0</v>
      </c>
      <c r="BR28" s="537">
        <f>'Schedule 3B_Income_Eastern'!BR28+'Schedule 3C_Income_Western'!BR28+'Schedule 3D_Income_The Cape'!BR28</f>
        <v>0</v>
      </c>
      <c r="BS28" s="537">
        <f>'Schedule 3B_Income_Eastern'!BS28+'Schedule 3C_Income_Western'!BS28+'Schedule 3D_Income_The Cape'!BS28</f>
        <v>0</v>
      </c>
      <c r="BT28" s="537">
        <f>'Schedule 3B_Income_Eastern'!BT28+'Schedule 3C_Income_Western'!BT28+'Schedule 3D_Income_The Cape'!BT28</f>
        <v>0</v>
      </c>
      <c r="BU28" s="537">
        <f>'Schedule 3B_Income_Eastern'!BU28+'Schedule 3C_Income_Western'!BU28+'Schedule 3D_Income_The Cape'!BU28</f>
        <v>0</v>
      </c>
      <c r="BV28" s="209">
        <v>10</v>
      </c>
      <c r="BW28" s="537">
        <f>'Schedule 3B_Income_Eastern'!BW28+'Schedule 3C_Income_Western'!BW28+'Schedule 3D_Income_The Cape'!BW28</f>
        <v>-4870.9321993839267</v>
      </c>
      <c r="BX28" s="537">
        <f>'Schedule 3B_Income_Eastern'!BX28+'Schedule 3C_Income_Western'!BX28+'Schedule 3D_Income_The Cape'!BX28</f>
        <v>-96.837460284389508</v>
      </c>
      <c r="BY28" s="537">
        <f>'Schedule 3B_Income_Eastern'!BY28+'Schedule 3C_Income_Western'!BY28+'Schedule 3D_Income_The Cape'!BY28</f>
        <v>-10138.785525629888</v>
      </c>
      <c r="BZ28" s="537">
        <f>'Schedule 3B_Income_Eastern'!BZ28+'Schedule 3C_Income_Western'!BZ28+'Schedule 3D_Income_The Cape'!BZ28</f>
        <v>-8749.6724242677137</v>
      </c>
      <c r="CA28" s="537">
        <f>'Schedule 3B_Income_Eastern'!CA28+'Schedule 3C_Income_Western'!CA28+'Schedule 3D_Income_The Cape'!CA28</f>
        <v>-23856.227609565914</v>
      </c>
      <c r="CB28" s="537">
        <f>'Schedule 3B_Income_Eastern'!CB28+'Schedule 3C_Income_Western'!CB28+'Schedule 3D_Income_The Cape'!CB28</f>
        <v>-4870.9321993839267</v>
      </c>
      <c r="CC28" s="537">
        <f>'Schedule 3B_Income_Eastern'!CC28+'Schedule 3C_Income_Western'!CC28+'Schedule 3D_Income_The Cape'!CC28</f>
        <v>-96.837460284389508</v>
      </c>
      <c r="CD28" s="537">
        <f>'Schedule 3B_Income_Eastern'!CD28+'Schedule 3C_Income_Western'!CD28+'Schedule 3D_Income_The Cape'!CD28</f>
        <v>-10138.785525629888</v>
      </c>
      <c r="CE28" s="537">
        <f>'Schedule 3B_Income_Eastern'!CE28+'Schedule 3C_Income_Western'!CE28+'Schedule 3D_Income_The Cape'!CE28</f>
        <v>-8749.6724242677137</v>
      </c>
      <c r="CF28" s="537">
        <f>'Schedule 3B_Income_Eastern'!CF28+'Schedule 3C_Income_Western'!CF28+'Schedule 3D_Income_The Cape'!CF28</f>
        <v>-23856.227609565914</v>
      </c>
      <c r="CG28" s="537">
        <f>'Schedule 3B_Income_Eastern'!CG28+'Schedule 3C_Income_Western'!CG28+'Schedule 3D_Income_The Cape'!CG28</f>
        <v>-47712.455219131829</v>
      </c>
      <c r="CH28" s="209">
        <v>10</v>
      </c>
      <c r="CI28" s="537">
        <f>'Schedule 3B_Income_Eastern'!CI28+'Schedule 3C_Income_Western'!CI28+'Schedule 3D_Income_The Cape'!CI28</f>
        <v>-701374.95499999996</v>
      </c>
      <c r="CJ28" s="537">
        <f>'Schedule 3B_Income_Eastern'!CJ28+'Schedule 3C_Income_Western'!CJ28+'Schedule 3D_Income_The Cape'!CJ28</f>
        <v>-15239.199999999953</v>
      </c>
      <c r="CK28" s="537">
        <f>'Schedule 3B_Income_Eastern'!CK28+'Schedule 3C_Income_Western'!CK28+'Schedule 3D_Income_The Cape'!CK28</f>
        <v>-1863236.1400000001</v>
      </c>
      <c r="CL28" s="537">
        <f>'Schedule 3B_Income_Eastern'!CL28+'Schedule 3C_Income_Western'!CL28+'Schedule 3D_Income_The Cape'!CL28</f>
        <v>-2016294.7050000001</v>
      </c>
      <c r="CM28" s="367">
        <f t="shared" si="3"/>
        <v>-2999666.2458871296</v>
      </c>
      <c r="CN28" s="537">
        <f>'Schedule 3B_Income_Eastern'!CN28+'Schedule 3C_Income_Western'!CN28+'Schedule 3D_Income_The Cape'!CN28</f>
        <v>-701374.95499999996</v>
      </c>
      <c r="CO28" s="537">
        <f>'Schedule 3B_Income_Eastern'!CO28+'Schedule 3C_Income_Western'!CO28+'Schedule 3D_Income_The Cape'!CO28</f>
        <v>-15239.199999999953</v>
      </c>
      <c r="CP28" s="537">
        <f>'Schedule 3B_Income_Eastern'!CP28+'Schedule 3C_Income_Western'!CP28+'Schedule 3D_Income_The Cape'!CP28</f>
        <v>-1863236.1400000001</v>
      </c>
      <c r="CQ28" s="537">
        <f>'Schedule 3B_Income_Eastern'!CQ28+'Schedule 3C_Income_Western'!CQ28+'Schedule 3D_Income_The Cape'!CQ28</f>
        <v>-2016294.7050000001</v>
      </c>
      <c r="CR28" s="367">
        <f t="shared" si="4"/>
        <v>-2999666.2458871296</v>
      </c>
      <c r="CS28" s="537">
        <f>'Schedule 3B_Income_Eastern'!CS28+'Schedule 3C_Income_Western'!CS28+'Schedule 3D_Income_The Cape'!CS28</f>
        <v>-1402749.91</v>
      </c>
      <c r="CT28" s="537">
        <f>'Schedule 3B_Income_Eastern'!CT28+'Schedule 3C_Income_Western'!CT28+'Schedule 3D_Income_The Cape'!CT28</f>
        <v>-30478.399999999907</v>
      </c>
      <c r="CU28" s="537">
        <f>'Schedule 3B_Income_Eastern'!CU28+'Schedule 3C_Income_Western'!CU28+'Schedule 3D_Income_The Cape'!CU28</f>
        <v>-3726472.2800000003</v>
      </c>
      <c r="CV28" s="537">
        <f>'Schedule 3B_Income_Eastern'!CV28+'Schedule 3C_Income_Western'!CV28+'Schedule 3D_Income_The Cape'!CV28</f>
        <v>-4032589.41</v>
      </c>
      <c r="CW28" s="367">
        <f>SUM(CG28,AK28,Y28,M28)</f>
        <v>-5999332.4917742591</v>
      </c>
    </row>
    <row r="29" spans="1:101" ht="15.75" customHeight="1">
      <c r="A29" s="118" t="s">
        <v>214</v>
      </c>
      <c r="B29" s="209">
        <v>11</v>
      </c>
      <c r="C29" s="537">
        <f>'Schedule 3B_Income_Eastern'!C29+'Schedule 3C_Income_Western'!C29+'Schedule 3D_Income_The Cape'!C29</f>
        <v>-203125.72905656681</v>
      </c>
      <c r="D29" s="537">
        <f>'Schedule 3B_Income_Eastern'!D29+'Schedule 3C_Income_Western'!D29+'Schedule 3D_Income_The Cape'!D29</f>
        <v>-3802.0609406739818</v>
      </c>
      <c r="E29" s="537">
        <f>'Schedule 3B_Income_Eastern'!E29+'Schedule 3C_Income_Western'!E29+'Schedule 3D_Income_The Cape'!E29</f>
        <v>-489217.7015812337</v>
      </c>
      <c r="F29" s="537">
        <f>'Schedule 3B_Income_Eastern'!F29+'Schedule 3C_Income_Western'!F29+'Schedule 3D_Income_The Cape'!F29</f>
        <v>-518502.22260347987</v>
      </c>
      <c r="G29" s="537">
        <f>'Schedule 3B_Income_Eastern'!G29+'Schedule 3C_Income_Western'!G29+'Schedule 3D_Income_The Cape'!G29</f>
        <v>-1214647.7141819545</v>
      </c>
      <c r="H29" s="537">
        <f>'Schedule 3B_Income_Eastern'!H29+'Schedule 3C_Income_Western'!H29+'Schedule 3D_Income_The Cape'!H29</f>
        <v>-203125.72905656681</v>
      </c>
      <c r="I29" s="537">
        <f>'Schedule 3B_Income_Eastern'!I29+'Schedule 3C_Income_Western'!I29+'Schedule 3D_Income_The Cape'!I29</f>
        <v>-3802.0609406739818</v>
      </c>
      <c r="J29" s="537">
        <f>'Schedule 3B_Income_Eastern'!J29+'Schedule 3C_Income_Western'!J29+'Schedule 3D_Income_The Cape'!J29</f>
        <v>-489217.7015812337</v>
      </c>
      <c r="K29" s="537">
        <f>'Schedule 3B_Income_Eastern'!K29+'Schedule 3C_Income_Western'!K29+'Schedule 3D_Income_The Cape'!K29</f>
        <v>-518502.22260347987</v>
      </c>
      <c r="L29" s="537">
        <f>'Schedule 3B_Income_Eastern'!L29+'Schedule 3C_Income_Western'!L29+'Schedule 3D_Income_The Cape'!L29</f>
        <v>-1214647.7141819545</v>
      </c>
      <c r="M29" s="537">
        <f>'Schedule 3B_Income_Eastern'!M29+'Schedule 3C_Income_Western'!M29+'Schedule 3D_Income_The Cape'!M29</f>
        <v>-2429295.428363909</v>
      </c>
      <c r="N29" s="209">
        <v>11</v>
      </c>
      <c r="O29" s="537">
        <f>'Schedule 3B_Income_Eastern'!O29+'Schedule 3C_Income_Western'!O29+'Schedule 3D_Income_The Cape'!O29</f>
        <v>-218524.15988042566</v>
      </c>
      <c r="P29" s="537">
        <f>'Schedule 3B_Income_Eastern'!P29+'Schedule 3C_Income_Western'!P29+'Schedule 3D_Income_The Cape'!P29</f>
        <v>-4837.1105161727028</v>
      </c>
      <c r="Q29" s="537">
        <f>'Schedule 3B_Income_Eastern'!Q29+'Schedule 3C_Income_Western'!Q29+'Schedule 3D_Income_The Cape'!Q29</f>
        <v>-564789.99369244138</v>
      </c>
      <c r="R29" s="537">
        <f>'Schedule 3B_Income_Eastern'!R29+'Schedule 3C_Income_Western'!R29+'Schedule 3D_Income_The Cape'!R29</f>
        <v>-607345.05029604444</v>
      </c>
      <c r="S29" s="537">
        <f>'Schedule 3B_Income_Eastern'!S29+'Schedule 3C_Income_Western'!S29+'Schedule 3D_Income_The Cape'!S29</f>
        <v>-1395496.3143850842</v>
      </c>
      <c r="T29" s="537">
        <f>'Schedule 3B_Income_Eastern'!T29+'Schedule 3C_Income_Western'!T29+'Schedule 3D_Income_The Cape'!T29</f>
        <v>-218524.15988042566</v>
      </c>
      <c r="U29" s="537">
        <f>'Schedule 3B_Income_Eastern'!U29+'Schedule 3C_Income_Western'!U29+'Schedule 3D_Income_The Cape'!U29</f>
        <v>-4837.1105161727028</v>
      </c>
      <c r="V29" s="537">
        <f>'Schedule 3B_Income_Eastern'!V29+'Schedule 3C_Income_Western'!V29+'Schedule 3D_Income_The Cape'!V29</f>
        <v>-564789.99369244138</v>
      </c>
      <c r="W29" s="537">
        <f>'Schedule 3B_Income_Eastern'!W29+'Schedule 3C_Income_Western'!W29+'Schedule 3D_Income_The Cape'!W29</f>
        <v>-607345.05029604444</v>
      </c>
      <c r="X29" s="537">
        <f>'Schedule 3B_Income_Eastern'!X29+'Schedule 3C_Income_Western'!X29+'Schedule 3D_Income_The Cape'!X29</f>
        <v>-1395496.3143850842</v>
      </c>
      <c r="Y29" s="537">
        <f>'Schedule 3B_Income_Eastern'!Y29+'Schedule 3C_Income_Western'!Y29+'Schedule 3D_Income_The Cape'!Y29</f>
        <v>-2790992.6287701684</v>
      </c>
      <c r="Z29" s="209">
        <v>11</v>
      </c>
      <c r="AA29" s="537">
        <f>'Schedule 3B_Income_Eastern'!AA29+'Schedule 3C_Income_Western'!AA29+'Schedule 3D_Income_The Cape'!AA29</f>
        <v>-53305.282214225714</v>
      </c>
      <c r="AB29" s="537">
        <f>'Schedule 3B_Income_Eastern'!AB29+'Schedule 3C_Income_Western'!AB29+'Schedule 3D_Income_The Cape'!AB29</f>
        <v>-1221.5807489973399</v>
      </c>
      <c r="AC29" s="537">
        <f>'Schedule 3B_Income_Eastern'!AC29+'Schedule 3C_Income_Western'!AC29+'Schedule 3D_Income_The Cape'!AC29</f>
        <v>-149270.18689834926</v>
      </c>
      <c r="AD29" s="537">
        <f>'Schedule 3B_Income_Eastern'!AD29+'Schedule 3C_Income_Western'!AD29+'Schedule 3D_Income_The Cape'!AD29</f>
        <v>-161868.93984895269</v>
      </c>
      <c r="AE29" s="537">
        <f>'Schedule 3B_Income_Eastern'!AE29+'Schedule 3C_Income_Western'!AE29+'Schedule 3D_Income_The Cape'!AE29</f>
        <v>-365665.98971052503</v>
      </c>
      <c r="AF29" s="537">
        <f>'Schedule 3B_Income_Eastern'!AF29+'Schedule 3C_Income_Western'!AF29+'Schedule 3D_Income_The Cape'!AF29</f>
        <v>-53305.282214225714</v>
      </c>
      <c r="AG29" s="537">
        <f>'Schedule 3B_Income_Eastern'!AG29+'Schedule 3C_Income_Western'!AG29+'Schedule 3D_Income_The Cape'!AG29</f>
        <v>-1221.5807489973399</v>
      </c>
      <c r="AH29" s="537">
        <f>'Schedule 3B_Income_Eastern'!AH29+'Schedule 3C_Income_Western'!AH29+'Schedule 3D_Income_The Cape'!AH29</f>
        <v>-149270.18689834926</v>
      </c>
      <c r="AI29" s="537">
        <f>'Schedule 3B_Income_Eastern'!AI29+'Schedule 3C_Income_Western'!AI29+'Schedule 3D_Income_The Cape'!AI29</f>
        <v>-161868.93984895269</v>
      </c>
      <c r="AJ29" s="537">
        <f>'Schedule 3B_Income_Eastern'!AJ29+'Schedule 3C_Income_Western'!AJ29+'Schedule 3D_Income_The Cape'!AJ29</f>
        <v>-365665.98971052503</v>
      </c>
      <c r="AK29" s="537">
        <f>'Schedule 3B_Income_Eastern'!AK29+'Schedule 3C_Income_Western'!AK29+'Schedule 3D_Income_The Cape'!AK29</f>
        <v>-731331.97942105005</v>
      </c>
      <c r="AL29" s="209">
        <v>11</v>
      </c>
      <c r="AM29" s="537">
        <f>'Schedule 3B_Income_Eastern'!AM29+'Schedule 3C_Income_Western'!AM29+'Schedule 3D_Income_The Cape'!AM29</f>
        <v>-218131.34276757215</v>
      </c>
      <c r="AN29" s="537">
        <f>'Schedule 3B_Income_Eastern'!AN29+'Schedule 3C_Income_Western'!AN29+'Schedule 3D_Income_The Cape'!AN29</f>
        <v>-5208.5853638210165</v>
      </c>
      <c r="AO29" s="537">
        <f>'Schedule 3B_Income_Eastern'!AO29+'Schedule 3C_Income_Western'!AO29+'Schedule 3D_Income_The Cape'!AO29</f>
        <v>-635761.49237185053</v>
      </c>
      <c r="AP29" s="537">
        <f>'Schedule 3B_Income_Eastern'!AP29+'Schedule 3C_Income_Western'!AP29+'Schedule 3D_Income_The Cape'!AP29</f>
        <v>-704937.55041287653</v>
      </c>
      <c r="AQ29" s="537">
        <f>'Schedule 3B_Income_Eastern'!AQ29+'Schedule 3C_Income_Western'!AQ29+'Schedule 3D_Income_The Cape'!AQ29</f>
        <v>-1564038.9709161201</v>
      </c>
      <c r="AR29" s="537">
        <f>'Schedule 3B_Income_Eastern'!AR29+'Schedule 3C_Income_Western'!AR29+'Schedule 3D_Income_The Cape'!AR29</f>
        <v>-218131.34276757215</v>
      </c>
      <c r="AS29" s="537">
        <f>'Schedule 3B_Income_Eastern'!AS29+'Schedule 3C_Income_Western'!AS29+'Schedule 3D_Income_The Cape'!AS29</f>
        <v>-5208.5853638210165</v>
      </c>
      <c r="AT29" s="537">
        <f>'Schedule 3B_Income_Eastern'!AT29+'Schedule 3C_Income_Western'!AT29+'Schedule 3D_Income_The Cape'!AT29</f>
        <v>-635761.49237185053</v>
      </c>
      <c r="AU29" s="537">
        <f>'Schedule 3B_Income_Eastern'!AU29+'Schedule 3C_Income_Western'!AU29+'Schedule 3D_Income_The Cape'!AU29</f>
        <v>-704937.55041287653</v>
      </c>
      <c r="AV29" s="537">
        <f>'Schedule 3B_Income_Eastern'!AV29+'Schedule 3C_Income_Western'!AV29+'Schedule 3D_Income_The Cape'!AV29</f>
        <v>-1564038.9709161201</v>
      </c>
      <c r="AW29" s="537">
        <f>'Schedule 3B_Income_Eastern'!AW29+'Schedule 3C_Income_Western'!AW29+'Schedule 3D_Income_The Cape'!AW29</f>
        <v>-3128077.9418322402</v>
      </c>
      <c r="AX29" s="209">
        <v>11</v>
      </c>
      <c r="AY29" s="537">
        <f>'Schedule 3B_Income_Eastern'!AY29+'Schedule 3C_Income_Western'!AY29+'Schedule 3D_Income_The Cape'!AY29</f>
        <v>-3417.5088818258196</v>
      </c>
      <c r="AZ29" s="537">
        <f>'Schedule 3B_Income_Eastern'!AZ29+'Schedule 3C_Income_Western'!AZ29+'Schedule 3D_Income_The Cape'!AZ29</f>
        <v>-73.024970050523251</v>
      </c>
      <c r="BA29" s="537">
        <f>'Schedule 3B_Income_Eastern'!BA29+'Schedule 3C_Income_Western'!BA29+'Schedule 3D_Income_The Cape'!BA29</f>
        <v>-14057.979930495221</v>
      </c>
      <c r="BB29" s="537">
        <f>'Schedule 3B_Income_Eastern'!BB29+'Schedule 3C_Income_Western'!BB29+'Schedule 3D_Income_The Cape'!BB29</f>
        <v>-14891.269414378703</v>
      </c>
      <c r="BC29" s="537">
        <f>'Schedule 3B_Income_Eastern'!BC29+'Schedule 3C_Income_Western'!BC29+'Schedule 3D_Income_The Cape'!BC29</f>
        <v>-32439.783196750264</v>
      </c>
      <c r="BD29" s="537">
        <f>'Schedule 3B_Income_Eastern'!BD29+'Schedule 3C_Income_Western'!BD29+'Schedule 3D_Income_The Cape'!BD29</f>
        <v>-3417.5088818258196</v>
      </c>
      <c r="BE29" s="537">
        <f>'Schedule 3B_Income_Eastern'!BE29+'Schedule 3C_Income_Western'!BE29+'Schedule 3D_Income_The Cape'!BE29</f>
        <v>-73.024970050523251</v>
      </c>
      <c r="BF29" s="537">
        <f>'Schedule 3B_Income_Eastern'!BF29+'Schedule 3C_Income_Western'!BF29+'Schedule 3D_Income_The Cape'!BF29</f>
        <v>-14057.979930495221</v>
      </c>
      <c r="BG29" s="537">
        <f>'Schedule 3B_Income_Eastern'!BG29+'Schedule 3C_Income_Western'!BG29+'Schedule 3D_Income_The Cape'!BG29</f>
        <v>-14891.269414378703</v>
      </c>
      <c r="BH29" s="537">
        <f>'Schedule 3B_Income_Eastern'!BH29+'Schedule 3C_Income_Western'!BH29+'Schedule 3D_Income_The Cape'!BH29</f>
        <v>-32439.783196750264</v>
      </c>
      <c r="BI29" s="537">
        <f>'Schedule 3B_Income_Eastern'!BI29+'Schedule 3C_Income_Western'!BI29+'Schedule 3D_Income_The Cape'!BI29</f>
        <v>-64879.566393500529</v>
      </c>
      <c r="BJ29" s="209">
        <v>11</v>
      </c>
      <c r="BK29" s="537">
        <f>'Schedule 3B_Income_Eastern'!BK29+'Schedule 3C_Income_Western'!BK29+'Schedule 3D_Income_The Cape'!BK29</f>
        <v>0</v>
      </c>
      <c r="BL29" s="537">
        <f>'Schedule 3B_Income_Eastern'!BL29+'Schedule 3C_Income_Western'!BL29+'Schedule 3D_Income_The Cape'!BL29</f>
        <v>0</v>
      </c>
      <c r="BM29" s="537">
        <f>'Schedule 3B_Income_Eastern'!BM29+'Schedule 3C_Income_Western'!BM29+'Schedule 3D_Income_The Cape'!BM29</f>
        <v>0</v>
      </c>
      <c r="BN29" s="537">
        <f>'Schedule 3B_Income_Eastern'!BN29+'Schedule 3C_Income_Western'!BN29+'Schedule 3D_Income_The Cape'!BN29</f>
        <v>0</v>
      </c>
      <c r="BO29" s="537">
        <f>'Schedule 3B_Income_Eastern'!BO29+'Schedule 3C_Income_Western'!BO29+'Schedule 3D_Income_The Cape'!BO29</f>
        <v>0</v>
      </c>
      <c r="BP29" s="537">
        <f>'Schedule 3B_Income_Eastern'!BP29+'Schedule 3C_Income_Western'!BP29+'Schedule 3D_Income_The Cape'!BP29</f>
        <v>0</v>
      </c>
      <c r="BQ29" s="537">
        <f>'Schedule 3B_Income_Eastern'!BQ29+'Schedule 3C_Income_Western'!BQ29+'Schedule 3D_Income_The Cape'!BQ29</f>
        <v>0</v>
      </c>
      <c r="BR29" s="537">
        <f>'Schedule 3B_Income_Eastern'!BR29+'Schedule 3C_Income_Western'!BR29+'Schedule 3D_Income_The Cape'!BR29</f>
        <v>0</v>
      </c>
      <c r="BS29" s="537">
        <f>'Schedule 3B_Income_Eastern'!BS29+'Schedule 3C_Income_Western'!BS29+'Schedule 3D_Income_The Cape'!BS29</f>
        <v>0</v>
      </c>
      <c r="BT29" s="537">
        <f>'Schedule 3B_Income_Eastern'!BT29+'Schedule 3C_Income_Western'!BT29+'Schedule 3D_Income_The Cape'!BT29</f>
        <v>0</v>
      </c>
      <c r="BU29" s="537">
        <f>'Schedule 3B_Income_Eastern'!BU29+'Schedule 3C_Income_Western'!BU29+'Schedule 3D_Income_The Cape'!BU29</f>
        <v>0</v>
      </c>
      <c r="BV29" s="209">
        <v>11</v>
      </c>
      <c r="BW29" s="537">
        <f>'Schedule 3B_Income_Eastern'!BW29+'Schedule 3C_Income_Western'!BW29+'Schedule 3D_Income_The Cape'!BW29</f>
        <v>-4870.9321993839267</v>
      </c>
      <c r="BX29" s="537">
        <f>'Schedule 3B_Income_Eastern'!BX29+'Schedule 3C_Income_Western'!BX29+'Schedule 3D_Income_The Cape'!BX29</f>
        <v>-96.837460284389508</v>
      </c>
      <c r="BY29" s="537">
        <f>'Schedule 3B_Income_Eastern'!BY29+'Schedule 3C_Income_Western'!BY29+'Schedule 3D_Income_The Cape'!BY29</f>
        <v>-10138.785525629888</v>
      </c>
      <c r="BZ29" s="537">
        <f>'Schedule 3B_Income_Eastern'!BZ29+'Schedule 3C_Income_Western'!BZ29+'Schedule 3D_Income_The Cape'!BZ29</f>
        <v>-8749.6724242677137</v>
      </c>
      <c r="CA29" s="537">
        <f>'Schedule 3B_Income_Eastern'!CA29+'Schedule 3C_Income_Western'!CA29+'Schedule 3D_Income_The Cape'!CA29</f>
        <v>-23856.227609565914</v>
      </c>
      <c r="CB29" s="537">
        <f>'Schedule 3B_Income_Eastern'!CB29+'Schedule 3C_Income_Western'!CB29+'Schedule 3D_Income_The Cape'!CB29</f>
        <v>-4870.9321993839267</v>
      </c>
      <c r="CC29" s="537">
        <f>'Schedule 3B_Income_Eastern'!CC29+'Schedule 3C_Income_Western'!CC29+'Schedule 3D_Income_The Cape'!CC29</f>
        <v>-96.837460284389508</v>
      </c>
      <c r="CD29" s="537">
        <f>'Schedule 3B_Income_Eastern'!CD29+'Schedule 3C_Income_Western'!CD29+'Schedule 3D_Income_The Cape'!CD29</f>
        <v>-10138.785525629888</v>
      </c>
      <c r="CE29" s="537">
        <f>'Schedule 3B_Income_Eastern'!CE29+'Schedule 3C_Income_Western'!CE29+'Schedule 3D_Income_The Cape'!CE29</f>
        <v>-8749.6724242677137</v>
      </c>
      <c r="CF29" s="537">
        <f>'Schedule 3B_Income_Eastern'!CF29+'Schedule 3C_Income_Western'!CF29+'Schedule 3D_Income_The Cape'!CF29</f>
        <v>-23856.227609565914</v>
      </c>
      <c r="CG29" s="537">
        <f>'Schedule 3B_Income_Eastern'!CG29+'Schedule 3C_Income_Western'!CG29+'Schedule 3D_Income_The Cape'!CG29</f>
        <v>-47712.455219131829</v>
      </c>
      <c r="CH29" s="209">
        <v>11</v>
      </c>
      <c r="CI29" s="537">
        <f>'Schedule 3B_Income_Eastern'!CI29+'Schedule 3C_Income_Western'!CI29+'Schedule 3D_Income_The Cape'!CI29</f>
        <v>-701374.95499999996</v>
      </c>
      <c r="CJ29" s="537">
        <f>'Schedule 3B_Income_Eastern'!CJ29+'Schedule 3C_Income_Western'!CJ29+'Schedule 3D_Income_The Cape'!CJ29</f>
        <v>-15239.199999999953</v>
      </c>
      <c r="CK29" s="537">
        <f>'Schedule 3B_Income_Eastern'!CK29+'Schedule 3C_Income_Western'!CK29+'Schedule 3D_Income_The Cape'!CK29</f>
        <v>-1863236.1400000001</v>
      </c>
      <c r="CL29" s="537">
        <f>'Schedule 3B_Income_Eastern'!CL29+'Schedule 3C_Income_Western'!CL29+'Schedule 3D_Income_The Cape'!CL29</f>
        <v>-2016294.7050000001</v>
      </c>
      <c r="CM29" s="367">
        <f t="shared" si="3"/>
        <v>-2999666.2458871296</v>
      </c>
      <c r="CN29" s="537">
        <f>'Schedule 3B_Income_Eastern'!CN29+'Schedule 3C_Income_Western'!CN29+'Schedule 3D_Income_The Cape'!CN29</f>
        <v>-701374.95499999996</v>
      </c>
      <c r="CO29" s="537">
        <f>'Schedule 3B_Income_Eastern'!CO29+'Schedule 3C_Income_Western'!CO29+'Schedule 3D_Income_The Cape'!CO29</f>
        <v>-15239.199999999953</v>
      </c>
      <c r="CP29" s="537">
        <f>'Schedule 3B_Income_Eastern'!CP29+'Schedule 3C_Income_Western'!CP29+'Schedule 3D_Income_The Cape'!CP29</f>
        <v>-1863236.1400000001</v>
      </c>
      <c r="CQ29" s="537">
        <f>'Schedule 3B_Income_Eastern'!CQ29+'Schedule 3C_Income_Western'!CQ29+'Schedule 3D_Income_The Cape'!CQ29</f>
        <v>-2016294.7050000001</v>
      </c>
      <c r="CR29" s="367">
        <f t="shared" si="4"/>
        <v>-2999666.2458871296</v>
      </c>
      <c r="CS29" s="537">
        <f>'Schedule 3B_Income_Eastern'!CS29+'Schedule 3C_Income_Western'!CS29+'Schedule 3D_Income_The Cape'!CS29</f>
        <v>-1402749.91</v>
      </c>
      <c r="CT29" s="537">
        <f>'Schedule 3B_Income_Eastern'!CT29+'Schedule 3C_Income_Western'!CT29+'Schedule 3D_Income_The Cape'!CT29</f>
        <v>-30478.399999999907</v>
      </c>
      <c r="CU29" s="537">
        <f>'Schedule 3B_Income_Eastern'!CU29+'Schedule 3C_Income_Western'!CU29+'Schedule 3D_Income_The Cape'!CU29</f>
        <v>-3726472.2800000003</v>
      </c>
      <c r="CV29" s="537">
        <f>'Schedule 3B_Income_Eastern'!CV29+'Schedule 3C_Income_Western'!CV29+'Schedule 3D_Income_The Cape'!CV29</f>
        <v>-4032589.41</v>
      </c>
      <c r="CW29" s="367">
        <f t="shared" si="5"/>
        <v>-5999332.4917742591</v>
      </c>
    </row>
    <row r="30" spans="1:101" ht="15.75" customHeight="1">
      <c r="A30" s="118" t="s">
        <v>1384</v>
      </c>
      <c r="B30" s="209"/>
      <c r="C30" s="170" t="s">
        <v>1362</v>
      </c>
      <c r="D30" s="170" t="s">
        <v>1362</v>
      </c>
      <c r="E30" s="170" t="s">
        <v>1362</v>
      </c>
      <c r="F30" s="170" t="s">
        <v>1362</v>
      </c>
      <c r="G30" s="333"/>
      <c r="H30" s="334" t="s">
        <v>1362</v>
      </c>
      <c r="I30" s="170" t="s">
        <v>1362</v>
      </c>
      <c r="J30" s="170" t="s">
        <v>1362</v>
      </c>
      <c r="K30" s="170" t="s">
        <v>1362</v>
      </c>
      <c r="L30" s="335"/>
      <c r="M30" s="334" t="s">
        <v>1362</v>
      </c>
      <c r="N30" s="209"/>
      <c r="O30" s="170" t="s">
        <v>1362</v>
      </c>
      <c r="P30" s="170" t="s">
        <v>1362</v>
      </c>
      <c r="Q30" s="170" t="s">
        <v>1362</v>
      </c>
      <c r="R30" s="170" t="s">
        <v>1362</v>
      </c>
      <c r="S30" s="333"/>
      <c r="T30" s="334" t="s">
        <v>1362</v>
      </c>
      <c r="U30" s="170" t="s">
        <v>1362</v>
      </c>
      <c r="V30" s="170" t="s">
        <v>1362</v>
      </c>
      <c r="W30" s="170" t="s">
        <v>1362</v>
      </c>
      <c r="X30" s="335"/>
      <c r="Y30" s="334" t="s">
        <v>1362</v>
      </c>
      <c r="Z30" s="209"/>
      <c r="AA30" s="170" t="s">
        <v>1362</v>
      </c>
      <c r="AB30" s="170" t="s">
        <v>1362</v>
      </c>
      <c r="AC30" s="170" t="s">
        <v>1362</v>
      </c>
      <c r="AD30" s="170" t="s">
        <v>1362</v>
      </c>
      <c r="AE30" s="333"/>
      <c r="AF30" s="334" t="s">
        <v>1362</v>
      </c>
      <c r="AG30" s="170" t="s">
        <v>1362</v>
      </c>
      <c r="AH30" s="170" t="s">
        <v>1362</v>
      </c>
      <c r="AI30" s="170" t="s">
        <v>1362</v>
      </c>
      <c r="AJ30" s="335"/>
      <c r="AK30" s="334" t="s">
        <v>1362</v>
      </c>
      <c r="AL30" s="209"/>
      <c r="AM30" s="170" t="s">
        <v>1362</v>
      </c>
      <c r="AN30" s="170" t="s">
        <v>1362</v>
      </c>
      <c r="AO30" s="170" t="s">
        <v>1362</v>
      </c>
      <c r="AP30" s="170" t="s">
        <v>1362</v>
      </c>
      <c r="AQ30" s="333"/>
      <c r="AR30" s="334" t="s">
        <v>1362</v>
      </c>
      <c r="AS30" s="170" t="s">
        <v>1362</v>
      </c>
      <c r="AT30" s="170" t="s">
        <v>1362</v>
      </c>
      <c r="AU30" s="170" t="s">
        <v>1362</v>
      </c>
      <c r="AV30" s="335"/>
      <c r="AW30" s="334" t="s">
        <v>1362</v>
      </c>
      <c r="AX30" s="209"/>
      <c r="AY30" s="170" t="s">
        <v>1362</v>
      </c>
      <c r="AZ30" s="170" t="s">
        <v>1362</v>
      </c>
      <c r="BA30" s="170" t="s">
        <v>1362</v>
      </c>
      <c r="BB30" s="170" t="s">
        <v>1362</v>
      </c>
      <c r="BC30" s="333"/>
      <c r="BD30" s="334" t="s">
        <v>1362</v>
      </c>
      <c r="BE30" s="170" t="s">
        <v>1362</v>
      </c>
      <c r="BF30" s="170" t="s">
        <v>1362</v>
      </c>
      <c r="BG30" s="170" t="s">
        <v>1362</v>
      </c>
      <c r="BH30" s="335"/>
      <c r="BI30" s="334" t="s">
        <v>1362</v>
      </c>
      <c r="BJ30" s="209"/>
      <c r="BK30" s="170" t="s">
        <v>1362</v>
      </c>
      <c r="BL30" s="170" t="s">
        <v>1362</v>
      </c>
      <c r="BM30" s="170" t="s">
        <v>1362</v>
      </c>
      <c r="BN30" s="170" t="s">
        <v>1362</v>
      </c>
      <c r="BO30" s="333"/>
      <c r="BP30" s="334" t="s">
        <v>1362</v>
      </c>
      <c r="BQ30" s="170" t="s">
        <v>1362</v>
      </c>
      <c r="BR30" s="170" t="s">
        <v>1362</v>
      </c>
      <c r="BS30" s="170" t="s">
        <v>1362</v>
      </c>
      <c r="BT30" s="335"/>
      <c r="BU30" s="334" t="s">
        <v>1362</v>
      </c>
      <c r="BV30" s="209"/>
      <c r="BW30" s="170" t="s">
        <v>1362</v>
      </c>
      <c r="BX30" s="170" t="s">
        <v>1362</v>
      </c>
      <c r="BY30" s="170" t="s">
        <v>1362</v>
      </c>
      <c r="BZ30" s="170" t="s">
        <v>1362</v>
      </c>
      <c r="CA30" s="333"/>
      <c r="CB30" s="334" t="s">
        <v>1362</v>
      </c>
      <c r="CC30" s="170" t="s">
        <v>1362</v>
      </c>
      <c r="CD30" s="170" t="s">
        <v>1362</v>
      </c>
      <c r="CE30" s="170" t="s">
        <v>1362</v>
      </c>
      <c r="CF30" s="335"/>
      <c r="CG30" s="334" t="s">
        <v>1362</v>
      </c>
      <c r="CH30" s="209"/>
      <c r="CI30" s="335"/>
      <c r="CJ30" s="335"/>
      <c r="CK30" s="335"/>
      <c r="CL30" s="335"/>
      <c r="CM30" s="170"/>
      <c r="CN30" s="335"/>
      <c r="CO30" s="335"/>
      <c r="CP30" s="335"/>
      <c r="CQ30" s="335"/>
      <c r="CR30" s="170"/>
      <c r="CS30" s="335"/>
      <c r="CT30" s="335"/>
      <c r="CU30" s="335"/>
      <c r="CV30" s="335"/>
      <c r="CW30" s="170"/>
    </row>
    <row r="31" spans="1:101" s="284" customFormat="1" ht="15.75" customHeight="1">
      <c r="A31" s="16" t="s">
        <v>1385</v>
      </c>
      <c r="B31" s="209">
        <v>12</v>
      </c>
      <c r="C31" s="197">
        <f t="shared" ref="C31:M31" si="6">C22+C29</f>
        <v>1582111.7555073288</v>
      </c>
      <c r="D31" s="197">
        <f t="shared" si="6"/>
        <v>1736224.0995989125</v>
      </c>
      <c r="E31" s="197">
        <f t="shared" si="6"/>
        <v>1313040.6607402842</v>
      </c>
      <c r="F31" s="197">
        <f t="shared" si="6"/>
        <v>1527860.2562514017</v>
      </c>
      <c r="G31" s="202">
        <f t="shared" si="6"/>
        <v>6159236.7720979266</v>
      </c>
      <c r="H31" s="199">
        <f t="shared" si="6"/>
        <v>5917528.5396632561</v>
      </c>
      <c r="I31" s="197">
        <f t="shared" si="6"/>
        <v>6157706.3081368888</v>
      </c>
      <c r="J31" s="197">
        <f t="shared" si="6"/>
        <v>6997243.9134133393</v>
      </c>
      <c r="K31" s="197">
        <f t="shared" si="6"/>
        <v>8200201.3818684146</v>
      </c>
      <c r="L31" s="200">
        <f t="shared" si="6"/>
        <v>27272680.143081896</v>
      </c>
      <c r="M31" s="199">
        <f t="shared" si="6"/>
        <v>33431916.91517983</v>
      </c>
      <c r="N31" s="209">
        <v>12</v>
      </c>
      <c r="O31" s="197">
        <f t="shared" ref="O31:Y31" si="7">O22+O29</f>
        <v>3621634.0015103631</v>
      </c>
      <c r="P31" s="197">
        <f t="shared" si="7"/>
        <v>4155605.160414157</v>
      </c>
      <c r="Q31" s="197">
        <f t="shared" si="7"/>
        <v>3930601.7682364392</v>
      </c>
      <c r="R31" s="197">
        <f t="shared" si="7"/>
        <v>4423308.7892835364</v>
      </c>
      <c r="S31" s="202">
        <f t="shared" si="7"/>
        <v>16131149.7194445</v>
      </c>
      <c r="T31" s="199">
        <f t="shared" si="7"/>
        <v>7068301.1097096875</v>
      </c>
      <c r="U31" s="197">
        <f t="shared" si="7"/>
        <v>8083125.4712227965</v>
      </c>
      <c r="V31" s="197">
        <f t="shared" si="7"/>
        <v>9133034.1100812592</v>
      </c>
      <c r="W31" s="197">
        <f t="shared" si="7"/>
        <v>10292058.912877958</v>
      </c>
      <c r="X31" s="200">
        <f t="shared" si="7"/>
        <v>34576519.603891693</v>
      </c>
      <c r="Y31" s="199">
        <f t="shared" si="7"/>
        <v>50707669.323336199</v>
      </c>
      <c r="Z31" s="209">
        <v>12</v>
      </c>
      <c r="AA31" s="197">
        <f t="shared" ref="AA31:AK31" si="8">AA22+AA29</f>
        <v>1465814.4064273981</v>
      </c>
      <c r="AB31" s="197">
        <f t="shared" si="8"/>
        <v>1690308.9253110006</v>
      </c>
      <c r="AC31" s="197">
        <f t="shared" si="8"/>
        <v>1854156.5930500289</v>
      </c>
      <c r="AD31" s="197">
        <f t="shared" si="8"/>
        <v>2102782.8927680179</v>
      </c>
      <c r="AE31" s="202">
        <f t="shared" si="8"/>
        <v>7113062.8175564455</v>
      </c>
      <c r="AF31" s="199">
        <f t="shared" si="8"/>
        <v>2587577.001797277</v>
      </c>
      <c r="AG31" s="197">
        <f t="shared" si="8"/>
        <v>2846330.5827719667</v>
      </c>
      <c r="AH31" s="197">
        <f t="shared" si="8"/>
        <v>3196939.1434837612</v>
      </c>
      <c r="AI31" s="197">
        <f t="shared" si="8"/>
        <v>3441157.8078279672</v>
      </c>
      <c r="AJ31" s="200">
        <f t="shared" si="8"/>
        <v>12072004.535880972</v>
      </c>
      <c r="AK31" s="199">
        <f t="shared" si="8"/>
        <v>19185067.353437416</v>
      </c>
      <c r="AL31" s="209">
        <v>12</v>
      </c>
      <c r="AM31" s="197">
        <f t="shared" ref="AM31:AW31" si="9">AM22+AM29</f>
        <v>14798369.046915242</v>
      </c>
      <c r="AN31" s="197">
        <f t="shared" si="9"/>
        <v>17744519.97381312</v>
      </c>
      <c r="AO31" s="197">
        <f t="shared" si="9"/>
        <v>21629660.978593398</v>
      </c>
      <c r="AP31" s="197">
        <f t="shared" si="9"/>
        <v>23524334.610875703</v>
      </c>
      <c r="AQ31" s="202">
        <f t="shared" si="9"/>
        <v>77696884.61019747</v>
      </c>
      <c r="AR31" s="199">
        <f t="shared" si="9"/>
        <v>16610711.091796437</v>
      </c>
      <c r="AS31" s="197">
        <f t="shared" si="9"/>
        <v>17666362.30346825</v>
      </c>
      <c r="AT31" s="197">
        <f t="shared" si="9"/>
        <v>18084163.720540557</v>
      </c>
      <c r="AU31" s="197">
        <f t="shared" si="9"/>
        <v>18778291.854362532</v>
      </c>
      <c r="AV31" s="200">
        <f t="shared" si="9"/>
        <v>71139528.970167771</v>
      </c>
      <c r="AW31" s="199">
        <f t="shared" si="9"/>
        <v>148836413.58036524</v>
      </c>
      <c r="AX31" s="209">
        <v>12</v>
      </c>
      <c r="AY31" s="197">
        <f t="shared" ref="AY31:BI31" si="10">AY22+AY29</f>
        <v>660280.48934042256</v>
      </c>
      <c r="AZ31" s="197">
        <f t="shared" si="10"/>
        <v>711032.98513883469</v>
      </c>
      <c r="BA31" s="197">
        <f t="shared" si="10"/>
        <v>1364844.6895133711</v>
      </c>
      <c r="BB31" s="197">
        <f t="shared" si="10"/>
        <v>1406698.5911415331</v>
      </c>
      <c r="BC31" s="202">
        <f t="shared" si="10"/>
        <v>4142856.7551341616</v>
      </c>
      <c r="BD31" s="199">
        <f t="shared" si="10"/>
        <v>365789.6830426309</v>
      </c>
      <c r="BE31" s="197">
        <f t="shared" si="10"/>
        <v>371648.57213633851</v>
      </c>
      <c r="BF31" s="197">
        <f t="shared" si="10"/>
        <v>514228.61848372832</v>
      </c>
      <c r="BG31" s="197">
        <f t="shared" si="10"/>
        <v>519963.17944262573</v>
      </c>
      <c r="BH31" s="200">
        <f t="shared" si="10"/>
        <v>1771630.0531053233</v>
      </c>
      <c r="BI31" s="199">
        <f t="shared" si="10"/>
        <v>5914486.8082394851</v>
      </c>
      <c r="BJ31" s="209">
        <v>12</v>
      </c>
      <c r="BK31" s="197">
        <f t="shared" ref="BK31:BU31" si="11">BK22+BK29</f>
        <v>0</v>
      </c>
      <c r="BL31" s="197">
        <f t="shared" si="11"/>
        <v>0</v>
      </c>
      <c r="BM31" s="197">
        <f t="shared" si="11"/>
        <v>0</v>
      </c>
      <c r="BN31" s="197">
        <f t="shared" si="11"/>
        <v>0</v>
      </c>
      <c r="BO31" s="202">
        <f t="shared" si="11"/>
        <v>0</v>
      </c>
      <c r="BP31" s="199">
        <f t="shared" si="11"/>
        <v>0</v>
      </c>
      <c r="BQ31" s="197">
        <f t="shared" si="11"/>
        <v>0</v>
      </c>
      <c r="BR31" s="197">
        <f t="shared" si="11"/>
        <v>0</v>
      </c>
      <c r="BS31" s="197">
        <f t="shared" si="11"/>
        <v>0</v>
      </c>
      <c r="BT31" s="200">
        <f t="shared" si="11"/>
        <v>0</v>
      </c>
      <c r="BU31" s="199">
        <f t="shared" si="11"/>
        <v>0</v>
      </c>
      <c r="BV31" s="209">
        <v>12</v>
      </c>
      <c r="BW31" s="197">
        <f t="shared" ref="BW31:CG31" si="12">BW22+BW29</f>
        <v>1109172.4120305106</v>
      </c>
      <c r="BX31" s="197">
        <f t="shared" si="12"/>
        <v>1098008.3505284132</v>
      </c>
      <c r="BY31" s="197">
        <f t="shared" si="12"/>
        <v>1519408.3189057782</v>
      </c>
      <c r="BZ31" s="197">
        <f t="shared" si="12"/>
        <v>1420585.3600048004</v>
      </c>
      <c r="CA31" s="202">
        <f t="shared" si="12"/>
        <v>5147174.4414695026</v>
      </c>
      <c r="CB31" s="199">
        <f t="shared" si="12"/>
        <v>536058.78199910407</v>
      </c>
      <c r="CC31" s="197">
        <f t="shared" si="12"/>
        <v>581312.43301148503</v>
      </c>
      <c r="CD31" s="197">
        <f t="shared" si="12"/>
        <v>572345.45995956601</v>
      </c>
      <c r="CE31" s="197">
        <f t="shared" si="12"/>
        <v>536176.38843197317</v>
      </c>
      <c r="CF31" s="200">
        <f t="shared" si="12"/>
        <v>2225893.0634021284</v>
      </c>
      <c r="CG31" s="199">
        <f t="shared" si="12"/>
        <v>7373067.5048716301</v>
      </c>
      <c r="CH31" s="209">
        <v>12</v>
      </c>
      <c r="CI31" s="200">
        <f t="shared" ref="CI31:CL31" si="13">CI22+CI29</f>
        <v>23237382.111731268</v>
      </c>
      <c r="CJ31" s="200">
        <f t="shared" si="13"/>
        <v>27135699.494804438</v>
      </c>
      <c r="CK31" s="200">
        <f t="shared" si="13"/>
        <v>31611713.009039298</v>
      </c>
      <c r="CL31" s="200">
        <f t="shared" si="13"/>
        <v>34405570.500325002</v>
      </c>
      <c r="CM31" s="197">
        <f>SUM(CA31,AE31,S31,G31)</f>
        <v>34550623.750568375</v>
      </c>
      <c r="CN31" s="200">
        <f t="shared" ref="CN31:CQ31" si="14">CN22+CN29</f>
        <v>33085966.208008386</v>
      </c>
      <c r="CO31" s="200">
        <f t="shared" si="14"/>
        <v>35706485.67074772</v>
      </c>
      <c r="CP31" s="200">
        <f t="shared" si="14"/>
        <v>38497954.965962216</v>
      </c>
      <c r="CQ31" s="200">
        <f t="shared" si="14"/>
        <v>41767849.524811469</v>
      </c>
      <c r="CR31" s="197">
        <f>SUM(CD31,AH31,V31,J31)</f>
        <v>19899562.626937926</v>
      </c>
      <c r="CS31" s="200">
        <f t="shared" ref="CS31:CV31" si="15">CS22+CS29</f>
        <v>56323348.319739662</v>
      </c>
      <c r="CT31" s="200">
        <f t="shared" si="15"/>
        <v>62842185.165552154</v>
      </c>
      <c r="CU31" s="200">
        <f t="shared" si="15"/>
        <v>70109667.975001499</v>
      </c>
      <c r="CV31" s="200">
        <f t="shared" si="15"/>
        <v>76173420.025136471</v>
      </c>
      <c r="CW31" s="197">
        <f>SUM(CG31,AK31,Y31,M31)</f>
        <v>110697721.09682508</v>
      </c>
    </row>
    <row r="32" spans="1:101" ht="15.75" customHeight="1">
      <c r="A32" s="119"/>
      <c r="B32" s="176"/>
      <c r="C32" s="89"/>
      <c r="D32" s="89"/>
      <c r="E32" s="89"/>
      <c r="F32" s="89"/>
      <c r="G32" s="330"/>
      <c r="H32" s="331"/>
      <c r="I32" s="89"/>
      <c r="J32" s="89"/>
      <c r="K32" s="89"/>
      <c r="L32" s="89"/>
      <c r="M32" s="332"/>
      <c r="N32" s="176"/>
      <c r="O32" s="89"/>
      <c r="P32" s="89"/>
      <c r="Q32" s="89"/>
      <c r="R32" s="89"/>
      <c r="S32" s="330"/>
      <c r="T32" s="331"/>
      <c r="U32" s="89"/>
      <c r="V32" s="89"/>
      <c r="W32" s="89"/>
      <c r="X32" s="89"/>
      <c r="Y32" s="332"/>
      <c r="Z32" s="176"/>
      <c r="AA32" s="89"/>
      <c r="AB32" s="89"/>
      <c r="AC32" s="89"/>
      <c r="AD32" s="89"/>
      <c r="AE32" s="330"/>
      <c r="AF32" s="331"/>
      <c r="AG32" s="89"/>
      <c r="AH32" s="89"/>
      <c r="AI32" s="89"/>
      <c r="AJ32" s="89"/>
      <c r="AK32" s="332"/>
      <c r="AL32" s="176"/>
      <c r="AM32" s="89"/>
      <c r="AN32" s="89"/>
      <c r="AO32" s="89"/>
      <c r="AP32" s="89"/>
      <c r="AQ32" s="330"/>
      <c r="AR32" s="331"/>
      <c r="AS32" s="89"/>
      <c r="AT32" s="89"/>
      <c r="AU32" s="89"/>
      <c r="AV32" s="89"/>
      <c r="AW32" s="332"/>
      <c r="AX32" s="176"/>
      <c r="AY32" s="89"/>
      <c r="AZ32" s="89"/>
      <c r="BA32" s="89"/>
      <c r="BB32" s="89"/>
      <c r="BC32" s="330"/>
      <c r="BD32" s="331"/>
      <c r="BE32" s="89"/>
      <c r="BF32" s="89"/>
      <c r="BG32" s="89"/>
      <c r="BH32" s="89"/>
      <c r="BI32" s="332"/>
      <c r="BJ32" s="176"/>
      <c r="BK32" s="89"/>
      <c r="BL32" s="89"/>
      <c r="BM32" s="89"/>
      <c r="BN32" s="89"/>
      <c r="BO32" s="330"/>
      <c r="BP32" s="331"/>
      <c r="BQ32" s="89"/>
      <c r="BR32" s="89"/>
      <c r="BS32" s="89"/>
      <c r="BT32" s="89"/>
      <c r="BU32" s="332"/>
      <c r="BV32" s="176"/>
      <c r="BW32" s="89"/>
      <c r="BX32" s="89"/>
      <c r="BY32" s="89"/>
      <c r="BZ32" s="89"/>
      <c r="CA32" s="330"/>
      <c r="CB32" s="331"/>
      <c r="CC32" s="89"/>
      <c r="CD32" s="89"/>
      <c r="CE32" s="89"/>
      <c r="CF32" s="89"/>
      <c r="CG32" s="332"/>
      <c r="CH32" s="176"/>
      <c r="CI32" s="161"/>
      <c r="CJ32" s="161"/>
      <c r="CK32" s="161"/>
      <c r="CL32" s="161"/>
      <c r="CM32" s="369"/>
      <c r="CN32" s="161"/>
      <c r="CO32" s="161"/>
      <c r="CP32" s="161"/>
      <c r="CQ32" s="161"/>
      <c r="CR32" s="369"/>
      <c r="CS32" s="161"/>
      <c r="CT32" s="161"/>
      <c r="CU32" s="161"/>
      <c r="CV32" s="161"/>
      <c r="CW32" s="369"/>
    </row>
    <row r="33" spans="1:101" ht="15.75" customHeight="1">
      <c r="A33" s="16" t="s">
        <v>217</v>
      </c>
      <c r="B33" s="176"/>
      <c r="C33" s="161"/>
      <c r="D33" s="161"/>
      <c r="E33" s="161"/>
      <c r="F33" s="161"/>
      <c r="G33" s="336"/>
      <c r="H33" s="337"/>
      <c r="I33" s="161"/>
      <c r="J33" s="161"/>
      <c r="K33" s="161"/>
      <c r="L33" s="161"/>
      <c r="M33" s="338"/>
      <c r="N33" s="176"/>
      <c r="O33" s="161"/>
      <c r="P33" s="161"/>
      <c r="Q33" s="161"/>
      <c r="R33" s="161"/>
      <c r="S33" s="336"/>
      <c r="T33" s="337"/>
      <c r="U33" s="161"/>
      <c r="V33" s="161"/>
      <c r="W33" s="161"/>
      <c r="X33" s="161"/>
      <c r="Y33" s="338"/>
      <c r="Z33" s="176"/>
      <c r="AA33" s="161"/>
      <c r="AB33" s="161"/>
      <c r="AC33" s="161"/>
      <c r="AD33" s="161"/>
      <c r="AE33" s="336"/>
      <c r="AF33" s="337"/>
      <c r="AG33" s="161"/>
      <c r="AH33" s="161"/>
      <c r="AI33" s="161"/>
      <c r="AJ33" s="161"/>
      <c r="AK33" s="338"/>
      <c r="AL33" s="176"/>
      <c r="AM33" s="161"/>
      <c r="AN33" s="161"/>
      <c r="AO33" s="161"/>
      <c r="AP33" s="161"/>
      <c r="AQ33" s="336"/>
      <c r="AR33" s="337"/>
      <c r="AS33" s="161"/>
      <c r="AT33" s="161"/>
      <c r="AU33" s="161"/>
      <c r="AV33" s="161"/>
      <c r="AW33" s="338"/>
      <c r="AX33" s="176"/>
      <c r="AY33" s="161"/>
      <c r="AZ33" s="161"/>
      <c r="BA33" s="161"/>
      <c r="BB33" s="161"/>
      <c r="BC33" s="336"/>
      <c r="BD33" s="337"/>
      <c r="BE33" s="161"/>
      <c r="BF33" s="161"/>
      <c r="BG33" s="161"/>
      <c r="BH33" s="161"/>
      <c r="BI33" s="338"/>
      <c r="BJ33" s="176"/>
      <c r="BK33" s="161"/>
      <c r="BL33" s="161"/>
      <c r="BM33" s="161"/>
      <c r="BN33" s="161"/>
      <c r="BO33" s="336"/>
      <c r="BP33" s="337"/>
      <c r="BQ33" s="161"/>
      <c r="BR33" s="161"/>
      <c r="BS33" s="161"/>
      <c r="BT33" s="161"/>
      <c r="BU33" s="338"/>
      <c r="BV33" s="176"/>
      <c r="BW33" s="161"/>
      <c r="BX33" s="161"/>
      <c r="BY33" s="161"/>
      <c r="BZ33" s="161"/>
      <c r="CA33" s="336"/>
      <c r="CB33" s="337"/>
      <c r="CC33" s="161"/>
      <c r="CD33" s="161"/>
      <c r="CE33" s="161"/>
      <c r="CF33" s="161"/>
      <c r="CG33" s="338"/>
      <c r="CH33" s="176"/>
      <c r="CI33" s="161"/>
      <c r="CJ33" s="161"/>
      <c r="CK33" s="161"/>
      <c r="CL33" s="161"/>
      <c r="CM33" s="369"/>
      <c r="CN33" s="161"/>
      <c r="CO33" s="161"/>
      <c r="CP33" s="161"/>
      <c r="CQ33" s="161"/>
      <c r="CR33" s="369"/>
      <c r="CS33" s="161"/>
      <c r="CT33" s="161"/>
      <c r="CU33" s="161"/>
      <c r="CV33" s="161"/>
      <c r="CW33" s="369"/>
    </row>
    <row r="34" spans="1:101" ht="15.75" customHeight="1">
      <c r="A34" s="79" t="s">
        <v>219</v>
      </c>
      <c r="B34" s="209">
        <v>13</v>
      </c>
      <c r="C34" s="537">
        <f>'Schedule 3B_Income_Eastern'!C34+'Schedule 3C_Income_Western'!C34+'Schedule 3D_Income_The Cape'!C34</f>
        <v>139915.8970814718</v>
      </c>
      <c r="D34" s="537">
        <f>'Schedule 3B_Income_Eastern'!D34+'Schedule 3C_Income_Western'!D34+'Schedule 3D_Income_The Cape'!D34</f>
        <v>129155.23983377989</v>
      </c>
      <c r="E34" s="537">
        <f>'Schedule 3B_Income_Eastern'!E34+'Schedule 3C_Income_Western'!E34+'Schedule 3D_Income_The Cape'!E34</f>
        <v>169031.52604788076</v>
      </c>
      <c r="F34" s="537">
        <f>'Schedule 3B_Income_Eastern'!F34+'Schedule 3C_Income_Western'!F34+'Schedule 3D_Income_The Cape'!F34</f>
        <v>134885.81687358557</v>
      </c>
      <c r="G34" s="537">
        <f>'Schedule 3B_Income_Eastern'!G34+'Schedule 3C_Income_Western'!G34+'Schedule 3D_Income_The Cape'!G34</f>
        <v>572988.47983671806</v>
      </c>
      <c r="H34" s="537">
        <f>'Schedule 3B_Income_Eastern'!H34+'Schedule 3C_Income_Western'!H34+'Schedule 3D_Income_The Cape'!H34</f>
        <v>1297305.8515331186</v>
      </c>
      <c r="I34" s="537">
        <f>'Schedule 3B_Income_Eastern'!I34+'Schedule 3C_Income_Western'!I34+'Schedule 3D_Income_The Cape'!I34</f>
        <v>1171523.1981413695</v>
      </c>
      <c r="J34" s="537">
        <f>'Schedule 3B_Income_Eastern'!J34+'Schedule 3C_Income_Western'!J34+'Schedule 3D_Income_The Cape'!J34</f>
        <v>2059708.1563771006</v>
      </c>
      <c r="K34" s="537">
        <f>'Schedule 3B_Income_Eastern'!K34+'Schedule 3C_Income_Western'!K34+'Schedule 3D_Income_The Cape'!K34</f>
        <v>1221711.6260750741</v>
      </c>
      <c r="L34" s="537">
        <f>'Schedule 3B_Income_Eastern'!L34+'Schedule 3C_Income_Western'!L34+'Schedule 3D_Income_The Cape'!L34</f>
        <v>5750248.8321266631</v>
      </c>
      <c r="M34" s="537">
        <f>'Schedule 3B_Income_Eastern'!M34+'Schedule 3C_Income_Western'!M34+'Schedule 3D_Income_The Cape'!M34</f>
        <v>6323237.3119633803</v>
      </c>
      <c r="N34" s="209">
        <v>13</v>
      </c>
      <c r="O34" s="537">
        <f>'Schedule 3B_Income_Eastern'!O34+'Schedule 3C_Income_Western'!O34+'Schedule 3D_Income_The Cape'!O34</f>
        <v>137913.16119488754</v>
      </c>
      <c r="P34" s="537">
        <f>'Schedule 3B_Income_Eastern'!P34+'Schedule 3C_Income_Western'!P34+'Schedule 3D_Income_The Cape'!P34</f>
        <v>181024.10865122508</v>
      </c>
      <c r="Q34" s="537">
        <f>'Schedule 3B_Income_Eastern'!Q34+'Schedule 3C_Income_Western'!Q34+'Schedule 3D_Income_The Cape'!Q34</f>
        <v>185666.18584018332</v>
      </c>
      <c r="R34" s="537">
        <f>'Schedule 3B_Income_Eastern'!R34+'Schedule 3C_Income_Western'!R34+'Schedule 3D_Income_The Cape'!R34</f>
        <v>182693.95686471087</v>
      </c>
      <c r="S34" s="537">
        <f>'Schedule 3B_Income_Eastern'!S34+'Schedule 3C_Income_Western'!S34+'Schedule 3D_Income_The Cape'!S34</f>
        <v>687297.41255100677</v>
      </c>
      <c r="T34" s="537">
        <f>'Schedule 3B_Income_Eastern'!T34+'Schedule 3C_Income_Western'!T34+'Schedule 3D_Income_The Cape'!T34</f>
        <v>1121156.0315028778</v>
      </c>
      <c r="U34" s="537">
        <f>'Schedule 3B_Income_Eastern'!U34+'Schedule 3C_Income_Western'!U34+'Schedule 3D_Income_The Cape'!U34</f>
        <v>1755244.0029654047</v>
      </c>
      <c r="V34" s="537">
        <f>'Schedule 3B_Income_Eastern'!V34+'Schedule 3C_Income_Western'!V34+'Schedule 3D_Income_The Cape'!V34</f>
        <v>1785115.2578177024</v>
      </c>
      <c r="W34" s="537">
        <f>'Schedule 3B_Income_Eastern'!W34+'Schedule 3C_Income_Western'!W34+'Schedule 3D_Income_The Cape'!W34</f>
        <v>1916182.6331636058</v>
      </c>
      <c r="X34" s="537">
        <f>'Schedule 3B_Income_Eastern'!X34+'Schedule 3C_Income_Western'!X34+'Schedule 3D_Income_The Cape'!X34</f>
        <v>6577697.9254495911</v>
      </c>
      <c r="Y34" s="537">
        <f>'Schedule 3B_Income_Eastern'!Y34+'Schedule 3C_Income_Western'!Y34+'Schedule 3D_Income_The Cape'!Y34</f>
        <v>7264995.3380005974</v>
      </c>
      <c r="Z34" s="209">
        <v>13</v>
      </c>
      <c r="AA34" s="537">
        <f>'Schedule 3B_Income_Eastern'!AA34+'Schedule 3C_Income_Western'!AA34+'Schedule 3D_Income_The Cape'!AA34</f>
        <v>50578.774958210124</v>
      </c>
      <c r="AB34" s="537">
        <f>'Schedule 3B_Income_Eastern'!AB34+'Schedule 3C_Income_Western'!AB34+'Schedule 3D_Income_The Cape'!AB34</f>
        <v>116200.59290797061</v>
      </c>
      <c r="AC34" s="537">
        <f>'Schedule 3B_Income_Eastern'!AC34+'Schedule 3C_Income_Western'!AC34+'Schedule 3D_Income_The Cape'!AC34</f>
        <v>115263.01750548162</v>
      </c>
      <c r="AD34" s="537">
        <f>'Schedule 3B_Income_Eastern'!AD34+'Schedule 3C_Income_Western'!AD34+'Schedule 3D_Income_The Cape'!AD34</f>
        <v>109561.8605547396</v>
      </c>
      <c r="AE34" s="537">
        <f>'Schedule 3B_Income_Eastern'!AE34+'Schedule 3C_Income_Western'!AE34+'Schedule 3D_Income_The Cape'!AE34</f>
        <v>391604.24592640193</v>
      </c>
      <c r="AF34" s="537">
        <f>'Schedule 3B_Income_Eastern'!AF34+'Schedule 3C_Income_Western'!AF34+'Schedule 3D_Income_The Cape'!AF34</f>
        <v>558640.23802663421</v>
      </c>
      <c r="AG34" s="537">
        <f>'Schedule 3B_Income_Eastern'!AG34+'Schedule 3C_Income_Western'!AG34+'Schedule 3D_Income_The Cape'!AG34</f>
        <v>985118.88828562491</v>
      </c>
      <c r="AH34" s="537">
        <f>'Schedule 3B_Income_Eastern'!AH34+'Schedule 3C_Income_Western'!AH34+'Schedule 3D_Income_The Cape'!AH34</f>
        <v>1203467.7972627834</v>
      </c>
      <c r="AI34" s="537">
        <f>'Schedule 3B_Income_Eastern'!AI34+'Schedule 3C_Income_Western'!AI34+'Schedule 3D_Income_The Cape'!AI34</f>
        <v>1453216.5331595279</v>
      </c>
      <c r="AJ34" s="537">
        <f>'Schedule 3B_Income_Eastern'!AJ34+'Schedule 3C_Income_Western'!AJ34+'Schedule 3D_Income_The Cape'!AJ34</f>
        <v>4200443.4567345697</v>
      </c>
      <c r="AK34" s="537">
        <f>'Schedule 3B_Income_Eastern'!AK34+'Schedule 3C_Income_Western'!AK34+'Schedule 3D_Income_The Cape'!AK34</f>
        <v>4592047.7026609723</v>
      </c>
      <c r="AL34" s="209">
        <v>13</v>
      </c>
      <c r="AM34" s="537">
        <f>'Schedule 3B_Income_Eastern'!AM34+'Schedule 3C_Income_Western'!AM34+'Schedule 3D_Income_The Cape'!AM34</f>
        <v>454920.81050104985</v>
      </c>
      <c r="AN34" s="537">
        <f>'Schedule 3B_Income_Eastern'!AN34+'Schedule 3C_Income_Western'!AN34+'Schedule 3D_Income_The Cape'!AN34</f>
        <v>439568.4681621365</v>
      </c>
      <c r="AO34" s="537">
        <f>'Schedule 3B_Income_Eastern'!AO34+'Schedule 3C_Income_Western'!AO34+'Schedule 3D_Income_The Cape'!AO34</f>
        <v>459394.60218942305</v>
      </c>
      <c r="AP34" s="537">
        <f>'Schedule 3B_Income_Eastern'!AP34+'Schedule 3C_Income_Western'!AP34+'Schedule 3D_Income_The Cape'!AP34</f>
        <v>666787.34625787637</v>
      </c>
      <c r="AQ34" s="537">
        <f>'Schedule 3B_Income_Eastern'!AQ34+'Schedule 3C_Income_Western'!AQ34+'Schedule 3D_Income_The Cape'!AQ34</f>
        <v>2020671.227110486</v>
      </c>
      <c r="AR34" s="537">
        <f>'Schedule 3B_Income_Eastern'!AR34+'Schedule 3C_Income_Western'!AR34+'Schedule 3D_Income_The Cape'!AR34</f>
        <v>4244544.7956428379</v>
      </c>
      <c r="AS34" s="537">
        <f>'Schedule 3B_Income_Eastern'!AS34+'Schedule 3C_Income_Western'!AS34+'Schedule 3D_Income_The Cape'!AS34</f>
        <v>3938772.1346256351</v>
      </c>
      <c r="AT34" s="537">
        <f>'Schedule 3B_Income_Eastern'!AT34+'Schedule 3C_Income_Western'!AT34+'Schedule 3D_Income_The Cape'!AT34</f>
        <v>4802793.2610134715</v>
      </c>
      <c r="AU34" s="537">
        <f>'Schedule 3B_Income_Eastern'!AU34+'Schedule 3C_Income_Western'!AU34+'Schedule 3D_Income_The Cape'!AU34</f>
        <v>5554050.9195129815</v>
      </c>
      <c r="AV34" s="537">
        <f>'Schedule 3B_Income_Eastern'!AV34+'Schedule 3C_Income_Western'!AV34+'Schedule 3D_Income_The Cape'!AV34</f>
        <v>18540161.110794924</v>
      </c>
      <c r="AW34" s="537">
        <f>'Schedule 3B_Income_Eastern'!AW34+'Schedule 3C_Income_Western'!AW34+'Schedule 3D_Income_The Cape'!AW34</f>
        <v>20560832.337905407</v>
      </c>
      <c r="AX34" s="209">
        <v>13</v>
      </c>
      <c r="AY34" s="537">
        <f>'Schedule 3B_Income_Eastern'!AY34+'Schedule 3C_Income_Western'!AY34+'Schedule 3D_Income_The Cape'!AY34</f>
        <v>5518.1439442534793</v>
      </c>
      <c r="AZ34" s="537">
        <f>'Schedule 3B_Income_Eastern'!AZ34+'Schedule 3C_Income_Western'!AZ34+'Schedule 3D_Income_The Cape'!AZ34</f>
        <v>3582.7069937174329</v>
      </c>
      <c r="BA34" s="537">
        <f>'Schedule 3B_Income_Eastern'!BA34+'Schedule 3C_Income_Western'!BA34+'Schedule 3D_Income_The Cape'!BA34</f>
        <v>17598.519783243417</v>
      </c>
      <c r="BB34" s="537">
        <f>'Schedule 3B_Income_Eastern'!BB34+'Schedule 3C_Income_Western'!BB34+'Schedule 3D_Income_The Cape'!BB34</f>
        <v>95041.660915079759</v>
      </c>
      <c r="BC34" s="537">
        <f>'Schedule 3B_Income_Eastern'!BC34+'Schedule 3C_Income_Western'!BC34+'Schedule 3D_Income_The Cape'!BC34</f>
        <v>121741.03163629408</v>
      </c>
      <c r="BD34" s="537">
        <f>'Schedule 3B_Income_Eastern'!BD34+'Schedule 3C_Income_Western'!BD34+'Schedule 3D_Income_The Cape'!BD34</f>
        <v>98592.346257744692</v>
      </c>
      <c r="BE34" s="537">
        <f>'Schedule 3B_Income_Eastern'!BE34+'Schedule 3C_Income_Western'!BE34+'Schedule 3D_Income_The Cape'!BE34</f>
        <v>99471.800842453507</v>
      </c>
      <c r="BF34" s="537">
        <f>'Schedule 3B_Income_Eastern'!BF34+'Schedule 3C_Income_Western'!BF34+'Schedule 3D_Income_The Cape'!BF34</f>
        <v>267488.11869490368</v>
      </c>
      <c r="BG34" s="537">
        <f>'Schedule 3B_Income_Eastern'!BG34+'Schedule 3C_Income_Western'!BG34+'Schedule 3D_Income_The Cape'!BG34</f>
        <v>620523.36882922333</v>
      </c>
      <c r="BH34" s="537">
        <f>'Schedule 3B_Income_Eastern'!BH34+'Schedule 3C_Income_Western'!BH34+'Schedule 3D_Income_The Cape'!BH34</f>
        <v>1086075.6346243252</v>
      </c>
      <c r="BI34" s="537">
        <f>'Schedule 3B_Income_Eastern'!BI34+'Schedule 3C_Income_Western'!BI34+'Schedule 3D_Income_The Cape'!BI34</f>
        <v>1207816.6662606194</v>
      </c>
      <c r="BJ34" s="209">
        <v>13</v>
      </c>
      <c r="BK34" s="537">
        <f>'Schedule 3B_Income_Eastern'!BK34+'Schedule 3C_Income_Western'!BK34+'Schedule 3D_Income_The Cape'!BK34</f>
        <v>0</v>
      </c>
      <c r="BL34" s="537">
        <f>'Schedule 3B_Income_Eastern'!BL34+'Schedule 3C_Income_Western'!BL34+'Schedule 3D_Income_The Cape'!BL34</f>
        <v>0</v>
      </c>
      <c r="BM34" s="537">
        <f>'Schedule 3B_Income_Eastern'!BM34+'Schedule 3C_Income_Western'!BM34+'Schedule 3D_Income_The Cape'!BM34</f>
        <v>0</v>
      </c>
      <c r="BN34" s="537">
        <f>'Schedule 3B_Income_Eastern'!BN34+'Schedule 3C_Income_Western'!BN34+'Schedule 3D_Income_The Cape'!BN34</f>
        <v>0</v>
      </c>
      <c r="BO34" s="537">
        <f>'Schedule 3B_Income_Eastern'!BO34+'Schedule 3C_Income_Western'!BO34+'Schedule 3D_Income_The Cape'!BO34</f>
        <v>0</v>
      </c>
      <c r="BP34" s="537">
        <f>'Schedule 3B_Income_Eastern'!BP34+'Schedule 3C_Income_Western'!BP34+'Schedule 3D_Income_The Cape'!BP34</f>
        <v>0</v>
      </c>
      <c r="BQ34" s="537">
        <f>'Schedule 3B_Income_Eastern'!BQ34+'Schedule 3C_Income_Western'!BQ34+'Schedule 3D_Income_The Cape'!BQ34</f>
        <v>0</v>
      </c>
      <c r="BR34" s="537">
        <f>'Schedule 3B_Income_Eastern'!BR34+'Schedule 3C_Income_Western'!BR34+'Schedule 3D_Income_The Cape'!BR34</f>
        <v>0</v>
      </c>
      <c r="BS34" s="537">
        <f>'Schedule 3B_Income_Eastern'!BS34+'Schedule 3C_Income_Western'!BS34+'Schedule 3D_Income_The Cape'!BS34</f>
        <v>0</v>
      </c>
      <c r="BT34" s="537">
        <f>'Schedule 3B_Income_Eastern'!BT34+'Schedule 3C_Income_Western'!BT34+'Schedule 3D_Income_The Cape'!BT34</f>
        <v>0</v>
      </c>
      <c r="BU34" s="537">
        <f>'Schedule 3B_Income_Eastern'!BU34+'Schedule 3C_Income_Western'!BU34+'Schedule 3D_Income_The Cape'!BU34</f>
        <v>0</v>
      </c>
      <c r="BV34" s="209">
        <v>13</v>
      </c>
      <c r="BW34" s="537">
        <f>'Schedule 3B_Income_Eastern'!BW34+'Schedule 3C_Income_Western'!BW34+'Schedule 3D_Income_The Cape'!BW34</f>
        <v>26957.051095272895</v>
      </c>
      <c r="BX34" s="537">
        <f>'Schedule 3B_Income_Eastern'!BX34+'Schedule 3C_Income_Western'!BX34+'Schedule 3D_Income_The Cape'!BX34</f>
        <v>29430.898603151349</v>
      </c>
      <c r="BY34" s="537">
        <f>'Schedule 3B_Income_Eastern'!BY34+'Schedule 3C_Income_Western'!BY34+'Schedule 3D_Income_The Cape'!BY34</f>
        <v>33467.194957155516</v>
      </c>
      <c r="BZ34" s="537">
        <f>'Schedule 3B_Income_Eastern'!BZ34+'Schedule 3C_Income_Western'!BZ34+'Schedule 3D_Income_The Cape'!BZ34</f>
        <v>24028.089043364369</v>
      </c>
      <c r="CA34" s="537">
        <f>'Schedule 3B_Income_Eastern'!CA34+'Schedule 3C_Income_Western'!CA34+'Schedule 3D_Income_The Cape'!CA34</f>
        <v>113883.23369894411</v>
      </c>
      <c r="CB34" s="537">
        <f>'Schedule 3B_Income_Eastern'!CB34+'Schedule 3C_Income_Western'!CB34+'Schedule 3D_Income_The Cape'!CB34</f>
        <v>198536.57367719759</v>
      </c>
      <c r="CC34" s="537">
        <f>'Schedule 3B_Income_Eastern'!CC34+'Schedule 3C_Income_Western'!CC34+'Schedule 3D_Income_The Cape'!CC34</f>
        <v>170314.50604253323</v>
      </c>
      <c r="CD34" s="537">
        <f>'Schedule 3B_Income_Eastern'!CD34+'Schedule 3C_Income_Western'!CD34+'Schedule 3D_Income_The Cape'!CD34</f>
        <v>252672.31713555436</v>
      </c>
      <c r="CE34" s="537">
        <f>'Schedule 3B_Income_Eastern'!CE34+'Schedule 3C_Income_Western'!CE34+'Schedule 3D_Income_The Cape'!CE34</f>
        <v>116428.4746186923</v>
      </c>
      <c r="CF34" s="537">
        <f>'Schedule 3B_Income_Eastern'!CF34+'Schedule 3C_Income_Western'!CF34+'Schedule 3D_Income_The Cape'!CF34</f>
        <v>737951.87147397746</v>
      </c>
      <c r="CG34" s="537">
        <f>'Schedule 3B_Income_Eastern'!CG34+'Schedule 3C_Income_Western'!CG34+'Schedule 3D_Income_The Cape'!CG34</f>
        <v>851835.10517292155</v>
      </c>
      <c r="CH34" s="209">
        <v>13</v>
      </c>
      <c r="CI34" s="537">
        <f>'Schedule 3B_Income_Eastern'!CI34+'Schedule 3C_Income_Western'!CI34+'Schedule 3D_Income_The Cape'!CI34</f>
        <v>815803.83877514559</v>
      </c>
      <c r="CJ34" s="537">
        <f>'Schedule 3B_Income_Eastern'!CJ34+'Schedule 3C_Income_Western'!CJ34+'Schedule 3D_Income_The Cape'!CJ34</f>
        <v>898962.0151519808</v>
      </c>
      <c r="CK34" s="537">
        <f>'Schedule 3B_Income_Eastern'!CK34+'Schedule 3C_Income_Western'!CK34+'Schedule 3D_Income_The Cape'!CK34</f>
        <v>980421.04632336763</v>
      </c>
      <c r="CL34" s="537">
        <f>'Schedule 3B_Income_Eastern'!CL34+'Schedule 3C_Income_Western'!CL34+'Schedule 3D_Income_The Cape'!CL34</f>
        <v>1212998.7305093566</v>
      </c>
      <c r="CM34" s="367">
        <f t="shared" ref="CM34:CM63" si="16">SUM(G34,S34,AE34,CA34)</f>
        <v>1765773.3720130711</v>
      </c>
      <c r="CN34" s="537">
        <f>'Schedule 3B_Income_Eastern'!CN34+'Schedule 3C_Income_Western'!CN34+'Schedule 3D_Income_The Cape'!CN34</f>
        <v>7518775.8366404101</v>
      </c>
      <c r="CO34" s="537">
        <f>'Schedule 3B_Income_Eastern'!CO34+'Schedule 3C_Income_Western'!CO34+'Schedule 3D_Income_The Cape'!CO34</f>
        <v>8120444.5309030209</v>
      </c>
      <c r="CP34" s="537">
        <f>'Schedule 3B_Income_Eastern'!CP34+'Schedule 3C_Income_Western'!CP34+'Schedule 3D_Income_The Cape'!CP34</f>
        <v>10371244.908301516</v>
      </c>
      <c r="CQ34" s="537">
        <f>'Schedule 3B_Income_Eastern'!CQ34+'Schedule 3C_Income_Western'!CQ34+'Schedule 3D_Income_The Cape'!CQ34</f>
        <v>10882113.555359105</v>
      </c>
      <c r="CR34" s="367">
        <f t="shared" ref="CR34:CR63" si="17">SUM(L34,X34,AJ34,CF34)</f>
        <v>17266342.0857848</v>
      </c>
      <c r="CS34" s="537">
        <f>'Schedule 3B_Income_Eastern'!CS34+'Schedule 3C_Income_Western'!CS34+'Schedule 3D_Income_The Cape'!CS34</f>
        <v>8334579.6754155569</v>
      </c>
      <c r="CT34" s="537">
        <f>'Schedule 3B_Income_Eastern'!CT34+'Schedule 3C_Income_Western'!CT34+'Schedule 3D_Income_The Cape'!CT34</f>
        <v>9019406.5460550003</v>
      </c>
      <c r="CU34" s="537">
        <f>'Schedule 3B_Income_Eastern'!CU34+'Schedule 3C_Income_Western'!CU34+'Schedule 3D_Income_The Cape'!CU34</f>
        <v>11351665.954624884</v>
      </c>
      <c r="CV34" s="537">
        <f>'Schedule 3B_Income_Eastern'!CV34+'Schedule 3C_Income_Western'!CV34+'Schedule 3D_Income_The Cape'!CV34</f>
        <v>12095112.285868462</v>
      </c>
      <c r="CW34" s="367">
        <f t="shared" ref="CW34:CW63" si="18">SUM(CG34,AK34,Y34,M34)</f>
        <v>19032115.45779787</v>
      </c>
    </row>
    <row r="35" spans="1:101" ht="15.75" customHeight="1">
      <c r="A35" s="79" t="s">
        <v>437</v>
      </c>
      <c r="B35" s="209">
        <v>14</v>
      </c>
      <c r="C35" s="537">
        <f>'Schedule 3B_Income_Eastern'!C35+'Schedule 3C_Income_Western'!C35+'Schedule 3D_Income_The Cape'!C35</f>
        <v>32930.270856211922</v>
      </c>
      <c r="D35" s="537">
        <f>'Schedule 3B_Income_Eastern'!D35+'Schedule 3C_Income_Western'!D35+'Schedule 3D_Income_The Cape'!D35</f>
        <v>17293.494488483731</v>
      </c>
      <c r="E35" s="537">
        <f>'Schedule 3B_Income_Eastern'!E35+'Schedule 3C_Income_Western'!E35+'Schedule 3D_Income_The Cape'!E35</f>
        <v>75551.137893932086</v>
      </c>
      <c r="F35" s="537">
        <f>'Schedule 3B_Income_Eastern'!F35+'Schedule 3C_Income_Western'!F35+'Schedule 3D_Income_The Cape'!F35</f>
        <v>66161.021700655619</v>
      </c>
      <c r="G35" s="537">
        <f>'Schedule 3B_Income_Eastern'!G35+'Schedule 3C_Income_Western'!G35+'Schedule 3D_Income_The Cape'!G35</f>
        <v>191935.92493928337</v>
      </c>
      <c r="H35" s="537">
        <f>'Schedule 3B_Income_Eastern'!H35+'Schedule 3C_Income_Western'!H35+'Schedule 3D_Income_The Cape'!H35</f>
        <v>54037.52781714224</v>
      </c>
      <c r="I35" s="537">
        <f>'Schedule 3B_Income_Eastern'!I35+'Schedule 3C_Income_Western'!I35+'Schedule 3D_Income_The Cape'!I35</f>
        <v>151521.04716549779</v>
      </c>
      <c r="J35" s="537">
        <f>'Schedule 3B_Income_Eastern'!J35+'Schedule 3C_Income_Western'!J35+'Schedule 3D_Income_The Cape'!J35</f>
        <v>109448.15444718633</v>
      </c>
      <c r="K35" s="537">
        <f>'Schedule 3B_Income_Eastern'!K35+'Schedule 3C_Income_Western'!K35+'Schedule 3D_Income_The Cape'!K35</f>
        <v>110688.25381226942</v>
      </c>
      <c r="L35" s="537">
        <f>'Schedule 3B_Income_Eastern'!L35+'Schedule 3C_Income_Western'!L35+'Schedule 3D_Income_The Cape'!L35</f>
        <v>425694.9832420958</v>
      </c>
      <c r="M35" s="537">
        <f>'Schedule 3B_Income_Eastern'!M35+'Schedule 3C_Income_Western'!M35+'Schedule 3D_Income_The Cape'!M35</f>
        <v>617630.9081813792</v>
      </c>
      <c r="N35" s="209">
        <v>14</v>
      </c>
      <c r="O35" s="537">
        <f>'Schedule 3B_Income_Eastern'!O35+'Schedule 3C_Income_Western'!O35+'Schedule 3D_Income_The Cape'!O35</f>
        <v>194004.20580878825</v>
      </c>
      <c r="P35" s="537">
        <f>'Schedule 3B_Income_Eastern'!P35+'Schedule 3C_Income_Western'!P35+'Schedule 3D_Income_The Cape'!P35</f>
        <v>247121.74337306156</v>
      </c>
      <c r="Q35" s="537">
        <f>'Schedule 3B_Income_Eastern'!Q35+'Schedule 3C_Income_Western'!Q35+'Schedule 3D_Income_The Cape'!Q35</f>
        <v>202537.36974095769</v>
      </c>
      <c r="R35" s="537">
        <f>'Schedule 3B_Income_Eastern'!R35+'Schedule 3C_Income_Western'!R35+'Schedule 3D_Income_The Cape'!R35</f>
        <v>166109.03576357206</v>
      </c>
      <c r="S35" s="537">
        <f>'Schedule 3B_Income_Eastern'!S35+'Schedule 3C_Income_Western'!S35+'Schedule 3D_Income_The Cape'!S35</f>
        <v>809772.35468637967</v>
      </c>
      <c r="T35" s="537">
        <f>'Schedule 3B_Income_Eastern'!T35+'Schedule 3C_Income_Western'!T35+'Schedule 3D_Income_The Cape'!T35</f>
        <v>368266.23759969824</v>
      </c>
      <c r="U35" s="537">
        <f>'Schedule 3B_Income_Eastern'!U35+'Schedule 3C_Income_Western'!U35+'Schedule 3D_Income_The Cape'!U35</f>
        <v>622572.11561015423</v>
      </c>
      <c r="V35" s="537">
        <f>'Schedule 3B_Income_Eastern'!V35+'Schedule 3C_Income_Western'!V35+'Schedule 3D_Income_The Cape'!V35</f>
        <v>887265.14211572509</v>
      </c>
      <c r="W35" s="537">
        <f>'Schedule 3B_Income_Eastern'!W35+'Schedule 3C_Income_Western'!W35+'Schedule 3D_Income_The Cape'!W35</f>
        <v>677614.91837602679</v>
      </c>
      <c r="X35" s="537">
        <f>'Schedule 3B_Income_Eastern'!X35+'Schedule 3C_Income_Western'!X35+'Schedule 3D_Income_The Cape'!X35</f>
        <v>2555718.4137016041</v>
      </c>
      <c r="Y35" s="537">
        <f>'Schedule 3B_Income_Eastern'!Y35+'Schedule 3C_Income_Western'!Y35+'Schedule 3D_Income_The Cape'!Y35</f>
        <v>3365490.7683879836</v>
      </c>
      <c r="Z35" s="209">
        <v>14</v>
      </c>
      <c r="AA35" s="537">
        <f>'Schedule 3B_Income_Eastern'!AA35+'Schedule 3C_Income_Western'!AA35+'Schedule 3D_Income_The Cape'!AA35</f>
        <v>180659.77290045563</v>
      </c>
      <c r="AB35" s="537">
        <f>'Schedule 3B_Income_Eastern'!AB35+'Schedule 3C_Income_Western'!AB35+'Schedule 3D_Income_The Cape'!AB35</f>
        <v>263712.18987717654</v>
      </c>
      <c r="AC35" s="537">
        <f>'Schedule 3B_Income_Eastern'!AC35+'Schedule 3C_Income_Western'!AC35+'Schedule 3D_Income_The Cape'!AC35</f>
        <v>293331.58858426026</v>
      </c>
      <c r="AD35" s="537">
        <f>'Schedule 3B_Income_Eastern'!AD35+'Schedule 3C_Income_Western'!AD35+'Schedule 3D_Income_The Cape'!AD35</f>
        <v>268952.19603198767</v>
      </c>
      <c r="AE35" s="537">
        <f>'Schedule 3B_Income_Eastern'!AE35+'Schedule 3C_Income_Western'!AE35+'Schedule 3D_Income_The Cape'!AE35</f>
        <v>1006655.7473938802</v>
      </c>
      <c r="AF35" s="537">
        <f>'Schedule 3B_Income_Eastern'!AF35+'Schedule 3C_Income_Western'!AF35+'Schedule 3D_Income_The Cape'!AF35</f>
        <v>464557.6458728023</v>
      </c>
      <c r="AG35" s="537">
        <f>'Schedule 3B_Income_Eastern'!AG35+'Schedule 3C_Income_Western'!AG35+'Schedule 3D_Income_The Cape'!AG35</f>
        <v>412638.58896201866</v>
      </c>
      <c r="AH35" s="537">
        <f>'Schedule 3B_Income_Eastern'!AH35+'Schedule 3C_Income_Western'!AH35+'Schedule 3D_Income_The Cape'!AH35</f>
        <v>570881.89642796817</v>
      </c>
      <c r="AI35" s="537">
        <f>'Schedule 3B_Income_Eastern'!AI35+'Schedule 3C_Income_Western'!AI35+'Schedule 3D_Income_The Cape'!AI35</f>
        <v>462495.65604899905</v>
      </c>
      <c r="AJ35" s="537">
        <f>'Schedule 3B_Income_Eastern'!AJ35+'Schedule 3C_Income_Western'!AJ35+'Schedule 3D_Income_The Cape'!AJ35</f>
        <v>1910573.7873117882</v>
      </c>
      <c r="AK35" s="537">
        <f>'Schedule 3B_Income_Eastern'!AK35+'Schedule 3C_Income_Western'!AK35+'Schedule 3D_Income_The Cape'!AK35</f>
        <v>2917229.5347056678</v>
      </c>
      <c r="AL35" s="209">
        <v>14</v>
      </c>
      <c r="AM35" s="537">
        <f>'Schedule 3B_Income_Eastern'!AM35+'Schedule 3C_Income_Western'!AM35+'Schedule 3D_Income_The Cape'!AM35</f>
        <v>295503.82803944463</v>
      </c>
      <c r="AN35" s="537">
        <f>'Schedule 3B_Income_Eastern'!AN35+'Schedule 3C_Income_Western'!AN35+'Schedule 3D_Income_The Cape'!AN35</f>
        <v>399107.98018785199</v>
      </c>
      <c r="AO35" s="537">
        <f>'Schedule 3B_Income_Eastern'!AO35+'Schedule 3C_Income_Western'!AO35+'Schedule 3D_Income_The Cape'!AO35</f>
        <v>461636.9827460408</v>
      </c>
      <c r="AP35" s="537">
        <f>'Schedule 3B_Income_Eastern'!AP35+'Schedule 3C_Income_Western'!AP35+'Schedule 3D_Income_The Cape'!AP35</f>
        <v>699314.90294869733</v>
      </c>
      <c r="AQ35" s="537">
        <f>'Schedule 3B_Income_Eastern'!AQ35+'Schedule 3C_Income_Western'!AQ35+'Schedule 3D_Income_The Cape'!AQ35</f>
        <v>1855563.6939220345</v>
      </c>
      <c r="AR35" s="537">
        <f>'Schedule 3B_Income_Eastern'!AR35+'Schedule 3C_Income_Western'!AR35+'Schedule 3D_Income_The Cape'!AR35</f>
        <v>1081249.0694002316</v>
      </c>
      <c r="AS35" s="537">
        <f>'Schedule 3B_Income_Eastern'!AS35+'Schedule 3C_Income_Western'!AS35+'Schedule 3D_Income_The Cape'!AS35</f>
        <v>1622442.8791485461</v>
      </c>
      <c r="AT35" s="537">
        <f>'Schedule 3B_Income_Eastern'!AT35+'Schedule 3C_Income_Western'!AT35+'Schedule 3D_Income_The Cape'!AT35</f>
        <v>1573436.6153691446</v>
      </c>
      <c r="AU35" s="537">
        <f>'Schedule 3B_Income_Eastern'!AU35+'Schedule 3C_Income_Western'!AU35+'Schedule 3D_Income_The Cape'!AU35</f>
        <v>1976726.0552609332</v>
      </c>
      <c r="AV35" s="537">
        <f>'Schedule 3B_Income_Eastern'!AV35+'Schedule 3C_Income_Western'!AV35+'Schedule 3D_Income_The Cape'!AV35</f>
        <v>6253854.6191788558</v>
      </c>
      <c r="AW35" s="537">
        <f>'Schedule 3B_Income_Eastern'!AW35+'Schedule 3C_Income_Western'!AW35+'Schedule 3D_Income_The Cape'!AW35</f>
        <v>8109418.3131008912</v>
      </c>
      <c r="AX35" s="209">
        <v>14</v>
      </c>
      <c r="AY35" s="537">
        <f>'Schedule 3B_Income_Eastern'!AY35+'Schedule 3C_Income_Western'!AY35+'Schedule 3D_Income_The Cape'!AY35</f>
        <v>0</v>
      </c>
      <c r="AZ35" s="537">
        <f>'Schedule 3B_Income_Eastern'!AZ35+'Schedule 3C_Income_Western'!AZ35+'Schedule 3D_Income_The Cape'!AZ35</f>
        <v>1862.0835765082613</v>
      </c>
      <c r="BA35" s="537">
        <f>'Schedule 3B_Income_Eastern'!BA35+'Schedule 3C_Income_Western'!BA35+'Schedule 3D_Income_The Cape'!BA35</f>
        <v>1572.0531026698036</v>
      </c>
      <c r="BB35" s="537">
        <f>'Schedule 3B_Income_Eastern'!BB35+'Schedule 3C_Income_Western'!BB35+'Schedule 3D_Income_The Cape'!BB35</f>
        <v>4136.6386183894028</v>
      </c>
      <c r="BC35" s="537">
        <f>'Schedule 3B_Income_Eastern'!BC35+'Schedule 3C_Income_Western'!BC35+'Schedule 3D_Income_The Cape'!BC35</f>
        <v>7570.7752975674675</v>
      </c>
      <c r="BD35" s="537">
        <f>'Schedule 3B_Income_Eastern'!BD35+'Schedule 3C_Income_Western'!BD35+'Schedule 3D_Income_The Cape'!BD35</f>
        <v>0</v>
      </c>
      <c r="BE35" s="537">
        <f>'Schedule 3B_Income_Eastern'!BE35+'Schedule 3C_Income_Western'!BE35+'Schedule 3D_Income_The Cape'!BE35</f>
        <v>7776.075524986064</v>
      </c>
      <c r="BF35" s="537">
        <f>'Schedule 3B_Income_Eastern'!BF35+'Schedule 3C_Income_Western'!BF35+'Schedule 3D_Income_The Cape'!BF35</f>
        <v>34918.402476797739</v>
      </c>
      <c r="BG35" s="537">
        <f>'Schedule 3B_Income_Eastern'!BG35+'Schedule 3C_Income_Western'!BG35+'Schedule 3D_Income_The Cape'!BG35</f>
        <v>49987.796831565822</v>
      </c>
      <c r="BH35" s="537">
        <f>'Schedule 3B_Income_Eastern'!BH35+'Schedule 3C_Income_Western'!BH35+'Schedule 3D_Income_The Cape'!BH35</f>
        <v>92682.274833349627</v>
      </c>
      <c r="BI35" s="537">
        <f>'Schedule 3B_Income_Eastern'!BI35+'Schedule 3C_Income_Western'!BI35+'Schedule 3D_Income_The Cape'!BI35</f>
        <v>100253.05013091709</v>
      </c>
      <c r="BJ35" s="209">
        <v>14</v>
      </c>
      <c r="BK35" s="537">
        <f>'Schedule 3B_Income_Eastern'!BK35+'Schedule 3C_Income_Western'!BK35+'Schedule 3D_Income_The Cape'!BK35</f>
        <v>0</v>
      </c>
      <c r="BL35" s="537">
        <f>'Schedule 3B_Income_Eastern'!BL35+'Schedule 3C_Income_Western'!BL35+'Schedule 3D_Income_The Cape'!BL35</f>
        <v>0</v>
      </c>
      <c r="BM35" s="537">
        <f>'Schedule 3B_Income_Eastern'!BM35+'Schedule 3C_Income_Western'!BM35+'Schedule 3D_Income_The Cape'!BM35</f>
        <v>0</v>
      </c>
      <c r="BN35" s="537">
        <f>'Schedule 3B_Income_Eastern'!BN35+'Schedule 3C_Income_Western'!BN35+'Schedule 3D_Income_The Cape'!BN35</f>
        <v>0</v>
      </c>
      <c r="BO35" s="537">
        <f>'Schedule 3B_Income_Eastern'!BO35+'Schedule 3C_Income_Western'!BO35+'Schedule 3D_Income_The Cape'!BO35</f>
        <v>0</v>
      </c>
      <c r="BP35" s="537">
        <f>'Schedule 3B_Income_Eastern'!BP35+'Schedule 3C_Income_Western'!BP35+'Schedule 3D_Income_The Cape'!BP35</f>
        <v>0</v>
      </c>
      <c r="BQ35" s="537">
        <f>'Schedule 3B_Income_Eastern'!BQ35+'Schedule 3C_Income_Western'!BQ35+'Schedule 3D_Income_The Cape'!BQ35</f>
        <v>0</v>
      </c>
      <c r="BR35" s="537">
        <f>'Schedule 3B_Income_Eastern'!BR35+'Schedule 3C_Income_Western'!BR35+'Schedule 3D_Income_The Cape'!BR35</f>
        <v>0</v>
      </c>
      <c r="BS35" s="537">
        <f>'Schedule 3B_Income_Eastern'!BS35+'Schedule 3C_Income_Western'!BS35+'Schedule 3D_Income_The Cape'!BS35</f>
        <v>0</v>
      </c>
      <c r="BT35" s="537">
        <f>'Schedule 3B_Income_Eastern'!BT35+'Schedule 3C_Income_Western'!BT35+'Schedule 3D_Income_The Cape'!BT35</f>
        <v>0</v>
      </c>
      <c r="BU35" s="537">
        <f>'Schedule 3B_Income_Eastern'!BU35+'Schedule 3C_Income_Western'!BU35+'Schedule 3D_Income_The Cape'!BU35</f>
        <v>0</v>
      </c>
      <c r="BV35" s="209">
        <v>14</v>
      </c>
      <c r="BW35" s="537">
        <f>'Schedule 3B_Income_Eastern'!BW35+'Schedule 3C_Income_Western'!BW35+'Schedule 3D_Income_The Cape'!BW35</f>
        <v>1264.2083521286552</v>
      </c>
      <c r="BX35" s="537">
        <f>'Schedule 3B_Income_Eastern'!BX35+'Schedule 3C_Income_Western'!BX35+'Schedule 3D_Income_The Cape'!BX35</f>
        <v>3124.3831202951487</v>
      </c>
      <c r="BY35" s="537">
        <f>'Schedule 3B_Income_Eastern'!BY35+'Schedule 3C_Income_Western'!BY35+'Schedule 3D_Income_The Cape'!BY35</f>
        <v>1566.3608281922827</v>
      </c>
      <c r="BZ35" s="537">
        <f>'Schedule 3B_Income_Eastern'!BZ35+'Schedule 3C_Income_Western'!BZ35+'Schedule 3D_Income_The Cape'!BZ35</f>
        <v>0</v>
      </c>
      <c r="CA35" s="537">
        <f>'Schedule 3B_Income_Eastern'!CA35+'Schedule 3C_Income_Western'!CA35+'Schedule 3D_Income_The Cape'!CA35</f>
        <v>5954.9523006160862</v>
      </c>
      <c r="CB35" s="537">
        <f>'Schedule 3B_Income_Eastern'!CB35+'Schedule 3C_Income_Western'!CB35+'Schedule 3D_Income_The Cape'!CB35</f>
        <v>0</v>
      </c>
      <c r="CC35" s="537">
        <f>'Schedule 3B_Income_Eastern'!CC35+'Schedule 3C_Income_Western'!CC35+'Schedule 3D_Income_The Cape'!CC35</f>
        <v>53322.448334858491</v>
      </c>
      <c r="CD35" s="537">
        <f>'Schedule 3B_Income_Eastern'!CD35+'Schedule 3C_Income_Western'!CD35+'Schedule 3D_Income_The Cape'!CD35</f>
        <v>2608.360396756806</v>
      </c>
      <c r="CE35" s="537">
        <f>'Schedule 3B_Income_Eastern'!CE35+'Schedule 3C_Income_Western'!CE35+'Schedule 3D_Income_The Cape'!CE35</f>
        <v>23918.209162597414</v>
      </c>
      <c r="CF35" s="537">
        <f>'Schedule 3B_Income_Eastern'!CF35+'Schedule 3C_Income_Western'!CF35+'Schedule 3D_Income_The Cape'!CF35</f>
        <v>79849.01789421271</v>
      </c>
      <c r="CG35" s="537">
        <f>'Schedule 3B_Income_Eastern'!CG35+'Schedule 3C_Income_Western'!CG35+'Schedule 3D_Income_The Cape'!CG35</f>
        <v>85803.970194828798</v>
      </c>
      <c r="CH35" s="209">
        <v>14</v>
      </c>
      <c r="CI35" s="537">
        <f>'Schedule 3B_Income_Eastern'!CI35+'Schedule 3C_Income_Western'!CI35+'Schedule 3D_Income_The Cape'!CI35</f>
        <v>704362.28595702909</v>
      </c>
      <c r="CJ35" s="537">
        <f>'Schedule 3B_Income_Eastern'!CJ35+'Schedule 3C_Income_Western'!CJ35+'Schedule 3D_Income_The Cape'!CJ35</f>
        <v>932221.87462337711</v>
      </c>
      <c r="CK35" s="537">
        <f>'Schedule 3B_Income_Eastern'!CK35+'Schedule 3C_Income_Western'!CK35+'Schedule 3D_Income_The Cape'!CK35</f>
        <v>1036195.4928960529</v>
      </c>
      <c r="CL35" s="537">
        <f>'Schedule 3B_Income_Eastern'!CL35+'Schedule 3C_Income_Western'!CL35+'Schedule 3D_Income_The Cape'!CL35</f>
        <v>1204673.7950633022</v>
      </c>
      <c r="CM35" s="367">
        <f t="shared" si="16"/>
        <v>2014318.9793201592</v>
      </c>
      <c r="CN35" s="537">
        <f>'Schedule 3B_Income_Eastern'!CN35+'Schedule 3C_Income_Western'!CN35+'Schedule 3D_Income_The Cape'!CN35</f>
        <v>1968110.4806898744</v>
      </c>
      <c r="CO35" s="537">
        <f>'Schedule 3B_Income_Eastern'!CO35+'Schedule 3C_Income_Western'!CO35+'Schedule 3D_Income_The Cape'!CO35</f>
        <v>2870273.1547460612</v>
      </c>
      <c r="CP35" s="537">
        <f>'Schedule 3B_Income_Eastern'!CP35+'Schedule 3C_Income_Western'!CP35+'Schedule 3D_Income_The Cape'!CP35</f>
        <v>3178558.5712335785</v>
      </c>
      <c r="CQ35" s="537">
        <f>'Schedule 3B_Income_Eastern'!CQ35+'Schedule 3C_Income_Western'!CQ35+'Schedule 3D_Income_The Cape'!CQ35</f>
        <v>3301430.8894923916</v>
      </c>
      <c r="CR35" s="367">
        <f t="shared" si="17"/>
        <v>4971836.2021497013</v>
      </c>
      <c r="CS35" s="537">
        <f>'Schedule 3B_Income_Eastern'!CS35+'Schedule 3C_Income_Western'!CS35+'Schedule 3D_Income_The Cape'!CS35</f>
        <v>2672472.7666469039</v>
      </c>
      <c r="CT35" s="537">
        <f>'Schedule 3B_Income_Eastern'!CT35+'Schedule 3C_Income_Western'!CT35+'Schedule 3D_Income_The Cape'!CT35</f>
        <v>3802495.0293694381</v>
      </c>
      <c r="CU35" s="537">
        <f>'Schedule 3B_Income_Eastern'!CU35+'Schedule 3C_Income_Western'!CU35+'Schedule 3D_Income_The Cape'!CU35</f>
        <v>4214754.064129632</v>
      </c>
      <c r="CV35" s="537">
        <f>'Schedule 3B_Income_Eastern'!CV35+'Schedule 3C_Income_Western'!CV35+'Schedule 3D_Income_The Cape'!CV35</f>
        <v>4506104.6845556935</v>
      </c>
      <c r="CW35" s="367">
        <f t="shared" si="18"/>
        <v>6986155.1814698596</v>
      </c>
    </row>
    <row r="36" spans="1:101" ht="15.75" customHeight="1">
      <c r="A36" s="79" t="s">
        <v>222</v>
      </c>
      <c r="B36" s="209">
        <v>15</v>
      </c>
      <c r="C36" s="537">
        <f>'Schedule 3B_Income_Eastern'!C36+'Schedule 3C_Income_Western'!C36+'Schedule 3D_Income_The Cape'!C36</f>
        <v>308710.31280643807</v>
      </c>
      <c r="D36" s="537">
        <f>'Schedule 3B_Income_Eastern'!D36+'Schedule 3C_Income_Western'!D36+'Schedule 3D_Income_The Cape'!D36</f>
        <v>291201.4673210546</v>
      </c>
      <c r="E36" s="537">
        <f>'Schedule 3B_Income_Eastern'!E36+'Schedule 3C_Income_Western'!E36+'Schedule 3D_Income_The Cape'!E36</f>
        <v>327845.86188137252</v>
      </c>
      <c r="F36" s="537">
        <f>'Schedule 3B_Income_Eastern'!F36+'Schedule 3C_Income_Western'!F36+'Schedule 3D_Income_The Cape'!F36</f>
        <v>362754.46708258276</v>
      </c>
      <c r="G36" s="537">
        <f>'Schedule 3B_Income_Eastern'!G36+'Schedule 3C_Income_Western'!G36+'Schedule 3D_Income_The Cape'!G36</f>
        <v>1290512.1090914479</v>
      </c>
      <c r="H36" s="537">
        <f>'Schedule 3B_Income_Eastern'!H36+'Schedule 3C_Income_Western'!H36+'Schedule 3D_Income_The Cape'!H36</f>
        <v>1120537.4590114532</v>
      </c>
      <c r="I36" s="537">
        <f>'Schedule 3B_Income_Eastern'!I36+'Schedule 3C_Income_Western'!I36+'Schedule 3D_Income_The Cape'!I36</f>
        <v>1248891.391822269</v>
      </c>
      <c r="J36" s="537">
        <f>'Schedule 3B_Income_Eastern'!J36+'Schedule 3C_Income_Western'!J36+'Schedule 3D_Income_The Cape'!J36</f>
        <v>1352405.7983509647</v>
      </c>
      <c r="K36" s="537">
        <f>'Schedule 3B_Income_Eastern'!K36+'Schedule 3C_Income_Western'!K36+'Schedule 3D_Income_The Cape'!K36</f>
        <v>1581845.4430056296</v>
      </c>
      <c r="L36" s="537">
        <f>'Schedule 3B_Income_Eastern'!L36+'Schedule 3C_Income_Western'!L36+'Schedule 3D_Income_The Cape'!L36</f>
        <v>5303680.0921903159</v>
      </c>
      <c r="M36" s="537">
        <f>'Schedule 3B_Income_Eastern'!M36+'Schedule 3C_Income_Western'!M36+'Schedule 3D_Income_The Cape'!M36</f>
        <v>6594192.2012817636</v>
      </c>
      <c r="N36" s="209">
        <v>15</v>
      </c>
      <c r="O36" s="537">
        <f>'Schedule 3B_Income_Eastern'!O36+'Schedule 3C_Income_Western'!O36+'Schedule 3D_Income_The Cape'!O36</f>
        <v>208341.4280668397</v>
      </c>
      <c r="P36" s="537">
        <f>'Schedule 3B_Income_Eastern'!P36+'Schedule 3C_Income_Western'!P36+'Schedule 3D_Income_The Cape'!P36</f>
        <v>200538.83702854117</v>
      </c>
      <c r="Q36" s="537">
        <f>'Schedule 3B_Income_Eastern'!Q36+'Schedule 3C_Income_Western'!Q36+'Schedule 3D_Income_The Cape'!Q36</f>
        <v>245550.71235322341</v>
      </c>
      <c r="R36" s="537">
        <f>'Schedule 3B_Income_Eastern'!R36+'Schedule 3C_Income_Western'!R36+'Schedule 3D_Income_The Cape'!R36</f>
        <v>247344.57256000745</v>
      </c>
      <c r="S36" s="537">
        <f>'Schedule 3B_Income_Eastern'!S36+'Schedule 3C_Income_Western'!S36+'Schedule 3D_Income_The Cape'!S36</f>
        <v>901775.55000861175</v>
      </c>
      <c r="T36" s="537">
        <f>'Schedule 3B_Income_Eastern'!T36+'Schedule 3C_Income_Western'!T36+'Schedule 3D_Income_The Cape'!T36</f>
        <v>776712.57924971648</v>
      </c>
      <c r="U36" s="537">
        <f>'Schedule 3B_Income_Eastern'!U36+'Schedule 3C_Income_Western'!U36+'Schedule 3D_Income_The Cape'!U36</f>
        <v>871514.11931254063</v>
      </c>
      <c r="V36" s="537">
        <f>'Schedule 3B_Income_Eastern'!V36+'Schedule 3C_Income_Western'!V36+'Schedule 3D_Income_The Cape'!V36</f>
        <v>1047634.0712771966</v>
      </c>
      <c r="W36" s="537">
        <f>'Schedule 3B_Income_Eastern'!W36+'Schedule 3C_Income_Western'!W36+'Schedule 3D_Income_The Cape'!W36</f>
        <v>1181559.6154005048</v>
      </c>
      <c r="X36" s="537">
        <f>'Schedule 3B_Income_Eastern'!X36+'Schedule 3C_Income_Western'!X36+'Schedule 3D_Income_The Cape'!X36</f>
        <v>3877420.3852399578</v>
      </c>
      <c r="Y36" s="537">
        <f>'Schedule 3B_Income_Eastern'!Y36+'Schedule 3C_Income_Western'!Y36+'Schedule 3D_Income_The Cape'!Y36</f>
        <v>4779195.9352485696</v>
      </c>
      <c r="Z36" s="209">
        <v>15</v>
      </c>
      <c r="AA36" s="537">
        <f>'Schedule 3B_Income_Eastern'!AA36+'Schedule 3C_Income_Western'!AA36+'Schedule 3D_Income_The Cape'!AA36</f>
        <v>51663.547616331933</v>
      </c>
      <c r="AB36" s="537">
        <f>'Schedule 3B_Income_Eastern'!AB36+'Schedule 3C_Income_Western'!AB36+'Schedule 3D_Income_The Cape'!AB36</f>
        <v>59515.859016509588</v>
      </c>
      <c r="AC36" s="537">
        <f>'Schedule 3B_Income_Eastern'!AC36+'Schedule 3C_Income_Western'!AC36+'Schedule 3D_Income_The Cape'!AC36</f>
        <v>48070.204512317141</v>
      </c>
      <c r="AD36" s="537">
        <f>'Schedule 3B_Income_Eastern'!AD36+'Schedule 3C_Income_Western'!AD36+'Schedule 3D_Income_The Cape'!AD36</f>
        <v>86425.028388645995</v>
      </c>
      <c r="AE36" s="537">
        <f>'Schedule 3B_Income_Eastern'!AE36+'Schedule 3C_Income_Western'!AE36+'Schedule 3D_Income_The Cape'!AE36</f>
        <v>245674.63953380467</v>
      </c>
      <c r="AF36" s="537">
        <f>'Schedule 3B_Income_Eastern'!AF36+'Schedule 3C_Income_Western'!AF36+'Schedule 3D_Income_The Cape'!AF36</f>
        <v>252173.14740709288</v>
      </c>
      <c r="AG36" s="537">
        <f>'Schedule 3B_Income_Eastern'!AG36+'Schedule 3C_Income_Western'!AG36+'Schedule 3D_Income_The Cape'!AG36</f>
        <v>268138.69114255952</v>
      </c>
      <c r="AH36" s="537">
        <f>'Schedule 3B_Income_Eastern'!AH36+'Schedule 3C_Income_Western'!AH36+'Schedule 3D_Income_The Cape'!AH36</f>
        <v>221145.30465093069</v>
      </c>
      <c r="AI36" s="537">
        <f>'Schedule 3B_Income_Eastern'!AI36+'Schedule 3C_Income_Western'!AI36+'Schedule 3D_Income_The Cape'!AI36</f>
        <v>356084.94239459519</v>
      </c>
      <c r="AJ36" s="537">
        <f>'Schedule 3B_Income_Eastern'!AJ36+'Schedule 3C_Income_Western'!AJ36+'Schedule 3D_Income_The Cape'!AJ36</f>
        <v>1097542.0855951782</v>
      </c>
      <c r="AK36" s="537">
        <f>'Schedule 3B_Income_Eastern'!AK36+'Schedule 3C_Income_Western'!AK36+'Schedule 3D_Income_The Cape'!AK36</f>
        <v>1343216.7251289827</v>
      </c>
      <c r="AL36" s="209">
        <v>15</v>
      </c>
      <c r="AM36" s="537">
        <f>'Schedule 3B_Income_Eastern'!AM36+'Schedule 3C_Income_Western'!AM36+'Schedule 3D_Income_The Cape'!AM36</f>
        <v>432538.73596825055</v>
      </c>
      <c r="AN36" s="537">
        <f>'Schedule 3B_Income_Eastern'!AN36+'Schedule 3C_Income_Western'!AN36+'Schedule 3D_Income_The Cape'!AN36</f>
        <v>453056.55367109098</v>
      </c>
      <c r="AO36" s="537">
        <f>'Schedule 3B_Income_Eastern'!AO36+'Schedule 3C_Income_Western'!AO36+'Schedule 3D_Income_The Cape'!AO36</f>
        <v>565294.6397572651</v>
      </c>
      <c r="AP36" s="537">
        <f>'Schedule 3B_Income_Eastern'!AP36+'Schedule 3C_Income_Western'!AP36+'Schedule 3D_Income_The Cape'!AP36</f>
        <v>573997.57657131972</v>
      </c>
      <c r="AQ36" s="537">
        <f>'Schedule 3B_Income_Eastern'!AQ36+'Schedule 3C_Income_Western'!AQ36+'Schedule 3D_Income_The Cape'!AQ36</f>
        <v>2024887.5059679262</v>
      </c>
      <c r="AR36" s="537">
        <f>'Schedule 3B_Income_Eastern'!AR36+'Schedule 3C_Income_Western'!AR36+'Schedule 3D_Income_The Cape'!AR36</f>
        <v>1748644.9113107957</v>
      </c>
      <c r="AS36" s="537">
        <f>'Schedule 3B_Income_Eastern'!AS36+'Schedule 3C_Income_Western'!AS36+'Schedule 3D_Income_The Cape'!AS36</f>
        <v>2103338.7182785934</v>
      </c>
      <c r="AT36" s="537">
        <f>'Schedule 3B_Income_Eastern'!AT36+'Schedule 3C_Income_Western'!AT36+'Schedule 3D_Income_The Cape'!AT36</f>
        <v>2644279.2209604252</v>
      </c>
      <c r="AU36" s="537">
        <f>'Schedule 3B_Income_Eastern'!AU36+'Schedule 3C_Income_Western'!AU36+'Schedule 3D_Income_The Cape'!AU36</f>
        <v>2805452.1445134664</v>
      </c>
      <c r="AV36" s="537">
        <f>'Schedule 3B_Income_Eastern'!AV36+'Schedule 3C_Income_Western'!AV36+'Schedule 3D_Income_The Cape'!AV36</f>
        <v>9301714.9950632807</v>
      </c>
      <c r="AW36" s="537">
        <f>'Schedule 3B_Income_Eastern'!AW36+'Schedule 3C_Income_Western'!AW36+'Schedule 3D_Income_The Cape'!AW36</f>
        <v>11326602.501031207</v>
      </c>
      <c r="AX36" s="209">
        <v>15</v>
      </c>
      <c r="AY36" s="537">
        <f>'Schedule 3B_Income_Eastern'!AY36+'Schedule 3C_Income_Western'!AY36+'Schedule 3D_Income_The Cape'!AY36</f>
        <v>1659.44489438902</v>
      </c>
      <c r="AZ36" s="537">
        <f>'Schedule 3B_Income_Eastern'!AZ36+'Schedule 3C_Income_Western'!AZ36+'Schedule 3D_Income_The Cape'!AZ36</f>
        <v>2990.2154902119682</v>
      </c>
      <c r="BA36" s="537">
        <f>'Schedule 3B_Income_Eastern'!BA36+'Schedule 3C_Income_Western'!BA36+'Schedule 3D_Income_The Cape'!BA36</f>
        <v>8908.4385375210659</v>
      </c>
      <c r="BB36" s="537">
        <f>'Schedule 3B_Income_Eastern'!BB36+'Schedule 3C_Income_Western'!BB36+'Schedule 3D_Income_The Cape'!BB36</f>
        <v>8998.2208445906381</v>
      </c>
      <c r="BC36" s="537">
        <f>'Schedule 3B_Income_Eastern'!BC36+'Schedule 3C_Income_Western'!BC36+'Schedule 3D_Income_The Cape'!BC36</f>
        <v>22556.319766712695</v>
      </c>
      <c r="BD36" s="537">
        <f>'Schedule 3B_Income_Eastern'!BD36+'Schedule 3C_Income_Western'!BD36+'Schedule 3D_Income_The Cape'!BD36</f>
        <v>3249.0730799303383</v>
      </c>
      <c r="BE36" s="537">
        <f>'Schedule 3B_Income_Eastern'!BE36+'Schedule 3C_Income_Western'!BE36+'Schedule 3D_Income_The Cape'!BE36</f>
        <v>11330.489233284043</v>
      </c>
      <c r="BF36" s="537">
        <f>'Schedule 3B_Income_Eastern'!BF36+'Schedule 3C_Income_Western'!BF36+'Schedule 3D_Income_The Cape'!BF36</f>
        <v>35188.54226123423</v>
      </c>
      <c r="BG36" s="537">
        <f>'Schedule 3B_Income_Eastern'!BG36+'Schedule 3C_Income_Western'!BG36+'Schedule 3D_Income_The Cape'!BG36</f>
        <v>39024.249232491406</v>
      </c>
      <c r="BH36" s="537">
        <f>'Schedule 3B_Income_Eastern'!BH36+'Schedule 3C_Income_Western'!BH36+'Schedule 3D_Income_The Cape'!BH36</f>
        <v>88792.353806940024</v>
      </c>
      <c r="BI36" s="537">
        <f>'Schedule 3B_Income_Eastern'!BI36+'Schedule 3C_Income_Western'!BI36+'Schedule 3D_Income_The Cape'!BI36</f>
        <v>111348.67357365272</v>
      </c>
      <c r="BJ36" s="209">
        <v>15</v>
      </c>
      <c r="BK36" s="537">
        <f>'Schedule 3B_Income_Eastern'!BK36+'Schedule 3C_Income_Western'!BK36+'Schedule 3D_Income_The Cape'!BK36</f>
        <v>0</v>
      </c>
      <c r="BL36" s="537">
        <f>'Schedule 3B_Income_Eastern'!BL36+'Schedule 3C_Income_Western'!BL36+'Schedule 3D_Income_The Cape'!BL36</f>
        <v>0</v>
      </c>
      <c r="BM36" s="537">
        <f>'Schedule 3B_Income_Eastern'!BM36+'Schedule 3C_Income_Western'!BM36+'Schedule 3D_Income_The Cape'!BM36</f>
        <v>0</v>
      </c>
      <c r="BN36" s="537">
        <f>'Schedule 3B_Income_Eastern'!BN36+'Schedule 3C_Income_Western'!BN36+'Schedule 3D_Income_The Cape'!BN36</f>
        <v>0</v>
      </c>
      <c r="BO36" s="537">
        <f>'Schedule 3B_Income_Eastern'!BO36+'Schedule 3C_Income_Western'!BO36+'Schedule 3D_Income_The Cape'!BO36</f>
        <v>0</v>
      </c>
      <c r="BP36" s="537">
        <f>'Schedule 3B_Income_Eastern'!BP36+'Schedule 3C_Income_Western'!BP36+'Schedule 3D_Income_The Cape'!BP36</f>
        <v>0</v>
      </c>
      <c r="BQ36" s="537">
        <f>'Schedule 3B_Income_Eastern'!BQ36+'Schedule 3C_Income_Western'!BQ36+'Schedule 3D_Income_The Cape'!BQ36</f>
        <v>0</v>
      </c>
      <c r="BR36" s="537">
        <f>'Schedule 3B_Income_Eastern'!BR36+'Schedule 3C_Income_Western'!BR36+'Schedule 3D_Income_The Cape'!BR36</f>
        <v>0</v>
      </c>
      <c r="BS36" s="537">
        <f>'Schedule 3B_Income_Eastern'!BS36+'Schedule 3C_Income_Western'!BS36+'Schedule 3D_Income_The Cape'!BS36</f>
        <v>0</v>
      </c>
      <c r="BT36" s="537">
        <f>'Schedule 3B_Income_Eastern'!BT36+'Schedule 3C_Income_Western'!BT36+'Schedule 3D_Income_The Cape'!BT36</f>
        <v>0</v>
      </c>
      <c r="BU36" s="537">
        <f>'Schedule 3B_Income_Eastern'!BU36+'Schedule 3C_Income_Western'!BU36+'Schedule 3D_Income_The Cape'!BU36</f>
        <v>0</v>
      </c>
      <c r="BV36" s="209">
        <v>15</v>
      </c>
      <c r="BW36" s="537">
        <f>'Schedule 3B_Income_Eastern'!BW36+'Schedule 3C_Income_Western'!BW36+'Schedule 3D_Income_The Cape'!BW36</f>
        <v>4243.6657659215989</v>
      </c>
      <c r="BX36" s="537">
        <f>'Schedule 3B_Income_Eastern'!BX36+'Schedule 3C_Income_Western'!BX36+'Schedule 3D_Income_The Cape'!BX36</f>
        <v>5849.042925253385</v>
      </c>
      <c r="BY36" s="537">
        <f>'Schedule 3B_Income_Eastern'!BY36+'Schedule 3C_Income_Western'!BY36+'Schedule 3D_Income_The Cape'!BY36</f>
        <v>2834.8931762475368</v>
      </c>
      <c r="BZ36" s="537">
        <f>'Schedule 3B_Income_Eastern'!BZ36+'Schedule 3C_Income_Western'!BZ36+'Schedule 3D_Income_The Cape'!BZ36</f>
        <v>1572.7290181915973</v>
      </c>
      <c r="CA36" s="537">
        <f>'Schedule 3B_Income_Eastern'!CA36+'Schedule 3C_Income_Western'!CA36+'Schedule 3D_Income_The Cape'!CA36</f>
        <v>14500.330885614116</v>
      </c>
      <c r="CB36" s="537">
        <f>'Schedule 3B_Income_Eastern'!CB36+'Schedule 3C_Income_Western'!CB36+'Schedule 3D_Income_The Cape'!CB36</f>
        <v>38147.343409710105</v>
      </c>
      <c r="CC36" s="537">
        <f>'Schedule 3B_Income_Eastern'!CC36+'Schedule 3C_Income_Western'!CC36+'Schedule 3D_Income_The Cape'!CC36</f>
        <v>38287.092218037607</v>
      </c>
      <c r="CD36" s="537">
        <f>'Schedule 3B_Income_Eastern'!CD36+'Schedule 3C_Income_Western'!CD36+'Schedule 3D_Income_The Cape'!CD36</f>
        <v>25920.912397278309</v>
      </c>
      <c r="CE36" s="537">
        <f>'Schedule 3B_Income_Eastern'!CE36+'Schedule 3C_Income_Western'!CE36+'Schedule 3D_Income_The Cape'!CE36</f>
        <v>12382.155811887298</v>
      </c>
      <c r="CF36" s="537">
        <f>'Schedule 3B_Income_Eastern'!CF36+'Schedule 3C_Income_Western'!CF36+'Schedule 3D_Income_The Cape'!CF36</f>
        <v>114737.50383691333</v>
      </c>
      <c r="CG36" s="537">
        <f>'Schedule 3B_Income_Eastern'!CG36+'Schedule 3C_Income_Western'!CG36+'Schedule 3D_Income_The Cape'!CG36</f>
        <v>129237.83472252745</v>
      </c>
      <c r="CH36" s="209">
        <v>15</v>
      </c>
      <c r="CI36" s="537">
        <f>'Schedule 3B_Income_Eastern'!CI36+'Schedule 3C_Income_Western'!CI36+'Schedule 3D_Income_The Cape'!CI36</f>
        <v>1007157.1351181709</v>
      </c>
      <c r="CJ36" s="537">
        <f>'Schedule 3B_Income_Eastern'!CJ36+'Schedule 3C_Income_Western'!CJ36+'Schedule 3D_Income_The Cape'!CJ36</f>
        <v>1013151.9754526617</v>
      </c>
      <c r="CK36" s="537">
        <f>'Schedule 3B_Income_Eastern'!CK36+'Schedule 3C_Income_Western'!CK36+'Schedule 3D_Income_The Cape'!CK36</f>
        <v>1198504.7502179469</v>
      </c>
      <c r="CL36" s="537">
        <f>'Schedule 3B_Income_Eastern'!CL36+'Schedule 3C_Income_Western'!CL36+'Schedule 3D_Income_The Cape'!CL36</f>
        <v>1281092.5944653382</v>
      </c>
      <c r="CM36" s="367">
        <f t="shared" si="16"/>
        <v>2452462.6295194784</v>
      </c>
      <c r="CN36" s="537">
        <f>'Schedule 3B_Income_Eastern'!CN36+'Schedule 3C_Income_Western'!CN36+'Schedule 3D_Income_The Cape'!CN36</f>
        <v>3939464.5134686986</v>
      </c>
      <c r="CO36" s="537">
        <f>'Schedule 3B_Income_Eastern'!CO36+'Schedule 3C_Income_Western'!CO36+'Schedule 3D_Income_The Cape'!CO36</f>
        <v>4541500.5020072842</v>
      </c>
      <c r="CP36" s="537">
        <f>'Schedule 3B_Income_Eastern'!CP36+'Schedule 3C_Income_Western'!CP36+'Schedule 3D_Income_The Cape'!CP36</f>
        <v>5326573.8498980291</v>
      </c>
      <c r="CQ36" s="537">
        <f>'Schedule 3B_Income_Eastern'!CQ36+'Schedule 3C_Income_Western'!CQ36+'Schedule 3D_Income_The Cape'!CQ36</f>
        <v>5976348.5503585739</v>
      </c>
      <c r="CR36" s="367">
        <f t="shared" si="17"/>
        <v>10393380.066862363</v>
      </c>
      <c r="CS36" s="537">
        <f>'Schedule 3B_Income_Eastern'!CS36+'Schedule 3C_Income_Western'!CS36+'Schedule 3D_Income_The Cape'!CS36</f>
        <v>4946621.6485868692</v>
      </c>
      <c r="CT36" s="537">
        <f>'Schedule 3B_Income_Eastern'!CT36+'Schedule 3C_Income_Western'!CT36+'Schedule 3D_Income_The Cape'!CT36</f>
        <v>5554652.4774599466</v>
      </c>
      <c r="CU36" s="537">
        <f>'Schedule 3B_Income_Eastern'!CU36+'Schedule 3C_Income_Western'!CU36+'Schedule 3D_Income_The Cape'!CU36</f>
        <v>6525078.6001159763</v>
      </c>
      <c r="CV36" s="537">
        <f>'Schedule 3B_Income_Eastern'!CV36+'Schedule 3C_Income_Western'!CV36+'Schedule 3D_Income_The Cape'!CV36</f>
        <v>7257441.1448239116</v>
      </c>
      <c r="CW36" s="367">
        <f t="shared" si="18"/>
        <v>12845842.696381845</v>
      </c>
    </row>
    <row r="37" spans="1:101" ht="15.75" customHeight="1">
      <c r="A37" s="79" t="s">
        <v>223</v>
      </c>
      <c r="B37" s="209">
        <v>16</v>
      </c>
      <c r="C37" s="537">
        <f>'Schedule 3B_Income_Eastern'!C37+'Schedule 3C_Income_Western'!C37+'Schedule 3D_Income_The Cape'!C37</f>
        <v>77678.735296715502</v>
      </c>
      <c r="D37" s="537">
        <f>'Schedule 3B_Income_Eastern'!D37+'Schedule 3C_Income_Western'!D37+'Schedule 3D_Income_The Cape'!D37</f>
        <v>54395.939914909584</v>
      </c>
      <c r="E37" s="537">
        <f>'Schedule 3B_Income_Eastern'!E37+'Schedule 3C_Income_Western'!E37+'Schedule 3D_Income_The Cape'!E37</f>
        <v>47722.766221332997</v>
      </c>
      <c r="F37" s="537">
        <f>'Schedule 3B_Income_Eastern'!F37+'Schedule 3C_Income_Western'!F37+'Schedule 3D_Income_The Cape'!F37</f>
        <v>84165.030736889603</v>
      </c>
      <c r="G37" s="537">
        <f>'Schedule 3B_Income_Eastern'!G37+'Schedule 3C_Income_Western'!G37+'Schedule 3D_Income_The Cape'!G37</f>
        <v>263962.47216984769</v>
      </c>
      <c r="H37" s="537">
        <f>'Schedule 3B_Income_Eastern'!H37+'Schedule 3C_Income_Western'!H37+'Schedule 3D_Income_The Cape'!H37</f>
        <v>158793.27098630014</v>
      </c>
      <c r="I37" s="537">
        <f>'Schedule 3B_Income_Eastern'!I37+'Schedule 3C_Income_Western'!I37+'Schedule 3D_Income_The Cape'!I37</f>
        <v>145490.71422836464</v>
      </c>
      <c r="J37" s="537">
        <f>'Schedule 3B_Income_Eastern'!J37+'Schedule 3C_Income_Western'!J37+'Schedule 3D_Income_The Cape'!J37</f>
        <v>127258.45811375508</v>
      </c>
      <c r="K37" s="537">
        <f>'Schedule 3B_Income_Eastern'!K37+'Schedule 3C_Income_Western'!K37+'Schedule 3D_Income_The Cape'!K37</f>
        <v>132348.84391750963</v>
      </c>
      <c r="L37" s="537">
        <f>'Schedule 3B_Income_Eastern'!L37+'Schedule 3C_Income_Western'!L37+'Schedule 3D_Income_The Cape'!L37</f>
        <v>563891.28724592947</v>
      </c>
      <c r="M37" s="537">
        <f>'Schedule 3B_Income_Eastern'!M37+'Schedule 3C_Income_Western'!M37+'Schedule 3D_Income_The Cape'!M37</f>
        <v>827853.75941577717</v>
      </c>
      <c r="N37" s="209">
        <v>16</v>
      </c>
      <c r="O37" s="537">
        <f>'Schedule 3B_Income_Eastern'!O37+'Schedule 3C_Income_Western'!O37+'Schedule 3D_Income_The Cape'!O37</f>
        <v>219113.70584712975</v>
      </c>
      <c r="P37" s="537">
        <f>'Schedule 3B_Income_Eastern'!P37+'Schedule 3C_Income_Western'!P37+'Schedule 3D_Income_The Cape'!P37</f>
        <v>234458.23883923222</v>
      </c>
      <c r="Q37" s="537">
        <f>'Schedule 3B_Income_Eastern'!Q37+'Schedule 3C_Income_Western'!Q37+'Schedule 3D_Income_The Cape'!Q37</f>
        <v>262087.84182047687</v>
      </c>
      <c r="R37" s="537">
        <f>'Schedule 3B_Income_Eastern'!R37+'Schedule 3C_Income_Western'!R37+'Schedule 3D_Income_The Cape'!R37</f>
        <v>244619.09950510951</v>
      </c>
      <c r="S37" s="537">
        <f>'Schedule 3B_Income_Eastern'!S37+'Schedule 3C_Income_Western'!S37+'Schedule 3D_Income_The Cape'!S37</f>
        <v>960278.88601194834</v>
      </c>
      <c r="T37" s="537">
        <f>'Schedule 3B_Income_Eastern'!T37+'Schedule 3C_Income_Western'!T37+'Schedule 3D_Income_The Cape'!T37</f>
        <v>474090.83285101253</v>
      </c>
      <c r="U37" s="537">
        <f>'Schedule 3B_Income_Eastern'!U37+'Schedule 3C_Income_Western'!U37+'Schedule 3D_Income_The Cape'!U37</f>
        <v>563546.65123543586</v>
      </c>
      <c r="V37" s="537">
        <f>'Schedule 3B_Income_Eastern'!V37+'Schedule 3C_Income_Western'!V37+'Schedule 3D_Income_The Cape'!V37</f>
        <v>680250.4420858518</v>
      </c>
      <c r="W37" s="537">
        <f>'Schedule 3B_Income_Eastern'!W37+'Schedule 3C_Income_Western'!W37+'Schedule 3D_Income_The Cape'!W37</f>
        <v>700274.55838596448</v>
      </c>
      <c r="X37" s="537">
        <f>'Schedule 3B_Income_Eastern'!X37+'Schedule 3C_Income_Western'!X37+'Schedule 3D_Income_The Cape'!X37</f>
        <v>2418162.4845582643</v>
      </c>
      <c r="Y37" s="537">
        <f>'Schedule 3B_Income_Eastern'!Y37+'Schedule 3C_Income_Western'!Y37+'Schedule 3D_Income_The Cape'!Y37</f>
        <v>3378441.3705702126</v>
      </c>
      <c r="Z37" s="209">
        <v>16</v>
      </c>
      <c r="AA37" s="537">
        <f>'Schedule 3B_Income_Eastern'!AA37+'Schedule 3C_Income_Western'!AA37+'Schedule 3D_Income_The Cape'!AA37</f>
        <v>213761.27513862189</v>
      </c>
      <c r="AB37" s="537">
        <f>'Schedule 3B_Income_Eastern'!AB37+'Schedule 3C_Income_Western'!AB37+'Schedule 3D_Income_The Cape'!AB37</f>
        <v>173545.32262321201</v>
      </c>
      <c r="AC37" s="537">
        <f>'Schedule 3B_Income_Eastern'!AC37+'Schedule 3C_Income_Western'!AC37+'Schedule 3D_Income_The Cape'!AC37</f>
        <v>201239.13166104408</v>
      </c>
      <c r="AD37" s="537">
        <f>'Schedule 3B_Income_Eastern'!AD37+'Schedule 3C_Income_Western'!AD37+'Schedule 3D_Income_The Cape'!AD37</f>
        <v>183796.88922283432</v>
      </c>
      <c r="AE37" s="537">
        <f>'Schedule 3B_Income_Eastern'!AE37+'Schedule 3C_Income_Western'!AE37+'Schedule 3D_Income_The Cape'!AE37</f>
        <v>772342.61864571227</v>
      </c>
      <c r="AF37" s="537">
        <f>'Schedule 3B_Income_Eastern'!AF37+'Schedule 3C_Income_Western'!AF37+'Schedule 3D_Income_The Cape'!AF37</f>
        <v>266665.30204869743</v>
      </c>
      <c r="AG37" s="537">
        <f>'Schedule 3B_Income_Eastern'!AG37+'Schedule 3C_Income_Western'!AG37+'Schedule 3D_Income_The Cape'!AG37</f>
        <v>316505.52953846857</v>
      </c>
      <c r="AH37" s="537">
        <f>'Schedule 3B_Income_Eastern'!AH37+'Schedule 3C_Income_Western'!AH37+'Schedule 3D_Income_The Cape'!AH37</f>
        <v>378006.04790780297</v>
      </c>
      <c r="AI37" s="537">
        <f>'Schedule 3B_Income_Eastern'!AI37+'Schedule 3C_Income_Western'!AI37+'Schedule 3D_Income_The Cape'!AI37</f>
        <v>298893.65724105842</v>
      </c>
      <c r="AJ37" s="537">
        <f>'Schedule 3B_Income_Eastern'!AJ37+'Schedule 3C_Income_Western'!AJ37+'Schedule 3D_Income_The Cape'!AJ37</f>
        <v>1260070.5367360273</v>
      </c>
      <c r="AK37" s="537">
        <f>'Schedule 3B_Income_Eastern'!AK37+'Schedule 3C_Income_Western'!AK37+'Schedule 3D_Income_The Cape'!AK37</f>
        <v>2032413.1553817396</v>
      </c>
      <c r="AL37" s="209">
        <v>16</v>
      </c>
      <c r="AM37" s="537">
        <f>'Schedule 3B_Income_Eastern'!AM37+'Schedule 3C_Income_Western'!AM37+'Schedule 3D_Income_The Cape'!AM37</f>
        <v>176381.12605115789</v>
      </c>
      <c r="AN37" s="537">
        <f>'Schedule 3B_Income_Eastern'!AN37+'Schedule 3C_Income_Western'!AN37+'Schedule 3D_Income_The Cape'!AN37</f>
        <v>223856.07159361473</v>
      </c>
      <c r="AO37" s="537">
        <f>'Schedule 3B_Income_Eastern'!AO37+'Schedule 3C_Income_Western'!AO37+'Schedule 3D_Income_The Cape'!AO37</f>
        <v>302509.4231430798</v>
      </c>
      <c r="AP37" s="537">
        <f>'Schedule 3B_Income_Eastern'!AP37+'Schedule 3C_Income_Western'!AP37+'Schedule 3D_Income_The Cape'!AP37</f>
        <v>400514.15760598384</v>
      </c>
      <c r="AQ37" s="537">
        <f>'Schedule 3B_Income_Eastern'!AQ37+'Schedule 3C_Income_Western'!AQ37+'Schedule 3D_Income_The Cape'!AQ37</f>
        <v>1103260.7783938362</v>
      </c>
      <c r="AR37" s="537">
        <f>'Schedule 3B_Income_Eastern'!AR37+'Schedule 3C_Income_Western'!AR37+'Schedule 3D_Income_The Cape'!AR37</f>
        <v>481906.50612742198</v>
      </c>
      <c r="AS37" s="537">
        <f>'Schedule 3B_Income_Eastern'!AS37+'Schedule 3C_Income_Western'!AS37+'Schedule 3D_Income_The Cape'!AS37</f>
        <v>562915.29987054341</v>
      </c>
      <c r="AT37" s="537">
        <f>'Schedule 3B_Income_Eastern'!AT37+'Schedule 3C_Income_Western'!AT37+'Schedule 3D_Income_The Cape'!AT37</f>
        <v>632855.901632261</v>
      </c>
      <c r="AU37" s="537">
        <f>'Schedule 3B_Income_Eastern'!AU37+'Schedule 3C_Income_Western'!AU37+'Schedule 3D_Income_The Cape'!AU37</f>
        <v>758258.07534798759</v>
      </c>
      <c r="AV37" s="537">
        <f>'Schedule 3B_Income_Eastern'!AV37+'Schedule 3C_Income_Western'!AV37+'Schedule 3D_Income_The Cape'!AV37</f>
        <v>2435935.7829782143</v>
      </c>
      <c r="AW37" s="537">
        <f>'Schedule 3B_Income_Eastern'!AW37+'Schedule 3C_Income_Western'!AW37+'Schedule 3D_Income_The Cape'!AW37</f>
        <v>3539196.5613720505</v>
      </c>
      <c r="AX37" s="209">
        <v>16</v>
      </c>
      <c r="AY37" s="537">
        <f>'Schedule 3B_Income_Eastern'!AY37+'Schedule 3C_Income_Western'!AY37+'Schedule 3D_Income_The Cape'!AY37</f>
        <v>949.18053810408753</v>
      </c>
      <c r="AZ37" s="537">
        <f>'Schedule 3B_Income_Eastern'!AZ37+'Schedule 3C_Income_Western'!AZ37+'Schedule 3D_Income_The Cape'!AZ37</f>
        <v>629.53194567731862</v>
      </c>
      <c r="BA37" s="537">
        <f>'Schedule 3B_Income_Eastern'!BA37+'Schedule 3C_Income_Western'!BA37+'Schedule 3D_Income_The Cape'!BA37</f>
        <v>869.05734689416124</v>
      </c>
      <c r="BB37" s="537">
        <f>'Schedule 3B_Income_Eastern'!BB37+'Schedule 3C_Income_Western'!BB37+'Schedule 3D_Income_The Cape'!BB37</f>
        <v>14460.575126229827</v>
      </c>
      <c r="BC37" s="537">
        <f>'Schedule 3B_Income_Eastern'!BC37+'Schedule 3C_Income_Western'!BC37+'Schedule 3D_Income_The Cape'!BC37</f>
        <v>16908.344956905396</v>
      </c>
      <c r="BD37" s="537">
        <f>'Schedule 3B_Income_Eastern'!BD37+'Schedule 3C_Income_Western'!BD37+'Schedule 3D_Income_The Cape'!BD37</f>
        <v>5046.9942533799949</v>
      </c>
      <c r="BE37" s="537">
        <f>'Schedule 3B_Income_Eastern'!BE37+'Schedule 3C_Income_Western'!BE37+'Schedule 3D_Income_The Cape'!BE37</f>
        <v>5403.3315201183468</v>
      </c>
      <c r="BF37" s="537">
        <f>'Schedule 3B_Income_Eastern'!BF37+'Schedule 3C_Income_Western'!BF37+'Schedule 3D_Income_The Cape'!BF37</f>
        <v>3143.0918645758989</v>
      </c>
      <c r="BG37" s="537">
        <f>'Schedule 3B_Income_Eastern'!BG37+'Schedule 3C_Income_Western'!BG37+'Schedule 3D_Income_The Cape'!BG37</f>
        <v>3598.4771673805776</v>
      </c>
      <c r="BH37" s="537">
        <f>'Schedule 3B_Income_Eastern'!BH37+'Schedule 3C_Income_Western'!BH37+'Schedule 3D_Income_The Cape'!BH37</f>
        <v>17191.89480545482</v>
      </c>
      <c r="BI37" s="537">
        <f>'Schedule 3B_Income_Eastern'!BI37+'Schedule 3C_Income_Western'!BI37+'Schedule 3D_Income_The Cape'!BI37</f>
        <v>34100.239762360216</v>
      </c>
      <c r="BJ37" s="209">
        <v>16</v>
      </c>
      <c r="BK37" s="537">
        <f>'Schedule 3B_Income_Eastern'!BK37+'Schedule 3C_Income_Western'!BK37+'Schedule 3D_Income_The Cape'!BK37</f>
        <v>0</v>
      </c>
      <c r="BL37" s="537">
        <f>'Schedule 3B_Income_Eastern'!BL37+'Schedule 3C_Income_Western'!BL37+'Schedule 3D_Income_The Cape'!BL37</f>
        <v>0</v>
      </c>
      <c r="BM37" s="537">
        <f>'Schedule 3B_Income_Eastern'!BM37+'Schedule 3C_Income_Western'!BM37+'Schedule 3D_Income_The Cape'!BM37</f>
        <v>0</v>
      </c>
      <c r="BN37" s="537">
        <f>'Schedule 3B_Income_Eastern'!BN37+'Schedule 3C_Income_Western'!BN37+'Schedule 3D_Income_The Cape'!BN37</f>
        <v>0</v>
      </c>
      <c r="BO37" s="537">
        <f>'Schedule 3B_Income_Eastern'!BO37+'Schedule 3C_Income_Western'!BO37+'Schedule 3D_Income_The Cape'!BO37</f>
        <v>0</v>
      </c>
      <c r="BP37" s="537">
        <f>'Schedule 3B_Income_Eastern'!BP37+'Schedule 3C_Income_Western'!BP37+'Schedule 3D_Income_The Cape'!BP37</f>
        <v>0</v>
      </c>
      <c r="BQ37" s="537">
        <f>'Schedule 3B_Income_Eastern'!BQ37+'Schedule 3C_Income_Western'!BQ37+'Schedule 3D_Income_The Cape'!BQ37</f>
        <v>0</v>
      </c>
      <c r="BR37" s="537">
        <f>'Schedule 3B_Income_Eastern'!BR37+'Schedule 3C_Income_Western'!BR37+'Schedule 3D_Income_The Cape'!BR37</f>
        <v>0</v>
      </c>
      <c r="BS37" s="537">
        <f>'Schedule 3B_Income_Eastern'!BS37+'Schedule 3C_Income_Western'!BS37+'Schedule 3D_Income_The Cape'!BS37</f>
        <v>0</v>
      </c>
      <c r="BT37" s="537">
        <f>'Schedule 3B_Income_Eastern'!BT37+'Schedule 3C_Income_Western'!BT37+'Schedule 3D_Income_The Cape'!BT37</f>
        <v>0</v>
      </c>
      <c r="BU37" s="537">
        <f>'Schedule 3B_Income_Eastern'!BU37+'Schedule 3C_Income_Western'!BU37+'Schedule 3D_Income_The Cape'!BU37</f>
        <v>0</v>
      </c>
      <c r="BV37" s="209">
        <v>16</v>
      </c>
      <c r="BW37" s="537">
        <f>'Schedule 3B_Income_Eastern'!BW37+'Schedule 3C_Income_Western'!BW37+'Schedule 3D_Income_The Cape'!BW37</f>
        <v>12603.575363765471</v>
      </c>
      <c r="BX37" s="537">
        <f>'Schedule 3B_Income_Eastern'!BX37+'Schedule 3C_Income_Western'!BX37+'Schedule 3D_Income_The Cape'!BX37</f>
        <v>6020.148655472628</v>
      </c>
      <c r="BY37" s="537">
        <f>'Schedule 3B_Income_Eastern'!BY37+'Schedule 3C_Income_Western'!BY37+'Schedule 3D_Income_The Cape'!BY37</f>
        <v>1398.7256543886206</v>
      </c>
      <c r="BZ37" s="537">
        <f>'Schedule 3B_Income_Eastern'!BZ37+'Schedule 3C_Income_Western'!BZ37+'Schedule 3D_Income_The Cape'!BZ37</f>
        <v>819.55043978616129</v>
      </c>
      <c r="CA37" s="537">
        <f>'Schedule 3B_Income_Eastern'!CA37+'Schedule 3C_Income_Western'!CA37+'Schedule 3D_Income_The Cape'!CA37</f>
        <v>20842.00011341288</v>
      </c>
      <c r="CB37" s="537">
        <f>'Schedule 3B_Income_Eastern'!CB37+'Schedule 3C_Income_Western'!CB37+'Schedule 3D_Income_The Cape'!CB37</f>
        <v>6053.224737386985</v>
      </c>
      <c r="CC37" s="537">
        <f>'Schedule 3B_Income_Eastern'!CC37+'Schedule 3C_Income_Western'!CC37+'Schedule 3D_Income_The Cape'!CC37</f>
        <v>5544.6123208188101</v>
      </c>
      <c r="CD37" s="537">
        <f>'Schedule 3B_Income_Eastern'!CD37+'Schedule 3C_Income_Western'!CD37+'Schedule 3D_Income_The Cape'!CD37</f>
        <v>31613.261852590076</v>
      </c>
      <c r="CE37" s="537">
        <f>'Schedule 3B_Income_Eastern'!CE37+'Schedule 3C_Income_Western'!CE37+'Schedule 3D_Income_The Cape'!CE37</f>
        <v>3452.3877862516283</v>
      </c>
      <c r="CF37" s="537">
        <f>'Schedule 3B_Income_Eastern'!CF37+'Schedule 3C_Income_Western'!CF37+'Schedule 3D_Income_The Cape'!CF37</f>
        <v>46663.486697047498</v>
      </c>
      <c r="CG37" s="537">
        <f>'Schedule 3B_Income_Eastern'!CG37+'Schedule 3C_Income_Western'!CG37+'Schedule 3D_Income_The Cape'!CG37</f>
        <v>67505.486810460381</v>
      </c>
      <c r="CH37" s="209">
        <v>16</v>
      </c>
      <c r="CI37" s="537">
        <f>'Schedule 3B_Income_Eastern'!CI37+'Schedule 3C_Income_Western'!CI37+'Schedule 3D_Income_The Cape'!CI37</f>
        <v>700487.59823549457</v>
      </c>
      <c r="CJ37" s="537">
        <f>'Schedule 3B_Income_Eastern'!CJ37+'Schedule 3C_Income_Western'!CJ37+'Schedule 3D_Income_The Cape'!CJ37</f>
        <v>692905.25357211847</v>
      </c>
      <c r="CK37" s="537">
        <f>'Schedule 3B_Income_Eastern'!CK37+'Schedule 3C_Income_Western'!CK37+'Schedule 3D_Income_The Cape'!CK37</f>
        <v>815826.94584721664</v>
      </c>
      <c r="CL37" s="537">
        <f>'Schedule 3B_Income_Eastern'!CL37+'Schedule 3C_Income_Western'!CL37+'Schedule 3D_Income_The Cape'!CL37</f>
        <v>928375.3026368334</v>
      </c>
      <c r="CM37" s="367">
        <f t="shared" si="16"/>
        <v>2017425.9769409213</v>
      </c>
      <c r="CN37" s="537">
        <f>'Schedule 3B_Income_Eastern'!CN37+'Schedule 3C_Income_Western'!CN37+'Schedule 3D_Income_The Cape'!CN37</f>
        <v>1392556.1310041989</v>
      </c>
      <c r="CO37" s="537">
        <f>'Schedule 3B_Income_Eastern'!CO37+'Schedule 3C_Income_Western'!CO37+'Schedule 3D_Income_The Cape'!CO37</f>
        <v>1599406.1387137496</v>
      </c>
      <c r="CP37" s="537">
        <f>'Schedule 3B_Income_Eastern'!CP37+'Schedule 3C_Income_Western'!CP37+'Schedule 3D_Income_The Cape'!CP37</f>
        <v>1853127.203456837</v>
      </c>
      <c r="CQ37" s="537">
        <f>'Schedule 3B_Income_Eastern'!CQ37+'Schedule 3C_Income_Western'!CQ37+'Schedule 3D_Income_The Cape'!CQ37</f>
        <v>1896825.999846152</v>
      </c>
      <c r="CR37" s="367">
        <f t="shared" si="17"/>
        <v>4288787.7952372693</v>
      </c>
      <c r="CS37" s="537">
        <f>'Schedule 3B_Income_Eastern'!CS37+'Schedule 3C_Income_Western'!CS37+'Schedule 3D_Income_The Cape'!CS37</f>
        <v>2093043.7292396934</v>
      </c>
      <c r="CT37" s="537">
        <f>'Schedule 3B_Income_Eastern'!CT37+'Schedule 3C_Income_Western'!CT37+'Schedule 3D_Income_The Cape'!CT37</f>
        <v>2292311.3922858685</v>
      </c>
      <c r="CU37" s="537">
        <f>'Schedule 3B_Income_Eastern'!CU37+'Schedule 3C_Income_Western'!CU37+'Schedule 3D_Income_The Cape'!CU37</f>
        <v>2668954.1493040533</v>
      </c>
      <c r="CV37" s="537">
        <f>'Schedule 3B_Income_Eastern'!CV37+'Schedule 3C_Income_Western'!CV37+'Schedule 3D_Income_The Cape'!CV37</f>
        <v>2825201.3024829859</v>
      </c>
      <c r="CW37" s="367">
        <f t="shared" si="18"/>
        <v>6306213.7721781898</v>
      </c>
    </row>
    <row r="38" spans="1:101" ht="15.75" customHeight="1">
      <c r="A38" s="79" t="s">
        <v>224</v>
      </c>
      <c r="B38" s="209">
        <v>17</v>
      </c>
      <c r="C38" s="537">
        <f>'Schedule 3B_Income_Eastern'!C38+'Schedule 3C_Income_Western'!C38+'Schedule 3D_Income_The Cape'!C38</f>
        <v>284290.74605010153</v>
      </c>
      <c r="D38" s="537">
        <f>'Schedule 3B_Income_Eastern'!D38+'Schedule 3C_Income_Western'!D38+'Schedule 3D_Income_The Cape'!D38</f>
        <v>236993.3382646183</v>
      </c>
      <c r="E38" s="537">
        <f>'Schedule 3B_Income_Eastern'!E38+'Schedule 3C_Income_Western'!E38+'Schedule 3D_Income_The Cape'!E38</f>
        <v>281442.59415745543</v>
      </c>
      <c r="F38" s="537">
        <f>'Schedule 3B_Income_Eastern'!F38+'Schedule 3C_Income_Western'!F38+'Schedule 3D_Income_The Cape'!F38</f>
        <v>285330.92187508219</v>
      </c>
      <c r="G38" s="537">
        <f>'Schedule 3B_Income_Eastern'!G38+'Schedule 3C_Income_Western'!G38+'Schedule 3D_Income_The Cape'!G38</f>
        <v>1088057.6003472575</v>
      </c>
      <c r="H38" s="537">
        <f>'Schedule 3B_Income_Eastern'!H38+'Schedule 3C_Income_Western'!H38+'Schedule 3D_Income_The Cape'!H38</f>
        <v>560737.04544930975</v>
      </c>
      <c r="I38" s="537">
        <f>'Schedule 3B_Income_Eastern'!I38+'Schedule 3C_Income_Western'!I38+'Schedule 3D_Income_The Cape'!I38</f>
        <v>615213.70072497881</v>
      </c>
      <c r="J38" s="537">
        <f>'Schedule 3B_Income_Eastern'!J38+'Schedule 3C_Income_Western'!J38+'Schedule 3D_Income_The Cape'!J38</f>
        <v>722705.85751866084</v>
      </c>
      <c r="K38" s="537">
        <f>'Schedule 3B_Income_Eastern'!K38+'Schedule 3C_Income_Western'!K38+'Schedule 3D_Income_The Cape'!K38</f>
        <v>750654.36817791697</v>
      </c>
      <c r="L38" s="537">
        <f>'Schedule 3B_Income_Eastern'!L38+'Schedule 3C_Income_Western'!L38+'Schedule 3D_Income_The Cape'!L38</f>
        <v>2649310.9718708666</v>
      </c>
      <c r="M38" s="537">
        <f>'Schedule 3B_Income_Eastern'!M38+'Schedule 3C_Income_Western'!M38+'Schedule 3D_Income_The Cape'!M38</f>
        <v>3737368.5722181243</v>
      </c>
      <c r="N38" s="209">
        <v>17</v>
      </c>
      <c r="O38" s="537">
        <f>'Schedule 3B_Income_Eastern'!O38+'Schedule 3C_Income_Western'!O38+'Schedule 3D_Income_The Cape'!O38</f>
        <v>335152.43971345027</v>
      </c>
      <c r="P38" s="537">
        <f>'Schedule 3B_Income_Eastern'!P38+'Schedule 3C_Income_Western'!P38+'Schedule 3D_Income_The Cape'!P38</f>
        <v>280907.960093737</v>
      </c>
      <c r="Q38" s="537">
        <f>'Schedule 3B_Income_Eastern'!Q38+'Schedule 3C_Income_Western'!Q38+'Schedule 3D_Income_The Cape'!Q38</f>
        <v>290496.35929027601</v>
      </c>
      <c r="R38" s="537">
        <f>'Schedule 3B_Income_Eastern'!R38+'Schedule 3C_Income_Western'!R38+'Schedule 3D_Income_The Cape'!R38</f>
        <v>308744.03110914381</v>
      </c>
      <c r="S38" s="537">
        <f>'Schedule 3B_Income_Eastern'!S38+'Schedule 3C_Income_Western'!S38+'Schedule 3D_Income_The Cape'!S38</f>
        <v>1215300.7902066072</v>
      </c>
      <c r="T38" s="537">
        <f>'Schedule 3B_Income_Eastern'!T38+'Schedule 3C_Income_Western'!T38+'Schedule 3D_Income_The Cape'!T38</f>
        <v>645096.00515932892</v>
      </c>
      <c r="U38" s="537">
        <f>'Schedule 3B_Income_Eastern'!U38+'Schedule 3C_Income_Western'!U38+'Schedule 3D_Income_The Cape'!U38</f>
        <v>890997.94890009775</v>
      </c>
      <c r="V38" s="537">
        <f>'Schedule 3B_Income_Eastern'!V38+'Schedule 3C_Income_Western'!V38+'Schedule 3D_Income_The Cape'!V38</f>
        <v>995443.25029326591</v>
      </c>
      <c r="W38" s="537">
        <f>'Schedule 3B_Income_Eastern'!W38+'Schedule 3C_Income_Western'!W38+'Schedule 3D_Income_The Cape'!W38</f>
        <v>1098965.1684523248</v>
      </c>
      <c r="X38" s="537">
        <f>'Schedule 3B_Income_Eastern'!X38+'Schedule 3C_Income_Western'!X38+'Schedule 3D_Income_The Cape'!X38</f>
        <v>3630502.372805018</v>
      </c>
      <c r="Y38" s="537">
        <f>'Schedule 3B_Income_Eastern'!Y38+'Schedule 3C_Income_Western'!Y38+'Schedule 3D_Income_The Cape'!Y38</f>
        <v>4845803.1630116245</v>
      </c>
      <c r="Z38" s="209">
        <v>17</v>
      </c>
      <c r="AA38" s="537">
        <f>'Schedule 3B_Income_Eastern'!AA38+'Schedule 3C_Income_Western'!AA38+'Schedule 3D_Income_The Cape'!AA38</f>
        <v>110610.248339324</v>
      </c>
      <c r="AB38" s="537">
        <f>'Schedule 3B_Income_Eastern'!AB38+'Schedule 3C_Income_Western'!AB38+'Schedule 3D_Income_The Cape'!AB38</f>
        <v>107292.33955833083</v>
      </c>
      <c r="AC38" s="537">
        <f>'Schedule 3B_Income_Eastern'!AC38+'Schedule 3C_Income_Western'!AC38+'Schedule 3D_Income_The Cape'!AC38</f>
        <v>130272.2680066929</v>
      </c>
      <c r="AD38" s="537">
        <f>'Schedule 3B_Income_Eastern'!AD38+'Schedule 3C_Income_Western'!AD38+'Schedule 3D_Income_The Cape'!AD38</f>
        <v>140637.56093048138</v>
      </c>
      <c r="AE38" s="537">
        <f>'Schedule 3B_Income_Eastern'!AE38+'Schedule 3C_Income_Western'!AE38+'Schedule 3D_Income_The Cape'!AE38</f>
        <v>488812.41683482903</v>
      </c>
      <c r="AF38" s="537">
        <f>'Schedule 3B_Income_Eastern'!AF38+'Schedule 3C_Income_Western'!AF38+'Schedule 3D_Income_The Cape'!AF38</f>
        <v>270419.54950370273</v>
      </c>
      <c r="AG38" s="537">
        <f>'Schedule 3B_Income_Eastern'!AG38+'Schedule 3C_Income_Western'!AG38+'Schedule 3D_Income_The Cape'!AG38</f>
        <v>365117.1432590101</v>
      </c>
      <c r="AH38" s="537">
        <f>'Schedule 3B_Income_Eastern'!AH38+'Schedule 3C_Income_Western'!AH38+'Schedule 3D_Income_The Cape'!AH38</f>
        <v>456618.57797771954</v>
      </c>
      <c r="AI38" s="537">
        <f>'Schedule 3B_Income_Eastern'!AI38+'Schedule 3C_Income_Western'!AI38+'Schedule 3D_Income_The Cape'!AI38</f>
        <v>493442.08756872203</v>
      </c>
      <c r="AJ38" s="537">
        <f>'Schedule 3B_Income_Eastern'!AJ38+'Schedule 3C_Income_Western'!AJ38+'Schedule 3D_Income_The Cape'!AJ38</f>
        <v>1585597.3583091542</v>
      </c>
      <c r="AK38" s="537">
        <f>'Schedule 3B_Income_Eastern'!AK38+'Schedule 3C_Income_Western'!AK38+'Schedule 3D_Income_The Cape'!AK38</f>
        <v>2074409.7751439833</v>
      </c>
      <c r="AL38" s="209">
        <v>17</v>
      </c>
      <c r="AM38" s="537">
        <f>'Schedule 3B_Income_Eastern'!AM38+'Schedule 3C_Income_Western'!AM38+'Schedule 3D_Income_The Cape'!AM38</f>
        <v>490267.51527014736</v>
      </c>
      <c r="AN38" s="537">
        <f>'Schedule 3B_Income_Eastern'!AN38+'Schedule 3C_Income_Western'!AN38+'Schedule 3D_Income_The Cape'!AN38</f>
        <v>436732.46707083925</v>
      </c>
      <c r="AO38" s="537">
        <f>'Schedule 3B_Income_Eastern'!AO38+'Schedule 3C_Income_Western'!AO38+'Schedule 3D_Income_The Cape'!AO38</f>
        <v>472254.63657168986</v>
      </c>
      <c r="AP38" s="537">
        <f>'Schedule 3B_Income_Eastern'!AP38+'Schedule 3C_Income_Western'!AP38+'Schedule 3D_Income_The Cape'!AP38</f>
        <v>550696.574261036</v>
      </c>
      <c r="AQ38" s="537">
        <f>'Schedule 3B_Income_Eastern'!AQ38+'Schedule 3C_Income_Western'!AQ38+'Schedule 3D_Income_The Cape'!AQ38</f>
        <v>1949951.1931737126</v>
      </c>
      <c r="AR38" s="537">
        <f>'Schedule 3B_Income_Eastern'!AR38+'Schedule 3C_Income_Western'!AR38+'Schedule 3D_Income_The Cape'!AR38</f>
        <v>1273508.706828637</v>
      </c>
      <c r="AS38" s="537">
        <f>'Schedule 3B_Income_Eastern'!AS38+'Schedule 3C_Income_Western'!AS38+'Schedule 3D_Income_The Cape'!AS38</f>
        <v>1463898.8895560757</v>
      </c>
      <c r="AT38" s="537">
        <f>'Schedule 3B_Income_Eastern'!AT38+'Schedule 3C_Income_Western'!AT38+'Schedule 3D_Income_The Cape'!AT38</f>
        <v>1737593.2772226098</v>
      </c>
      <c r="AU38" s="537">
        <f>'Schedule 3B_Income_Eastern'!AU38+'Schedule 3C_Income_Western'!AU38+'Schedule 3D_Income_The Cape'!AU38</f>
        <v>2118134.78517733</v>
      </c>
      <c r="AV38" s="537">
        <f>'Schedule 3B_Income_Eastern'!AV38+'Schedule 3C_Income_Western'!AV38+'Schedule 3D_Income_The Cape'!AV38</f>
        <v>6593135.6587846531</v>
      </c>
      <c r="AW38" s="537">
        <f>'Schedule 3B_Income_Eastern'!AW38+'Schedule 3C_Income_Western'!AW38+'Schedule 3D_Income_The Cape'!AW38</f>
        <v>8543086.8519583661</v>
      </c>
      <c r="AX38" s="209">
        <v>17</v>
      </c>
      <c r="AY38" s="537">
        <f>'Schedule 3B_Income_Eastern'!AY38+'Schedule 3C_Income_Western'!AY38+'Schedule 3D_Income_The Cape'!AY38</f>
        <v>5425.6724048853548</v>
      </c>
      <c r="AZ38" s="537">
        <f>'Schedule 3B_Income_Eastern'!AZ38+'Schedule 3C_Income_Western'!AZ38+'Schedule 3D_Income_The Cape'!AZ38</f>
        <v>6567.8746296694717</v>
      </c>
      <c r="BA38" s="537">
        <f>'Schedule 3B_Income_Eastern'!BA38+'Schedule 3C_Income_Western'!BA38+'Schedule 3D_Income_The Cape'!BA38</f>
        <v>16077.647643230135</v>
      </c>
      <c r="BB38" s="537">
        <f>'Schedule 3B_Income_Eastern'!BB38+'Schedule 3C_Income_Western'!BB38+'Schedule 3D_Income_The Cape'!BB38</f>
        <v>23063.618757987824</v>
      </c>
      <c r="BC38" s="537">
        <f>'Schedule 3B_Income_Eastern'!BC38+'Schedule 3C_Income_Western'!BC38+'Schedule 3D_Income_The Cape'!BC38</f>
        <v>51134.813435772783</v>
      </c>
      <c r="BD38" s="537">
        <f>'Schedule 3B_Income_Eastern'!BD38+'Schedule 3C_Income_Western'!BD38+'Schedule 3D_Income_The Cape'!BD38</f>
        <v>18068.445741219719</v>
      </c>
      <c r="BE38" s="537">
        <f>'Schedule 3B_Income_Eastern'!BE38+'Schedule 3C_Income_Western'!BE38+'Schedule 3D_Income_The Cape'!BE38</f>
        <v>20402.594369980572</v>
      </c>
      <c r="BF38" s="537">
        <f>'Schedule 3B_Income_Eastern'!BF38+'Schedule 3C_Income_Western'!BF38+'Schedule 3D_Income_The Cape'!BF38</f>
        <v>39589.086191633862</v>
      </c>
      <c r="BG38" s="537">
        <f>'Schedule 3B_Income_Eastern'!BG38+'Schedule 3C_Income_Western'!BG38+'Schedule 3D_Income_The Cape'!BG38</f>
        <v>84027.400193112058</v>
      </c>
      <c r="BH38" s="537">
        <f>'Schedule 3B_Income_Eastern'!BH38+'Schedule 3C_Income_Western'!BH38+'Schedule 3D_Income_The Cape'!BH38</f>
        <v>162087.52649594619</v>
      </c>
      <c r="BI38" s="537">
        <f>'Schedule 3B_Income_Eastern'!BI38+'Schedule 3C_Income_Western'!BI38+'Schedule 3D_Income_The Cape'!BI38</f>
        <v>213222.33993171898</v>
      </c>
      <c r="BJ38" s="209">
        <v>17</v>
      </c>
      <c r="BK38" s="537">
        <f>'Schedule 3B_Income_Eastern'!BK38+'Schedule 3C_Income_Western'!BK38+'Schedule 3D_Income_The Cape'!BK38</f>
        <v>0</v>
      </c>
      <c r="BL38" s="537">
        <f>'Schedule 3B_Income_Eastern'!BL38+'Schedule 3C_Income_Western'!BL38+'Schedule 3D_Income_The Cape'!BL38</f>
        <v>0</v>
      </c>
      <c r="BM38" s="537">
        <f>'Schedule 3B_Income_Eastern'!BM38+'Schedule 3C_Income_Western'!BM38+'Schedule 3D_Income_The Cape'!BM38</f>
        <v>0</v>
      </c>
      <c r="BN38" s="537">
        <f>'Schedule 3B_Income_Eastern'!BN38+'Schedule 3C_Income_Western'!BN38+'Schedule 3D_Income_The Cape'!BN38</f>
        <v>0</v>
      </c>
      <c r="BO38" s="537">
        <f>'Schedule 3B_Income_Eastern'!BO38+'Schedule 3C_Income_Western'!BO38+'Schedule 3D_Income_The Cape'!BO38</f>
        <v>0</v>
      </c>
      <c r="BP38" s="537">
        <f>'Schedule 3B_Income_Eastern'!BP38+'Schedule 3C_Income_Western'!BP38+'Schedule 3D_Income_The Cape'!BP38</f>
        <v>0</v>
      </c>
      <c r="BQ38" s="537">
        <f>'Schedule 3B_Income_Eastern'!BQ38+'Schedule 3C_Income_Western'!BQ38+'Schedule 3D_Income_The Cape'!BQ38</f>
        <v>0</v>
      </c>
      <c r="BR38" s="537">
        <f>'Schedule 3B_Income_Eastern'!BR38+'Schedule 3C_Income_Western'!BR38+'Schedule 3D_Income_The Cape'!BR38</f>
        <v>0</v>
      </c>
      <c r="BS38" s="537">
        <f>'Schedule 3B_Income_Eastern'!BS38+'Schedule 3C_Income_Western'!BS38+'Schedule 3D_Income_The Cape'!BS38</f>
        <v>0</v>
      </c>
      <c r="BT38" s="537">
        <f>'Schedule 3B_Income_Eastern'!BT38+'Schedule 3C_Income_Western'!BT38+'Schedule 3D_Income_The Cape'!BT38</f>
        <v>0</v>
      </c>
      <c r="BU38" s="537">
        <f>'Schedule 3B_Income_Eastern'!BU38+'Schedule 3C_Income_Western'!BU38+'Schedule 3D_Income_The Cape'!BU38</f>
        <v>0</v>
      </c>
      <c r="BV38" s="209">
        <v>17</v>
      </c>
      <c r="BW38" s="537">
        <f>'Schedule 3B_Income_Eastern'!BW38+'Schedule 3C_Income_Western'!BW38+'Schedule 3D_Income_The Cape'!BW38</f>
        <v>12992.279862410098</v>
      </c>
      <c r="BX38" s="537">
        <f>'Schedule 3B_Income_Eastern'!BX38+'Schedule 3C_Income_Western'!BX38+'Schedule 3D_Income_The Cape'!BX38</f>
        <v>12913.687230864125</v>
      </c>
      <c r="BY38" s="537">
        <f>'Schedule 3B_Income_Eastern'!BY38+'Schedule 3C_Income_Western'!BY38+'Schedule 3D_Income_The Cape'!BY38</f>
        <v>14262.667403386335</v>
      </c>
      <c r="BZ38" s="537">
        <f>'Schedule 3B_Income_Eastern'!BZ38+'Schedule 3C_Income_Western'!BZ38+'Schedule 3D_Income_The Cape'!BZ38</f>
        <v>5776.4884460964713</v>
      </c>
      <c r="CA38" s="537">
        <f>'Schedule 3B_Income_Eastern'!CA38+'Schedule 3C_Income_Western'!CA38+'Schedule 3D_Income_The Cape'!CA38</f>
        <v>45945.122942757029</v>
      </c>
      <c r="CB38" s="537">
        <f>'Schedule 3B_Income_Eastern'!CB38+'Schedule 3C_Income_Western'!CB38+'Schedule 3D_Income_The Cape'!CB38</f>
        <v>44600.437697542657</v>
      </c>
      <c r="CC38" s="537">
        <f>'Schedule 3B_Income_Eastern'!CC38+'Schedule 3C_Income_Western'!CC38+'Schedule 3D_Income_The Cape'!CC38</f>
        <v>52910.651882061429</v>
      </c>
      <c r="CD38" s="537">
        <f>'Schedule 3B_Income_Eastern'!CD38+'Schedule 3C_Income_Western'!CD38+'Schedule 3D_Income_The Cape'!CD38</f>
        <v>59497.414052105967</v>
      </c>
      <c r="CE38" s="537">
        <f>'Schedule 3B_Income_Eastern'!CE38+'Schedule 3C_Income_Western'!CE38+'Schedule 3D_Income_The Cape'!CE38</f>
        <v>26236.694948108052</v>
      </c>
      <c r="CF38" s="537">
        <f>'Schedule 3B_Income_Eastern'!CF38+'Schedule 3C_Income_Western'!CF38+'Schedule 3D_Income_The Cape'!CF38</f>
        <v>183245.1985798181</v>
      </c>
      <c r="CG38" s="537">
        <f>'Schedule 3B_Income_Eastern'!CG38+'Schedule 3C_Income_Western'!CG38+'Schedule 3D_Income_The Cape'!CG38</f>
        <v>229190.32152257516</v>
      </c>
      <c r="CH38" s="209">
        <v>17</v>
      </c>
      <c r="CI38" s="537">
        <f>'Schedule 3B_Income_Eastern'!CI38+'Schedule 3C_Income_Western'!CI38+'Schedule 3D_Income_The Cape'!CI38</f>
        <v>1238738.9016403186</v>
      </c>
      <c r="CJ38" s="537">
        <f>'Schedule 3B_Income_Eastern'!CJ38+'Schedule 3C_Income_Western'!CJ38+'Schedule 3D_Income_The Cape'!CJ38</f>
        <v>1081407.666848059</v>
      </c>
      <c r="CK38" s="537">
        <f>'Schedule 3B_Income_Eastern'!CK38+'Schedule 3C_Income_Western'!CK38+'Schedule 3D_Income_The Cape'!CK38</f>
        <v>1204806.1730727309</v>
      </c>
      <c r="CL38" s="537">
        <f>'Schedule 3B_Income_Eastern'!CL38+'Schedule 3C_Income_Western'!CL38+'Schedule 3D_Income_The Cape'!CL38</f>
        <v>1314249.1953798279</v>
      </c>
      <c r="CM38" s="367">
        <f t="shared" si="16"/>
        <v>2838115.9303314504</v>
      </c>
      <c r="CN38" s="537">
        <f>'Schedule 3B_Income_Eastern'!CN38+'Schedule 3C_Income_Western'!CN38+'Schedule 3D_Income_The Cape'!CN38</f>
        <v>2812430.1903797407</v>
      </c>
      <c r="CO38" s="537">
        <f>'Schedule 3B_Income_Eastern'!CO38+'Schedule 3C_Income_Western'!CO38+'Schedule 3D_Income_The Cape'!CO38</f>
        <v>3408540.9286922049</v>
      </c>
      <c r="CP38" s="537">
        <f>'Schedule 3B_Income_Eastern'!CP38+'Schedule 3C_Income_Western'!CP38+'Schedule 3D_Income_The Cape'!CP38</f>
        <v>4011447.4632559959</v>
      </c>
      <c r="CQ38" s="537">
        <f>'Schedule 3B_Income_Eastern'!CQ38+'Schedule 3C_Income_Western'!CQ38+'Schedule 3D_Income_The Cape'!CQ38</f>
        <v>4571460.5045175143</v>
      </c>
      <c r="CR38" s="367">
        <f t="shared" si="17"/>
        <v>8048655.901564857</v>
      </c>
      <c r="CS38" s="537">
        <f>'Schedule 3B_Income_Eastern'!CS38+'Schedule 3C_Income_Western'!CS38+'Schedule 3D_Income_The Cape'!CS38</f>
        <v>4051169.0920200595</v>
      </c>
      <c r="CT38" s="537">
        <f>'Schedule 3B_Income_Eastern'!CT38+'Schedule 3C_Income_Western'!CT38+'Schedule 3D_Income_The Cape'!CT38</f>
        <v>4489948.5955402637</v>
      </c>
      <c r="CU38" s="537">
        <f>'Schedule 3B_Income_Eastern'!CU38+'Schedule 3C_Income_Western'!CU38+'Schedule 3D_Income_The Cape'!CU38</f>
        <v>5216253.636328727</v>
      </c>
      <c r="CV38" s="537">
        <f>'Schedule 3B_Income_Eastern'!CV38+'Schedule 3C_Income_Western'!CV38+'Schedule 3D_Income_The Cape'!CV38</f>
        <v>5885709.6998973414</v>
      </c>
      <c r="CW38" s="367">
        <f t="shared" si="18"/>
        <v>10886771.831896307</v>
      </c>
    </row>
    <row r="39" spans="1:101" ht="15.75" customHeight="1">
      <c r="A39" s="79" t="s">
        <v>225</v>
      </c>
      <c r="B39" s="209">
        <v>18</v>
      </c>
      <c r="C39" s="537">
        <f>'Schedule 3B_Income_Eastern'!C39+'Schedule 3C_Income_Western'!C39+'Schedule 3D_Income_The Cape'!C39</f>
        <v>41149.753988622731</v>
      </c>
      <c r="D39" s="537">
        <f>'Schedule 3B_Income_Eastern'!D39+'Schedule 3C_Income_Western'!D39+'Schedule 3D_Income_The Cape'!D39</f>
        <v>35489.500301532848</v>
      </c>
      <c r="E39" s="537">
        <f>'Schedule 3B_Income_Eastern'!E39+'Schedule 3C_Income_Western'!E39+'Schedule 3D_Income_The Cape'!E39</f>
        <v>33318.758545667588</v>
      </c>
      <c r="F39" s="537">
        <f>'Schedule 3B_Income_Eastern'!F39+'Schedule 3C_Income_Western'!F39+'Schedule 3D_Income_The Cape'!F39</f>
        <v>38899.682987070781</v>
      </c>
      <c r="G39" s="537">
        <f>'Schedule 3B_Income_Eastern'!G39+'Schedule 3C_Income_Western'!G39+'Schedule 3D_Income_The Cape'!G39</f>
        <v>148857.69582289393</v>
      </c>
      <c r="H39" s="537">
        <f>'Schedule 3B_Income_Eastern'!H39+'Schedule 3C_Income_Western'!H39+'Schedule 3D_Income_The Cape'!H39</f>
        <v>49427.083560514286</v>
      </c>
      <c r="I39" s="537">
        <f>'Schedule 3B_Income_Eastern'!I39+'Schedule 3C_Income_Western'!I39+'Schedule 3D_Income_The Cape'!I39</f>
        <v>45553.281198901532</v>
      </c>
      <c r="J39" s="537">
        <f>'Schedule 3B_Income_Eastern'!J39+'Schedule 3C_Income_Western'!J39+'Schedule 3D_Income_The Cape'!J39</f>
        <v>58099.749502039893</v>
      </c>
      <c r="K39" s="537">
        <f>'Schedule 3B_Income_Eastern'!K39+'Schedule 3C_Income_Western'!K39+'Schedule 3D_Income_The Cape'!K39</f>
        <v>70883.576083874344</v>
      </c>
      <c r="L39" s="537">
        <f>'Schedule 3B_Income_Eastern'!L39+'Schedule 3C_Income_Western'!L39+'Schedule 3D_Income_The Cape'!L39</f>
        <v>223963.69034533008</v>
      </c>
      <c r="M39" s="537">
        <f>'Schedule 3B_Income_Eastern'!M39+'Schedule 3C_Income_Western'!M39+'Schedule 3D_Income_The Cape'!M39</f>
        <v>372821.38616822404</v>
      </c>
      <c r="N39" s="209">
        <v>18</v>
      </c>
      <c r="O39" s="537">
        <f>'Schedule 3B_Income_Eastern'!O39+'Schedule 3C_Income_Western'!O39+'Schedule 3D_Income_The Cape'!O39</f>
        <v>186907.10274712872</v>
      </c>
      <c r="P39" s="537">
        <f>'Schedule 3B_Income_Eastern'!P39+'Schedule 3C_Income_Western'!P39+'Schedule 3D_Income_The Cape'!P39</f>
        <v>152200.95391526422</v>
      </c>
      <c r="Q39" s="537">
        <f>'Schedule 3B_Income_Eastern'!Q39+'Schedule 3C_Income_Western'!Q39+'Schedule 3D_Income_The Cape'!Q39</f>
        <v>122354.40853236386</v>
      </c>
      <c r="R39" s="537">
        <f>'Schedule 3B_Income_Eastern'!R39+'Schedule 3C_Income_Western'!R39+'Schedule 3D_Income_The Cape'!R39</f>
        <v>114321.63369957908</v>
      </c>
      <c r="S39" s="537">
        <f>'Schedule 3B_Income_Eastern'!S39+'Schedule 3C_Income_Western'!S39+'Schedule 3D_Income_The Cape'!S39</f>
        <v>575784.09889433591</v>
      </c>
      <c r="T39" s="537">
        <f>'Schedule 3B_Income_Eastern'!T39+'Schedule 3C_Income_Western'!T39+'Schedule 3D_Income_The Cape'!T39</f>
        <v>152192.10447964352</v>
      </c>
      <c r="U39" s="537">
        <f>'Schedule 3B_Income_Eastern'!U39+'Schedule 3C_Income_Western'!U39+'Schedule 3D_Income_The Cape'!U39</f>
        <v>168667.44145928373</v>
      </c>
      <c r="V39" s="537">
        <f>'Schedule 3B_Income_Eastern'!V39+'Schedule 3C_Income_Western'!V39+'Schedule 3D_Income_The Cape'!V39</f>
        <v>139045.70620295807</v>
      </c>
      <c r="W39" s="537">
        <f>'Schedule 3B_Income_Eastern'!W39+'Schedule 3C_Income_Western'!W39+'Schedule 3D_Income_The Cape'!W39</f>
        <v>179699.88164265669</v>
      </c>
      <c r="X39" s="537">
        <f>'Schedule 3B_Income_Eastern'!X39+'Schedule 3C_Income_Western'!X39+'Schedule 3D_Income_The Cape'!X39</f>
        <v>639605.13378454198</v>
      </c>
      <c r="Y39" s="537">
        <f>'Schedule 3B_Income_Eastern'!Y39+'Schedule 3C_Income_Western'!Y39+'Schedule 3D_Income_The Cape'!Y39</f>
        <v>1215389.2326788779</v>
      </c>
      <c r="Z39" s="209">
        <v>18</v>
      </c>
      <c r="AA39" s="537">
        <f>'Schedule 3B_Income_Eastern'!AA39+'Schedule 3C_Income_Western'!AA39+'Schedule 3D_Income_The Cape'!AA39</f>
        <v>29455.480403869806</v>
      </c>
      <c r="AB39" s="537">
        <f>'Schedule 3B_Income_Eastern'!AB39+'Schedule 3C_Income_Western'!AB39+'Schedule 3D_Income_The Cape'!AB39</f>
        <v>29250.821573217421</v>
      </c>
      <c r="AC39" s="537">
        <f>'Schedule 3B_Income_Eastern'!AC39+'Schedule 3C_Income_Western'!AC39+'Schedule 3D_Income_The Cape'!AC39</f>
        <v>46988.978434522382</v>
      </c>
      <c r="AD39" s="537">
        <f>'Schedule 3B_Income_Eastern'!AD39+'Schedule 3C_Income_Western'!AD39+'Schedule 3D_Income_The Cape'!AD39</f>
        <v>74905.446209065267</v>
      </c>
      <c r="AE39" s="537">
        <f>'Schedule 3B_Income_Eastern'!AE39+'Schedule 3C_Income_Western'!AE39+'Schedule 3D_Income_The Cape'!AE39</f>
        <v>180600.72662067489</v>
      </c>
      <c r="AF39" s="537">
        <f>'Schedule 3B_Income_Eastern'!AF39+'Schedule 3C_Income_Western'!AF39+'Schedule 3D_Income_The Cape'!AF39</f>
        <v>46454.263767475728</v>
      </c>
      <c r="AG39" s="537">
        <f>'Schedule 3B_Income_Eastern'!AG39+'Schedule 3C_Income_Western'!AG39+'Schedule 3D_Income_The Cape'!AG39</f>
        <v>41223.419465448133</v>
      </c>
      <c r="AH39" s="537">
        <f>'Schedule 3B_Income_Eastern'!AH39+'Schedule 3C_Income_Western'!AH39+'Schedule 3D_Income_The Cape'!AH39</f>
        <v>47302.408320861228</v>
      </c>
      <c r="AI39" s="537">
        <f>'Schedule 3B_Income_Eastern'!AI39+'Schedule 3C_Income_Western'!AI39+'Schedule 3D_Income_The Cape'!AI39</f>
        <v>62889.336415066275</v>
      </c>
      <c r="AJ39" s="537">
        <f>'Schedule 3B_Income_Eastern'!AJ39+'Schedule 3C_Income_Western'!AJ39+'Schedule 3D_Income_The Cape'!AJ39</f>
        <v>197869.42796885138</v>
      </c>
      <c r="AK39" s="537">
        <f>'Schedule 3B_Income_Eastern'!AK39+'Schedule 3C_Income_Western'!AK39+'Schedule 3D_Income_The Cape'!AK39</f>
        <v>378470.15458952624</v>
      </c>
      <c r="AL39" s="209">
        <v>18</v>
      </c>
      <c r="AM39" s="537">
        <f>'Schedule 3B_Income_Eastern'!AM39+'Schedule 3C_Income_Western'!AM39+'Schedule 3D_Income_The Cape'!AM39</f>
        <v>163404.71359873487</v>
      </c>
      <c r="AN39" s="537">
        <f>'Schedule 3B_Income_Eastern'!AN39+'Schedule 3C_Income_Western'!AN39+'Schedule 3D_Income_The Cape'!AN39</f>
        <v>169563.76001322194</v>
      </c>
      <c r="AO39" s="537">
        <f>'Schedule 3B_Income_Eastern'!AO39+'Schedule 3C_Income_Western'!AO39+'Schedule 3D_Income_The Cape'!AO39</f>
        <v>204778.92689482146</v>
      </c>
      <c r="AP39" s="537">
        <f>'Schedule 3B_Income_Eastern'!AP39+'Schedule 3C_Income_Western'!AP39+'Schedule 3D_Income_The Cape'!AP39</f>
        <v>224157.673473501</v>
      </c>
      <c r="AQ39" s="537">
        <f>'Schedule 3B_Income_Eastern'!AQ39+'Schedule 3C_Income_Western'!AQ39+'Schedule 3D_Income_The Cape'!AQ39</f>
        <v>761905.07398027927</v>
      </c>
      <c r="AR39" s="537">
        <f>'Schedule 3B_Income_Eastern'!AR39+'Schedule 3C_Income_Western'!AR39+'Schedule 3D_Income_The Cape'!AR39</f>
        <v>162391.1767074427</v>
      </c>
      <c r="AS39" s="537">
        <f>'Schedule 3B_Income_Eastern'!AS39+'Schedule 3C_Income_Western'!AS39+'Schedule 3D_Income_The Cape'!AS39</f>
        <v>225171.20197580237</v>
      </c>
      <c r="AT39" s="537">
        <f>'Schedule 3B_Income_Eastern'!AT39+'Schedule 3C_Income_Western'!AT39+'Schedule 3D_Income_The Cape'!AT39</f>
        <v>236303.61333239044</v>
      </c>
      <c r="AU39" s="537">
        <f>'Schedule 3B_Income_Eastern'!AU39+'Schedule 3C_Income_Western'!AU39+'Schedule 3D_Income_The Cape'!AU39</f>
        <v>292703.08833898226</v>
      </c>
      <c r="AV39" s="537">
        <f>'Schedule 3B_Income_Eastern'!AV39+'Schedule 3C_Income_Western'!AV39+'Schedule 3D_Income_The Cape'!AV39</f>
        <v>916569.08035461768</v>
      </c>
      <c r="AW39" s="537">
        <f>'Schedule 3B_Income_Eastern'!AW39+'Schedule 3C_Income_Western'!AW39+'Schedule 3D_Income_The Cape'!AW39</f>
        <v>1678474.1543348969</v>
      </c>
      <c r="AX39" s="209">
        <v>18</v>
      </c>
      <c r="AY39" s="537">
        <f>'Schedule 3B_Income_Eastern'!AY39+'Schedule 3C_Income_Western'!AY39+'Schedule 3D_Income_The Cape'!AY39</f>
        <v>2013.8227324363545</v>
      </c>
      <c r="AZ39" s="537">
        <f>'Schedule 3B_Income_Eastern'!AZ39+'Schedule 3C_Income_Western'!AZ39+'Schedule 3D_Income_The Cape'!AZ39</f>
        <v>2995.8661467369461</v>
      </c>
      <c r="BA39" s="537">
        <f>'Schedule 3B_Income_Eastern'!BA39+'Schedule 3C_Income_Western'!BA39+'Schedule 3D_Income_The Cape'!BA39</f>
        <v>1852.3898305241698</v>
      </c>
      <c r="BB39" s="537">
        <f>'Schedule 3B_Income_Eastern'!BB39+'Schedule 3C_Income_Western'!BB39+'Schedule 3D_Income_The Cape'!BB39</f>
        <v>1312.091911170917</v>
      </c>
      <c r="BC39" s="537">
        <f>'Schedule 3B_Income_Eastern'!BC39+'Schedule 3C_Income_Western'!BC39+'Schedule 3D_Income_The Cape'!BC39</f>
        <v>8174.1706208683881</v>
      </c>
      <c r="BD39" s="537">
        <f>'Schedule 3B_Income_Eastern'!BD39+'Schedule 3C_Income_Western'!BD39+'Schedule 3D_Income_The Cape'!BD39</f>
        <v>2168.6914172732895</v>
      </c>
      <c r="BE39" s="537">
        <f>'Schedule 3B_Income_Eastern'!BE39+'Schedule 3C_Income_Western'!BE39+'Schedule 3D_Income_The Cape'!BE39</f>
        <v>3864.5620974761896</v>
      </c>
      <c r="BF39" s="537">
        <f>'Schedule 3B_Income_Eastern'!BF39+'Schedule 3C_Income_Western'!BF39+'Schedule 3D_Income_The Cape'!BF39</f>
        <v>3229.2872785948939</v>
      </c>
      <c r="BG39" s="537">
        <f>'Schedule 3B_Income_Eastern'!BG39+'Schedule 3C_Income_Western'!BG39+'Schedule 3D_Income_The Cape'!BG39</f>
        <v>3231.5502305535438</v>
      </c>
      <c r="BH39" s="537">
        <f>'Schedule 3B_Income_Eastern'!BH39+'Schedule 3C_Income_Western'!BH39+'Schedule 3D_Income_The Cape'!BH39</f>
        <v>12494.091023897916</v>
      </c>
      <c r="BI39" s="537">
        <f>'Schedule 3B_Income_Eastern'!BI39+'Schedule 3C_Income_Western'!BI39+'Schedule 3D_Income_The Cape'!BI39</f>
        <v>20668.261644766302</v>
      </c>
      <c r="BJ39" s="209">
        <v>18</v>
      </c>
      <c r="BK39" s="537">
        <f>'Schedule 3B_Income_Eastern'!BK39+'Schedule 3C_Income_Western'!BK39+'Schedule 3D_Income_The Cape'!BK39</f>
        <v>0</v>
      </c>
      <c r="BL39" s="537">
        <f>'Schedule 3B_Income_Eastern'!BL39+'Schedule 3C_Income_Western'!BL39+'Schedule 3D_Income_The Cape'!BL39</f>
        <v>0</v>
      </c>
      <c r="BM39" s="537">
        <f>'Schedule 3B_Income_Eastern'!BM39+'Schedule 3C_Income_Western'!BM39+'Schedule 3D_Income_The Cape'!BM39</f>
        <v>0</v>
      </c>
      <c r="BN39" s="537">
        <f>'Schedule 3B_Income_Eastern'!BN39+'Schedule 3C_Income_Western'!BN39+'Schedule 3D_Income_The Cape'!BN39</f>
        <v>0</v>
      </c>
      <c r="BO39" s="537">
        <f>'Schedule 3B_Income_Eastern'!BO39+'Schedule 3C_Income_Western'!BO39+'Schedule 3D_Income_The Cape'!BO39</f>
        <v>0</v>
      </c>
      <c r="BP39" s="537">
        <f>'Schedule 3B_Income_Eastern'!BP39+'Schedule 3C_Income_Western'!BP39+'Schedule 3D_Income_The Cape'!BP39</f>
        <v>0</v>
      </c>
      <c r="BQ39" s="537">
        <f>'Schedule 3B_Income_Eastern'!BQ39+'Schedule 3C_Income_Western'!BQ39+'Schedule 3D_Income_The Cape'!BQ39</f>
        <v>0</v>
      </c>
      <c r="BR39" s="537">
        <f>'Schedule 3B_Income_Eastern'!BR39+'Schedule 3C_Income_Western'!BR39+'Schedule 3D_Income_The Cape'!BR39</f>
        <v>0</v>
      </c>
      <c r="BS39" s="537">
        <f>'Schedule 3B_Income_Eastern'!BS39+'Schedule 3C_Income_Western'!BS39+'Schedule 3D_Income_The Cape'!BS39</f>
        <v>0</v>
      </c>
      <c r="BT39" s="537">
        <f>'Schedule 3B_Income_Eastern'!BT39+'Schedule 3C_Income_Western'!BT39+'Schedule 3D_Income_The Cape'!BT39</f>
        <v>0</v>
      </c>
      <c r="BU39" s="537">
        <f>'Schedule 3B_Income_Eastern'!BU39+'Schedule 3C_Income_Western'!BU39+'Schedule 3D_Income_The Cape'!BU39</f>
        <v>0</v>
      </c>
      <c r="BV39" s="209">
        <v>18</v>
      </c>
      <c r="BW39" s="537">
        <f>'Schedule 3B_Income_Eastern'!BW39+'Schedule 3C_Income_Western'!BW39+'Schedule 3D_Income_The Cape'!BW39</f>
        <v>439.15615203708052</v>
      </c>
      <c r="BX39" s="537">
        <f>'Schedule 3B_Income_Eastern'!BX39+'Schedule 3C_Income_Western'!BX39+'Schedule 3D_Income_The Cape'!BX39</f>
        <v>1663.7979395124091</v>
      </c>
      <c r="BY39" s="537">
        <f>'Schedule 3B_Income_Eastern'!BY39+'Schedule 3C_Income_Western'!BY39+'Schedule 3D_Income_The Cape'!BY39</f>
        <v>1846.9186659748641</v>
      </c>
      <c r="BZ39" s="537">
        <f>'Schedule 3B_Income_Eastern'!BZ39+'Schedule 3C_Income_Western'!BZ39+'Schedule 3D_Income_The Cape'!BZ39</f>
        <v>659.95317038960366</v>
      </c>
      <c r="CA39" s="537">
        <f>'Schedule 3B_Income_Eastern'!CA39+'Schedule 3C_Income_Western'!CA39+'Schedule 3D_Income_The Cape'!CA39</f>
        <v>4609.8259279139575</v>
      </c>
      <c r="CB39" s="537">
        <f>'Schedule 3B_Income_Eastern'!CB39+'Schedule 3C_Income_Western'!CB39+'Schedule 3D_Income_The Cape'!CB39</f>
        <v>770.56688715327891</v>
      </c>
      <c r="CC39" s="537">
        <f>'Schedule 3B_Income_Eastern'!CC39+'Schedule 3C_Income_Western'!CC39+'Schedule 3D_Income_The Cape'!CC39</f>
        <v>4459.2999757192883</v>
      </c>
      <c r="CD39" s="537">
        <f>'Schedule 3B_Income_Eastern'!CD39+'Schedule 3C_Income_Western'!CD39+'Schedule 3D_Income_The Cape'!CD39</f>
        <v>1576.1106300408583</v>
      </c>
      <c r="CE39" s="537">
        <f>'Schedule 3B_Income_Eastern'!CE39+'Schedule 3C_Income_Western'!CE39+'Schedule 3D_Income_The Cape'!CE39</f>
        <v>1503.9922917694641</v>
      </c>
      <c r="CF39" s="537">
        <f>'Schedule 3B_Income_Eastern'!CF39+'Schedule 3C_Income_Western'!CF39+'Schedule 3D_Income_The Cape'!CF39</f>
        <v>8309.9697846828894</v>
      </c>
      <c r="CG39" s="537">
        <f>'Schedule 3B_Income_Eastern'!CG39+'Schedule 3C_Income_Western'!CG39+'Schedule 3D_Income_The Cape'!CG39</f>
        <v>12919.795712596846</v>
      </c>
      <c r="CH39" s="209">
        <v>18</v>
      </c>
      <c r="CI39" s="537">
        <f>'Schedule 3B_Income_Eastern'!CI39+'Schedule 3C_Income_Western'!CI39+'Schedule 3D_Income_The Cape'!CI39</f>
        <v>423370.02962282952</v>
      </c>
      <c r="CJ39" s="537">
        <f>'Schedule 3B_Income_Eastern'!CJ39+'Schedule 3C_Income_Western'!CJ39+'Schedule 3D_Income_The Cape'!CJ39</f>
        <v>391164.69988948578</v>
      </c>
      <c r="CK39" s="537">
        <f>'Schedule 3B_Income_Eastern'!CK39+'Schedule 3C_Income_Western'!CK39+'Schedule 3D_Income_The Cape'!CK39</f>
        <v>411140.38090387429</v>
      </c>
      <c r="CL39" s="537">
        <f>'Schedule 3B_Income_Eastern'!CL39+'Schedule 3C_Income_Western'!CL39+'Schedule 3D_Income_The Cape'!CL39</f>
        <v>454256.48145077669</v>
      </c>
      <c r="CM39" s="367">
        <f t="shared" si="16"/>
        <v>909852.34726581874</v>
      </c>
      <c r="CN39" s="537">
        <f>'Schedule 3B_Income_Eastern'!CN39+'Schedule 3C_Income_Western'!CN39+'Schedule 3D_Income_The Cape'!CN39</f>
        <v>413403.88681950286</v>
      </c>
      <c r="CO39" s="537">
        <f>'Schedule 3B_Income_Eastern'!CO39+'Schedule 3C_Income_Western'!CO39+'Schedule 3D_Income_The Cape'!CO39</f>
        <v>488939.20617263124</v>
      </c>
      <c r="CP39" s="537">
        <f>'Schedule 3B_Income_Eastern'!CP39+'Schedule 3C_Income_Western'!CP39+'Schedule 3D_Income_The Cape'!CP39</f>
        <v>485556.87526688538</v>
      </c>
      <c r="CQ39" s="537">
        <f>'Schedule 3B_Income_Eastern'!CQ39+'Schedule 3C_Income_Western'!CQ39+'Schedule 3D_Income_The Cape'!CQ39</f>
        <v>610911.42500290251</v>
      </c>
      <c r="CR39" s="367">
        <f t="shared" si="17"/>
        <v>1069748.2218834062</v>
      </c>
      <c r="CS39" s="537">
        <f>'Schedule 3B_Income_Eastern'!CS39+'Schedule 3C_Income_Western'!CS39+'Schedule 3D_Income_The Cape'!CS39</f>
        <v>836773.91644233232</v>
      </c>
      <c r="CT39" s="537">
        <f>'Schedule 3B_Income_Eastern'!CT39+'Schedule 3C_Income_Western'!CT39+'Schedule 3D_Income_The Cape'!CT39</f>
        <v>880103.90606211708</v>
      </c>
      <c r="CU39" s="537">
        <f>'Schedule 3B_Income_Eastern'!CU39+'Schedule 3C_Income_Western'!CU39+'Schedule 3D_Income_The Cape'!CU39</f>
        <v>896697.25617075979</v>
      </c>
      <c r="CV39" s="537">
        <f>'Schedule 3B_Income_Eastern'!CV39+'Schedule 3C_Income_Western'!CV39+'Schedule 3D_Income_The Cape'!CV39</f>
        <v>1065167.9064536793</v>
      </c>
      <c r="CW39" s="367">
        <f t="shared" si="18"/>
        <v>1979600.569149225</v>
      </c>
    </row>
    <row r="40" spans="1:101" ht="15.75" customHeight="1">
      <c r="A40" s="79" t="s">
        <v>226</v>
      </c>
      <c r="B40" s="209">
        <v>19</v>
      </c>
      <c r="C40" s="537">
        <f>'Schedule 3B_Income_Eastern'!C40+'Schedule 3C_Income_Western'!C40+'Schedule 3D_Income_The Cape'!C40</f>
        <v>69277.513056058393</v>
      </c>
      <c r="D40" s="537">
        <f>'Schedule 3B_Income_Eastern'!D40+'Schedule 3C_Income_Western'!D40+'Schedule 3D_Income_The Cape'!D40</f>
        <v>49425.936653931305</v>
      </c>
      <c r="E40" s="537">
        <f>'Schedule 3B_Income_Eastern'!E40+'Schedule 3C_Income_Western'!E40+'Schedule 3D_Income_The Cape'!E40</f>
        <v>59462.236711610451</v>
      </c>
      <c r="F40" s="537">
        <f>'Schedule 3B_Income_Eastern'!F40+'Schedule 3C_Income_Western'!F40+'Schedule 3D_Income_The Cape'!F40</f>
        <v>85510.408852648354</v>
      </c>
      <c r="G40" s="537">
        <f>'Schedule 3B_Income_Eastern'!G40+'Schedule 3C_Income_Western'!G40+'Schedule 3D_Income_The Cape'!G40</f>
        <v>263676.09527424851</v>
      </c>
      <c r="H40" s="537">
        <f>'Schedule 3B_Income_Eastern'!H40+'Schedule 3C_Income_Western'!H40+'Schedule 3D_Income_The Cape'!H40</f>
        <v>0</v>
      </c>
      <c r="I40" s="537">
        <f>'Schedule 3B_Income_Eastern'!I40+'Schedule 3C_Income_Western'!I40+'Schedule 3D_Income_The Cape'!I40</f>
        <v>0</v>
      </c>
      <c r="J40" s="537">
        <f>'Schedule 3B_Income_Eastern'!J40+'Schedule 3C_Income_Western'!J40+'Schedule 3D_Income_The Cape'!J40</f>
        <v>0</v>
      </c>
      <c r="K40" s="537">
        <f>'Schedule 3B_Income_Eastern'!K40+'Schedule 3C_Income_Western'!K40+'Schedule 3D_Income_The Cape'!K40</f>
        <v>47837.192337541332</v>
      </c>
      <c r="L40" s="537">
        <f>'Schedule 3B_Income_Eastern'!L40+'Schedule 3C_Income_Western'!L40+'Schedule 3D_Income_The Cape'!L40</f>
        <v>47837.192337541332</v>
      </c>
      <c r="M40" s="537">
        <f>'Schedule 3B_Income_Eastern'!M40+'Schedule 3C_Income_Western'!M40+'Schedule 3D_Income_The Cape'!M40</f>
        <v>311513.28761178983</v>
      </c>
      <c r="N40" s="209">
        <v>19</v>
      </c>
      <c r="O40" s="537">
        <f>'Schedule 3B_Income_Eastern'!O40+'Schedule 3C_Income_Western'!O40+'Schedule 3D_Income_The Cape'!O40</f>
        <v>94145.312374516157</v>
      </c>
      <c r="P40" s="537">
        <f>'Schedule 3B_Income_Eastern'!P40+'Schedule 3C_Income_Western'!P40+'Schedule 3D_Income_The Cape'!P40</f>
        <v>85751.80417997911</v>
      </c>
      <c r="Q40" s="537">
        <f>'Schedule 3B_Income_Eastern'!Q40+'Schedule 3C_Income_Western'!Q40+'Schedule 3D_Income_The Cape'!Q40</f>
        <v>79285.327348779188</v>
      </c>
      <c r="R40" s="537">
        <f>'Schedule 3B_Income_Eastern'!R40+'Schedule 3C_Income_Western'!R40+'Schedule 3D_Income_The Cape'!R40</f>
        <v>78192.148678988553</v>
      </c>
      <c r="S40" s="537">
        <f>'Schedule 3B_Income_Eastern'!S40+'Schedule 3C_Income_Western'!S40+'Schedule 3D_Income_The Cape'!S40</f>
        <v>337374.59258226299</v>
      </c>
      <c r="T40" s="537">
        <f>'Schedule 3B_Income_Eastern'!T40+'Schedule 3C_Income_Western'!T40+'Schedule 3D_Income_The Cape'!T40</f>
        <v>42606.78859355348</v>
      </c>
      <c r="U40" s="537">
        <f>'Schedule 3B_Income_Eastern'!U40+'Schedule 3C_Income_Western'!U40+'Schedule 3D_Income_The Cape'!U40</f>
        <v>15097.2329908255</v>
      </c>
      <c r="V40" s="537">
        <f>'Schedule 3B_Income_Eastern'!V40+'Schedule 3C_Income_Western'!V40+'Schedule 3D_Income_The Cape'!V40</f>
        <v>0</v>
      </c>
      <c r="W40" s="537">
        <f>'Schedule 3B_Income_Eastern'!W40+'Schedule 3C_Income_Western'!W40+'Schedule 3D_Income_The Cape'!W40</f>
        <v>0</v>
      </c>
      <c r="X40" s="537">
        <f>'Schedule 3B_Income_Eastern'!X40+'Schedule 3C_Income_Western'!X40+'Schedule 3D_Income_The Cape'!X40</f>
        <v>57704.021584378977</v>
      </c>
      <c r="Y40" s="537">
        <f>'Schedule 3B_Income_Eastern'!Y40+'Schedule 3C_Income_Western'!Y40+'Schedule 3D_Income_The Cape'!Y40</f>
        <v>395078.61416664202</v>
      </c>
      <c r="Z40" s="209">
        <v>19</v>
      </c>
      <c r="AA40" s="537">
        <f>'Schedule 3B_Income_Eastern'!AA40+'Schedule 3C_Income_Western'!AA40+'Schedule 3D_Income_The Cape'!AA40</f>
        <v>19506.145030801083</v>
      </c>
      <c r="AB40" s="537">
        <f>'Schedule 3B_Income_Eastern'!AB40+'Schedule 3C_Income_Western'!AB40+'Schedule 3D_Income_The Cape'!AB40</f>
        <v>25725.973672651045</v>
      </c>
      <c r="AC40" s="537">
        <f>'Schedule 3B_Income_Eastern'!AC40+'Schedule 3C_Income_Western'!AC40+'Schedule 3D_Income_The Cape'!AC40</f>
        <v>28037.411641946048</v>
      </c>
      <c r="AD40" s="537">
        <f>'Schedule 3B_Income_Eastern'!AD40+'Schedule 3C_Income_Western'!AD40+'Schedule 3D_Income_The Cape'!AD40</f>
        <v>28221.075222409112</v>
      </c>
      <c r="AE40" s="537">
        <f>'Schedule 3B_Income_Eastern'!AE40+'Schedule 3C_Income_Western'!AE40+'Schedule 3D_Income_The Cape'!AE40</f>
        <v>101490.60556780729</v>
      </c>
      <c r="AF40" s="537">
        <f>'Schedule 3B_Income_Eastern'!AF40+'Schedule 3C_Income_Western'!AF40+'Schedule 3D_Income_The Cape'!AF40</f>
        <v>0</v>
      </c>
      <c r="AG40" s="537">
        <f>'Schedule 3B_Income_Eastern'!AG40+'Schedule 3C_Income_Western'!AG40+'Schedule 3D_Income_The Cape'!AG40</f>
        <v>0</v>
      </c>
      <c r="AH40" s="537">
        <f>'Schedule 3B_Income_Eastern'!AH40+'Schedule 3C_Income_Western'!AH40+'Schedule 3D_Income_The Cape'!AH40</f>
        <v>0</v>
      </c>
      <c r="AI40" s="537">
        <f>'Schedule 3B_Income_Eastern'!AI40+'Schedule 3C_Income_Western'!AI40+'Schedule 3D_Income_The Cape'!AI40</f>
        <v>18079.676975031609</v>
      </c>
      <c r="AJ40" s="537">
        <f>'Schedule 3B_Income_Eastern'!AJ40+'Schedule 3C_Income_Western'!AJ40+'Schedule 3D_Income_The Cape'!AJ40</f>
        <v>18079.676975031609</v>
      </c>
      <c r="AK40" s="537">
        <f>'Schedule 3B_Income_Eastern'!AK40+'Schedule 3C_Income_Western'!AK40+'Schedule 3D_Income_The Cape'!AK40</f>
        <v>119570.28254283889</v>
      </c>
      <c r="AL40" s="209">
        <v>19</v>
      </c>
      <c r="AM40" s="537">
        <f>'Schedule 3B_Income_Eastern'!AM40+'Schedule 3C_Income_Western'!AM40+'Schedule 3D_Income_The Cape'!AM40</f>
        <v>101283.34326573095</v>
      </c>
      <c r="AN40" s="537">
        <f>'Schedule 3B_Income_Eastern'!AN40+'Schedule 3C_Income_Western'!AN40+'Schedule 3D_Income_The Cape'!AN40</f>
        <v>99715.008065612143</v>
      </c>
      <c r="AO40" s="537">
        <f>'Schedule 3B_Income_Eastern'!AO40+'Schedule 3C_Income_Western'!AO40+'Schedule 3D_Income_The Cape'!AO40</f>
        <v>119639.27483097526</v>
      </c>
      <c r="AP40" s="537">
        <f>'Schedule 3B_Income_Eastern'!AP40+'Schedule 3C_Income_Western'!AP40+'Schedule 3D_Income_The Cape'!AP40</f>
        <v>149640.12828959012</v>
      </c>
      <c r="AQ40" s="537">
        <f>'Schedule 3B_Income_Eastern'!AQ40+'Schedule 3C_Income_Western'!AQ40+'Schedule 3D_Income_The Cape'!AQ40</f>
        <v>470277.75445190846</v>
      </c>
      <c r="AR40" s="537">
        <f>'Schedule 3B_Income_Eastern'!AR40+'Schedule 3C_Income_Western'!AR40+'Schedule 3D_Income_The Cape'!AR40</f>
        <v>124190.79304774854</v>
      </c>
      <c r="AS40" s="537">
        <f>'Schedule 3B_Income_Eastern'!AS40+'Schedule 3C_Income_Western'!AS40+'Schedule 3D_Income_The Cape'!AS40</f>
        <v>49269.936929408301</v>
      </c>
      <c r="AT40" s="537">
        <f>'Schedule 3B_Income_Eastern'!AT40+'Schedule 3C_Income_Western'!AT40+'Schedule 3D_Income_The Cape'!AT40</f>
        <v>126604.98491264886</v>
      </c>
      <c r="AU40" s="537">
        <f>'Schedule 3B_Income_Eastern'!AU40+'Schedule 3C_Income_Western'!AU40+'Schedule 3D_Income_The Cape'!AU40</f>
        <v>31802.0125078034</v>
      </c>
      <c r="AV40" s="537">
        <f>'Schedule 3B_Income_Eastern'!AV40+'Schedule 3C_Income_Western'!AV40+'Schedule 3D_Income_The Cape'!AV40</f>
        <v>331867.72739760904</v>
      </c>
      <c r="AW40" s="537">
        <f>'Schedule 3B_Income_Eastern'!AW40+'Schedule 3C_Income_Western'!AW40+'Schedule 3D_Income_The Cape'!AW40</f>
        <v>802145.48184951756</v>
      </c>
      <c r="AX40" s="209">
        <v>19</v>
      </c>
      <c r="AY40" s="537">
        <f>'Schedule 3B_Income_Eastern'!AY40+'Schedule 3C_Income_Western'!AY40+'Schedule 3D_Income_The Cape'!AY40</f>
        <v>513.52512123087934</v>
      </c>
      <c r="AZ40" s="537">
        <f>'Schedule 3B_Income_Eastern'!AZ40+'Schedule 3C_Income_Western'!AZ40+'Schedule 3D_Income_The Cape'!AZ40</f>
        <v>2111.2531056038706</v>
      </c>
      <c r="BA40" s="537">
        <f>'Schedule 3B_Income_Eastern'!BA40+'Schedule 3C_Income_Western'!BA40+'Schedule 3D_Income_The Cape'!BA40</f>
        <v>1205.4379562483703</v>
      </c>
      <c r="BB40" s="537">
        <f>'Schedule 3B_Income_Eastern'!BB40+'Schedule 3C_Income_Western'!BB40+'Schedule 3D_Income_The Cape'!BB40</f>
        <v>2029.3569515976146</v>
      </c>
      <c r="BC40" s="537">
        <f>'Schedule 3B_Income_Eastern'!BC40+'Schedule 3C_Income_Western'!BC40+'Schedule 3D_Income_The Cape'!BC40</f>
        <v>5859.5731346807352</v>
      </c>
      <c r="BD40" s="537">
        <f>'Schedule 3B_Income_Eastern'!BD40+'Schedule 3C_Income_Western'!BD40+'Schedule 3D_Income_The Cape'!BD40</f>
        <v>0</v>
      </c>
      <c r="BE40" s="537">
        <f>'Schedule 3B_Income_Eastern'!BE40+'Schedule 3C_Income_Western'!BE40+'Schedule 3D_Income_The Cape'!BE40</f>
        <v>0</v>
      </c>
      <c r="BF40" s="537">
        <f>'Schedule 3B_Income_Eastern'!BF40+'Schedule 3C_Income_Western'!BF40+'Schedule 3D_Income_The Cape'!BF40</f>
        <v>0</v>
      </c>
      <c r="BG40" s="537">
        <f>'Schedule 3B_Income_Eastern'!BG40+'Schedule 3C_Income_Western'!BG40+'Schedule 3D_Income_The Cape'!BG40</f>
        <v>0</v>
      </c>
      <c r="BH40" s="537">
        <f>'Schedule 3B_Income_Eastern'!BH40+'Schedule 3C_Income_Western'!BH40+'Schedule 3D_Income_The Cape'!BH40</f>
        <v>0</v>
      </c>
      <c r="BI40" s="537">
        <f>'Schedule 3B_Income_Eastern'!BI40+'Schedule 3C_Income_Western'!BI40+'Schedule 3D_Income_The Cape'!BI40</f>
        <v>5859.5731346807352</v>
      </c>
      <c r="BJ40" s="209">
        <v>19</v>
      </c>
      <c r="BK40" s="537">
        <f>'Schedule 3B_Income_Eastern'!BK40+'Schedule 3C_Income_Western'!BK40+'Schedule 3D_Income_The Cape'!BK40</f>
        <v>0</v>
      </c>
      <c r="BL40" s="537">
        <f>'Schedule 3B_Income_Eastern'!BL40+'Schedule 3C_Income_Western'!BL40+'Schedule 3D_Income_The Cape'!BL40</f>
        <v>0</v>
      </c>
      <c r="BM40" s="537">
        <f>'Schedule 3B_Income_Eastern'!BM40+'Schedule 3C_Income_Western'!BM40+'Schedule 3D_Income_The Cape'!BM40</f>
        <v>0</v>
      </c>
      <c r="BN40" s="537">
        <f>'Schedule 3B_Income_Eastern'!BN40+'Schedule 3C_Income_Western'!BN40+'Schedule 3D_Income_The Cape'!BN40</f>
        <v>0</v>
      </c>
      <c r="BO40" s="537">
        <f>'Schedule 3B_Income_Eastern'!BO40+'Schedule 3C_Income_Western'!BO40+'Schedule 3D_Income_The Cape'!BO40</f>
        <v>0</v>
      </c>
      <c r="BP40" s="537">
        <f>'Schedule 3B_Income_Eastern'!BP40+'Schedule 3C_Income_Western'!BP40+'Schedule 3D_Income_The Cape'!BP40</f>
        <v>0</v>
      </c>
      <c r="BQ40" s="537">
        <f>'Schedule 3B_Income_Eastern'!BQ40+'Schedule 3C_Income_Western'!BQ40+'Schedule 3D_Income_The Cape'!BQ40</f>
        <v>0</v>
      </c>
      <c r="BR40" s="537">
        <f>'Schedule 3B_Income_Eastern'!BR40+'Schedule 3C_Income_Western'!BR40+'Schedule 3D_Income_The Cape'!BR40</f>
        <v>0</v>
      </c>
      <c r="BS40" s="537">
        <f>'Schedule 3B_Income_Eastern'!BS40+'Schedule 3C_Income_Western'!BS40+'Schedule 3D_Income_The Cape'!BS40</f>
        <v>0</v>
      </c>
      <c r="BT40" s="537">
        <f>'Schedule 3B_Income_Eastern'!BT40+'Schedule 3C_Income_Western'!BT40+'Schedule 3D_Income_The Cape'!BT40</f>
        <v>0</v>
      </c>
      <c r="BU40" s="537">
        <f>'Schedule 3B_Income_Eastern'!BU40+'Schedule 3C_Income_Western'!BU40+'Schedule 3D_Income_The Cape'!BU40</f>
        <v>0</v>
      </c>
      <c r="BV40" s="209">
        <v>19</v>
      </c>
      <c r="BW40" s="537">
        <f>'Schedule 3B_Income_Eastern'!BW40+'Schedule 3C_Income_Western'!BW40+'Schedule 3D_Income_The Cape'!BW40</f>
        <v>1864.884849234488</v>
      </c>
      <c r="BX40" s="537">
        <f>'Schedule 3B_Income_Eastern'!BX40+'Schedule 3C_Income_Western'!BX40+'Schedule 3D_Income_The Cape'!BX40</f>
        <v>243.94611690693569</v>
      </c>
      <c r="BY40" s="537">
        <f>'Schedule 3B_Income_Eastern'!BY40+'Schedule 3C_Income_Western'!BY40+'Schedule 3D_Income_The Cape'!BY40</f>
        <v>704.66104096053846</v>
      </c>
      <c r="BZ40" s="537">
        <f>'Schedule 3B_Income_Eastern'!BZ40+'Schedule 3C_Income_Western'!BZ40+'Schedule 3D_Income_The Cape'!BZ40</f>
        <v>445.52730242575319</v>
      </c>
      <c r="CA40" s="537">
        <f>'Schedule 3B_Income_Eastern'!CA40+'Schedule 3C_Income_Western'!CA40+'Schedule 3D_Income_The Cape'!CA40</f>
        <v>3259.0193095277154</v>
      </c>
      <c r="CB40" s="537">
        <f>'Schedule 3B_Income_Eastern'!CB40+'Schedule 3C_Income_Western'!CB40+'Schedule 3D_Income_The Cape'!CB40</f>
        <v>0</v>
      </c>
      <c r="CC40" s="537">
        <f>'Schedule 3B_Income_Eastern'!CC40+'Schedule 3C_Income_Western'!CC40+'Schedule 3D_Income_The Cape'!CC40</f>
        <v>0</v>
      </c>
      <c r="CD40" s="537">
        <f>'Schedule 3B_Income_Eastern'!CD40+'Schedule 3C_Income_Western'!CD40+'Schedule 3D_Income_The Cape'!CD40</f>
        <v>0</v>
      </c>
      <c r="CE40" s="537">
        <f>'Schedule 3B_Income_Eastern'!CE40+'Schedule 3C_Income_Western'!CE40+'Schedule 3D_Income_The Cape'!CE40</f>
        <v>0</v>
      </c>
      <c r="CF40" s="537">
        <f>'Schedule 3B_Income_Eastern'!CF40+'Schedule 3C_Income_Western'!CF40+'Schedule 3D_Income_The Cape'!CF40</f>
        <v>0</v>
      </c>
      <c r="CG40" s="537">
        <f>'Schedule 3B_Income_Eastern'!CG40+'Schedule 3C_Income_Western'!CG40+'Schedule 3D_Income_The Cape'!CG40</f>
        <v>3259.0193095277154</v>
      </c>
      <c r="CH40" s="209">
        <v>19</v>
      </c>
      <c r="CI40" s="537">
        <f>'Schedule 3B_Income_Eastern'!CI40+'Schedule 3C_Income_Western'!CI40+'Schedule 3D_Income_The Cape'!CI40</f>
        <v>286590.72369757196</v>
      </c>
      <c r="CJ40" s="537">
        <f>'Schedule 3B_Income_Eastern'!CJ40+'Schedule 3C_Income_Western'!CJ40+'Schedule 3D_Income_The Cape'!CJ40</f>
        <v>262973.92179468443</v>
      </c>
      <c r="CK40" s="537">
        <f>'Schedule 3B_Income_Eastern'!CK40+'Schedule 3C_Income_Western'!CK40+'Schedule 3D_Income_The Cape'!CK40</f>
        <v>288334.34953051986</v>
      </c>
      <c r="CL40" s="537">
        <f>'Schedule 3B_Income_Eastern'!CL40+'Schedule 3C_Income_Western'!CL40+'Schedule 3D_Income_The Cape'!CL40</f>
        <v>344038.6452976595</v>
      </c>
      <c r="CM40" s="367">
        <f t="shared" si="16"/>
        <v>705800.31273384648</v>
      </c>
      <c r="CN40" s="537">
        <f>'Schedule 3B_Income_Eastern'!CN40+'Schedule 3C_Income_Western'!CN40+'Schedule 3D_Income_The Cape'!CN40</f>
        <v>166797.58164130201</v>
      </c>
      <c r="CO40" s="537">
        <f>'Schedule 3B_Income_Eastern'!CO40+'Schedule 3C_Income_Western'!CO40+'Schedule 3D_Income_The Cape'!CO40</f>
        <v>64367.169920233806</v>
      </c>
      <c r="CP40" s="537">
        <f>'Schedule 3B_Income_Eastern'!CP40+'Schedule 3C_Income_Western'!CP40+'Schedule 3D_Income_The Cape'!CP40</f>
        <v>126604.98491264886</v>
      </c>
      <c r="CQ40" s="537">
        <f>'Schedule 3B_Income_Eastern'!CQ40+'Schedule 3C_Income_Western'!CQ40+'Schedule 3D_Income_The Cape'!CQ40</f>
        <v>97718.881820376337</v>
      </c>
      <c r="CR40" s="367">
        <f t="shared" si="17"/>
        <v>123620.89089695193</v>
      </c>
      <c r="CS40" s="537">
        <f>'Schedule 3B_Income_Eastern'!CS40+'Schedule 3C_Income_Western'!CS40+'Schedule 3D_Income_The Cape'!CS40</f>
        <v>453388.30533887399</v>
      </c>
      <c r="CT40" s="537">
        <f>'Schedule 3B_Income_Eastern'!CT40+'Schedule 3C_Income_Western'!CT40+'Schedule 3D_Income_The Cape'!CT40</f>
        <v>327341.09171491821</v>
      </c>
      <c r="CU40" s="537">
        <f>'Schedule 3B_Income_Eastern'!CU40+'Schedule 3C_Income_Western'!CU40+'Schedule 3D_Income_The Cape'!CU40</f>
        <v>414939.33444316871</v>
      </c>
      <c r="CV40" s="537">
        <f>'Schedule 3B_Income_Eastern'!CV40+'Schedule 3C_Income_Western'!CV40+'Schedule 3D_Income_The Cape'!CV40</f>
        <v>441757.52711803582</v>
      </c>
      <c r="CW40" s="367">
        <f t="shared" si="18"/>
        <v>829421.2036307985</v>
      </c>
    </row>
    <row r="41" spans="1:101" ht="15.75" customHeight="1">
      <c r="A41" s="79" t="s">
        <v>227</v>
      </c>
      <c r="B41" s="209">
        <v>20</v>
      </c>
      <c r="C41" s="537">
        <f>'Schedule 3B_Income_Eastern'!C41+'Schedule 3C_Income_Western'!C41+'Schedule 3D_Income_The Cape'!C41</f>
        <v>10556.148148296146</v>
      </c>
      <c r="D41" s="537">
        <f>'Schedule 3B_Income_Eastern'!D41+'Schedule 3C_Income_Western'!D41+'Schedule 3D_Income_The Cape'!D41</f>
        <v>8889.7695938945362</v>
      </c>
      <c r="E41" s="537">
        <f>'Schedule 3B_Income_Eastern'!E41+'Schedule 3C_Income_Western'!E41+'Schedule 3D_Income_The Cape'!E41</f>
        <v>7705.0782398511747</v>
      </c>
      <c r="F41" s="537">
        <f>'Schedule 3B_Income_Eastern'!F41+'Schedule 3C_Income_Western'!F41+'Schedule 3D_Income_The Cape'!F41</f>
        <v>11595.085413467586</v>
      </c>
      <c r="G41" s="537">
        <f>'Schedule 3B_Income_Eastern'!G41+'Schedule 3C_Income_Western'!G41+'Schedule 3D_Income_The Cape'!G41</f>
        <v>38746.081395509442</v>
      </c>
      <c r="H41" s="537">
        <f>'Schedule 3B_Income_Eastern'!H41+'Schedule 3C_Income_Western'!H41+'Schedule 3D_Income_The Cape'!H41</f>
        <v>24664.184462474936</v>
      </c>
      <c r="I41" s="537">
        <f>'Schedule 3B_Income_Eastern'!I41+'Schedule 3C_Income_Western'!I41+'Schedule 3D_Income_The Cape'!I41</f>
        <v>35278.578051625744</v>
      </c>
      <c r="J41" s="537">
        <f>'Schedule 3B_Income_Eastern'!J41+'Schedule 3C_Income_Western'!J41+'Schedule 3D_Income_The Cape'!J41</f>
        <v>26167.376922951189</v>
      </c>
      <c r="K41" s="537">
        <f>'Schedule 3B_Income_Eastern'!K41+'Schedule 3C_Income_Western'!K41+'Schedule 3D_Income_The Cape'!K41</f>
        <v>38610.546641950059</v>
      </c>
      <c r="L41" s="537">
        <f>'Schedule 3B_Income_Eastern'!L41+'Schedule 3C_Income_Western'!L41+'Schedule 3D_Income_The Cape'!L41</f>
        <v>124720.68607900194</v>
      </c>
      <c r="M41" s="537">
        <f>'Schedule 3B_Income_Eastern'!M41+'Schedule 3C_Income_Western'!M41+'Schedule 3D_Income_The Cape'!M41</f>
        <v>163466.76747451141</v>
      </c>
      <c r="N41" s="209">
        <v>20</v>
      </c>
      <c r="O41" s="537">
        <f>'Schedule 3B_Income_Eastern'!O41+'Schedule 3C_Income_Western'!O41+'Schedule 3D_Income_The Cape'!O41</f>
        <v>13519.2159732044</v>
      </c>
      <c r="P41" s="537">
        <f>'Schedule 3B_Income_Eastern'!P41+'Schedule 3C_Income_Western'!P41+'Schedule 3D_Income_The Cape'!P41</f>
        <v>9710.7514327981153</v>
      </c>
      <c r="Q41" s="537">
        <f>'Schedule 3B_Income_Eastern'!Q41+'Schedule 3C_Income_Western'!Q41+'Schedule 3D_Income_The Cape'!Q41</f>
        <v>11722.762642308442</v>
      </c>
      <c r="R41" s="537">
        <f>'Schedule 3B_Income_Eastern'!R41+'Schedule 3C_Income_Western'!R41+'Schedule 3D_Income_The Cape'!R41</f>
        <v>10716.552659733594</v>
      </c>
      <c r="S41" s="537">
        <f>'Schedule 3B_Income_Eastern'!S41+'Schedule 3C_Income_Western'!S41+'Schedule 3D_Income_The Cape'!S41</f>
        <v>45669.282708044557</v>
      </c>
      <c r="T41" s="537">
        <f>'Schedule 3B_Income_Eastern'!T41+'Schedule 3C_Income_Western'!T41+'Schedule 3D_Income_The Cape'!T41</f>
        <v>38415.646811197243</v>
      </c>
      <c r="U41" s="537">
        <f>'Schedule 3B_Income_Eastern'!U41+'Schedule 3C_Income_Western'!U41+'Schedule 3D_Income_The Cape'!U41</f>
        <v>38164.250472895517</v>
      </c>
      <c r="V41" s="537">
        <f>'Schedule 3B_Income_Eastern'!V41+'Schedule 3C_Income_Western'!V41+'Schedule 3D_Income_The Cape'!V41</f>
        <v>43922.18209216978</v>
      </c>
      <c r="W41" s="537">
        <f>'Schedule 3B_Income_Eastern'!W41+'Schedule 3C_Income_Western'!W41+'Schedule 3D_Income_The Cape'!W41</f>
        <v>45628.854525604656</v>
      </c>
      <c r="X41" s="537">
        <f>'Schedule 3B_Income_Eastern'!X41+'Schedule 3C_Income_Western'!X41+'Schedule 3D_Income_The Cape'!X41</f>
        <v>166130.93390186719</v>
      </c>
      <c r="Y41" s="537">
        <f>'Schedule 3B_Income_Eastern'!Y41+'Schedule 3C_Income_Western'!Y41+'Schedule 3D_Income_The Cape'!Y41</f>
        <v>211800.21660991176</v>
      </c>
      <c r="Z41" s="209">
        <v>20</v>
      </c>
      <c r="AA41" s="537">
        <f>'Schedule 3B_Income_Eastern'!AA41+'Schedule 3C_Income_Western'!AA41+'Schedule 3D_Income_The Cape'!AA41</f>
        <v>1571.6549877285061</v>
      </c>
      <c r="AB41" s="537">
        <f>'Schedule 3B_Income_Eastern'!AB41+'Schedule 3C_Income_Western'!AB41+'Schedule 3D_Income_The Cape'!AB41</f>
        <v>1540.7484872310727</v>
      </c>
      <c r="AC41" s="537">
        <f>'Schedule 3B_Income_Eastern'!AC41+'Schedule 3C_Income_Western'!AC41+'Schedule 3D_Income_The Cape'!AC41</f>
        <v>1395.804057475367</v>
      </c>
      <c r="AD41" s="537">
        <f>'Schedule 3B_Income_Eastern'!AD41+'Schedule 3C_Income_Western'!AD41+'Schedule 3D_Income_The Cape'!AD41</f>
        <v>2399.9796255366773</v>
      </c>
      <c r="AE41" s="537">
        <f>'Schedule 3B_Income_Eastern'!AE41+'Schedule 3C_Income_Western'!AE41+'Schedule 3D_Income_The Cape'!AE41</f>
        <v>6908.1871579716217</v>
      </c>
      <c r="AF41" s="537">
        <f>'Schedule 3B_Income_Eastern'!AF41+'Schedule 3C_Income_Western'!AF41+'Schedule 3D_Income_The Cape'!AF41</f>
        <v>5993.0593809072034</v>
      </c>
      <c r="AG41" s="537">
        <f>'Schedule 3B_Income_Eastern'!AG41+'Schedule 3C_Income_Western'!AG41+'Schedule 3D_Income_The Cape'!AG41</f>
        <v>5352.2964078284012</v>
      </c>
      <c r="AH41" s="537">
        <f>'Schedule 3B_Income_Eastern'!AH41+'Schedule 3C_Income_Western'!AH41+'Schedule 3D_Income_The Cape'!AH41</f>
        <v>5697.0768539607734</v>
      </c>
      <c r="AI41" s="537">
        <f>'Schedule 3B_Income_Eastern'!AI41+'Schedule 3C_Income_Western'!AI41+'Schedule 3D_Income_The Cape'!AI41</f>
        <v>8995.2155902754057</v>
      </c>
      <c r="AJ41" s="537">
        <f>'Schedule 3B_Income_Eastern'!AJ41+'Schedule 3C_Income_Western'!AJ41+'Schedule 3D_Income_The Cape'!AJ41</f>
        <v>26037.648232971784</v>
      </c>
      <c r="AK41" s="537">
        <f>'Schedule 3B_Income_Eastern'!AK41+'Schedule 3C_Income_Western'!AK41+'Schedule 3D_Income_The Cape'!AK41</f>
        <v>32945.835390943408</v>
      </c>
      <c r="AL41" s="209">
        <v>20</v>
      </c>
      <c r="AM41" s="537">
        <f>'Schedule 3B_Income_Eastern'!AM41+'Schedule 3C_Income_Western'!AM41+'Schedule 3D_Income_The Cape'!AM41</f>
        <v>17727.890837893385</v>
      </c>
      <c r="AN41" s="537">
        <f>'Schedule 3B_Income_Eastern'!AN41+'Schedule 3C_Income_Western'!AN41+'Schedule 3D_Income_The Cape'!AN41</f>
        <v>14449.227286940393</v>
      </c>
      <c r="AO41" s="537">
        <f>'Schedule 3B_Income_Eastern'!AO41+'Schedule 3C_Income_Western'!AO41+'Schedule 3D_Income_The Cape'!AO41</f>
        <v>18396.644109593439</v>
      </c>
      <c r="AP41" s="537">
        <f>'Schedule 3B_Income_Eastern'!AP41+'Schedule 3C_Income_Western'!AP41+'Schedule 3D_Income_The Cape'!AP41</f>
        <v>19264.276750474484</v>
      </c>
      <c r="AQ41" s="537">
        <f>'Schedule 3B_Income_Eastern'!AQ41+'Schedule 3C_Income_Western'!AQ41+'Schedule 3D_Income_The Cape'!AQ41</f>
        <v>69838.038984901708</v>
      </c>
      <c r="AR41" s="537">
        <f>'Schedule 3B_Income_Eastern'!AR41+'Schedule 3C_Income_Western'!AR41+'Schedule 3D_Income_The Cape'!AR41</f>
        <v>55647.963957778054</v>
      </c>
      <c r="AS41" s="537">
        <f>'Schedule 3B_Income_Eastern'!AS41+'Schedule 3C_Income_Western'!AS41+'Schedule 3D_Income_The Cape'!AS41</f>
        <v>59137.592794110882</v>
      </c>
      <c r="AT41" s="537">
        <f>'Schedule 3B_Income_Eastern'!AT41+'Schedule 3C_Income_Western'!AT41+'Schedule 3D_Income_The Cape'!AT41</f>
        <v>77952.022023741883</v>
      </c>
      <c r="AU41" s="537">
        <f>'Schedule 3B_Income_Eastern'!AU41+'Schedule 3C_Income_Western'!AU41+'Schedule 3D_Income_The Cape'!AU41</f>
        <v>84254.594654112036</v>
      </c>
      <c r="AV41" s="537">
        <f>'Schedule 3B_Income_Eastern'!AV41+'Schedule 3C_Income_Western'!AV41+'Schedule 3D_Income_The Cape'!AV41</f>
        <v>276992.1734297428</v>
      </c>
      <c r="AW41" s="537">
        <f>'Schedule 3B_Income_Eastern'!AW41+'Schedule 3C_Income_Western'!AW41+'Schedule 3D_Income_The Cape'!AW41</f>
        <v>346830.21241464454</v>
      </c>
      <c r="AX41" s="209">
        <v>20</v>
      </c>
      <c r="AY41" s="537">
        <f>'Schedule 3B_Income_Eastern'!AY41+'Schedule 3C_Income_Western'!AY41+'Schedule 3D_Income_The Cape'!AY41</f>
        <v>781.12165766288206</v>
      </c>
      <c r="AZ41" s="537">
        <f>'Schedule 3B_Income_Eastern'!AZ41+'Schedule 3C_Income_Western'!AZ41+'Schedule 3D_Income_The Cape'!AZ41</f>
        <v>548.15390867561405</v>
      </c>
      <c r="BA41" s="537">
        <f>'Schedule 3B_Income_Eastern'!BA41+'Schedule 3C_Income_Western'!BA41+'Schedule 3D_Income_The Cape'!BA41</f>
        <v>1063.069960168843</v>
      </c>
      <c r="BB41" s="537">
        <f>'Schedule 3B_Income_Eastern'!BB41+'Schedule 3C_Income_Western'!BB41+'Schedule 3D_Income_The Cape'!BB41</f>
        <v>441.50434507392566</v>
      </c>
      <c r="BC41" s="537">
        <f>'Schedule 3B_Income_Eastern'!BC41+'Schedule 3C_Income_Western'!BC41+'Schedule 3D_Income_The Cape'!BC41</f>
        <v>2833.8498715812648</v>
      </c>
      <c r="BD41" s="537">
        <f>'Schedule 3B_Income_Eastern'!BD41+'Schedule 3C_Income_Western'!BD41+'Schedule 3D_Income_The Cape'!BD41</f>
        <v>1900.6605213906619</v>
      </c>
      <c r="BE41" s="537">
        <f>'Schedule 3B_Income_Eastern'!BE41+'Schedule 3C_Income_Western'!BE41+'Schedule 3D_Income_The Cape'!BE41</f>
        <v>2205.9779303527889</v>
      </c>
      <c r="BF41" s="537">
        <f>'Schedule 3B_Income_Eastern'!BF41+'Schedule 3C_Income_Western'!BF41+'Schedule 3D_Income_The Cape'!BF41</f>
        <v>3313.6280462091199</v>
      </c>
      <c r="BG41" s="537">
        <f>'Schedule 3B_Income_Eastern'!BG41+'Schedule 3C_Income_Western'!BG41+'Schedule 3D_Income_The Cape'!BG41</f>
        <v>1924.4052617102295</v>
      </c>
      <c r="BH41" s="537">
        <f>'Schedule 3B_Income_Eastern'!BH41+'Schedule 3C_Income_Western'!BH41+'Schedule 3D_Income_The Cape'!BH41</f>
        <v>9344.6717596628005</v>
      </c>
      <c r="BI41" s="537">
        <f>'Schedule 3B_Income_Eastern'!BI41+'Schedule 3C_Income_Western'!BI41+'Schedule 3D_Income_The Cape'!BI41</f>
        <v>12178.521631244066</v>
      </c>
      <c r="BJ41" s="209">
        <v>20</v>
      </c>
      <c r="BK41" s="537">
        <f>'Schedule 3B_Income_Eastern'!BK41+'Schedule 3C_Income_Western'!BK41+'Schedule 3D_Income_The Cape'!BK41</f>
        <v>0</v>
      </c>
      <c r="BL41" s="537">
        <f>'Schedule 3B_Income_Eastern'!BL41+'Schedule 3C_Income_Western'!BL41+'Schedule 3D_Income_The Cape'!BL41</f>
        <v>0</v>
      </c>
      <c r="BM41" s="537">
        <f>'Schedule 3B_Income_Eastern'!BM41+'Schedule 3C_Income_Western'!BM41+'Schedule 3D_Income_The Cape'!BM41</f>
        <v>0</v>
      </c>
      <c r="BN41" s="537">
        <f>'Schedule 3B_Income_Eastern'!BN41+'Schedule 3C_Income_Western'!BN41+'Schedule 3D_Income_The Cape'!BN41</f>
        <v>0</v>
      </c>
      <c r="BO41" s="537">
        <f>'Schedule 3B_Income_Eastern'!BO41+'Schedule 3C_Income_Western'!BO41+'Schedule 3D_Income_The Cape'!BO41</f>
        <v>0</v>
      </c>
      <c r="BP41" s="537">
        <f>'Schedule 3B_Income_Eastern'!BP41+'Schedule 3C_Income_Western'!BP41+'Schedule 3D_Income_The Cape'!BP41</f>
        <v>0</v>
      </c>
      <c r="BQ41" s="537">
        <f>'Schedule 3B_Income_Eastern'!BQ41+'Schedule 3C_Income_Western'!BQ41+'Schedule 3D_Income_The Cape'!BQ41</f>
        <v>0</v>
      </c>
      <c r="BR41" s="537">
        <f>'Schedule 3B_Income_Eastern'!BR41+'Schedule 3C_Income_Western'!BR41+'Schedule 3D_Income_The Cape'!BR41</f>
        <v>0</v>
      </c>
      <c r="BS41" s="537">
        <f>'Schedule 3B_Income_Eastern'!BS41+'Schedule 3C_Income_Western'!BS41+'Schedule 3D_Income_The Cape'!BS41</f>
        <v>0</v>
      </c>
      <c r="BT41" s="537">
        <f>'Schedule 3B_Income_Eastern'!BT41+'Schedule 3C_Income_Western'!BT41+'Schedule 3D_Income_The Cape'!BT41</f>
        <v>0</v>
      </c>
      <c r="BU41" s="537">
        <f>'Schedule 3B_Income_Eastern'!BU41+'Schedule 3C_Income_Western'!BU41+'Schedule 3D_Income_The Cape'!BU41</f>
        <v>0</v>
      </c>
      <c r="BV41" s="209">
        <v>20</v>
      </c>
      <c r="BW41" s="537">
        <f>'Schedule 3B_Income_Eastern'!BW41+'Schedule 3C_Income_Western'!BW41+'Schedule 3D_Income_The Cape'!BW41</f>
        <v>318.59326704086595</v>
      </c>
      <c r="BX41" s="537">
        <f>'Schedule 3B_Income_Eastern'!BX41+'Schedule 3C_Income_Western'!BX41+'Schedule 3D_Income_The Cape'!BX41</f>
        <v>941.02492667290016</v>
      </c>
      <c r="BY41" s="537">
        <f>'Schedule 3B_Income_Eastern'!BY41+'Schedule 3C_Income_Western'!BY41+'Schedule 3D_Income_The Cape'!BY41</f>
        <v>546.51907067559807</v>
      </c>
      <c r="BZ41" s="537">
        <f>'Schedule 3B_Income_Eastern'!BZ41+'Schedule 3C_Income_Western'!BZ41+'Schedule 3D_Income_The Cape'!BZ41</f>
        <v>31.302044645091204</v>
      </c>
      <c r="CA41" s="537">
        <f>'Schedule 3B_Income_Eastern'!CA41+'Schedule 3C_Income_Western'!CA41+'Schedule 3D_Income_The Cape'!CA41</f>
        <v>1837.4393090344556</v>
      </c>
      <c r="CB41" s="537">
        <f>'Schedule 3B_Income_Eastern'!CB41+'Schedule 3C_Income_Western'!CB41+'Schedule 3D_Income_The Cape'!CB41</f>
        <v>1274.3010772347586</v>
      </c>
      <c r="CC41" s="537">
        <f>'Schedule 3B_Income_Eastern'!CC41+'Schedule 3C_Income_Western'!CC41+'Schedule 3D_Income_The Cape'!CC41</f>
        <v>3775.9962806812609</v>
      </c>
      <c r="CD41" s="537">
        <f>'Schedule 3B_Income_Eastern'!CD41+'Schedule 3C_Income_Western'!CD41+'Schedule 3D_Income_The Cape'!CD41</f>
        <v>2699.0341221896424</v>
      </c>
      <c r="CE41" s="537">
        <f>'Schedule 3B_Income_Eastern'!CE41+'Schedule 3C_Income_Western'!CE41+'Schedule 3D_Income_The Cape'!CE41</f>
        <v>134.69067896889823</v>
      </c>
      <c r="CF41" s="537">
        <f>'Schedule 3B_Income_Eastern'!CF41+'Schedule 3C_Income_Western'!CF41+'Schedule 3D_Income_The Cape'!CF41</f>
        <v>7884.0221590745596</v>
      </c>
      <c r="CG41" s="537">
        <f>'Schedule 3B_Income_Eastern'!CG41+'Schedule 3C_Income_Western'!CG41+'Schedule 3D_Income_The Cape'!CG41</f>
        <v>9721.4614681090152</v>
      </c>
      <c r="CH41" s="209">
        <v>20</v>
      </c>
      <c r="CI41" s="537">
        <f>'Schedule 3B_Income_Eastern'!CI41+'Schedule 3C_Income_Western'!CI41+'Schedule 3D_Income_The Cape'!CI41</f>
        <v>44474.624871826192</v>
      </c>
      <c r="CJ41" s="537">
        <f>'Schedule 3B_Income_Eastern'!CJ41+'Schedule 3C_Income_Western'!CJ41+'Schedule 3D_Income_The Cape'!CJ41</f>
        <v>36079.675636212633</v>
      </c>
      <c r="CK41" s="537">
        <f>'Schedule 3B_Income_Eastern'!CK41+'Schedule 3C_Income_Western'!CK41+'Schedule 3D_Income_The Cape'!CK41</f>
        <v>40829.878080072856</v>
      </c>
      <c r="CL41" s="537">
        <f>'Schedule 3B_Income_Eastern'!CL41+'Schedule 3C_Income_Western'!CL41+'Schedule 3D_Income_The Cape'!CL41</f>
        <v>44448.700838931363</v>
      </c>
      <c r="CM41" s="367">
        <f t="shared" si="16"/>
        <v>93160.990570560069</v>
      </c>
      <c r="CN41" s="537">
        <f>'Schedule 3B_Income_Eastern'!CN41+'Schedule 3C_Income_Western'!CN41+'Schedule 3D_Income_The Cape'!CN41</f>
        <v>127895.81621098286</v>
      </c>
      <c r="CO41" s="537">
        <f>'Schedule 3B_Income_Eastern'!CO41+'Schedule 3C_Income_Western'!CO41+'Schedule 3D_Income_The Cape'!CO41</f>
        <v>143914.69193749459</v>
      </c>
      <c r="CP41" s="537">
        <f>'Schedule 3B_Income_Eastern'!CP41+'Schedule 3C_Income_Western'!CP41+'Schedule 3D_Income_The Cape'!CP41</f>
        <v>159751.32006122239</v>
      </c>
      <c r="CQ41" s="537">
        <f>'Schedule 3B_Income_Eastern'!CQ41+'Schedule 3C_Income_Western'!CQ41+'Schedule 3D_Income_The Cape'!CQ41</f>
        <v>179548.30735262128</v>
      </c>
      <c r="CR41" s="367">
        <f t="shared" si="17"/>
        <v>324773.29037291545</v>
      </c>
      <c r="CS41" s="537">
        <f>'Schedule 3B_Income_Eastern'!CS41+'Schedule 3C_Income_Western'!CS41+'Schedule 3D_Income_The Cape'!CS41</f>
        <v>172370.44108280906</v>
      </c>
      <c r="CT41" s="537">
        <f>'Schedule 3B_Income_Eastern'!CT41+'Schedule 3C_Income_Western'!CT41+'Schedule 3D_Income_The Cape'!CT41</f>
        <v>179994.36757370722</v>
      </c>
      <c r="CU41" s="537">
        <f>'Schedule 3B_Income_Eastern'!CU41+'Schedule 3C_Income_Western'!CU41+'Schedule 3D_Income_The Cape'!CU41</f>
        <v>200581.19814129523</v>
      </c>
      <c r="CV41" s="537">
        <f>'Schedule 3B_Income_Eastern'!CV41+'Schedule 3C_Income_Western'!CV41+'Schedule 3D_Income_The Cape'!CV41</f>
        <v>223997.00819155262</v>
      </c>
      <c r="CW41" s="367">
        <f t="shared" si="18"/>
        <v>417934.28094347561</v>
      </c>
    </row>
    <row r="42" spans="1:101" ht="15.75" customHeight="1">
      <c r="A42" s="79" t="s">
        <v>228</v>
      </c>
      <c r="B42" s="209">
        <v>21</v>
      </c>
      <c r="C42" s="537">
        <f>'Schedule 3B_Income_Eastern'!C42+'Schedule 3C_Income_Western'!C42+'Schedule 3D_Income_The Cape'!C42</f>
        <v>0</v>
      </c>
      <c r="D42" s="537">
        <f>'Schedule 3B_Income_Eastern'!D42+'Schedule 3C_Income_Western'!D42+'Schedule 3D_Income_The Cape'!D42</f>
        <v>0</v>
      </c>
      <c r="E42" s="537">
        <f>'Schedule 3B_Income_Eastern'!E42+'Schedule 3C_Income_Western'!E42+'Schedule 3D_Income_The Cape'!E42</f>
        <v>0</v>
      </c>
      <c r="F42" s="537">
        <f>'Schedule 3B_Income_Eastern'!F42+'Schedule 3C_Income_Western'!F42+'Schedule 3D_Income_The Cape'!F42</f>
        <v>0</v>
      </c>
      <c r="G42" s="537">
        <f>'Schedule 3B_Income_Eastern'!G42+'Schedule 3C_Income_Western'!G42+'Schedule 3D_Income_The Cape'!G42</f>
        <v>0</v>
      </c>
      <c r="H42" s="537">
        <f>'Schedule 3B_Income_Eastern'!H42+'Schedule 3C_Income_Western'!H42+'Schedule 3D_Income_The Cape'!H42</f>
        <v>0</v>
      </c>
      <c r="I42" s="537">
        <f>'Schedule 3B_Income_Eastern'!I42+'Schedule 3C_Income_Western'!I42+'Schedule 3D_Income_The Cape'!I42</f>
        <v>0</v>
      </c>
      <c r="J42" s="537">
        <f>'Schedule 3B_Income_Eastern'!J42+'Schedule 3C_Income_Western'!J42+'Schedule 3D_Income_The Cape'!J42</f>
        <v>0</v>
      </c>
      <c r="K42" s="537">
        <f>'Schedule 3B_Income_Eastern'!K42+'Schedule 3C_Income_Western'!K42+'Schedule 3D_Income_The Cape'!K42</f>
        <v>0</v>
      </c>
      <c r="L42" s="537">
        <f>'Schedule 3B_Income_Eastern'!L42+'Schedule 3C_Income_Western'!L42+'Schedule 3D_Income_The Cape'!L42</f>
        <v>0</v>
      </c>
      <c r="M42" s="537">
        <f>'Schedule 3B_Income_Eastern'!M42+'Schedule 3C_Income_Western'!M42+'Schedule 3D_Income_The Cape'!M42</f>
        <v>0</v>
      </c>
      <c r="N42" s="209">
        <v>21</v>
      </c>
      <c r="O42" s="537">
        <f>'Schedule 3B_Income_Eastern'!O42+'Schedule 3C_Income_Western'!O42+'Schedule 3D_Income_The Cape'!O42</f>
        <v>0</v>
      </c>
      <c r="P42" s="537">
        <f>'Schedule 3B_Income_Eastern'!P42+'Schedule 3C_Income_Western'!P42+'Schedule 3D_Income_The Cape'!P42</f>
        <v>0</v>
      </c>
      <c r="Q42" s="537">
        <f>'Schedule 3B_Income_Eastern'!Q42+'Schedule 3C_Income_Western'!Q42+'Schedule 3D_Income_The Cape'!Q42</f>
        <v>0</v>
      </c>
      <c r="R42" s="537">
        <f>'Schedule 3B_Income_Eastern'!R42+'Schedule 3C_Income_Western'!R42+'Schedule 3D_Income_The Cape'!R42</f>
        <v>0</v>
      </c>
      <c r="S42" s="537">
        <f>'Schedule 3B_Income_Eastern'!S42+'Schedule 3C_Income_Western'!S42+'Schedule 3D_Income_The Cape'!S42</f>
        <v>0</v>
      </c>
      <c r="T42" s="537">
        <f>'Schedule 3B_Income_Eastern'!T42+'Schedule 3C_Income_Western'!T42+'Schedule 3D_Income_The Cape'!T42</f>
        <v>0</v>
      </c>
      <c r="U42" s="537">
        <f>'Schedule 3B_Income_Eastern'!U42+'Schedule 3C_Income_Western'!U42+'Schedule 3D_Income_The Cape'!U42</f>
        <v>0</v>
      </c>
      <c r="V42" s="537">
        <f>'Schedule 3B_Income_Eastern'!V42+'Schedule 3C_Income_Western'!V42+'Schedule 3D_Income_The Cape'!V42</f>
        <v>0</v>
      </c>
      <c r="W42" s="537">
        <f>'Schedule 3B_Income_Eastern'!W42+'Schedule 3C_Income_Western'!W42+'Schedule 3D_Income_The Cape'!W42</f>
        <v>0</v>
      </c>
      <c r="X42" s="537">
        <f>'Schedule 3B_Income_Eastern'!X42+'Schedule 3C_Income_Western'!X42+'Schedule 3D_Income_The Cape'!X42</f>
        <v>0</v>
      </c>
      <c r="Y42" s="537">
        <f>'Schedule 3B_Income_Eastern'!Y42+'Schedule 3C_Income_Western'!Y42+'Schedule 3D_Income_The Cape'!Y42</f>
        <v>0</v>
      </c>
      <c r="Z42" s="209">
        <v>21</v>
      </c>
      <c r="AA42" s="537">
        <f>'Schedule 3B_Income_Eastern'!AA42+'Schedule 3C_Income_Western'!AA42+'Schedule 3D_Income_The Cape'!AA42</f>
        <v>0</v>
      </c>
      <c r="AB42" s="537">
        <f>'Schedule 3B_Income_Eastern'!AB42+'Schedule 3C_Income_Western'!AB42+'Schedule 3D_Income_The Cape'!AB42</f>
        <v>0</v>
      </c>
      <c r="AC42" s="537">
        <f>'Schedule 3B_Income_Eastern'!AC42+'Schedule 3C_Income_Western'!AC42+'Schedule 3D_Income_The Cape'!AC42</f>
        <v>0</v>
      </c>
      <c r="AD42" s="537">
        <f>'Schedule 3B_Income_Eastern'!AD42+'Schedule 3C_Income_Western'!AD42+'Schedule 3D_Income_The Cape'!AD42</f>
        <v>0</v>
      </c>
      <c r="AE42" s="537">
        <f>'Schedule 3B_Income_Eastern'!AE42+'Schedule 3C_Income_Western'!AE42+'Schedule 3D_Income_The Cape'!AE42</f>
        <v>0</v>
      </c>
      <c r="AF42" s="537">
        <f>'Schedule 3B_Income_Eastern'!AF42+'Schedule 3C_Income_Western'!AF42+'Schedule 3D_Income_The Cape'!AF42</f>
        <v>0</v>
      </c>
      <c r="AG42" s="537">
        <f>'Schedule 3B_Income_Eastern'!AG42+'Schedule 3C_Income_Western'!AG42+'Schedule 3D_Income_The Cape'!AG42</f>
        <v>0</v>
      </c>
      <c r="AH42" s="537">
        <f>'Schedule 3B_Income_Eastern'!AH42+'Schedule 3C_Income_Western'!AH42+'Schedule 3D_Income_The Cape'!AH42</f>
        <v>0</v>
      </c>
      <c r="AI42" s="537">
        <f>'Schedule 3B_Income_Eastern'!AI42+'Schedule 3C_Income_Western'!AI42+'Schedule 3D_Income_The Cape'!AI42</f>
        <v>0</v>
      </c>
      <c r="AJ42" s="537">
        <f>'Schedule 3B_Income_Eastern'!AJ42+'Schedule 3C_Income_Western'!AJ42+'Schedule 3D_Income_The Cape'!AJ42</f>
        <v>0</v>
      </c>
      <c r="AK42" s="537">
        <f>'Schedule 3B_Income_Eastern'!AK42+'Schedule 3C_Income_Western'!AK42+'Schedule 3D_Income_The Cape'!AK42</f>
        <v>0</v>
      </c>
      <c r="AL42" s="209">
        <v>21</v>
      </c>
      <c r="AM42" s="537">
        <f>'Schedule 3B_Income_Eastern'!AM42+'Schedule 3C_Income_Western'!AM42+'Schedule 3D_Income_The Cape'!AM42</f>
        <v>0</v>
      </c>
      <c r="AN42" s="537">
        <f>'Schedule 3B_Income_Eastern'!AN42+'Schedule 3C_Income_Western'!AN42+'Schedule 3D_Income_The Cape'!AN42</f>
        <v>0</v>
      </c>
      <c r="AO42" s="537">
        <f>'Schedule 3B_Income_Eastern'!AO42+'Schedule 3C_Income_Western'!AO42+'Schedule 3D_Income_The Cape'!AO42</f>
        <v>0</v>
      </c>
      <c r="AP42" s="537">
        <f>'Schedule 3B_Income_Eastern'!AP42+'Schedule 3C_Income_Western'!AP42+'Schedule 3D_Income_The Cape'!AP42</f>
        <v>0</v>
      </c>
      <c r="AQ42" s="537">
        <f>'Schedule 3B_Income_Eastern'!AQ42+'Schedule 3C_Income_Western'!AQ42+'Schedule 3D_Income_The Cape'!AQ42</f>
        <v>0</v>
      </c>
      <c r="AR42" s="537">
        <f>'Schedule 3B_Income_Eastern'!AR42+'Schedule 3C_Income_Western'!AR42+'Schedule 3D_Income_The Cape'!AR42</f>
        <v>0</v>
      </c>
      <c r="AS42" s="537">
        <f>'Schedule 3B_Income_Eastern'!AS42+'Schedule 3C_Income_Western'!AS42+'Schedule 3D_Income_The Cape'!AS42</f>
        <v>0</v>
      </c>
      <c r="AT42" s="537">
        <f>'Schedule 3B_Income_Eastern'!AT42+'Schedule 3C_Income_Western'!AT42+'Schedule 3D_Income_The Cape'!AT42</f>
        <v>0</v>
      </c>
      <c r="AU42" s="537">
        <f>'Schedule 3B_Income_Eastern'!AU42+'Schedule 3C_Income_Western'!AU42+'Schedule 3D_Income_The Cape'!AU42</f>
        <v>0</v>
      </c>
      <c r="AV42" s="537">
        <f>'Schedule 3B_Income_Eastern'!AV42+'Schedule 3C_Income_Western'!AV42+'Schedule 3D_Income_The Cape'!AV42</f>
        <v>0</v>
      </c>
      <c r="AW42" s="537">
        <f>'Schedule 3B_Income_Eastern'!AW42+'Schedule 3C_Income_Western'!AW42+'Schedule 3D_Income_The Cape'!AW42</f>
        <v>0</v>
      </c>
      <c r="AX42" s="209">
        <v>21</v>
      </c>
      <c r="AY42" s="537">
        <f>'Schedule 3B_Income_Eastern'!AY42+'Schedule 3C_Income_Western'!AY42+'Schedule 3D_Income_The Cape'!AY42</f>
        <v>0</v>
      </c>
      <c r="AZ42" s="537">
        <f>'Schedule 3B_Income_Eastern'!AZ42+'Schedule 3C_Income_Western'!AZ42+'Schedule 3D_Income_The Cape'!AZ42</f>
        <v>0</v>
      </c>
      <c r="BA42" s="537">
        <f>'Schedule 3B_Income_Eastern'!BA42+'Schedule 3C_Income_Western'!BA42+'Schedule 3D_Income_The Cape'!BA42</f>
        <v>0</v>
      </c>
      <c r="BB42" s="537">
        <f>'Schedule 3B_Income_Eastern'!BB42+'Schedule 3C_Income_Western'!BB42+'Schedule 3D_Income_The Cape'!BB42</f>
        <v>0</v>
      </c>
      <c r="BC42" s="537">
        <f>'Schedule 3B_Income_Eastern'!BC42+'Schedule 3C_Income_Western'!BC42+'Schedule 3D_Income_The Cape'!BC42</f>
        <v>0</v>
      </c>
      <c r="BD42" s="537">
        <f>'Schedule 3B_Income_Eastern'!BD42+'Schedule 3C_Income_Western'!BD42+'Schedule 3D_Income_The Cape'!BD42</f>
        <v>0</v>
      </c>
      <c r="BE42" s="537">
        <f>'Schedule 3B_Income_Eastern'!BE42+'Schedule 3C_Income_Western'!BE42+'Schedule 3D_Income_The Cape'!BE42</f>
        <v>0</v>
      </c>
      <c r="BF42" s="537">
        <f>'Schedule 3B_Income_Eastern'!BF42+'Schedule 3C_Income_Western'!BF42+'Schedule 3D_Income_The Cape'!BF42</f>
        <v>0</v>
      </c>
      <c r="BG42" s="537">
        <f>'Schedule 3B_Income_Eastern'!BG42+'Schedule 3C_Income_Western'!BG42+'Schedule 3D_Income_The Cape'!BG42</f>
        <v>0</v>
      </c>
      <c r="BH42" s="537">
        <f>'Schedule 3B_Income_Eastern'!BH42+'Schedule 3C_Income_Western'!BH42+'Schedule 3D_Income_The Cape'!BH42</f>
        <v>0</v>
      </c>
      <c r="BI42" s="537">
        <f>'Schedule 3B_Income_Eastern'!BI42+'Schedule 3C_Income_Western'!BI42+'Schedule 3D_Income_The Cape'!BI42</f>
        <v>0</v>
      </c>
      <c r="BJ42" s="209">
        <v>21</v>
      </c>
      <c r="BK42" s="537">
        <f>'Schedule 3B_Income_Eastern'!BK42+'Schedule 3C_Income_Western'!BK42+'Schedule 3D_Income_The Cape'!BK42</f>
        <v>0</v>
      </c>
      <c r="BL42" s="537">
        <f>'Schedule 3B_Income_Eastern'!BL42+'Schedule 3C_Income_Western'!BL42+'Schedule 3D_Income_The Cape'!BL42</f>
        <v>0</v>
      </c>
      <c r="BM42" s="537">
        <f>'Schedule 3B_Income_Eastern'!BM42+'Schedule 3C_Income_Western'!BM42+'Schedule 3D_Income_The Cape'!BM42</f>
        <v>0</v>
      </c>
      <c r="BN42" s="537">
        <f>'Schedule 3B_Income_Eastern'!BN42+'Schedule 3C_Income_Western'!BN42+'Schedule 3D_Income_The Cape'!BN42</f>
        <v>0</v>
      </c>
      <c r="BO42" s="537">
        <f>'Schedule 3B_Income_Eastern'!BO42+'Schedule 3C_Income_Western'!BO42+'Schedule 3D_Income_The Cape'!BO42</f>
        <v>0</v>
      </c>
      <c r="BP42" s="537">
        <f>'Schedule 3B_Income_Eastern'!BP42+'Schedule 3C_Income_Western'!BP42+'Schedule 3D_Income_The Cape'!BP42</f>
        <v>0</v>
      </c>
      <c r="BQ42" s="537">
        <f>'Schedule 3B_Income_Eastern'!BQ42+'Schedule 3C_Income_Western'!BQ42+'Schedule 3D_Income_The Cape'!BQ42</f>
        <v>0</v>
      </c>
      <c r="BR42" s="537">
        <f>'Schedule 3B_Income_Eastern'!BR42+'Schedule 3C_Income_Western'!BR42+'Schedule 3D_Income_The Cape'!BR42</f>
        <v>0</v>
      </c>
      <c r="BS42" s="537">
        <f>'Schedule 3B_Income_Eastern'!BS42+'Schedule 3C_Income_Western'!BS42+'Schedule 3D_Income_The Cape'!BS42</f>
        <v>0</v>
      </c>
      <c r="BT42" s="537">
        <f>'Schedule 3B_Income_Eastern'!BT42+'Schedule 3C_Income_Western'!BT42+'Schedule 3D_Income_The Cape'!BT42</f>
        <v>0</v>
      </c>
      <c r="BU42" s="537">
        <f>'Schedule 3B_Income_Eastern'!BU42+'Schedule 3C_Income_Western'!BU42+'Schedule 3D_Income_The Cape'!BU42</f>
        <v>0</v>
      </c>
      <c r="BV42" s="209">
        <v>21</v>
      </c>
      <c r="BW42" s="537">
        <f>'Schedule 3B_Income_Eastern'!BW42+'Schedule 3C_Income_Western'!BW42+'Schedule 3D_Income_The Cape'!BW42</f>
        <v>0</v>
      </c>
      <c r="BX42" s="537">
        <f>'Schedule 3B_Income_Eastern'!BX42+'Schedule 3C_Income_Western'!BX42+'Schedule 3D_Income_The Cape'!BX42</f>
        <v>0</v>
      </c>
      <c r="BY42" s="537">
        <f>'Schedule 3B_Income_Eastern'!BY42+'Schedule 3C_Income_Western'!BY42+'Schedule 3D_Income_The Cape'!BY42</f>
        <v>0</v>
      </c>
      <c r="BZ42" s="537">
        <f>'Schedule 3B_Income_Eastern'!BZ42+'Schedule 3C_Income_Western'!BZ42+'Schedule 3D_Income_The Cape'!BZ42</f>
        <v>0</v>
      </c>
      <c r="CA42" s="537">
        <f>'Schedule 3B_Income_Eastern'!CA42+'Schedule 3C_Income_Western'!CA42+'Schedule 3D_Income_The Cape'!CA42</f>
        <v>0</v>
      </c>
      <c r="CB42" s="537">
        <f>'Schedule 3B_Income_Eastern'!CB42+'Schedule 3C_Income_Western'!CB42+'Schedule 3D_Income_The Cape'!CB42</f>
        <v>0</v>
      </c>
      <c r="CC42" s="537">
        <f>'Schedule 3B_Income_Eastern'!CC42+'Schedule 3C_Income_Western'!CC42+'Schedule 3D_Income_The Cape'!CC42</f>
        <v>0</v>
      </c>
      <c r="CD42" s="537">
        <f>'Schedule 3B_Income_Eastern'!CD42+'Schedule 3C_Income_Western'!CD42+'Schedule 3D_Income_The Cape'!CD42</f>
        <v>0</v>
      </c>
      <c r="CE42" s="537">
        <f>'Schedule 3B_Income_Eastern'!CE42+'Schedule 3C_Income_Western'!CE42+'Schedule 3D_Income_The Cape'!CE42</f>
        <v>0</v>
      </c>
      <c r="CF42" s="537">
        <f>'Schedule 3B_Income_Eastern'!CF42+'Schedule 3C_Income_Western'!CF42+'Schedule 3D_Income_The Cape'!CF42</f>
        <v>0</v>
      </c>
      <c r="CG42" s="537">
        <f>'Schedule 3B_Income_Eastern'!CG42+'Schedule 3C_Income_Western'!CG42+'Schedule 3D_Income_The Cape'!CG42</f>
        <v>0</v>
      </c>
      <c r="CH42" s="209">
        <v>21</v>
      </c>
      <c r="CI42" s="537">
        <f>'Schedule 3B_Income_Eastern'!CI42+'Schedule 3C_Income_Western'!CI42+'Schedule 3D_Income_The Cape'!CI42</f>
        <v>0</v>
      </c>
      <c r="CJ42" s="537">
        <f>'Schedule 3B_Income_Eastern'!CJ42+'Schedule 3C_Income_Western'!CJ42+'Schedule 3D_Income_The Cape'!CJ42</f>
        <v>0</v>
      </c>
      <c r="CK42" s="537">
        <f>'Schedule 3B_Income_Eastern'!CK42+'Schedule 3C_Income_Western'!CK42+'Schedule 3D_Income_The Cape'!CK42</f>
        <v>0</v>
      </c>
      <c r="CL42" s="537">
        <f>'Schedule 3B_Income_Eastern'!CL42+'Schedule 3C_Income_Western'!CL42+'Schedule 3D_Income_The Cape'!CL42</f>
        <v>0</v>
      </c>
      <c r="CM42" s="367">
        <f t="shared" si="16"/>
        <v>0</v>
      </c>
      <c r="CN42" s="537">
        <f>'Schedule 3B_Income_Eastern'!CN42+'Schedule 3C_Income_Western'!CN42+'Schedule 3D_Income_The Cape'!CN42</f>
        <v>0</v>
      </c>
      <c r="CO42" s="537">
        <f>'Schedule 3B_Income_Eastern'!CO42+'Schedule 3C_Income_Western'!CO42+'Schedule 3D_Income_The Cape'!CO42</f>
        <v>0</v>
      </c>
      <c r="CP42" s="537">
        <f>'Schedule 3B_Income_Eastern'!CP42+'Schedule 3C_Income_Western'!CP42+'Schedule 3D_Income_The Cape'!CP42</f>
        <v>0</v>
      </c>
      <c r="CQ42" s="537">
        <f>'Schedule 3B_Income_Eastern'!CQ42+'Schedule 3C_Income_Western'!CQ42+'Schedule 3D_Income_The Cape'!CQ42</f>
        <v>0</v>
      </c>
      <c r="CR42" s="367">
        <f t="shared" si="17"/>
        <v>0</v>
      </c>
      <c r="CS42" s="537">
        <f>'Schedule 3B_Income_Eastern'!CS42+'Schedule 3C_Income_Western'!CS42+'Schedule 3D_Income_The Cape'!CS42</f>
        <v>0</v>
      </c>
      <c r="CT42" s="537">
        <f>'Schedule 3B_Income_Eastern'!CT42+'Schedule 3C_Income_Western'!CT42+'Schedule 3D_Income_The Cape'!CT42</f>
        <v>0</v>
      </c>
      <c r="CU42" s="537">
        <f>'Schedule 3B_Income_Eastern'!CU42+'Schedule 3C_Income_Western'!CU42+'Schedule 3D_Income_The Cape'!CU42</f>
        <v>0</v>
      </c>
      <c r="CV42" s="537">
        <f>'Schedule 3B_Income_Eastern'!CV42+'Schedule 3C_Income_Western'!CV42+'Schedule 3D_Income_The Cape'!CV42</f>
        <v>0</v>
      </c>
      <c r="CW42" s="367">
        <f t="shared" si="18"/>
        <v>0</v>
      </c>
    </row>
    <row r="43" spans="1:101" ht="15.75" customHeight="1">
      <c r="A43" s="79" t="s">
        <v>230</v>
      </c>
      <c r="B43" s="209" t="s">
        <v>229</v>
      </c>
      <c r="C43" s="537">
        <f>'Schedule 3B_Income_Eastern'!C43+'Schedule 3C_Income_Western'!C43+'Schedule 3D_Income_The Cape'!C43</f>
        <v>0</v>
      </c>
      <c r="D43" s="537">
        <f>'Schedule 3B_Income_Eastern'!D43+'Schedule 3C_Income_Western'!D43+'Schedule 3D_Income_The Cape'!D43</f>
        <v>0</v>
      </c>
      <c r="E43" s="537">
        <f>'Schedule 3B_Income_Eastern'!E43+'Schedule 3C_Income_Western'!E43+'Schedule 3D_Income_The Cape'!E43</f>
        <v>0</v>
      </c>
      <c r="F43" s="537">
        <f>'Schedule 3B_Income_Eastern'!F43+'Schedule 3C_Income_Western'!F43+'Schedule 3D_Income_The Cape'!F43</f>
        <v>0</v>
      </c>
      <c r="G43" s="537">
        <f>'Schedule 3B_Income_Eastern'!G43+'Schedule 3C_Income_Western'!G43+'Schedule 3D_Income_The Cape'!G43</f>
        <v>0</v>
      </c>
      <c r="H43" s="537">
        <f>'Schedule 3B_Income_Eastern'!H43+'Schedule 3C_Income_Western'!H43+'Schedule 3D_Income_The Cape'!H43</f>
        <v>2930654.32</v>
      </c>
      <c r="I43" s="537">
        <f>'Schedule 3B_Income_Eastern'!I43+'Schedule 3C_Income_Western'!I43+'Schedule 3D_Income_The Cape'!I43</f>
        <v>2636500</v>
      </c>
      <c r="J43" s="537">
        <f>'Schedule 3B_Income_Eastern'!J43+'Schedule 3C_Income_Western'!J43+'Schedule 3D_Income_The Cape'!J43</f>
        <v>3240804.4299999997</v>
      </c>
      <c r="K43" s="537">
        <f>'Schedule 3B_Income_Eastern'!K43+'Schedule 3C_Income_Western'!K43+'Schedule 3D_Income_The Cape'!K43</f>
        <v>3916849.72</v>
      </c>
      <c r="L43" s="537">
        <f>'Schedule 3B_Income_Eastern'!L43+'Schedule 3C_Income_Western'!L43+'Schedule 3D_Income_The Cape'!L43</f>
        <v>12724808.469999999</v>
      </c>
      <c r="M43" s="537">
        <f>'Schedule 3B_Income_Eastern'!M43+'Schedule 3C_Income_Western'!M43+'Schedule 3D_Income_The Cape'!M43</f>
        <v>12724808.469999999</v>
      </c>
      <c r="N43" s="209" t="s">
        <v>229</v>
      </c>
      <c r="O43" s="537">
        <f>'Schedule 3B_Income_Eastern'!O43+'Schedule 3C_Income_Western'!O43+'Schedule 3D_Income_The Cape'!O43</f>
        <v>0</v>
      </c>
      <c r="P43" s="537">
        <f>'Schedule 3B_Income_Eastern'!P43+'Schedule 3C_Income_Western'!P43+'Schedule 3D_Income_The Cape'!P43</f>
        <v>0</v>
      </c>
      <c r="Q43" s="537">
        <f>'Schedule 3B_Income_Eastern'!Q43+'Schedule 3C_Income_Western'!Q43+'Schedule 3D_Income_The Cape'!Q43</f>
        <v>0</v>
      </c>
      <c r="R43" s="537">
        <f>'Schedule 3B_Income_Eastern'!R43+'Schedule 3C_Income_Western'!R43+'Schedule 3D_Income_The Cape'!R43</f>
        <v>0</v>
      </c>
      <c r="S43" s="537">
        <f>'Schedule 3B_Income_Eastern'!S43+'Schedule 3C_Income_Western'!S43+'Schedule 3D_Income_The Cape'!S43</f>
        <v>0</v>
      </c>
      <c r="T43" s="537">
        <f>'Schedule 3B_Income_Eastern'!T43+'Schedule 3C_Income_Western'!T43+'Schedule 3D_Income_The Cape'!T43</f>
        <v>3759251.68</v>
      </c>
      <c r="U43" s="537">
        <f>'Schedule 3B_Income_Eastern'!U43+'Schedule 3C_Income_Western'!U43+'Schedule 3D_Income_The Cape'!U43</f>
        <v>3962208.3299999996</v>
      </c>
      <c r="V43" s="537">
        <f>'Schedule 3B_Income_Eastern'!V43+'Schedule 3C_Income_Western'!V43+'Schedule 3D_Income_The Cape'!V43</f>
        <v>3976636.7</v>
      </c>
      <c r="W43" s="537">
        <f>'Schedule 3B_Income_Eastern'!W43+'Schedule 3C_Income_Western'!W43+'Schedule 3D_Income_The Cape'!W43</f>
        <v>4336717.3499999996</v>
      </c>
      <c r="X43" s="537">
        <f>'Schedule 3B_Income_Eastern'!X43+'Schedule 3C_Income_Western'!X43+'Schedule 3D_Income_The Cape'!X43</f>
        <v>16034814.059999999</v>
      </c>
      <c r="Y43" s="537">
        <f>'Schedule 3B_Income_Eastern'!Y43+'Schedule 3C_Income_Western'!Y43+'Schedule 3D_Income_The Cape'!Y43</f>
        <v>16034814.059999999</v>
      </c>
      <c r="Z43" s="209" t="s">
        <v>229</v>
      </c>
      <c r="AA43" s="537">
        <f>'Schedule 3B_Income_Eastern'!AA43+'Schedule 3C_Income_Western'!AA43+'Schedule 3D_Income_The Cape'!AA43</f>
        <v>0</v>
      </c>
      <c r="AB43" s="537">
        <f>'Schedule 3B_Income_Eastern'!AB43+'Schedule 3C_Income_Western'!AB43+'Schedule 3D_Income_The Cape'!AB43</f>
        <v>0</v>
      </c>
      <c r="AC43" s="537">
        <f>'Schedule 3B_Income_Eastern'!AC43+'Schedule 3C_Income_Western'!AC43+'Schedule 3D_Income_The Cape'!AC43</f>
        <v>0</v>
      </c>
      <c r="AD43" s="537">
        <f>'Schedule 3B_Income_Eastern'!AD43+'Schedule 3C_Income_Western'!AD43+'Schedule 3D_Income_The Cape'!AD43</f>
        <v>0</v>
      </c>
      <c r="AE43" s="537">
        <f>'Schedule 3B_Income_Eastern'!AE43+'Schedule 3C_Income_Western'!AE43+'Schedule 3D_Income_The Cape'!AE43</f>
        <v>0</v>
      </c>
      <c r="AF43" s="537">
        <f>'Schedule 3B_Income_Eastern'!AF43+'Schedule 3C_Income_Western'!AF43+'Schedule 3D_Income_The Cape'!AF43</f>
        <v>794851.36</v>
      </c>
      <c r="AG43" s="537">
        <f>'Schedule 3B_Income_Eastern'!AG43+'Schedule 3C_Income_Western'!AG43+'Schedule 3D_Income_The Cape'!AG43</f>
        <v>889623.94</v>
      </c>
      <c r="AH43" s="537">
        <f>'Schedule 3B_Income_Eastern'!AH43+'Schedule 3C_Income_Western'!AH43+'Schedule 3D_Income_The Cape'!AH43</f>
        <v>994291.58</v>
      </c>
      <c r="AI43" s="537">
        <f>'Schedule 3B_Income_Eastern'!AI43+'Schedule 3C_Income_Western'!AI43+'Schedule 3D_Income_The Cape'!AI43</f>
        <v>1415306.18</v>
      </c>
      <c r="AJ43" s="537">
        <f>'Schedule 3B_Income_Eastern'!AJ43+'Schedule 3C_Income_Western'!AJ43+'Schedule 3D_Income_The Cape'!AJ43</f>
        <v>4094073.0599999996</v>
      </c>
      <c r="AK43" s="537">
        <f>'Schedule 3B_Income_Eastern'!AK43+'Schedule 3C_Income_Western'!AK43+'Schedule 3D_Income_The Cape'!AK43</f>
        <v>4094073.0599999996</v>
      </c>
      <c r="AL43" s="209" t="s">
        <v>229</v>
      </c>
      <c r="AM43" s="537">
        <f>'Schedule 3B_Income_Eastern'!AM43+'Schedule 3C_Income_Western'!AM43+'Schedule 3D_Income_The Cape'!AM43</f>
        <v>0</v>
      </c>
      <c r="AN43" s="537">
        <f>'Schedule 3B_Income_Eastern'!AN43+'Schedule 3C_Income_Western'!AN43+'Schedule 3D_Income_The Cape'!AN43</f>
        <v>0</v>
      </c>
      <c r="AO43" s="537">
        <f>'Schedule 3B_Income_Eastern'!AO43+'Schedule 3C_Income_Western'!AO43+'Schedule 3D_Income_The Cape'!AO43</f>
        <v>0</v>
      </c>
      <c r="AP43" s="537">
        <f>'Schedule 3B_Income_Eastern'!AP43+'Schedule 3C_Income_Western'!AP43+'Schedule 3D_Income_The Cape'!AP43</f>
        <v>0</v>
      </c>
      <c r="AQ43" s="537">
        <f>'Schedule 3B_Income_Eastern'!AQ43+'Schedule 3C_Income_Western'!AQ43+'Schedule 3D_Income_The Cape'!AQ43</f>
        <v>0</v>
      </c>
      <c r="AR43" s="537">
        <f>'Schedule 3B_Income_Eastern'!AR43+'Schedule 3C_Income_Western'!AR43+'Schedule 3D_Income_The Cape'!AR43</f>
        <v>6497263.4199999999</v>
      </c>
      <c r="AS43" s="537">
        <f>'Schedule 3B_Income_Eastern'!AS43+'Schedule 3C_Income_Western'!AS43+'Schedule 3D_Income_The Cape'!AS43</f>
        <v>8048567.8599999994</v>
      </c>
      <c r="AT43" s="537">
        <f>'Schedule 3B_Income_Eastern'!AT43+'Schedule 3C_Income_Western'!AT43+'Schedule 3D_Income_The Cape'!AT43</f>
        <v>8673461.5300000012</v>
      </c>
      <c r="AU43" s="537">
        <f>'Schedule 3B_Income_Eastern'!AU43+'Schedule 3C_Income_Western'!AU43+'Schedule 3D_Income_The Cape'!AU43</f>
        <v>9939626.2400000002</v>
      </c>
      <c r="AV43" s="537">
        <f>'Schedule 3B_Income_Eastern'!AV43+'Schedule 3C_Income_Western'!AV43+'Schedule 3D_Income_The Cape'!AV43</f>
        <v>33158919.049999997</v>
      </c>
      <c r="AW43" s="537">
        <f>'Schedule 3B_Income_Eastern'!AW43+'Schedule 3C_Income_Western'!AW43+'Schedule 3D_Income_The Cape'!AW43</f>
        <v>33158919.049999997</v>
      </c>
      <c r="AX43" s="209" t="s">
        <v>229</v>
      </c>
      <c r="AY43" s="537">
        <f>'Schedule 3B_Income_Eastern'!AY43+'Schedule 3C_Income_Western'!AY43+'Schedule 3D_Income_The Cape'!AY43</f>
        <v>0</v>
      </c>
      <c r="AZ43" s="537">
        <f>'Schedule 3B_Income_Eastern'!AZ43+'Schedule 3C_Income_Western'!AZ43+'Schedule 3D_Income_The Cape'!AZ43</f>
        <v>0</v>
      </c>
      <c r="BA43" s="537">
        <f>'Schedule 3B_Income_Eastern'!BA43+'Schedule 3C_Income_Western'!BA43+'Schedule 3D_Income_The Cape'!BA43</f>
        <v>0</v>
      </c>
      <c r="BB43" s="537">
        <f>'Schedule 3B_Income_Eastern'!BB43+'Schedule 3C_Income_Western'!BB43+'Schedule 3D_Income_The Cape'!BB43</f>
        <v>0</v>
      </c>
      <c r="BC43" s="537">
        <f>'Schedule 3B_Income_Eastern'!BC43+'Schedule 3C_Income_Western'!BC43+'Schedule 3D_Income_The Cape'!BC43</f>
        <v>0</v>
      </c>
      <c r="BD43" s="537">
        <f>'Schedule 3B_Income_Eastern'!BD43+'Schedule 3C_Income_Western'!BD43+'Schedule 3D_Income_The Cape'!BD43</f>
        <v>23125.73</v>
      </c>
      <c r="BE43" s="537">
        <f>'Schedule 3B_Income_Eastern'!BE43+'Schedule 3C_Income_Western'!BE43+'Schedule 3D_Income_The Cape'!BE43</f>
        <v>26663.27</v>
      </c>
      <c r="BF43" s="537">
        <f>'Schedule 3B_Income_Eastern'!BF43+'Schedule 3C_Income_Western'!BF43+'Schedule 3D_Income_The Cape'!BF43</f>
        <v>57121.320000000007</v>
      </c>
      <c r="BG43" s="537">
        <f>'Schedule 3B_Income_Eastern'!BG43+'Schedule 3C_Income_Western'!BG43+'Schedule 3D_Income_The Cape'!BG43</f>
        <v>76776.3</v>
      </c>
      <c r="BH43" s="537">
        <f>'Schedule 3B_Income_Eastern'!BH43+'Schedule 3C_Income_Western'!BH43+'Schedule 3D_Income_The Cape'!BH43</f>
        <v>183686.62000000002</v>
      </c>
      <c r="BI43" s="537">
        <f>'Schedule 3B_Income_Eastern'!BI43+'Schedule 3C_Income_Western'!BI43+'Schedule 3D_Income_The Cape'!BI43</f>
        <v>183686.62000000002</v>
      </c>
      <c r="BJ43" s="209" t="s">
        <v>229</v>
      </c>
      <c r="BK43" s="537">
        <f>'Schedule 3B_Income_Eastern'!BK43+'Schedule 3C_Income_Western'!BK43+'Schedule 3D_Income_The Cape'!BK43</f>
        <v>0</v>
      </c>
      <c r="BL43" s="537">
        <f>'Schedule 3B_Income_Eastern'!BL43+'Schedule 3C_Income_Western'!BL43+'Schedule 3D_Income_The Cape'!BL43</f>
        <v>0</v>
      </c>
      <c r="BM43" s="537">
        <f>'Schedule 3B_Income_Eastern'!BM43+'Schedule 3C_Income_Western'!BM43+'Schedule 3D_Income_The Cape'!BM43</f>
        <v>0</v>
      </c>
      <c r="BN43" s="537">
        <f>'Schedule 3B_Income_Eastern'!BN43+'Schedule 3C_Income_Western'!BN43+'Schedule 3D_Income_The Cape'!BN43</f>
        <v>0</v>
      </c>
      <c r="BO43" s="537">
        <f>'Schedule 3B_Income_Eastern'!BO43+'Schedule 3C_Income_Western'!BO43+'Schedule 3D_Income_The Cape'!BO43</f>
        <v>0</v>
      </c>
      <c r="BP43" s="537">
        <f>'Schedule 3B_Income_Eastern'!BP43+'Schedule 3C_Income_Western'!BP43+'Schedule 3D_Income_The Cape'!BP43</f>
        <v>0</v>
      </c>
      <c r="BQ43" s="537">
        <f>'Schedule 3B_Income_Eastern'!BQ43+'Schedule 3C_Income_Western'!BQ43+'Schedule 3D_Income_The Cape'!BQ43</f>
        <v>0</v>
      </c>
      <c r="BR43" s="537">
        <f>'Schedule 3B_Income_Eastern'!BR43+'Schedule 3C_Income_Western'!BR43+'Schedule 3D_Income_The Cape'!BR43</f>
        <v>0</v>
      </c>
      <c r="BS43" s="537">
        <f>'Schedule 3B_Income_Eastern'!BS43+'Schedule 3C_Income_Western'!BS43+'Schedule 3D_Income_The Cape'!BS43</f>
        <v>0</v>
      </c>
      <c r="BT43" s="537">
        <f>'Schedule 3B_Income_Eastern'!BT43+'Schedule 3C_Income_Western'!BT43+'Schedule 3D_Income_The Cape'!BT43</f>
        <v>0</v>
      </c>
      <c r="BU43" s="537">
        <f>'Schedule 3B_Income_Eastern'!BU43+'Schedule 3C_Income_Western'!BU43+'Schedule 3D_Income_The Cape'!BU43</f>
        <v>0</v>
      </c>
      <c r="BV43" s="209" t="s">
        <v>229</v>
      </c>
      <c r="BW43" s="537">
        <f>'Schedule 3B_Income_Eastern'!BW43+'Schedule 3C_Income_Western'!BW43+'Schedule 3D_Income_The Cape'!BW43</f>
        <v>0</v>
      </c>
      <c r="BX43" s="537">
        <f>'Schedule 3B_Income_Eastern'!BX43+'Schedule 3C_Income_Western'!BX43+'Schedule 3D_Income_The Cape'!BX43</f>
        <v>0</v>
      </c>
      <c r="BY43" s="537">
        <f>'Schedule 3B_Income_Eastern'!BY43+'Schedule 3C_Income_Western'!BY43+'Schedule 3D_Income_The Cape'!BY43</f>
        <v>0</v>
      </c>
      <c r="BZ43" s="537">
        <f>'Schedule 3B_Income_Eastern'!BZ43+'Schedule 3C_Income_Western'!BZ43+'Schedule 3D_Income_The Cape'!BZ43</f>
        <v>0</v>
      </c>
      <c r="CA43" s="537">
        <f>'Schedule 3B_Income_Eastern'!CA43+'Schedule 3C_Income_Western'!CA43+'Schedule 3D_Income_The Cape'!CA43</f>
        <v>0</v>
      </c>
      <c r="CB43" s="537">
        <f>'Schedule 3B_Income_Eastern'!CB43+'Schedule 3C_Income_Western'!CB43+'Schedule 3D_Income_The Cape'!CB43</f>
        <v>102453.13999999998</v>
      </c>
      <c r="CC43" s="537">
        <f>'Schedule 3B_Income_Eastern'!CC43+'Schedule 3C_Income_Western'!CC43+'Schedule 3D_Income_The Cape'!CC43</f>
        <v>120749.46</v>
      </c>
      <c r="CD43" s="537">
        <f>'Schedule 3B_Income_Eastern'!CD43+'Schedule 3C_Income_Western'!CD43+'Schedule 3D_Income_The Cape'!CD43</f>
        <v>122190.05</v>
      </c>
      <c r="CE43" s="537">
        <f>'Schedule 3B_Income_Eastern'!CE43+'Schedule 3C_Income_Western'!CE43+'Schedule 3D_Income_The Cape'!CE43</f>
        <v>72318.77</v>
      </c>
      <c r="CF43" s="537">
        <f>'Schedule 3B_Income_Eastern'!CF43+'Schedule 3C_Income_Western'!CF43+'Schedule 3D_Income_The Cape'!CF43</f>
        <v>417711.42000000004</v>
      </c>
      <c r="CG43" s="537">
        <f>'Schedule 3B_Income_Eastern'!CG43+'Schedule 3C_Income_Western'!CG43+'Schedule 3D_Income_The Cape'!CG43</f>
        <v>417711.42000000004</v>
      </c>
      <c r="CH43" s="209" t="s">
        <v>229</v>
      </c>
      <c r="CI43" s="537">
        <f>'Schedule 3B_Income_Eastern'!CI43+'Schedule 3C_Income_Western'!CI43+'Schedule 3D_Income_The Cape'!CI43</f>
        <v>0</v>
      </c>
      <c r="CJ43" s="537">
        <f>'Schedule 3B_Income_Eastern'!CJ43+'Schedule 3C_Income_Western'!CJ43+'Schedule 3D_Income_The Cape'!CJ43</f>
        <v>0</v>
      </c>
      <c r="CK43" s="537">
        <f>'Schedule 3B_Income_Eastern'!CK43+'Schedule 3C_Income_Western'!CK43+'Schedule 3D_Income_The Cape'!CK43</f>
        <v>0</v>
      </c>
      <c r="CL43" s="537">
        <f>'Schedule 3B_Income_Eastern'!CL43+'Schedule 3C_Income_Western'!CL43+'Schedule 3D_Income_The Cape'!CL43</f>
        <v>0</v>
      </c>
      <c r="CM43" s="367">
        <f t="shared" si="16"/>
        <v>0</v>
      </c>
      <c r="CN43" s="537">
        <f>'Schedule 3B_Income_Eastern'!CN43+'Schedule 3C_Income_Western'!CN43+'Schedule 3D_Income_The Cape'!CN43</f>
        <v>14107599.65</v>
      </c>
      <c r="CO43" s="537">
        <f>'Schedule 3B_Income_Eastern'!CO43+'Schedule 3C_Income_Western'!CO43+'Schedule 3D_Income_The Cape'!CO43</f>
        <v>15684312.859999999</v>
      </c>
      <c r="CP43" s="537">
        <f>'Schedule 3B_Income_Eastern'!CP43+'Schedule 3C_Income_Western'!CP43+'Schedule 3D_Income_The Cape'!CP43</f>
        <v>17064505.610000003</v>
      </c>
      <c r="CQ43" s="537">
        <f>'Schedule 3B_Income_Eastern'!CQ43+'Schedule 3C_Income_Western'!CQ43+'Schedule 3D_Income_The Cape'!CQ43</f>
        <v>19757594.560000002</v>
      </c>
      <c r="CR43" s="367">
        <f t="shared" si="17"/>
        <v>33271407.009999998</v>
      </c>
      <c r="CS43" s="537">
        <f>'Schedule 3B_Income_Eastern'!CS43+'Schedule 3C_Income_Western'!CS43+'Schedule 3D_Income_The Cape'!CS43</f>
        <v>14107599.65</v>
      </c>
      <c r="CT43" s="537">
        <f>'Schedule 3B_Income_Eastern'!CT43+'Schedule 3C_Income_Western'!CT43+'Schedule 3D_Income_The Cape'!CT43</f>
        <v>15684312.859999999</v>
      </c>
      <c r="CU43" s="537">
        <f>'Schedule 3B_Income_Eastern'!CU43+'Schedule 3C_Income_Western'!CU43+'Schedule 3D_Income_The Cape'!CU43</f>
        <v>17064505.610000003</v>
      </c>
      <c r="CV43" s="537">
        <f>'Schedule 3B_Income_Eastern'!CV43+'Schedule 3C_Income_Western'!CV43+'Schedule 3D_Income_The Cape'!CV43</f>
        <v>19757594.560000002</v>
      </c>
      <c r="CW43" s="367">
        <f t="shared" si="18"/>
        <v>33271407.009999998</v>
      </c>
    </row>
    <row r="44" spans="1:101" ht="15.75" customHeight="1">
      <c r="A44" s="79" t="s">
        <v>233</v>
      </c>
      <c r="B44" s="209" t="s">
        <v>232</v>
      </c>
      <c r="C44" s="537">
        <f>'Schedule 3B_Income_Eastern'!C44+'Schedule 3C_Income_Western'!C44+'Schedule 3D_Income_The Cape'!C44</f>
        <v>0</v>
      </c>
      <c r="D44" s="537">
        <f>'Schedule 3B_Income_Eastern'!D44+'Schedule 3C_Income_Western'!D44+'Schedule 3D_Income_The Cape'!D44</f>
        <v>0</v>
      </c>
      <c r="E44" s="537">
        <f>'Schedule 3B_Income_Eastern'!E44+'Schedule 3C_Income_Western'!E44+'Schedule 3D_Income_The Cape'!E44</f>
        <v>0</v>
      </c>
      <c r="F44" s="537">
        <f>'Schedule 3B_Income_Eastern'!F44+'Schedule 3C_Income_Western'!F44+'Schedule 3D_Income_The Cape'!F44</f>
        <v>0</v>
      </c>
      <c r="G44" s="537">
        <f>'Schedule 3B_Income_Eastern'!G44+'Schedule 3C_Income_Western'!G44+'Schedule 3D_Income_The Cape'!G44</f>
        <v>0</v>
      </c>
      <c r="H44" s="537">
        <f>'Schedule 3B_Income_Eastern'!H44+'Schedule 3C_Income_Western'!H44+'Schedule 3D_Income_The Cape'!H44</f>
        <v>2417985.3402793277</v>
      </c>
      <c r="I44" s="537">
        <f>'Schedule 3B_Income_Eastern'!I44+'Schedule 3C_Income_Western'!I44+'Schedule 3D_Income_The Cape'!I44</f>
        <v>2117409.4013735978</v>
      </c>
      <c r="J44" s="537">
        <f>'Schedule 3B_Income_Eastern'!J44+'Schedule 3C_Income_Western'!J44+'Schedule 3D_Income_The Cape'!J44</f>
        <v>2598662.106365799</v>
      </c>
      <c r="K44" s="537">
        <f>'Schedule 3B_Income_Eastern'!K44+'Schedule 3C_Income_Western'!K44+'Schedule 3D_Income_The Cape'!K44</f>
        <v>3141479.0172388488</v>
      </c>
      <c r="L44" s="537">
        <f>'Schedule 3B_Income_Eastern'!L44+'Schedule 3C_Income_Western'!L44+'Schedule 3D_Income_The Cape'!L44</f>
        <v>10275535.865257572</v>
      </c>
      <c r="M44" s="537">
        <f>'Schedule 3B_Income_Eastern'!M44+'Schedule 3C_Income_Western'!M44+'Schedule 3D_Income_The Cape'!M44</f>
        <v>10275535.865257572</v>
      </c>
      <c r="N44" s="209" t="s">
        <v>232</v>
      </c>
      <c r="O44" s="537">
        <f>'Schedule 3B_Income_Eastern'!O44+'Schedule 3C_Income_Western'!O44+'Schedule 3D_Income_The Cape'!O44</f>
        <v>0</v>
      </c>
      <c r="P44" s="537">
        <f>'Schedule 3B_Income_Eastern'!P44+'Schedule 3C_Income_Western'!P44+'Schedule 3D_Income_The Cape'!P44</f>
        <v>0</v>
      </c>
      <c r="Q44" s="537">
        <f>'Schedule 3B_Income_Eastern'!Q44+'Schedule 3C_Income_Western'!Q44+'Schedule 3D_Income_The Cape'!Q44</f>
        <v>0</v>
      </c>
      <c r="R44" s="537">
        <f>'Schedule 3B_Income_Eastern'!R44+'Schedule 3C_Income_Western'!R44+'Schedule 3D_Income_The Cape'!R44</f>
        <v>0</v>
      </c>
      <c r="S44" s="537">
        <f>'Schedule 3B_Income_Eastern'!S44+'Schedule 3C_Income_Western'!S44+'Schedule 3D_Income_The Cape'!S44</f>
        <v>0</v>
      </c>
      <c r="T44" s="537">
        <f>'Schedule 3B_Income_Eastern'!T44+'Schedule 3C_Income_Western'!T44+'Schedule 3D_Income_The Cape'!T44</f>
        <v>3065949.4848180157</v>
      </c>
      <c r="U44" s="537">
        <f>'Schedule 3B_Income_Eastern'!U44+'Schedule 3C_Income_Western'!U44+'Schedule 3D_Income_The Cape'!U44</f>
        <v>3180644.9013761985</v>
      </c>
      <c r="V44" s="537">
        <f>'Schedule 3B_Income_Eastern'!V44+'Schedule 3C_Income_Western'!V44+'Schedule 3D_Income_The Cape'!V44</f>
        <v>3188238.777926458</v>
      </c>
      <c r="W44" s="537">
        <f>'Schedule 3B_Income_Eastern'!W44+'Schedule 3C_Income_Western'!W44+'Schedule 3D_Income_The Cape'!W44</f>
        <v>3476023.5570210507</v>
      </c>
      <c r="X44" s="537">
        <f>'Schedule 3B_Income_Eastern'!X44+'Schedule 3C_Income_Western'!X44+'Schedule 3D_Income_The Cape'!X44</f>
        <v>12910856.721141724</v>
      </c>
      <c r="Y44" s="537">
        <f>'Schedule 3B_Income_Eastern'!Y44+'Schedule 3C_Income_Western'!Y44+'Schedule 3D_Income_The Cape'!Y44</f>
        <v>12910856.721141724</v>
      </c>
      <c r="Z44" s="209" t="s">
        <v>232</v>
      </c>
      <c r="AA44" s="537">
        <f>'Schedule 3B_Income_Eastern'!AA44+'Schedule 3C_Income_Western'!AA44+'Schedule 3D_Income_The Cape'!AA44</f>
        <v>0</v>
      </c>
      <c r="AB44" s="537">
        <f>'Schedule 3B_Income_Eastern'!AB44+'Schedule 3C_Income_Western'!AB44+'Schedule 3D_Income_The Cape'!AB44</f>
        <v>0</v>
      </c>
      <c r="AC44" s="537">
        <f>'Schedule 3B_Income_Eastern'!AC44+'Schedule 3C_Income_Western'!AC44+'Schedule 3D_Income_The Cape'!AC44</f>
        <v>0</v>
      </c>
      <c r="AD44" s="537">
        <f>'Schedule 3B_Income_Eastern'!AD44+'Schedule 3C_Income_Western'!AD44+'Schedule 3D_Income_The Cape'!AD44</f>
        <v>0</v>
      </c>
      <c r="AE44" s="537">
        <f>'Schedule 3B_Income_Eastern'!AE44+'Schedule 3C_Income_Western'!AE44+'Schedule 3D_Income_The Cape'!AE44</f>
        <v>0</v>
      </c>
      <c r="AF44" s="537">
        <f>'Schedule 3B_Income_Eastern'!AF44+'Schedule 3C_Income_Western'!AF44+'Schedule 3D_Income_The Cape'!AF44</f>
        <v>638658.44482371805</v>
      </c>
      <c r="AG44" s="537">
        <f>'Schedule 3B_Income_Eastern'!AG44+'Schedule 3C_Income_Western'!AG44+'Schedule 3D_Income_The Cape'!AG44</f>
        <v>713438.12804937805</v>
      </c>
      <c r="AH44" s="537">
        <f>'Schedule 3B_Income_Eastern'!AH44+'Schedule 3C_Income_Western'!AH44+'Schedule 3D_Income_The Cape'!AH44</f>
        <v>796639.63890549878</v>
      </c>
      <c r="AI44" s="537">
        <f>'Schedule 3B_Income_Eastern'!AI44+'Schedule 3C_Income_Western'!AI44+'Schedule 3D_Income_The Cape'!AI44</f>
        <v>1134673.4656782146</v>
      </c>
      <c r="AJ44" s="537">
        <f>'Schedule 3B_Income_Eastern'!AJ44+'Schedule 3C_Income_Western'!AJ44+'Schedule 3D_Income_The Cape'!AJ44</f>
        <v>3283409.6774568097</v>
      </c>
      <c r="AK44" s="537">
        <f>'Schedule 3B_Income_Eastern'!AK44+'Schedule 3C_Income_Western'!AK44+'Schedule 3D_Income_The Cape'!AK44</f>
        <v>3283409.6774568097</v>
      </c>
      <c r="AL44" s="209" t="s">
        <v>232</v>
      </c>
      <c r="AM44" s="537">
        <f>'Schedule 3B_Income_Eastern'!AM44+'Schedule 3C_Income_Western'!AM44+'Schedule 3D_Income_The Cape'!AM44</f>
        <v>0</v>
      </c>
      <c r="AN44" s="537">
        <f>'Schedule 3B_Income_Eastern'!AN44+'Schedule 3C_Income_Western'!AN44+'Schedule 3D_Income_The Cape'!AN44</f>
        <v>0</v>
      </c>
      <c r="AO44" s="537">
        <f>'Schedule 3B_Income_Eastern'!AO44+'Schedule 3C_Income_Western'!AO44+'Schedule 3D_Income_The Cape'!AO44</f>
        <v>0</v>
      </c>
      <c r="AP44" s="537">
        <f>'Schedule 3B_Income_Eastern'!AP44+'Schedule 3C_Income_Western'!AP44+'Schedule 3D_Income_The Cape'!AP44</f>
        <v>0</v>
      </c>
      <c r="AQ44" s="537">
        <f>'Schedule 3B_Income_Eastern'!AQ44+'Schedule 3C_Income_Western'!AQ44+'Schedule 3D_Income_The Cape'!AQ44</f>
        <v>0</v>
      </c>
      <c r="AR44" s="537">
        <f>'Schedule 3B_Income_Eastern'!AR44+'Schedule 3C_Income_Western'!AR44+'Schedule 3D_Income_The Cape'!AR44</f>
        <v>5082196.8164119385</v>
      </c>
      <c r="AS44" s="537">
        <f>'Schedule 3B_Income_Eastern'!AS44+'Schedule 3C_Income_Western'!AS44+'Schedule 3D_Income_The Cape'!AS44</f>
        <v>6455033.0010931958</v>
      </c>
      <c r="AT44" s="537">
        <f>'Schedule 3B_Income_Eastern'!AT44+'Schedule 3C_Income_Western'!AT44+'Schedule 3D_Income_The Cape'!AT44</f>
        <v>6949237.9724498764</v>
      </c>
      <c r="AU44" s="537">
        <f>'Schedule 3B_Income_Eastern'!AU44+'Schedule 3C_Income_Western'!AU44+'Schedule 3D_Income_The Cape'!AU44</f>
        <v>7962706.6496829428</v>
      </c>
      <c r="AV44" s="537">
        <f>'Schedule 3B_Income_Eastern'!AV44+'Schedule 3C_Income_Western'!AV44+'Schedule 3D_Income_The Cape'!AV44</f>
        <v>26449174.439637952</v>
      </c>
      <c r="AW44" s="537">
        <f>'Schedule 3B_Income_Eastern'!AW44+'Schedule 3C_Income_Western'!AW44+'Schedule 3D_Income_The Cape'!AW44</f>
        <v>26449174.439637952</v>
      </c>
      <c r="AX44" s="209" t="s">
        <v>232</v>
      </c>
      <c r="AY44" s="537">
        <f>'Schedule 3B_Income_Eastern'!AY44+'Schedule 3C_Income_Western'!AY44+'Schedule 3D_Income_The Cape'!AY44</f>
        <v>0</v>
      </c>
      <c r="AZ44" s="537">
        <f>'Schedule 3B_Income_Eastern'!AZ44+'Schedule 3C_Income_Western'!AZ44+'Schedule 3D_Income_The Cape'!AZ44</f>
        <v>0</v>
      </c>
      <c r="BA44" s="537">
        <f>'Schedule 3B_Income_Eastern'!BA44+'Schedule 3C_Income_Western'!BA44+'Schedule 3D_Income_The Cape'!BA44</f>
        <v>0</v>
      </c>
      <c r="BB44" s="537">
        <f>'Schedule 3B_Income_Eastern'!BB44+'Schedule 3C_Income_Western'!BB44+'Schedule 3D_Income_The Cape'!BB44</f>
        <v>0</v>
      </c>
      <c r="BC44" s="537">
        <f>'Schedule 3B_Income_Eastern'!BC44+'Schedule 3C_Income_Western'!BC44+'Schedule 3D_Income_The Cape'!BC44</f>
        <v>0</v>
      </c>
      <c r="BD44" s="537">
        <f>'Schedule 3B_Income_Eastern'!BD44+'Schedule 3C_Income_Western'!BD44+'Schedule 3D_Income_The Cape'!BD44</f>
        <v>18388.540684844123</v>
      </c>
      <c r="BE44" s="537">
        <f>'Schedule 3B_Income_Eastern'!BE44+'Schedule 3C_Income_Western'!BE44+'Schedule 3D_Income_The Cape'!BE44</f>
        <v>21280.143174920428</v>
      </c>
      <c r="BF44" s="537">
        <f>'Schedule 3B_Income_Eastern'!BF44+'Schedule 3C_Income_Western'!BF44+'Schedule 3D_Income_The Cape'!BF44</f>
        <v>45659.13286756348</v>
      </c>
      <c r="BG44" s="537">
        <f>'Schedule 3B_Income_Eastern'!BG44+'Schedule 3C_Income_Western'!BG44+'Schedule 3D_Income_The Cape'!BG44</f>
        <v>61443.631569795914</v>
      </c>
      <c r="BH44" s="537">
        <f>'Schedule 3B_Income_Eastern'!BH44+'Schedule 3C_Income_Western'!BH44+'Schedule 3D_Income_The Cape'!BH44</f>
        <v>146771.44829712395</v>
      </c>
      <c r="BI44" s="537">
        <f>'Schedule 3B_Income_Eastern'!BI44+'Schedule 3C_Income_Western'!BI44+'Schedule 3D_Income_The Cape'!BI44</f>
        <v>146771.44829712395</v>
      </c>
      <c r="BJ44" s="209" t="s">
        <v>232</v>
      </c>
      <c r="BK44" s="537">
        <f>'Schedule 3B_Income_Eastern'!BK44+'Schedule 3C_Income_Western'!BK44+'Schedule 3D_Income_The Cape'!BK44</f>
        <v>0</v>
      </c>
      <c r="BL44" s="537">
        <f>'Schedule 3B_Income_Eastern'!BL44+'Schedule 3C_Income_Western'!BL44+'Schedule 3D_Income_The Cape'!BL44</f>
        <v>0</v>
      </c>
      <c r="BM44" s="537">
        <f>'Schedule 3B_Income_Eastern'!BM44+'Schedule 3C_Income_Western'!BM44+'Schedule 3D_Income_The Cape'!BM44</f>
        <v>0</v>
      </c>
      <c r="BN44" s="537">
        <f>'Schedule 3B_Income_Eastern'!BN44+'Schedule 3C_Income_Western'!BN44+'Schedule 3D_Income_The Cape'!BN44</f>
        <v>0</v>
      </c>
      <c r="BO44" s="537">
        <f>'Schedule 3B_Income_Eastern'!BO44+'Schedule 3C_Income_Western'!BO44+'Schedule 3D_Income_The Cape'!BO44</f>
        <v>0</v>
      </c>
      <c r="BP44" s="537">
        <f>'Schedule 3B_Income_Eastern'!BP44+'Schedule 3C_Income_Western'!BP44+'Schedule 3D_Income_The Cape'!BP44</f>
        <v>0</v>
      </c>
      <c r="BQ44" s="537">
        <f>'Schedule 3B_Income_Eastern'!BQ44+'Schedule 3C_Income_Western'!BQ44+'Schedule 3D_Income_The Cape'!BQ44</f>
        <v>0</v>
      </c>
      <c r="BR44" s="537">
        <f>'Schedule 3B_Income_Eastern'!BR44+'Schedule 3C_Income_Western'!BR44+'Schedule 3D_Income_The Cape'!BR44</f>
        <v>0</v>
      </c>
      <c r="BS44" s="537">
        <f>'Schedule 3B_Income_Eastern'!BS44+'Schedule 3C_Income_Western'!BS44+'Schedule 3D_Income_The Cape'!BS44</f>
        <v>0</v>
      </c>
      <c r="BT44" s="537">
        <f>'Schedule 3B_Income_Eastern'!BT44+'Schedule 3C_Income_Western'!BT44+'Schedule 3D_Income_The Cape'!BT44</f>
        <v>0</v>
      </c>
      <c r="BU44" s="537">
        <f>'Schedule 3B_Income_Eastern'!BU44+'Schedule 3C_Income_Western'!BU44+'Schedule 3D_Income_The Cape'!BU44</f>
        <v>0</v>
      </c>
      <c r="BV44" s="209" t="s">
        <v>232</v>
      </c>
      <c r="BW44" s="537">
        <f>'Schedule 3B_Income_Eastern'!BW44+'Schedule 3C_Income_Western'!BW44+'Schedule 3D_Income_The Cape'!BW44</f>
        <v>0</v>
      </c>
      <c r="BX44" s="537">
        <f>'Schedule 3B_Income_Eastern'!BX44+'Schedule 3C_Income_Western'!BX44+'Schedule 3D_Income_The Cape'!BX44</f>
        <v>0</v>
      </c>
      <c r="BY44" s="537">
        <f>'Schedule 3B_Income_Eastern'!BY44+'Schedule 3C_Income_Western'!BY44+'Schedule 3D_Income_The Cape'!BY44</f>
        <v>0</v>
      </c>
      <c r="BZ44" s="537">
        <f>'Schedule 3B_Income_Eastern'!BZ44+'Schedule 3C_Income_Western'!BZ44+'Schedule 3D_Income_The Cape'!BZ44</f>
        <v>0</v>
      </c>
      <c r="CA44" s="537">
        <f>'Schedule 3B_Income_Eastern'!CA44+'Schedule 3C_Income_Western'!CA44+'Schedule 3D_Income_The Cape'!CA44</f>
        <v>0</v>
      </c>
      <c r="CB44" s="537">
        <f>'Schedule 3B_Income_Eastern'!CB44+'Schedule 3C_Income_Western'!CB44+'Schedule 3D_Income_The Cape'!CB44</f>
        <v>81397.755460454893</v>
      </c>
      <c r="CC44" s="537">
        <f>'Schedule 3B_Income_Eastern'!CC44+'Schedule 3C_Income_Western'!CC44+'Schedule 3D_Income_The Cape'!CC44</f>
        <v>97070.528369249616</v>
      </c>
      <c r="CD44" s="537">
        <f>'Schedule 3B_Income_Eastern'!CD44+'Schedule 3C_Income_Western'!CD44+'Schedule 3D_Income_The Cape'!CD44</f>
        <v>98055.493933251011</v>
      </c>
      <c r="CE44" s="537">
        <f>'Schedule 3B_Income_Eastern'!CE44+'Schedule 3C_Income_Western'!CE44+'Schedule 3D_Income_The Cape'!CE44</f>
        <v>57963.610194391622</v>
      </c>
      <c r="CF44" s="537">
        <f>'Schedule 3B_Income_Eastern'!CF44+'Schedule 3C_Income_Western'!CF44+'Schedule 3D_Income_The Cape'!CF44</f>
        <v>334487.38795734715</v>
      </c>
      <c r="CG44" s="537">
        <f>'Schedule 3B_Income_Eastern'!CG44+'Schedule 3C_Income_Western'!CG44+'Schedule 3D_Income_The Cape'!CG44</f>
        <v>334487.38795734715</v>
      </c>
      <c r="CH44" s="209" t="s">
        <v>232</v>
      </c>
      <c r="CI44" s="537">
        <f>'Schedule 3B_Income_Eastern'!CI44+'Schedule 3C_Income_Western'!CI44+'Schedule 3D_Income_The Cape'!CI44</f>
        <v>0</v>
      </c>
      <c r="CJ44" s="537">
        <f>'Schedule 3B_Income_Eastern'!CJ44+'Schedule 3C_Income_Western'!CJ44+'Schedule 3D_Income_The Cape'!CJ44</f>
        <v>0</v>
      </c>
      <c r="CK44" s="537">
        <f>'Schedule 3B_Income_Eastern'!CK44+'Schedule 3C_Income_Western'!CK44+'Schedule 3D_Income_The Cape'!CK44</f>
        <v>0</v>
      </c>
      <c r="CL44" s="537">
        <f>'Schedule 3B_Income_Eastern'!CL44+'Schedule 3C_Income_Western'!CL44+'Schedule 3D_Income_The Cape'!CL44</f>
        <v>0</v>
      </c>
      <c r="CM44" s="367">
        <f t="shared" si="16"/>
        <v>0</v>
      </c>
      <c r="CN44" s="537">
        <f>'Schedule 3B_Income_Eastern'!CN44+'Schedule 3C_Income_Western'!CN44+'Schedule 3D_Income_The Cape'!CN44</f>
        <v>11304576.3824783</v>
      </c>
      <c r="CO44" s="537">
        <f>'Schedule 3B_Income_Eastern'!CO44+'Schedule 3C_Income_Western'!CO44+'Schedule 3D_Income_The Cape'!CO44</f>
        <v>12584876.103436541</v>
      </c>
      <c r="CP44" s="537">
        <f>'Schedule 3B_Income_Eastern'!CP44+'Schedule 3C_Income_Western'!CP44+'Schedule 3D_Income_The Cape'!CP44</f>
        <v>13676493.122448448</v>
      </c>
      <c r="CQ44" s="537">
        <f>'Schedule 3B_Income_Eastern'!CQ44+'Schedule 3C_Income_Western'!CQ44+'Schedule 3D_Income_The Cape'!CQ44</f>
        <v>15834289.931385245</v>
      </c>
      <c r="CR44" s="367">
        <f t="shared" si="17"/>
        <v>26804289.651813451</v>
      </c>
      <c r="CS44" s="537">
        <f>'Schedule 3B_Income_Eastern'!CS44+'Schedule 3C_Income_Western'!CS44+'Schedule 3D_Income_The Cape'!CS44</f>
        <v>11304576.3824783</v>
      </c>
      <c r="CT44" s="537">
        <f>'Schedule 3B_Income_Eastern'!CT44+'Schedule 3C_Income_Western'!CT44+'Schedule 3D_Income_The Cape'!CT44</f>
        <v>12584876.103436541</v>
      </c>
      <c r="CU44" s="537">
        <f>'Schedule 3B_Income_Eastern'!CU44+'Schedule 3C_Income_Western'!CU44+'Schedule 3D_Income_The Cape'!CU44</f>
        <v>13676493.122448448</v>
      </c>
      <c r="CV44" s="537">
        <f>'Schedule 3B_Income_Eastern'!CV44+'Schedule 3C_Income_Western'!CV44+'Schedule 3D_Income_The Cape'!CV44</f>
        <v>15834289.931385245</v>
      </c>
      <c r="CW44" s="367">
        <f t="shared" si="18"/>
        <v>26804289.651813455</v>
      </c>
    </row>
    <row r="45" spans="1:101" ht="15.75" customHeight="1">
      <c r="A45" s="79" t="s">
        <v>236</v>
      </c>
      <c r="B45" s="209" t="s">
        <v>235</v>
      </c>
      <c r="C45" s="537">
        <f>'Schedule 3B_Income_Eastern'!C45+'Schedule 3C_Income_Western'!C45+'Schedule 3D_Income_The Cape'!C45</f>
        <v>33792.670000000006</v>
      </c>
      <c r="D45" s="537">
        <f>'Schedule 3B_Income_Eastern'!D45+'Schedule 3C_Income_Western'!D45+'Schedule 3D_Income_The Cape'!D45</f>
        <v>23284.370000000003</v>
      </c>
      <c r="E45" s="537">
        <f>'Schedule 3B_Income_Eastern'!E45+'Schedule 3C_Income_Western'!E45+'Schedule 3D_Income_The Cape'!E45</f>
        <v>29214.71</v>
      </c>
      <c r="F45" s="537">
        <f>'Schedule 3B_Income_Eastern'!F45+'Schedule 3C_Income_Western'!F45+'Schedule 3D_Income_The Cape'!F45</f>
        <v>22347.71</v>
      </c>
      <c r="G45" s="537">
        <f>'Schedule 3B_Income_Eastern'!G45+'Schedule 3C_Income_Western'!G45+'Schedule 3D_Income_The Cape'!G45</f>
        <v>108639.45999999999</v>
      </c>
      <c r="H45" s="537">
        <f>'Schedule 3B_Income_Eastern'!H45+'Schedule 3C_Income_Western'!H45+'Schedule 3D_Income_The Cape'!H45</f>
        <v>0</v>
      </c>
      <c r="I45" s="537">
        <f>'Schedule 3B_Income_Eastern'!I45+'Schedule 3C_Income_Western'!I45+'Schedule 3D_Income_The Cape'!I45</f>
        <v>0</v>
      </c>
      <c r="J45" s="537">
        <f>'Schedule 3B_Income_Eastern'!J45+'Schedule 3C_Income_Western'!J45+'Schedule 3D_Income_The Cape'!J45</f>
        <v>0</v>
      </c>
      <c r="K45" s="537">
        <f>'Schedule 3B_Income_Eastern'!K45+'Schedule 3C_Income_Western'!K45+'Schedule 3D_Income_The Cape'!K45</f>
        <v>0</v>
      </c>
      <c r="L45" s="537">
        <f>'Schedule 3B_Income_Eastern'!L45+'Schedule 3C_Income_Western'!L45+'Schedule 3D_Income_The Cape'!L45</f>
        <v>0</v>
      </c>
      <c r="M45" s="537">
        <f>'Schedule 3B_Income_Eastern'!M45+'Schedule 3C_Income_Western'!M45+'Schedule 3D_Income_The Cape'!M45</f>
        <v>108639.45999999999</v>
      </c>
      <c r="N45" s="209" t="s">
        <v>235</v>
      </c>
      <c r="O45" s="537">
        <f>'Schedule 3B_Income_Eastern'!O45+'Schedule 3C_Income_Western'!O45+'Schedule 3D_Income_The Cape'!O45</f>
        <v>46728.600000000006</v>
      </c>
      <c r="P45" s="537">
        <f>'Schedule 3B_Income_Eastern'!P45+'Schedule 3C_Income_Western'!P45+'Schedule 3D_Income_The Cape'!P45</f>
        <v>42468.69</v>
      </c>
      <c r="Q45" s="537">
        <f>'Schedule 3B_Income_Eastern'!Q45+'Schedule 3C_Income_Western'!Q45+'Schedule 3D_Income_The Cape'!Q45</f>
        <v>38168.429999999993</v>
      </c>
      <c r="R45" s="537">
        <f>'Schedule 3B_Income_Eastern'!R45+'Schedule 3C_Income_Western'!R45+'Schedule 3D_Income_The Cape'!R45</f>
        <v>35955.960000000006</v>
      </c>
      <c r="S45" s="537">
        <f>'Schedule 3B_Income_Eastern'!S45+'Schedule 3C_Income_Western'!S45+'Schedule 3D_Income_The Cape'!S45</f>
        <v>163321.68</v>
      </c>
      <c r="T45" s="537">
        <f>'Schedule 3B_Income_Eastern'!T45+'Schedule 3C_Income_Western'!T45+'Schedule 3D_Income_The Cape'!T45</f>
        <v>0</v>
      </c>
      <c r="U45" s="537">
        <f>'Schedule 3B_Income_Eastern'!U45+'Schedule 3C_Income_Western'!U45+'Schedule 3D_Income_The Cape'!U45</f>
        <v>0</v>
      </c>
      <c r="V45" s="537">
        <f>'Schedule 3B_Income_Eastern'!V45+'Schedule 3C_Income_Western'!V45+'Schedule 3D_Income_The Cape'!V45</f>
        <v>0</v>
      </c>
      <c r="W45" s="537">
        <f>'Schedule 3B_Income_Eastern'!W45+'Schedule 3C_Income_Western'!W45+'Schedule 3D_Income_The Cape'!W45</f>
        <v>0</v>
      </c>
      <c r="X45" s="537">
        <f>'Schedule 3B_Income_Eastern'!X45+'Schedule 3C_Income_Western'!X45+'Schedule 3D_Income_The Cape'!X45</f>
        <v>0</v>
      </c>
      <c r="Y45" s="537">
        <f>'Schedule 3B_Income_Eastern'!Y45+'Schedule 3C_Income_Western'!Y45+'Schedule 3D_Income_The Cape'!Y45</f>
        <v>163321.68</v>
      </c>
      <c r="Z45" s="209" t="s">
        <v>235</v>
      </c>
      <c r="AA45" s="537">
        <f>'Schedule 3B_Income_Eastern'!AA45+'Schedule 3C_Income_Western'!AA45+'Schedule 3D_Income_The Cape'!AA45</f>
        <v>13542.89</v>
      </c>
      <c r="AB45" s="537">
        <f>'Schedule 3B_Income_Eastern'!AB45+'Schedule 3C_Income_Western'!AB45+'Schedule 3D_Income_The Cape'!AB45</f>
        <v>13139.99</v>
      </c>
      <c r="AC45" s="537">
        <f>'Schedule 3B_Income_Eastern'!AC45+'Schedule 3C_Income_Western'!AC45+'Schedule 3D_Income_The Cape'!AC45</f>
        <v>12223.029999999999</v>
      </c>
      <c r="AD45" s="537">
        <f>'Schedule 3B_Income_Eastern'!AD45+'Schedule 3C_Income_Western'!AD45+'Schedule 3D_Income_The Cape'!AD45</f>
        <v>10421.75</v>
      </c>
      <c r="AE45" s="537">
        <f>'Schedule 3B_Income_Eastern'!AE45+'Schedule 3C_Income_Western'!AE45+'Schedule 3D_Income_The Cape'!AE45</f>
        <v>49327.66</v>
      </c>
      <c r="AF45" s="537">
        <f>'Schedule 3B_Income_Eastern'!AF45+'Schedule 3C_Income_Western'!AF45+'Schedule 3D_Income_The Cape'!AF45</f>
        <v>0</v>
      </c>
      <c r="AG45" s="537">
        <f>'Schedule 3B_Income_Eastern'!AG45+'Schedule 3C_Income_Western'!AG45+'Schedule 3D_Income_The Cape'!AG45</f>
        <v>0</v>
      </c>
      <c r="AH45" s="537">
        <f>'Schedule 3B_Income_Eastern'!AH45+'Schedule 3C_Income_Western'!AH45+'Schedule 3D_Income_The Cape'!AH45</f>
        <v>0</v>
      </c>
      <c r="AI45" s="537">
        <f>'Schedule 3B_Income_Eastern'!AI45+'Schedule 3C_Income_Western'!AI45+'Schedule 3D_Income_The Cape'!AI45</f>
        <v>0</v>
      </c>
      <c r="AJ45" s="537">
        <f>'Schedule 3B_Income_Eastern'!AJ45+'Schedule 3C_Income_Western'!AJ45+'Schedule 3D_Income_The Cape'!AJ45</f>
        <v>0</v>
      </c>
      <c r="AK45" s="537">
        <f>'Schedule 3B_Income_Eastern'!AK45+'Schedule 3C_Income_Western'!AK45+'Schedule 3D_Income_The Cape'!AK45</f>
        <v>49327.66</v>
      </c>
      <c r="AL45" s="209" t="s">
        <v>235</v>
      </c>
      <c r="AM45" s="537">
        <f>'Schedule 3B_Income_Eastern'!AM45+'Schedule 3C_Income_Western'!AM45+'Schedule 3D_Income_The Cape'!AM45</f>
        <v>133885.34</v>
      </c>
      <c r="AN45" s="537">
        <f>'Schedule 3B_Income_Eastern'!AN45+'Schedule 3C_Income_Western'!AN45+'Schedule 3D_Income_The Cape'!AN45</f>
        <v>116594.68</v>
      </c>
      <c r="AO45" s="537">
        <f>'Schedule 3B_Income_Eastern'!AO45+'Schedule 3C_Income_Western'!AO45+'Schedule 3D_Income_The Cape'!AO45</f>
        <v>106903.55</v>
      </c>
      <c r="AP45" s="537">
        <f>'Schedule 3B_Income_Eastern'!AP45+'Schedule 3C_Income_Western'!AP45+'Schedule 3D_Income_The Cape'!AP45</f>
        <v>103926.53</v>
      </c>
      <c r="AQ45" s="537">
        <f>'Schedule 3B_Income_Eastern'!AQ45+'Schedule 3C_Income_Western'!AQ45+'Schedule 3D_Income_The Cape'!AQ45</f>
        <v>461310.10000000003</v>
      </c>
      <c r="AR45" s="537">
        <f>'Schedule 3B_Income_Eastern'!AR45+'Schedule 3C_Income_Western'!AR45+'Schedule 3D_Income_The Cape'!AR45</f>
        <v>0</v>
      </c>
      <c r="AS45" s="537">
        <f>'Schedule 3B_Income_Eastern'!AS45+'Schedule 3C_Income_Western'!AS45+'Schedule 3D_Income_The Cape'!AS45</f>
        <v>0</v>
      </c>
      <c r="AT45" s="537">
        <f>'Schedule 3B_Income_Eastern'!AT45+'Schedule 3C_Income_Western'!AT45+'Schedule 3D_Income_The Cape'!AT45</f>
        <v>0</v>
      </c>
      <c r="AU45" s="537">
        <f>'Schedule 3B_Income_Eastern'!AU45+'Schedule 3C_Income_Western'!AU45+'Schedule 3D_Income_The Cape'!AU45</f>
        <v>0</v>
      </c>
      <c r="AV45" s="537">
        <f>'Schedule 3B_Income_Eastern'!AV45+'Schedule 3C_Income_Western'!AV45+'Schedule 3D_Income_The Cape'!AV45</f>
        <v>0</v>
      </c>
      <c r="AW45" s="537">
        <f>'Schedule 3B_Income_Eastern'!AW45+'Schedule 3C_Income_Western'!AW45+'Schedule 3D_Income_The Cape'!AW45</f>
        <v>461310.10000000003</v>
      </c>
      <c r="AX45" s="209" t="s">
        <v>235</v>
      </c>
      <c r="AY45" s="537">
        <f>'Schedule 3B_Income_Eastern'!AY45+'Schedule 3C_Income_Western'!AY45+'Schedule 3D_Income_The Cape'!AY45</f>
        <v>728.96</v>
      </c>
      <c r="AZ45" s="537">
        <f>'Schedule 3B_Income_Eastern'!AZ45+'Schedule 3C_Income_Western'!AZ45+'Schedule 3D_Income_The Cape'!AZ45</f>
        <v>919.5</v>
      </c>
      <c r="BA45" s="537">
        <f>'Schedule 3B_Income_Eastern'!BA45+'Schedule 3C_Income_Western'!BA45+'Schedule 3D_Income_The Cape'!BA45</f>
        <v>1248.25</v>
      </c>
      <c r="BB45" s="537">
        <f>'Schedule 3B_Income_Eastern'!BB45+'Schedule 3C_Income_Western'!BB45+'Schedule 3D_Income_The Cape'!BB45</f>
        <v>1119.8699999999999</v>
      </c>
      <c r="BC45" s="537">
        <f>'Schedule 3B_Income_Eastern'!BC45+'Schedule 3C_Income_Western'!BC45+'Schedule 3D_Income_The Cape'!BC45</f>
        <v>4016.58</v>
      </c>
      <c r="BD45" s="537">
        <f>'Schedule 3B_Income_Eastern'!BD45+'Schedule 3C_Income_Western'!BD45+'Schedule 3D_Income_The Cape'!BD45</f>
        <v>0</v>
      </c>
      <c r="BE45" s="537">
        <f>'Schedule 3B_Income_Eastern'!BE45+'Schedule 3C_Income_Western'!BE45+'Schedule 3D_Income_The Cape'!BE45</f>
        <v>0</v>
      </c>
      <c r="BF45" s="537">
        <f>'Schedule 3B_Income_Eastern'!BF45+'Schedule 3C_Income_Western'!BF45+'Schedule 3D_Income_The Cape'!BF45</f>
        <v>0</v>
      </c>
      <c r="BG45" s="537">
        <f>'Schedule 3B_Income_Eastern'!BG45+'Schedule 3C_Income_Western'!BG45+'Schedule 3D_Income_The Cape'!BG45</f>
        <v>0</v>
      </c>
      <c r="BH45" s="537">
        <f>'Schedule 3B_Income_Eastern'!BH45+'Schedule 3C_Income_Western'!BH45+'Schedule 3D_Income_The Cape'!BH45</f>
        <v>0</v>
      </c>
      <c r="BI45" s="537">
        <f>'Schedule 3B_Income_Eastern'!BI45+'Schedule 3C_Income_Western'!BI45+'Schedule 3D_Income_The Cape'!BI45</f>
        <v>4016.58</v>
      </c>
      <c r="BJ45" s="209" t="s">
        <v>235</v>
      </c>
      <c r="BK45" s="537">
        <f>'Schedule 3B_Income_Eastern'!BK45+'Schedule 3C_Income_Western'!BK45+'Schedule 3D_Income_The Cape'!BK45</f>
        <v>0</v>
      </c>
      <c r="BL45" s="537">
        <f>'Schedule 3B_Income_Eastern'!BL45+'Schedule 3C_Income_Western'!BL45+'Schedule 3D_Income_The Cape'!BL45</f>
        <v>0</v>
      </c>
      <c r="BM45" s="537">
        <f>'Schedule 3B_Income_Eastern'!BM45+'Schedule 3C_Income_Western'!BM45+'Schedule 3D_Income_The Cape'!BM45</f>
        <v>0</v>
      </c>
      <c r="BN45" s="537">
        <f>'Schedule 3B_Income_Eastern'!BN45+'Schedule 3C_Income_Western'!BN45+'Schedule 3D_Income_The Cape'!BN45</f>
        <v>0</v>
      </c>
      <c r="BO45" s="537">
        <f>'Schedule 3B_Income_Eastern'!BO45+'Schedule 3C_Income_Western'!BO45+'Schedule 3D_Income_The Cape'!BO45</f>
        <v>0</v>
      </c>
      <c r="BP45" s="537">
        <f>'Schedule 3B_Income_Eastern'!BP45+'Schedule 3C_Income_Western'!BP45+'Schedule 3D_Income_The Cape'!BP45</f>
        <v>0</v>
      </c>
      <c r="BQ45" s="537">
        <f>'Schedule 3B_Income_Eastern'!BQ45+'Schedule 3C_Income_Western'!BQ45+'Schedule 3D_Income_The Cape'!BQ45</f>
        <v>0</v>
      </c>
      <c r="BR45" s="537">
        <f>'Schedule 3B_Income_Eastern'!BR45+'Schedule 3C_Income_Western'!BR45+'Schedule 3D_Income_The Cape'!BR45</f>
        <v>0</v>
      </c>
      <c r="BS45" s="537">
        <f>'Schedule 3B_Income_Eastern'!BS45+'Schedule 3C_Income_Western'!BS45+'Schedule 3D_Income_The Cape'!BS45</f>
        <v>0</v>
      </c>
      <c r="BT45" s="537">
        <f>'Schedule 3B_Income_Eastern'!BT45+'Schedule 3C_Income_Western'!BT45+'Schedule 3D_Income_The Cape'!BT45</f>
        <v>0</v>
      </c>
      <c r="BU45" s="537">
        <f>'Schedule 3B_Income_Eastern'!BU45+'Schedule 3C_Income_Western'!BU45+'Schedule 3D_Income_The Cape'!BU45</f>
        <v>0</v>
      </c>
      <c r="BV45" s="209" t="s">
        <v>235</v>
      </c>
      <c r="BW45" s="537">
        <f>'Schedule 3B_Income_Eastern'!BW45+'Schedule 3C_Income_Western'!BW45+'Schedule 3D_Income_The Cape'!BW45</f>
        <v>1000.78</v>
      </c>
      <c r="BX45" s="537">
        <f>'Schedule 3B_Income_Eastern'!BX45+'Schedule 3C_Income_Western'!BX45+'Schedule 3D_Income_The Cape'!BX45</f>
        <v>579.75</v>
      </c>
      <c r="BY45" s="537">
        <f>'Schedule 3B_Income_Eastern'!BY45+'Schedule 3C_Income_Western'!BY45+'Schedule 3D_Income_The Cape'!BY45</f>
        <v>711.77</v>
      </c>
      <c r="BZ45" s="537">
        <f>'Schedule 3B_Income_Eastern'!BZ45+'Schedule 3C_Income_Western'!BZ45+'Schedule 3D_Income_The Cape'!BZ45</f>
        <v>611.26</v>
      </c>
      <c r="CA45" s="537">
        <f>'Schedule 3B_Income_Eastern'!CA45+'Schedule 3C_Income_Western'!CA45+'Schedule 3D_Income_The Cape'!CA45</f>
        <v>2903.56</v>
      </c>
      <c r="CB45" s="537">
        <f>'Schedule 3B_Income_Eastern'!CB45+'Schedule 3C_Income_Western'!CB45+'Schedule 3D_Income_The Cape'!CB45</f>
        <v>0</v>
      </c>
      <c r="CC45" s="537">
        <f>'Schedule 3B_Income_Eastern'!CC45+'Schedule 3C_Income_Western'!CC45+'Schedule 3D_Income_The Cape'!CC45</f>
        <v>0</v>
      </c>
      <c r="CD45" s="537">
        <f>'Schedule 3B_Income_Eastern'!CD45+'Schedule 3C_Income_Western'!CD45+'Schedule 3D_Income_The Cape'!CD45</f>
        <v>0</v>
      </c>
      <c r="CE45" s="537">
        <f>'Schedule 3B_Income_Eastern'!CE45+'Schedule 3C_Income_Western'!CE45+'Schedule 3D_Income_The Cape'!CE45</f>
        <v>0</v>
      </c>
      <c r="CF45" s="537">
        <f>'Schedule 3B_Income_Eastern'!CF45+'Schedule 3C_Income_Western'!CF45+'Schedule 3D_Income_The Cape'!CF45</f>
        <v>0</v>
      </c>
      <c r="CG45" s="537">
        <f>'Schedule 3B_Income_Eastern'!CG45+'Schedule 3C_Income_Western'!CG45+'Schedule 3D_Income_The Cape'!CG45</f>
        <v>2903.56</v>
      </c>
      <c r="CH45" s="209" t="s">
        <v>235</v>
      </c>
      <c r="CI45" s="537">
        <f>'Schedule 3B_Income_Eastern'!CI45+'Schedule 3C_Income_Western'!CI45+'Schedule 3D_Income_The Cape'!CI45</f>
        <v>229679.24</v>
      </c>
      <c r="CJ45" s="537">
        <f>'Schedule 3B_Income_Eastern'!CJ45+'Schedule 3C_Income_Western'!CJ45+'Schedule 3D_Income_The Cape'!CJ45</f>
        <v>196986.98</v>
      </c>
      <c r="CK45" s="537">
        <f>'Schedule 3B_Income_Eastern'!CK45+'Schedule 3C_Income_Western'!CK45+'Schedule 3D_Income_The Cape'!CK45</f>
        <v>188469.74</v>
      </c>
      <c r="CL45" s="537">
        <f>'Schedule 3B_Income_Eastern'!CL45+'Schedule 3C_Income_Western'!CL45+'Schedule 3D_Income_The Cape'!CL45</f>
        <v>174383.08</v>
      </c>
      <c r="CM45" s="367">
        <f t="shared" si="16"/>
        <v>324192.36000000004</v>
      </c>
      <c r="CN45" s="537">
        <f>'Schedule 3B_Income_Eastern'!CN45+'Schedule 3C_Income_Western'!CN45+'Schedule 3D_Income_The Cape'!CN45</f>
        <v>0</v>
      </c>
      <c r="CO45" s="537">
        <f>'Schedule 3B_Income_Eastern'!CO45+'Schedule 3C_Income_Western'!CO45+'Schedule 3D_Income_The Cape'!CO45</f>
        <v>0</v>
      </c>
      <c r="CP45" s="537">
        <f>'Schedule 3B_Income_Eastern'!CP45+'Schedule 3C_Income_Western'!CP45+'Schedule 3D_Income_The Cape'!CP45</f>
        <v>0</v>
      </c>
      <c r="CQ45" s="537">
        <f>'Schedule 3B_Income_Eastern'!CQ45+'Schedule 3C_Income_Western'!CQ45+'Schedule 3D_Income_The Cape'!CQ45</f>
        <v>0</v>
      </c>
      <c r="CR45" s="367">
        <f t="shared" si="17"/>
        <v>0</v>
      </c>
      <c r="CS45" s="537">
        <f>'Schedule 3B_Income_Eastern'!CS45+'Schedule 3C_Income_Western'!CS45+'Schedule 3D_Income_The Cape'!CS45</f>
        <v>229679.24</v>
      </c>
      <c r="CT45" s="537">
        <f>'Schedule 3B_Income_Eastern'!CT45+'Schedule 3C_Income_Western'!CT45+'Schedule 3D_Income_The Cape'!CT45</f>
        <v>196986.98</v>
      </c>
      <c r="CU45" s="537">
        <f>'Schedule 3B_Income_Eastern'!CU45+'Schedule 3C_Income_Western'!CU45+'Schedule 3D_Income_The Cape'!CU45</f>
        <v>188469.74</v>
      </c>
      <c r="CV45" s="537">
        <f>'Schedule 3B_Income_Eastern'!CV45+'Schedule 3C_Income_Western'!CV45+'Schedule 3D_Income_The Cape'!CV45</f>
        <v>174383.08</v>
      </c>
      <c r="CW45" s="367">
        <f t="shared" si="18"/>
        <v>324192.36</v>
      </c>
    </row>
    <row r="46" spans="1:101" ht="15.75" customHeight="1">
      <c r="A46" s="79" t="s">
        <v>238</v>
      </c>
      <c r="B46" s="209" t="s">
        <v>237</v>
      </c>
      <c r="C46" s="537">
        <f>'Schedule 3B_Income_Eastern'!C46+'Schedule 3C_Income_Western'!C46+'Schedule 3D_Income_The Cape'!C46</f>
        <v>25446.145817637094</v>
      </c>
      <c r="D46" s="537">
        <f>'Schedule 3B_Income_Eastern'!D46+'Schedule 3C_Income_Western'!D46+'Schedule 3D_Income_The Cape'!D46</f>
        <v>15850.190556866819</v>
      </c>
      <c r="E46" s="537">
        <f>'Schedule 3B_Income_Eastern'!E46+'Schedule 3C_Income_Western'!E46+'Schedule 3D_Income_The Cape'!E46</f>
        <v>20784.598383406912</v>
      </c>
      <c r="F46" s="537">
        <f>'Schedule 3B_Income_Eastern'!F46+'Schedule 3C_Income_Western'!F46+'Schedule 3D_Income_The Cape'!F46</f>
        <v>13157.902806897137</v>
      </c>
      <c r="G46" s="537">
        <f>'Schedule 3B_Income_Eastern'!G46+'Schedule 3C_Income_Western'!G46+'Schedule 3D_Income_The Cape'!G46</f>
        <v>75238.837564807953</v>
      </c>
      <c r="H46" s="537">
        <f>'Schedule 3B_Income_Eastern'!H46+'Schedule 3C_Income_Western'!H46+'Schedule 3D_Income_The Cape'!H46</f>
        <v>0</v>
      </c>
      <c r="I46" s="537">
        <f>'Schedule 3B_Income_Eastern'!I46+'Schedule 3C_Income_Western'!I46+'Schedule 3D_Income_The Cape'!I46</f>
        <v>0</v>
      </c>
      <c r="J46" s="537">
        <f>'Schedule 3B_Income_Eastern'!J46+'Schedule 3C_Income_Western'!J46+'Schedule 3D_Income_The Cape'!J46</f>
        <v>0</v>
      </c>
      <c r="K46" s="537">
        <f>'Schedule 3B_Income_Eastern'!K46+'Schedule 3C_Income_Western'!K46+'Schedule 3D_Income_The Cape'!K46</f>
        <v>0</v>
      </c>
      <c r="L46" s="537">
        <f>'Schedule 3B_Income_Eastern'!L46+'Schedule 3C_Income_Western'!L46+'Schedule 3D_Income_The Cape'!L46</f>
        <v>0</v>
      </c>
      <c r="M46" s="537">
        <f>'Schedule 3B_Income_Eastern'!M46+'Schedule 3C_Income_Western'!M46+'Schedule 3D_Income_The Cape'!M46</f>
        <v>75238.837564807953</v>
      </c>
      <c r="N46" s="209" t="s">
        <v>237</v>
      </c>
      <c r="O46" s="537">
        <f>'Schedule 3B_Income_Eastern'!O46+'Schedule 3C_Income_Western'!O46+'Schedule 3D_Income_The Cape'!O46</f>
        <v>35441.270813583105</v>
      </c>
      <c r="P46" s="537">
        <f>'Schedule 3B_Income_Eastern'!P46+'Schedule 3C_Income_Western'!P46+'Schedule 3D_Income_The Cape'!P46</f>
        <v>31275.494072439964</v>
      </c>
      <c r="Q46" s="537">
        <f>'Schedule 3B_Income_Eastern'!Q46+'Schedule 3C_Income_Western'!Q46+'Schedule 3D_Income_The Cape'!Q46</f>
        <v>27818.259583330655</v>
      </c>
      <c r="R46" s="537">
        <f>'Schedule 3B_Income_Eastern'!R46+'Schedule 3C_Income_Western'!R46+'Schedule 3D_Income_The Cape'!R46</f>
        <v>25754.891038263067</v>
      </c>
      <c r="S46" s="537">
        <f>'Schedule 3B_Income_Eastern'!S46+'Schedule 3C_Income_Western'!S46+'Schedule 3D_Income_The Cape'!S46</f>
        <v>120289.9155076168</v>
      </c>
      <c r="T46" s="537">
        <f>'Schedule 3B_Income_Eastern'!T46+'Schedule 3C_Income_Western'!T46+'Schedule 3D_Income_The Cape'!T46</f>
        <v>0</v>
      </c>
      <c r="U46" s="537">
        <f>'Schedule 3B_Income_Eastern'!U46+'Schedule 3C_Income_Western'!U46+'Schedule 3D_Income_The Cape'!U46</f>
        <v>0</v>
      </c>
      <c r="V46" s="537">
        <f>'Schedule 3B_Income_Eastern'!V46+'Schedule 3C_Income_Western'!V46+'Schedule 3D_Income_The Cape'!V46</f>
        <v>0</v>
      </c>
      <c r="W46" s="537">
        <f>'Schedule 3B_Income_Eastern'!W46+'Schedule 3C_Income_Western'!W46+'Schedule 3D_Income_The Cape'!W46</f>
        <v>0</v>
      </c>
      <c r="X46" s="537">
        <f>'Schedule 3B_Income_Eastern'!X46+'Schedule 3C_Income_Western'!X46+'Schedule 3D_Income_The Cape'!X46</f>
        <v>0</v>
      </c>
      <c r="Y46" s="537">
        <f>'Schedule 3B_Income_Eastern'!Y46+'Schedule 3C_Income_Western'!Y46+'Schedule 3D_Income_The Cape'!Y46</f>
        <v>120289.9155076168</v>
      </c>
      <c r="Z46" s="209" t="s">
        <v>237</v>
      </c>
      <c r="AA46" s="537">
        <f>'Schedule 3B_Income_Eastern'!AA46+'Schedule 3C_Income_Western'!AA46+'Schedule 3D_Income_The Cape'!AA46</f>
        <v>10999.986108403325</v>
      </c>
      <c r="AB46" s="537">
        <f>'Schedule 3B_Income_Eastern'!AB46+'Schedule 3C_Income_Western'!AB46+'Schedule 3D_Income_The Cape'!AB46</f>
        <v>10616.736940050589</v>
      </c>
      <c r="AC46" s="537">
        <f>'Schedule 3B_Income_Eastern'!AC46+'Schedule 3C_Income_Western'!AC46+'Schedule 3D_Income_The Cape'!AC46</f>
        <v>9628.2346355815316</v>
      </c>
      <c r="AD46" s="537">
        <f>'Schedule 3B_Income_Eastern'!AD46+'Schedule 3C_Income_Western'!AD46+'Schedule 3D_Income_The Cape'!AD46</f>
        <v>7095.6499455222402</v>
      </c>
      <c r="AE46" s="537">
        <f>'Schedule 3B_Income_Eastern'!AE46+'Schedule 3C_Income_Western'!AE46+'Schedule 3D_Income_The Cape'!AE46</f>
        <v>38340.607629557686</v>
      </c>
      <c r="AF46" s="537">
        <f>'Schedule 3B_Income_Eastern'!AF46+'Schedule 3C_Income_Western'!AF46+'Schedule 3D_Income_The Cape'!AF46</f>
        <v>0</v>
      </c>
      <c r="AG46" s="537">
        <f>'Schedule 3B_Income_Eastern'!AG46+'Schedule 3C_Income_Western'!AG46+'Schedule 3D_Income_The Cape'!AG46</f>
        <v>0</v>
      </c>
      <c r="AH46" s="537">
        <f>'Schedule 3B_Income_Eastern'!AH46+'Schedule 3C_Income_Western'!AH46+'Schedule 3D_Income_The Cape'!AH46</f>
        <v>0</v>
      </c>
      <c r="AI46" s="537">
        <f>'Schedule 3B_Income_Eastern'!AI46+'Schedule 3C_Income_Western'!AI46+'Schedule 3D_Income_The Cape'!AI46</f>
        <v>0</v>
      </c>
      <c r="AJ46" s="537">
        <f>'Schedule 3B_Income_Eastern'!AJ46+'Schedule 3C_Income_Western'!AJ46+'Schedule 3D_Income_The Cape'!AJ46</f>
        <v>0</v>
      </c>
      <c r="AK46" s="537">
        <f>'Schedule 3B_Income_Eastern'!AK46+'Schedule 3C_Income_Western'!AK46+'Schedule 3D_Income_The Cape'!AK46</f>
        <v>38340.607629557686</v>
      </c>
      <c r="AL46" s="209" t="s">
        <v>237</v>
      </c>
      <c r="AM46" s="537">
        <f>'Schedule 3B_Income_Eastern'!AM46+'Schedule 3C_Income_Western'!AM46+'Schedule 3D_Income_The Cape'!AM46</f>
        <v>110847.30162885248</v>
      </c>
      <c r="AN46" s="537">
        <f>'Schedule 3B_Income_Eastern'!AN46+'Schedule 3C_Income_Western'!AN46+'Schedule 3D_Income_The Cape'!AN46</f>
        <v>93772.798576315618</v>
      </c>
      <c r="AO46" s="537">
        <f>'Schedule 3B_Income_Eastern'!AO46+'Schedule 3C_Income_Western'!AO46+'Schedule 3D_Income_The Cape'!AO46</f>
        <v>84267.762718694867</v>
      </c>
      <c r="AP46" s="537">
        <f>'Schedule 3B_Income_Eastern'!AP46+'Schedule 3C_Income_Western'!AP46+'Schedule 3D_Income_The Cape'!AP46</f>
        <v>80495.789314820853</v>
      </c>
      <c r="AQ46" s="537">
        <f>'Schedule 3B_Income_Eastern'!AQ46+'Schedule 3C_Income_Western'!AQ46+'Schedule 3D_Income_The Cape'!AQ46</f>
        <v>369383.65223868383</v>
      </c>
      <c r="AR46" s="537">
        <f>'Schedule 3B_Income_Eastern'!AR46+'Schedule 3C_Income_Western'!AR46+'Schedule 3D_Income_The Cape'!AR46</f>
        <v>0</v>
      </c>
      <c r="AS46" s="537">
        <f>'Schedule 3B_Income_Eastern'!AS46+'Schedule 3C_Income_Western'!AS46+'Schedule 3D_Income_The Cape'!AS46</f>
        <v>0</v>
      </c>
      <c r="AT46" s="537">
        <f>'Schedule 3B_Income_Eastern'!AT46+'Schedule 3C_Income_Western'!AT46+'Schedule 3D_Income_The Cape'!AT46</f>
        <v>0</v>
      </c>
      <c r="AU46" s="537">
        <f>'Schedule 3B_Income_Eastern'!AU46+'Schedule 3C_Income_Western'!AU46+'Schedule 3D_Income_The Cape'!AU46</f>
        <v>0</v>
      </c>
      <c r="AV46" s="537">
        <f>'Schedule 3B_Income_Eastern'!AV46+'Schedule 3C_Income_Western'!AV46+'Schedule 3D_Income_The Cape'!AV46</f>
        <v>0</v>
      </c>
      <c r="AW46" s="537">
        <f>'Schedule 3B_Income_Eastern'!AW46+'Schedule 3C_Income_Western'!AW46+'Schedule 3D_Income_The Cape'!AW46</f>
        <v>369383.65223868383</v>
      </c>
      <c r="AX46" s="209" t="s">
        <v>237</v>
      </c>
      <c r="AY46" s="537">
        <f>'Schedule 3B_Income_Eastern'!AY46+'Schedule 3C_Income_Western'!AY46+'Schedule 3D_Income_The Cape'!AY46</f>
        <v>651.83603358228822</v>
      </c>
      <c r="AZ46" s="537">
        <f>'Schedule 3B_Income_Eastern'!AZ46+'Schedule 3C_Income_Western'!AZ46+'Schedule 3D_Income_The Cape'!AZ46</f>
        <v>842.40530614755426</v>
      </c>
      <c r="BA46" s="537">
        <f>'Schedule 3B_Income_Eastern'!BA46+'Schedule 3C_Income_Western'!BA46+'Schedule 3D_Income_The Cape'!BA46</f>
        <v>1097.7732079551242</v>
      </c>
      <c r="BB46" s="537">
        <f>'Schedule 3B_Income_Eastern'!BB46+'Schedule 3C_Income_Western'!BB46+'Schedule 3D_Income_The Cape'!BB46</f>
        <v>938.14496689315115</v>
      </c>
      <c r="BC46" s="537">
        <f>'Schedule 3B_Income_Eastern'!BC46+'Schedule 3C_Income_Western'!BC46+'Schedule 3D_Income_The Cape'!BC46</f>
        <v>3530.159514578118</v>
      </c>
      <c r="BD46" s="537">
        <f>'Schedule 3B_Income_Eastern'!BD46+'Schedule 3C_Income_Western'!BD46+'Schedule 3D_Income_The Cape'!BD46</f>
        <v>0</v>
      </c>
      <c r="BE46" s="537">
        <f>'Schedule 3B_Income_Eastern'!BE46+'Schedule 3C_Income_Western'!BE46+'Schedule 3D_Income_The Cape'!BE46</f>
        <v>0</v>
      </c>
      <c r="BF46" s="537">
        <f>'Schedule 3B_Income_Eastern'!BF46+'Schedule 3C_Income_Western'!BF46+'Schedule 3D_Income_The Cape'!BF46</f>
        <v>0</v>
      </c>
      <c r="BG46" s="537">
        <f>'Schedule 3B_Income_Eastern'!BG46+'Schedule 3C_Income_Western'!BG46+'Schedule 3D_Income_The Cape'!BG46</f>
        <v>0</v>
      </c>
      <c r="BH46" s="537">
        <f>'Schedule 3B_Income_Eastern'!BH46+'Schedule 3C_Income_Western'!BH46+'Schedule 3D_Income_The Cape'!BH46</f>
        <v>0</v>
      </c>
      <c r="BI46" s="537">
        <f>'Schedule 3B_Income_Eastern'!BI46+'Schedule 3C_Income_Western'!BI46+'Schedule 3D_Income_The Cape'!BI46</f>
        <v>3530.159514578118</v>
      </c>
      <c r="BJ46" s="209" t="s">
        <v>237</v>
      </c>
      <c r="BK46" s="537">
        <f>'Schedule 3B_Income_Eastern'!BK46+'Schedule 3C_Income_Western'!BK46+'Schedule 3D_Income_The Cape'!BK46</f>
        <v>0</v>
      </c>
      <c r="BL46" s="537">
        <f>'Schedule 3B_Income_Eastern'!BL46+'Schedule 3C_Income_Western'!BL46+'Schedule 3D_Income_The Cape'!BL46</f>
        <v>0</v>
      </c>
      <c r="BM46" s="537">
        <f>'Schedule 3B_Income_Eastern'!BM46+'Schedule 3C_Income_Western'!BM46+'Schedule 3D_Income_The Cape'!BM46</f>
        <v>0</v>
      </c>
      <c r="BN46" s="537">
        <f>'Schedule 3B_Income_Eastern'!BN46+'Schedule 3C_Income_Western'!BN46+'Schedule 3D_Income_The Cape'!BN46</f>
        <v>0</v>
      </c>
      <c r="BO46" s="537">
        <f>'Schedule 3B_Income_Eastern'!BO46+'Schedule 3C_Income_Western'!BO46+'Schedule 3D_Income_The Cape'!BO46</f>
        <v>0</v>
      </c>
      <c r="BP46" s="537">
        <f>'Schedule 3B_Income_Eastern'!BP46+'Schedule 3C_Income_Western'!BP46+'Schedule 3D_Income_The Cape'!BP46</f>
        <v>0</v>
      </c>
      <c r="BQ46" s="537">
        <f>'Schedule 3B_Income_Eastern'!BQ46+'Schedule 3C_Income_Western'!BQ46+'Schedule 3D_Income_The Cape'!BQ46</f>
        <v>0</v>
      </c>
      <c r="BR46" s="537">
        <f>'Schedule 3B_Income_Eastern'!BR46+'Schedule 3C_Income_Western'!BR46+'Schedule 3D_Income_The Cape'!BR46</f>
        <v>0</v>
      </c>
      <c r="BS46" s="537">
        <f>'Schedule 3B_Income_Eastern'!BS46+'Schedule 3C_Income_Western'!BS46+'Schedule 3D_Income_The Cape'!BS46</f>
        <v>0</v>
      </c>
      <c r="BT46" s="537">
        <f>'Schedule 3B_Income_Eastern'!BT46+'Schedule 3C_Income_Western'!BT46+'Schedule 3D_Income_The Cape'!BT46</f>
        <v>0</v>
      </c>
      <c r="BU46" s="537">
        <f>'Schedule 3B_Income_Eastern'!BU46+'Schedule 3C_Income_Western'!BU46+'Schedule 3D_Income_The Cape'!BU46</f>
        <v>0</v>
      </c>
      <c r="BV46" s="209" t="s">
        <v>237</v>
      </c>
      <c r="BW46" s="537">
        <f>'Schedule 3B_Income_Eastern'!BW46+'Schedule 3C_Income_Western'!BW46+'Schedule 3D_Income_The Cape'!BW46</f>
        <v>657.9871196427473</v>
      </c>
      <c r="BX46" s="537">
        <f>'Schedule 3B_Income_Eastern'!BX46+'Schedule 3C_Income_Western'!BX46+'Schedule 3D_Income_The Cape'!BX46</f>
        <v>240.63111163929094</v>
      </c>
      <c r="BY46" s="537">
        <f>'Schedule 3B_Income_Eastern'!BY46+'Schedule 3C_Income_Western'!BY46+'Schedule 3D_Income_The Cape'!BY46</f>
        <v>394.92902258528289</v>
      </c>
      <c r="BZ46" s="537">
        <f>'Schedule 3B_Income_Eastern'!BZ46+'Schedule 3C_Income_Western'!BZ46+'Schedule 3D_Income_The Cape'!BZ46</f>
        <v>441.12054235742949</v>
      </c>
      <c r="CA46" s="537">
        <f>'Schedule 3B_Income_Eastern'!CA46+'Schedule 3C_Income_Western'!CA46+'Schedule 3D_Income_The Cape'!CA46</f>
        <v>1734.6677962247504</v>
      </c>
      <c r="CB46" s="537">
        <f>'Schedule 3B_Income_Eastern'!CB46+'Schedule 3C_Income_Western'!CB46+'Schedule 3D_Income_The Cape'!CB46</f>
        <v>0</v>
      </c>
      <c r="CC46" s="537">
        <f>'Schedule 3B_Income_Eastern'!CC46+'Schedule 3C_Income_Western'!CC46+'Schedule 3D_Income_The Cape'!CC46</f>
        <v>0</v>
      </c>
      <c r="CD46" s="537">
        <f>'Schedule 3B_Income_Eastern'!CD46+'Schedule 3C_Income_Western'!CD46+'Schedule 3D_Income_The Cape'!CD46</f>
        <v>0</v>
      </c>
      <c r="CE46" s="537">
        <f>'Schedule 3B_Income_Eastern'!CE46+'Schedule 3C_Income_Western'!CE46+'Schedule 3D_Income_The Cape'!CE46</f>
        <v>0</v>
      </c>
      <c r="CF46" s="537">
        <f>'Schedule 3B_Income_Eastern'!CF46+'Schedule 3C_Income_Western'!CF46+'Schedule 3D_Income_The Cape'!CF46</f>
        <v>0</v>
      </c>
      <c r="CG46" s="537">
        <f>'Schedule 3B_Income_Eastern'!CG46+'Schedule 3C_Income_Western'!CG46+'Schedule 3D_Income_The Cape'!CG46</f>
        <v>1734.6677962247504</v>
      </c>
      <c r="CH46" s="209" t="s">
        <v>237</v>
      </c>
      <c r="CI46" s="537">
        <f>'Schedule 3B_Income_Eastern'!CI46+'Schedule 3C_Income_Western'!CI46+'Schedule 3D_Income_The Cape'!CI46</f>
        <v>184044.52752170101</v>
      </c>
      <c r="CJ46" s="537">
        <f>'Schedule 3B_Income_Eastern'!CJ46+'Schedule 3C_Income_Western'!CJ46+'Schedule 3D_Income_The Cape'!CJ46</f>
        <v>152598.25656345984</v>
      </c>
      <c r="CK46" s="537">
        <f>'Schedule 3B_Income_Eastern'!CK46+'Schedule 3C_Income_Western'!CK46+'Schedule 3D_Income_The Cape'!CK46</f>
        <v>143991.55755155438</v>
      </c>
      <c r="CL46" s="537">
        <f>'Schedule 3B_Income_Eastern'!CL46+'Schedule 3C_Income_Western'!CL46+'Schedule 3D_Income_The Cape'!CL46</f>
        <v>127883.49861475389</v>
      </c>
      <c r="CM46" s="367">
        <f t="shared" si="16"/>
        <v>235604.02849820719</v>
      </c>
      <c r="CN46" s="537">
        <f>'Schedule 3B_Income_Eastern'!CN46+'Schedule 3C_Income_Western'!CN46+'Schedule 3D_Income_The Cape'!CN46</f>
        <v>0</v>
      </c>
      <c r="CO46" s="537">
        <f>'Schedule 3B_Income_Eastern'!CO46+'Schedule 3C_Income_Western'!CO46+'Schedule 3D_Income_The Cape'!CO46</f>
        <v>0</v>
      </c>
      <c r="CP46" s="537">
        <f>'Schedule 3B_Income_Eastern'!CP46+'Schedule 3C_Income_Western'!CP46+'Schedule 3D_Income_The Cape'!CP46</f>
        <v>0</v>
      </c>
      <c r="CQ46" s="537">
        <f>'Schedule 3B_Income_Eastern'!CQ46+'Schedule 3C_Income_Western'!CQ46+'Schedule 3D_Income_The Cape'!CQ46</f>
        <v>0</v>
      </c>
      <c r="CR46" s="367">
        <f t="shared" si="17"/>
        <v>0</v>
      </c>
      <c r="CS46" s="537">
        <f>'Schedule 3B_Income_Eastern'!CS46+'Schedule 3C_Income_Western'!CS46+'Schedule 3D_Income_The Cape'!CS46</f>
        <v>184044.52752170101</v>
      </c>
      <c r="CT46" s="537">
        <f>'Schedule 3B_Income_Eastern'!CT46+'Schedule 3C_Income_Western'!CT46+'Schedule 3D_Income_The Cape'!CT46</f>
        <v>152598.25656345984</v>
      </c>
      <c r="CU46" s="537">
        <f>'Schedule 3B_Income_Eastern'!CU46+'Schedule 3C_Income_Western'!CU46+'Schedule 3D_Income_The Cape'!CU46</f>
        <v>143991.55755155438</v>
      </c>
      <c r="CV46" s="537">
        <f>'Schedule 3B_Income_Eastern'!CV46+'Schedule 3C_Income_Western'!CV46+'Schedule 3D_Income_The Cape'!CV46</f>
        <v>127883.49861475389</v>
      </c>
      <c r="CW46" s="367">
        <f t="shared" si="18"/>
        <v>235604.02849820716</v>
      </c>
    </row>
    <row r="47" spans="1:101" ht="15.75" customHeight="1">
      <c r="A47" s="79" t="s">
        <v>239</v>
      </c>
      <c r="B47" s="209">
        <v>24</v>
      </c>
      <c r="C47" s="537">
        <f>'Schedule 3B_Income_Eastern'!C47+'Schedule 3C_Income_Western'!C47+'Schedule 3D_Income_The Cape'!C47</f>
        <v>19883.969961948813</v>
      </c>
      <c r="D47" s="537">
        <f>'Schedule 3B_Income_Eastern'!D47+'Schedule 3C_Income_Western'!D47+'Schedule 3D_Income_The Cape'!D47</f>
        <v>12162.039019615224</v>
      </c>
      <c r="E47" s="537">
        <f>'Schedule 3B_Income_Eastern'!E47+'Schedule 3C_Income_Western'!E47+'Schedule 3D_Income_The Cape'!E47</f>
        <v>13831.961654285986</v>
      </c>
      <c r="F47" s="537">
        <f>'Schedule 3B_Income_Eastern'!F47+'Schedule 3C_Income_Western'!F47+'Schedule 3D_Income_The Cape'!F47</f>
        <v>20896.053396417181</v>
      </c>
      <c r="G47" s="537">
        <f>'Schedule 3B_Income_Eastern'!G47+'Schedule 3C_Income_Western'!G47+'Schedule 3D_Income_The Cape'!G47</f>
        <v>66774.024032267203</v>
      </c>
      <c r="H47" s="537">
        <f>'Schedule 3B_Income_Eastern'!H47+'Schedule 3C_Income_Western'!H47+'Schedule 3D_Income_The Cape'!H47</f>
        <v>41397.918949275117</v>
      </c>
      <c r="I47" s="537">
        <f>'Schedule 3B_Income_Eastern'!I47+'Schedule 3C_Income_Western'!I47+'Schedule 3D_Income_The Cape'!I47</f>
        <v>34000.402467352396</v>
      </c>
      <c r="J47" s="537">
        <f>'Schedule 3B_Income_Eastern'!J47+'Schedule 3C_Income_Western'!J47+'Schedule 3D_Income_The Cape'!J47</f>
        <v>39975.552562832883</v>
      </c>
      <c r="K47" s="537">
        <f>'Schedule 3B_Income_Eastern'!K47+'Schedule 3C_Income_Western'!K47+'Schedule 3D_Income_The Cape'!K47</f>
        <v>60772.340966289215</v>
      </c>
      <c r="L47" s="537">
        <f>'Schedule 3B_Income_Eastern'!L47+'Schedule 3C_Income_Western'!L47+'Schedule 3D_Income_The Cape'!L47</f>
        <v>176146.21494574961</v>
      </c>
      <c r="M47" s="537">
        <f>'Schedule 3B_Income_Eastern'!M47+'Schedule 3C_Income_Western'!M47+'Schedule 3D_Income_The Cape'!M47</f>
        <v>242920.23897801683</v>
      </c>
      <c r="N47" s="209">
        <v>24</v>
      </c>
      <c r="O47" s="537">
        <f>'Schedule 3B_Income_Eastern'!O47+'Schedule 3C_Income_Western'!O47+'Schedule 3D_Income_The Cape'!O47</f>
        <v>22271.762556235364</v>
      </c>
      <c r="P47" s="537">
        <f>'Schedule 3B_Income_Eastern'!P47+'Schedule 3C_Income_Western'!P47+'Schedule 3D_Income_The Cape'!P47</f>
        <v>15231.518585955146</v>
      </c>
      <c r="Q47" s="537">
        <f>'Schedule 3B_Income_Eastern'!Q47+'Schedule 3C_Income_Western'!Q47+'Schedule 3D_Income_The Cape'!Q47</f>
        <v>17768.99786831552</v>
      </c>
      <c r="R47" s="537">
        <f>'Schedule 3B_Income_Eastern'!R47+'Schedule 3C_Income_Western'!R47+'Schedule 3D_Income_The Cape'!R47</f>
        <v>19901.927846780221</v>
      </c>
      <c r="S47" s="537">
        <f>'Schedule 3B_Income_Eastern'!S47+'Schedule 3C_Income_Western'!S47+'Schedule 3D_Income_The Cape'!S47</f>
        <v>75174.206857286248</v>
      </c>
      <c r="T47" s="537">
        <f>'Schedule 3B_Income_Eastern'!T47+'Schedule 3C_Income_Western'!T47+'Schedule 3D_Income_The Cape'!T47</f>
        <v>49534.298562128366</v>
      </c>
      <c r="U47" s="537">
        <f>'Schedule 3B_Income_Eastern'!U47+'Schedule 3C_Income_Western'!U47+'Schedule 3D_Income_The Cape'!U47</f>
        <v>61567.179446650145</v>
      </c>
      <c r="V47" s="537">
        <f>'Schedule 3B_Income_Eastern'!V47+'Schedule 3C_Income_Western'!V47+'Schedule 3D_Income_The Cape'!V47</f>
        <v>65590.366423058585</v>
      </c>
      <c r="W47" s="537">
        <f>'Schedule 3B_Income_Eastern'!W47+'Schedule 3C_Income_Western'!W47+'Schedule 3D_Income_The Cape'!W47</f>
        <v>77279.643088309022</v>
      </c>
      <c r="X47" s="537">
        <f>'Schedule 3B_Income_Eastern'!X47+'Schedule 3C_Income_Western'!X47+'Schedule 3D_Income_The Cape'!X47</f>
        <v>253971.48752014613</v>
      </c>
      <c r="Y47" s="537">
        <f>'Schedule 3B_Income_Eastern'!Y47+'Schedule 3C_Income_Western'!Y47+'Schedule 3D_Income_The Cape'!Y47</f>
        <v>329145.69437743234</v>
      </c>
      <c r="Z47" s="209">
        <v>24</v>
      </c>
      <c r="AA47" s="537">
        <f>'Schedule 3B_Income_Eastern'!AA47+'Schedule 3C_Income_Western'!AA47+'Schedule 3D_Income_The Cape'!AA47</f>
        <v>10939.604697301871</v>
      </c>
      <c r="AB47" s="537">
        <f>'Schedule 3B_Income_Eastern'!AB47+'Schedule 3C_Income_Western'!AB47+'Schedule 3D_Income_The Cape'!AB47</f>
        <v>10433.921302616573</v>
      </c>
      <c r="AC47" s="537">
        <f>'Schedule 3B_Income_Eastern'!AC47+'Schedule 3C_Income_Western'!AC47+'Schedule 3D_Income_The Cape'!AC47</f>
        <v>12080.464543115264</v>
      </c>
      <c r="AD47" s="537">
        <f>'Schedule 3B_Income_Eastern'!AD47+'Schedule 3C_Income_Western'!AD47+'Schedule 3D_Income_The Cape'!AD47</f>
        <v>13799.043408455032</v>
      </c>
      <c r="AE47" s="537">
        <f>'Schedule 3B_Income_Eastern'!AE47+'Schedule 3C_Income_Western'!AE47+'Schedule 3D_Income_The Cape'!AE47</f>
        <v>47253.033951488746</v>
      </c>
      <c r="AF47" s="537">
        <f>'Schedule 3B_Income_Eastern'!AF47+'Schedule 3C_Income_Western'!AF47+'Schedule 3D_Income_The Cape'!AF47</f>
        <v>27509.452920033982</v>
      </c>
      <c r="AG47" s="537">
        <f>'Schedule 3B_Income_Eastern'!AG47+'Schedule 3C_Income_Western'!AG47+'Schedule 3D_Income_The Cape'!AG47</f>
        <v>36917.125173311695</v>
      </c>
      <c r="AH47" s="537">
        <f>'Schedule 3B_Income_Eastern'!AH47+'Schedule 3C_Income_Western'!AH47+'Schedule 3D_Income_The Cape'!AH47</f>
        <v>44588.324063056789</v>
      </c>
      <c r="AI47" s="537">
        <f>'Schedule 3B_Income_Eastern'!AI47+'Schedule 3C_Income_Western'!AI47+'Schedule 3D_Income_The Cape'!AI47</f>
        <v>49253.716908849412</v>
      </c>
      <c r="AJ47" s="537">
        <f>'Schedule 3B_Income_Eastern'!AJ47+'Schedule 3C_Income_Western'!AJ47+'Schedule 3D_Income_The Cape'!AJ47</f>
        <v>158268.61906525184</v>
      </c>
      <c r="AK47" s="537">
        <f>'Schedule 3B_Income_Eastern'!AK47+'Schedule 3C_Income_Western'!AK47+'Schedule 3D_Income_The Cape'!AK47</f>
        <v>205521.65301674063</v>
      </c>
      <c r="AL47" s="209">
        <v>24</v>
      </c>
      <c r="AM47" s="537">
        <f>'Schedule 3B_Income_Eastern'!AM47+'Schedule 3C_Income_Western'!AM47+'Schedule 3D_Income_The Cape'!AM47</f>
        <v>21777.185586815503</v>
      </c>
      <c r="AN47" s="537">
        <f>'Schedule 3B_Income_Eastern'!AN47+'Schedule 3C_Income_Western'!AN47+'Schedule 3D_Income_The Cape'!AN47</f>
        <v>19899.107950276604</v>
      </c>
      <c r="AO47" s="537">
        <f>'Schedule 3B_Income_Eastern'!AO47+'Schedule 3C_Income_Western'!AO47+'Schedule 3D_Income_The Cape'!AO47</f>
        <v>19831.614204511676</v>
      </c>
      <c r="AP47" s="537">
        <f>'Schedule 3B_Income_Eastern'!AP47+'Schedule 3C_Income_Western'!AP47+'Schedule 3D_Income_The Cape'!AP47</f>
        <v>26351.313650187414</v>
      </c>
      <c r="AQ47" s="537">
        <f>'Schedule 3B_Income_Eastern'!AQ47+'Schedule 3C_Income_Western'!AQ47+'Schedule 3D_Income_The Cape'!AQ47</f>
        <v>87859.221391791201</v>
      </c>
      <c r="AR47" s="537">
        <f>'Schedule 3B_Income_Eastern'!AR47+'Schedule 3C_Income_Western'!AR47+'Schedule 3D_Income_The Cape'!AR47</f>
        <v>52398.88594782092</v>
      </c>
      <c r="AS47" s="537">
        <f>'Schedule 3B_Income_Eastern'!AS47+'Schedule 3C_Income_Western'!AS47+'Schedule 3D_Income_The Cape'!AS47</f>
        <v>78313.824174855399</v>
      </c>
      <c r="AT47" s="537">
        <f>'Schedule 3B_Income_Eastern'!AT47+'Schedule 3C_Income_Western'!AT47+'Schedule 3D_Income_The Cape'!AT47</f>
        <v>83457.722228313942</v>
      </c>
      <c r="AU47" s="537">
        <f>'Schedule 3B_Income_Eastern'!AU47+'Schedule 3C_Income_Western'!AU47+'Schedule 3D_Income_The Cape'!AU47</f>
        <v>116979.14544094529</v>
      </c>
      <c r="AV47" s="537">
        <f>'Schedule 3B_Income_Eastern'!AV47+'Schedule 3C_Income_Western'!AV47+'Schedule 3D_Income_The Cape'!AV47</f>
        <v>331149.57779193553</v>
      </c>
      <c r="AW47" s="537">
        <f>'Schedule 3B_Income_Eastern'!AW47+'Schedule 3C_Income_Western'!AW47+'Schedule 3D_Income_The Cape'!AW47</f>
        <v>419008.79918372678</v>
      </c>
      <c r="AX47" s="209">
        <v>24</v>
      </c>
      <c r="AY47" s="537">
        <f>'Schedule 3B_Income_Eastern'!AY47+'Schedule 3C_Income_Western'!AY47+'Schedule 3D_Income_The Cape'!AY47</f>
        <v>335.96189268024324</v>
      </c>
      <c r="AZ47" s="537">
        <f>'Schedule 3B_Income_Eastern'!AZ47+'Schedule 3C_Income_Western'!AZ47+'Schedule 3D_Income_The Cape'!AZ47</f>
        <v>205.36072122853278</v>
      </c>
      <c r="BA47" s="537">
        <f>'Schedule 3B_Income_Eastern'!BA47+'Schedule 3C_Income_Western'!BA47+'Schedule 3D_Income_The Cape'!BA47</f>
        <v>249.35445080833685</v>
      </c>
      <c r="BB47" s="537">
        <f>'Schedule 3B_Income_Eastern'!BB47+'Schedule 3C_Income_Western'!BB47+'Schedule 3D_Income_The Cape'!BB47</f>
        <v>1306.8616364565448</v>
      </c>
      <c r="BC47" s="537">
        <f>'Schedule 3B_Income_Eastern'!BC47+'Schedule 3C_Income_Western'!BC47+'Schedule 3D_Income_The Cape'!BC47</f>
        <v>2097.538701173658</v>
      </c>
      <c r="BD47" s="537">
        <f>'Schedule 3B_Income_Eastern'!BD47+'Schedule 3C_Income_Western'!BD47+'Schedule 3D_Income_The Cape'!BD47</f>
        <v>542.49280715375983</v>
      </c>
      <c r="BE47" s="537">
        <f>'Schedule 3B_Income_Eastern'!BE47+'Schedule 3C_Income_Western'!BE47+'Schedule 3D_Income_The Cape'!BE47</f>
        <v>1372.1897476580402</v>
      </c>
      <c r="BF47" s="537">
        <f>'Schedule 3B_Income_Eastern'!BF47+'Schedule 3C_Income_Western'!BF47+'Schedule 3D_Income_The Cape'!BF47</f>
        <v>990.49434853972843</v>
      </c>
      <c r="BG47" s="537">
        <f>'Schedule 3B_Income_Eastern'!BG47+'Schedule 3C_Income_Western'!BG47+'Schedule 3D_Income_The Cape'!BG47</f>
        <v>5440.1723108438837</v>
      </c>
      <c r="BH47" s="537">
        <f>'Schedule 3B_Income_Eastern'!BH47+'Schedule 3C_Income_Western'!BH47+'Schedule 3D_Income_The Cape'!BH47</f>
        <v>8345.3492141954121</v>
      </c>
      <c r="BI47" s="537">
        <f>'Schedule 3B_Income_Eastern'!BI47+'Schedule 3C_Income_Western'!BI47+'Schedule 3D_Income_The Cape'!BI47</f>
        <v>10442.887915369069</v>
      </c>
      <c r="BJ47" s="209">
        <v>24</v>
      </c>
      <c r="BK47" s="537">
        <f>'Schedule 3B_Income_Eastern'!BK47+'Schedule 3C_Income_Western'!BK47+'Schedule 3D_Income_The Cape'!BK47</f>
        <v>0</v>
      </c>
      <c r="BL47" s="537">
        <f>'Schedule 3B_Income_Eastern'!BL47+'Schedule 3C_Income_Western'!BL47+'Schedule 3D_Income_The Cape'!BL47</f>
        <v>0</v>
      </c>
      <c r="BM47" s="537">
        <f>'Schedule 3B_Income_Eastern'!BM47+'Schedule 3C_Income_Western'!BM47+'Schedule 3D_Income_The Cape'!BM47</f>
        <v>0</v>
      </c>
      <c r="BN47" s="537">
        <f>'Schedule 3B_Income_Eastern'!BN47+'Schedule 3C_Income_Western'!BN47+'Schedule 3D_Income_The Cape'!BN47</f>
        <v>0</v>
      </c>
      <c r="BO47" s="537">
        <f>'Schedule 3B_Income_Eastern'!BO47+'Schedule 3C_Income_Western'!BO47+'Schedule 3D_Income_The Cape'!BO47</f>
        <v>0</v>
      </c>
      <c r="BP47" s="537">
        <f>'Schedule 3B_Income_Eastern'!BP47+'Schedule 3C_Income_Western'!BP47+'Schedule 3D_Income_The Cape'!BP47</f>
        <v>0</v>
      </c>
      <c r="BQ47" s="537">
        <f>'Schedule 3B_Income_Eastern'!BQ47+'Schedule 3C_Income_Western'!BQ47+'Schedule 3D_Income_The Cape'!BQ47</f>
        <v>0</v>
      </c>
      <c r="BR47" s="537">
        <f>'Schedule 3B_Income_Eastern'!BR47+'Schedule 3C_Income_Western'!BR47+'Schedule 3D_Income_The Cape'!BR47</f>
        <v>0</v>
      </c>
      <c r="BS47" s="537">
        <f>'Schedule 3B_Income_Eastern'!BS47+'Schedule 3C_Income_Western'!BS47+'Schedule 3D_Income_The Cape'!BS47</f>
        <v>0</v>
      </c>
      <c r="BT47" s="537">
        <f>'Schedule 3B_Income_Eastern'!BT47+'Schedule 3C_Income_Western'!BT47+'Schedule 3D_Income_The Cape'!BT47</f>
        <v>0</v>
      </c>
      <c r="BU47" s="537">
        <f>'Schedule 3B_Income_Eastern'!BU47+'Schedule 3C_Income_Western'!BU47+'Schedule 3D_Income_The Cape'!BU47</f>
        <v>0</v>
      </c>
      <c r="BV47" s="209">
        <v>24</v>
      </c>
      <c r="BW47" s="537">
        <f>'Schedule 3B_Income_Eastern'!BW47+'Schedule 3C_Income_Western'!BW47+'Schedule 3D_Income_The Cape'!BW47</f>
        <v>547.19310799336984</v>
      </c>
      <c r="BX47" s="537">
        <f>'Schedule 3B_Income_Eastern'!BX47+'Schedule 3C_Income_Western'!BX47+'Schedule 3D_Income_The Cape'!BX47</f>
        <v>329.30845863144827</v>
      </c>
      <c r="BY47" s="537">
        <f>'Schedule 3B_Income_Eastern'!BY47+'Schedule 3C_Income_Western'!BY47+'Schedule 3D_Income_The Cape'!BY47</f>
        <v>302.89162022127283</v>
      </c>
      <c r="BZ47" s="537">
        <f>'Schedule 3B_Income_Eastern'!BZ47+'Schedule 3C_Income_Western'!BZ47+'Schedule 3D_Income_The Cape'!BZ47</f>
        <v>220.36672316296844</v>
      </c>
      <c r="CA47" s="537">
        <f>'Schedule 3B_Income_Eastern'!CA47+'Schedule 3C_Income_Western'!CA47+'Schedule 3D_Income_The Cape'!CA47</f>
        <v>1399.7599100090597</v>
      </c>
      <c r="CB47" s="537">
        <f>'Schedule 3B_Income_Eastern'!CB47+'Schedule 3C_Income_Western'!CB47+'Schedule 3D_Income_The Cape'!CB47</f>
        <v>1575.8334772326125</v>
      </c>
      <c r="CC47" s="537">
        <f>'Schedule 3B_Income_Eastern'!CC47+'Schedule 3C_Income_Western'!CC47+'Schedule 3D_Income_The Cape'!CC47</f>
        <v>1380.062946077885</v>
      </c>
      <c r="CD47" s="537">
        <f>'Schedule 3B_Income_Eastern'!CD47+'Schedule 3C_Income_Western'!CD47+'Schedule 3D_Income_The Cape'!CD47</f>
        <v>1353.8486191659838</v>
      </c>
      <c r="CE47" s="537">
        <f>'Schedule 3B_Income_Eastern'!CE47+'Schedule 3C_Income_Western'!CE47+'Schedule 3D_Income_The Cape'!CE47</f>
        <v>961.47426947621102</v>
      </c>
      <c r="CF47" s="537">
        <f>'Schedule 3B_Income_Eastern'!CF47+'Schedule 3C_Income_Western'!CF47+'Schedule 3D_Income_The Cape'!CF47</f>
        <v>5271.2193119526928</v>
      </c>
      <c r="CG47" s="537">
        <f>'Schedule 3B_Income_Eastern'!CG47+'Schedule 3C_Income_Western'!CG47+'Schedule 3D_Income_The Cape'!CG47</f>
        <v>6670.979221961752</v>
      </c>
      <c r="CH47" s="209">
        <v>24</v>
      </c>
      <c r="CI47" s="537">
        <f>'Schedule 3B_Income_Eastern'!CI47+'Schedule 3C_Income_Western'!CI47+'Schedule 3D_Income_The Cape'!CI47</f>
        <v>75755.677802975173</v>
      </c>
      <c r="CJ47" s="537">
        <f>'Schedule 3B_Income_Eastern'!CJ47+'Schedule 3C_Income_Western'!CJ47+'Schedule 3D_Income_The Cape'!CJ47</f>
        <v>58261.25603832354</v>
      </c>
      <c r="CK47" s="537">
        <f>'Schedule 3B_Income_Eastern'!CK47+'Schedule 3C_Income_Western'!CK47+'Schedule 3D_Income_The Cape'!CK47</f>
        <v>64065.284341258062</v>
      </c>
      <c r="CL47" s="537">
        <f>'Schedule 3B_Income_Eastern'!CL47+'Schedule 3C_Income_Western'!CL47+'Schedule 3D_Income_The Cape'!CL47</f>
        <v>82475.566661459365</v>
      </c>
      <c r="CM47" s="367">
        <f t="shared" si="16"/>
        <v>190601.02475105124</v>
      </c>
      <c r="CN47" s="537">
        <f>'Schedule 3B_Income_Eastern'!CN47+'Schedule 3C_Income_Western'!CN47+'Schedule 3D_Income_The Cape'!CN47</f>
        <v>172958.88266364476</v>
      </c>
      <c r="CO47" s="537">
        <f>'Schedule 3B_Income_Eastern'!CO47+'Schedule 3C_Income_Western'!CO47+'Schedule 3D_Income_The Cape'!CO47</f>
        <v>213550.78395590559</v>
      </c>
      <c r="CP47" s="537">
        <f>'Schedule 3B_Income_Eastern'!CP47+'Schedule 3C_Income_Western'!CP47+'Schedule 3D_Income_The Cape'!CP47</f>
        <v>235956.30824496792</v>
      </c>
      <c r="CQ47" s="537">
        <f>'Schedule 3B_Income_Eastern'!CQ47+'Schedule 3C_Income_Western'!CQ47+'Schedule 3D_Income_The Cape'!CQ47</f>
        <v>310686.49298471306</v>
      </c>
      <c r="CR47" s="367">
        <f t="shared" si="17"/>
        <v>593657.54084310029</v>
      </c>
      <c r="CS47" s="537">
        <f>'Schedule 3B_Income_Eastern'!CS47+'Schedule 3C_Income_Western'!CS47+'Schedule 3D_Income_The Cape'!CS47</f>
        <v>248714.56046661991</v>
      </c>
      <c r="CT47" s="537">
        <f>'Schedule 3B_Income_Eastern'!CT47+'Schedule 3C_Income_Western'!CT47+'Schedule 3D_Income_The Cape'!CT47</f>
        <v>271812.03999422916</v>
      </c>
      <c r="CU47" s="537">
        <f>'Schedule 3B_Income_Eastern'!CU47+'Schedule 3C_Income_Western'!CU47+'Schedule 3D_Income_The Cape'!CU47</f>
        <v>300021.59258622595</v>
      </c>
      <c r="CV47" s="537">
        <f>'Schedule 3B_Income_Eastern'!CV47+'Schedule 3C_Income_Western'!CV47+'Schedule 3D_Income_The Cape'!CV47</f>
        <v>393162.05964617239</v>
      </c>
      <c r="CW47" s="367">
        <f t="shared" si="18"/>
        <v>784258.56559415162</v>
      </c>
    </row>
    <row r="48" spans="1:101" ht="15.75" customHeight="1">
      <c r="A48" s="79" t="s">
        <v>240</v>
      </c>
      <c r="B48" s="209">
        <v>25</v>
      </c>
      <c r="C48" s="537">
        <f>'Schedule 3B_Income_Eastern'!C48+'Schedule 3C_Income_Western'!C48+'Schedule 3D_Income_The Cape'!C48</f>
        <v>1128.0644678629367</v>
      </c>
      <c r="D48" s="537">
        <f>'Schedule 3B_Income_Eastern'!D48+'Schedule 3C_Income_Western'!D48+'Schedule 3D_Income_The Cape'!D48</f>
        <v>23968.078767836596</v>
      </c>
      <c r="E48" s="537">
        <f>'Schedule 3B_Income_Eastern'!E48+'Schedule 3C_Income_Western'!E48+'Schedule 3D_Income_The Cape'!E48</f>
        <v>58377.386260528423</v>
      </c>
      <c r="F48" s="537">
        <f>'Schedule 3B_Income_Eastern'!F48+'Schedule 3C_Income_Western'!F48+'Schedule 3D_Income_The Cape'!F48</f>
        <v>25637.186955572917</v>
      </c>
      <c r="G48" s="537">
        <f>'Schedule 3B_Income_Eastern'!G48+'Schedule 3C_Income_Western'!G48+'Schedule 3D_Income_The Cape'!G48</f>
        <v>109110.71645180086</v>
      </c>
      <c r="H48" s="537">
        <f>'Schedule 3B_Income_Eastern'!H48+'Schedule 3C_Income_Western'!H48+'Schedule 3D_Income_The Cape'!H48</f>
        <v>4603.3291221247273</v>
      </c>
      <c r="I48" s="537">
        <f>'Schedule 3B_Income_Eastern'!I48+'Schedule 3C_Income_Western'!I48+'Schedule 3D_Income_The Cape'!I48</f>
        <v>87632.302134336293</v>
      </c>
      <c r="J48" s="537">
        <f>'Schedule 3B_Income_Eastern'!J48+'Schedule 3C_Income_Western'!J48+'Schedule 3D_Income_The Cape'!J48</f>
        <v>68293.401615082068</v>
      </c>
      <c r="K48" s="537">
        <f>'Schedule 3B_Income_Eastern'!K48+'Schedule 3C_Income_Western'!K48+'Schedule 3D_Income_The Cape'!K48</f>
        <v>47994.226252397988</v>
      </c>
      <c r="L48" s="537">
        <f>'Schedule 3B_Income_Eastern'!L48+'Schedule 3C_Income_Western'!L48+'Schedule 3D_Income_The Cape'!L48</f>
        <v>208523.25912394107</v>
      </c>
      <c r="M48" s="537">
        <f>'Schedule 3B_Income_Eastern'!M48+'Schedule 3C_Income_Western'!M48+'Schedule 3D_Income_The Cape'!M48</f>
        <v>317633.97557574196</v>
      </c>
      <c r="N48" s="209">
        <v>25</v>
      </c>
      <c r="O48" s="537">
        <f>'Schedule 3B_Income_Eastern'!O48+'Schedule 3C_Income_Western'!O48+'Schedule 3D_Income_The Cape'!O48</f>
        <v>21489.029746091688</v>
      </c>
      <c r="P48" s="537">
        <f>'Schedule 3B_Income_Eastern'!P48+'Schedule 3C_Income_Western'!P48+'Schedule 3D_Income_The Cape'!P48</f>
        <v>29928.335294444496</v>
      </c>
      <c r="Q48" s="537">
        <f>'Schedule 3B_Income_Eastern'!Q48+'Schedule 3C_Income_Western'!Q48+'Schedule 3D_Income_The Cape'!Q48</f>
        <v>43575.779071963283</v>
      </c>
      <c r="R48" s="537">
        <f>'Schedule 3B_Income_Eastern'!R48+'Schedule 3C_Income_Western'!R48+'Schedule 3D_Income_The Cape'!R48</f>
        <v>75416.281570175051</v>
      </c>
      <c r="S48" s="537">
        <f>'Schedule 3B_Income_Eastern'!S48+'Schedule 3C_Income_Western'!S48+'Schedule 3D_Income_The Cape'!S48</f>
        <v>170409.42568267451</v>
      </c>
      <c r="T48" s="537">
        <f>'Schedule 3B_Income_Eastern'!T48+'Schedule 3C_Income_Western'!T48+'Schedule 3D_Income_The Cape'!T48</f>
        <v>40064.817014691958</v>
      </c>
      <c r="U48" s="537">
        <f>'Schedule 3B_Income_Eastern'!U48+'Schedule 3C_Income_Western'!U48+'Schedule 3D_Income_The Cape'!U48</f>
        <v>43244.635668093564</v>
      </c>
      <c r="V48" s="537">
        <f>'Schedule 3B_Income_Eastern'!V48+'Schedule 3C_Income_Western'!V48+'Schedule 3D_Income_The Cape'!V48</f>
        <v>41929.566855179488</v>
      </c>
      <c r="W48" s="537">
        <f>'Schedule 3B_Income_Eastern'!W48+'Schedule 3C_Income_Western'!W48+'Schedule 3D_Income_The Cape'!W48</f>
        <v>106137.49524179203</v>
      </c>
      <c r="X48" s="537">
        <f>'Schedule 3B_Income_Eastern'!X48+'Schedule 3C_Income_Western'!X48+'Schedule 3D_Income_The Cape'!X48</f>
        <v>231376.51477975704</v>
      </c>
      <c r="Y48" s="537">
        <f>'Schedule 3B_Income_Eastern'!Y48+'Schedule 3C_Income_Western'!Y48+'Schedule 3D_Income_The Cape'!Y48</f>
        <v>401785.94046243152</v>
      </c>
      <c r="Z48" s="209">
        <v>25</v>
      </c>
      <c r="AA48" s="537">
        <f>'Schedule 3B_Income_Eastern'!AA48+'Schedule 3C_Income_Western'!AA48+'Schedule 3D_Income_The Cape'!AA48</f>
        <v>13002.727531845047</v>
      </c>
      <c r="AB48" s="537">
        <f>'Schedule 3B_Income_Eastern'!AB48+'Schedule 3C_Income_Western'!AB48+'Schedule 3D_Income_The Cape'!AB48</f>
        <v>15986.458382169196</v>
      </c>
      <c r="AC48" s="537">
        <f>'Schedule 3B_Income_Eastern'!AC48+'Schedule 3C_Income_Western'!AC48+'Schedule 3D_Income_The Cape'!AC48</f>
        <v>14825.595751767674</v>
      </c>
      <c r="AD48" s="537">
        <f>'Schedule 3B_Income_Eastern'!AD48+'Schedule 3C_Income_Western'!AD48+'Schedule 3D_Income_The Cape'!AD48</f>
        <v>23367.073518069556</v>
      </c>
      <c r="AE48" s="537">
        <f>'Schedule 3B_Income_Eastern'!AE48+'Schedule 3C_Income_Western'!AE48+'Schedule 3D_Income_The Cape'!AE48</f>
        <v>67181.855183851469</v>
      </c>
      <c r="AF48" s="537">
        <f>'Schedule 3B_Income_Eastern'!AF48+'Schedule 3C_Income_Western'!AF48+'Schedule 3D_Income_The Cape'!AF48</f>
        <v>20066.964820556703</v>
      </c>
      <c r="AG48" s="537">
        <f>'Schedule 3B_Income_Eastern'!AG48+'Schedule 3C_Income_Western'!AG48+'Schedule 3D_Income_The Cape'!AG48</f>
        <v>12612.195869705791</v>
      </c>
      <c r="AH48" s="537">
        <f>'Schedule 3B_Income_Eastern'!AH48+'Schedule 3C_Income_Western'!AH48+'Schedule 3D_Income_The Cape'!AH48</f>
        <v>31315.34825308992</v>
      </c>
      <c r="AI48" s="537">
        <f>'Schedule 3B_Income_Eastern'!AI48+'Schedule 3C_Income_Western'!AI48+'Schedule 3D_Income_The Cape'!AI48</f>
        <v>138806.57962049264</v>
      </c>
      <c r="AJ48" s="537">
        <f>'Schedule 3B_Income_Eastern'!AJ48+'Schedule 3C_Income_Western'!AJ48+'Schedule 3D_Income_The Cape'!AJ48</f>
        <v>202801.08856384506</v>
      </c>
      <c r="AK48" s="537">
        <f>'Schedule 3B_Income_Eastern'!AK48+'Schedule 3C_Income_Western'!AK48+'Schedule 3D_Income_The Cape'!AK48</f>
        <v>269982.94374769652</v>
      </c>
      <c r="AL48" s="209">
        <v>25</v>
      </c>
      <c r="AM48" s="537">
        <f>'Schedule 3B_Income_Eastern'!AM48+'Schedule 3C_Income_Western'!AM48+'Schedule 3D_Income_The Cape'!AM48</f>
        <v>290606.40387937037</v>
      </c>
      <c r="AN48" s="537">
        <f>'Schedule 3B_Income_Eastern'!AN48+'Schedule 3C_Income_Western'!AN48+'Schedule 3D_Income_The Cape'!AN48</f>
        <v>284704.07049300312</v>
      </c>
      <c r="AO48" s="537">
        <f>'Schedule 3B_Income_Eastern'!AO48+'Schedule 3C_Income_Western'!AO48+'Schedule 3D_Income_The Cape'!AO48</f>
        <v>245933.5817157547</v>
      </c>
      <c r="AP48" s="537">
        <f>'Schedule 3B_Income_Eastern'!AP48+'Schedule 3C_Income_Western'!AP48+'Schedule 3D_Income_The Cape'!AP48</f>
        <v>370539.43198001839</v>
      </c>
      <c r="AQ48" s="537">
        <f>'Schedule 3B_Income_Eastern'!AQ48+'Schedule 3C_Income_Western'!AQ48+'Schedule 3D_Income_The Cape'!AQ48</f>
        <v>1191783.4880681466</v>
      </c>
      <c r="AR48" s="537">
        <f>'Schedule 3B_Income_Eastern'!AR48+'Schedule 3C_Income_Western'!AR48+'Schedule 3D_Income_The Cape'!AR48</f>
        <v>432507.88213380269</v>
      </c>
      <c r="AS48" s="537">
        <f>'Schedule 3B_Income_Eastern'!AS48+'Schedule 3C_Income_Western'!AS48+'Schedule 3D_Income_The Cape'!AS48</f>
        <v>299564.84845623048</v>
      </c>
      <c r="AT48" s="537">
        <f>'Schedule 3B_Income_Eastern'!AT48+'Schedule 3C_Income_Western'!AT48+'Schedule 3D_Income_The Cape'!AT48</f>
        <v>371700.50925686676</v>
      </c>
      <c r="AU48" s="537">
        <f>'Schedule 3B_Income_Eastern'!AU48+'Schedule 3C_Income_Western'!AU48+'Schedule 3D_Income_The Cape'!AU48</f>
        <v>546363.04820206237</v>
      </c>
      <c r="AV48" s="537">
        <f>'Schedule 3B_Income_Eastern'!AV48+'Schedule 3C_Income_Western'!AV48+'Schedule 3D_Income_The Cape'!AV48</f>
        <v>1650136.2880489624</v>
      </c>
      <c r="AW48" s="537">
        <f>'Schedule 3B_Income_Eastern'!AW48+'Schedule 3C_Income_Western'!AW48+'Schedule 3D_Income_The Cape'!AW48</f>
        <v>2841919.7761171088</v>
      </c>
      <c r="AX48" s="209">
        <v>25</v>
      </c>
      <c r="AY48" s="537">
        <f>'Schedule 3B_Income_Eastern'!AY48+'Schedule 3C_Income_Western'!AY48+'Schedule 3D_Income_The Cape'!AY48</f>
        <v>0</v>
      </c>
      <c r="AZ48" s="537">
        <f>'Schedule 3B_Income_Eastern'!AZ48+'Schedule 3C_Income_Western'!AZ48+'Schedule 3D_Income_The Cape'!AZ48</f>
        <v>0</v>
      </c>
      <c r="BA48" s="537">
        <f>'Schedule 3B_Income_Eastern'!BA48+'Schedule 3C_Income_Western'!BA48+'Schedule 3D_Income_The Cape'!BA48</f>
        <v>1148.1544392461728</v>
      </c>
      <c r="BB48" s="537">
        <f>'Schedule 3B_Income_Eastern'!BB48+'Schedule 3C_Income_Western'!BB48+'Schedule 3D_Income_The Cape'!BB48</f>
        <v>0</v>
      </c>
      <c r="BC48" s="537">
        <f>'Schedule 3B_Income_Eastern'!BC48+'Schedule 3C_Income_Western'!BC48+'Schedule 3D_Income_The Cape'!BC48</f>
        <v>1148.1544392461728</v>
      </c>
      <c r="BD48" s="537">
        <f>'Schedule 3B_Income_Eastern'!BD48+'Schedule 3C_Income_Western'!BD48+'Schedule 3D_Income_The Cape'!BD48</f>
        <v>0</v>
      </c>
      <c r="BE48" s="537">
        <f>'Schedule 3B_Income_Eastern'!BE48+'Schedule 3C_Income_Western'!BE48+'Schedule 3D_Income_The Cape'!BE48</f>
        <v>0</v>
      </c>
      <c r="BF48" s="537">
        <f>'Schedule 3B_Income_Eastern'!BF48+'Schedule 3C_Income_Western'!BF48+'Schedule 3D_Income_The Cape'!BF48</f>
        <v>11034.877756821328</v>
      </c>
      <c r="BG48" s="537">
        <f>'Schedule 3B_Income_Eastern'!BG48+'Schedule 3C_Income_Western'!BG48+'Schedule 3D_Income_The Cape'!BG48</f>
        <v>3314.9425287580061</v>
      </c>
      <c r="BH48" s="537">
        <f>'Schedule 3B_Income_Eastern'!BH48+'Schedule 3C_Income_Western'!BH48+'Schedule 3D_Income_The Cape'!BH48</f>
        <v>14349.820285579335</v>
      </c>
      <c r="BI48" s="537">
        <f>'Schedule 3B_Income_Eastern'!BI48+'Schedule 3C_Income_Western'!BI48+'Schedule 3D_Income_The Cape'!BI48</f>
        <v>15497.974724825508</v>
      </c>
      <c r="BJ48" s="209">
        <v>25</v>
      </c>
      <c r="BK48" s="537">
        <f>'Schedule 3B_Income_Eastern'!BK48+'Schedule 3C_Income_Western'!BK48+'Schedule 3D_Income_The Cape'!BK48</f>
        <v>0</v>
      </c>
      <c r="BL48" s="537">
        <f>'Schedule 3B_Income_Eastern'!BL48+'Schedule 3C_Income_Western'!BL48+'Schedule 3D_Income_The Cape'!BL48</f>
        <v>0</v>
      </c>
      <c r="BM48" s="537">
        <f>'Schedule 3B_Income_Eastern'!BM48+'Schedule 3C_Income_Western'!BM48+'Schedule 3D_Income_The Cape'!BM48</f>
        <v>0</v>
      </c>
      <c r="BN48" s="537">
        <f>'Schedule 3B_Income_Eastern'!BN48+'Schedule 3C_Income_Western'!BN48+'Schedule 3D_Income_The Cape'!BN48</f>
        <v>0</v>
      </c>
      <c r="BO48" s="537">
        <f>'Schedule 3B_Income_Eastern'!BO48+'Schedule 3C_Income_Western'!BO48+'Schedule 3D_Income_The Cape'!BO48</f>
        <v>0</v>
      </c>
      <c r="BP48" s="537">
        <f>'Schedule 3B_Income_Eastern'!BP48+'Schedule 3C_Income_Western'!BP48+'Schedule 3D_Income_The Cape'!BP48</f>
        <v>0</v>
      </c>
      <c r="BQ48" s="537">
        <f>'Schedule 3B_Income_Eastern'!BQ48+'Schedule 3C_Income_Western'!BQ48+'Schedule 3D_Income_The Cape'!BQ48</f>
        <v>0</v>
      </c>
      <c r="BR48" s="537">
        <f>'Schedule 3B_Income_Eastern'!BR48+'Schedule 3C_Income_Western'!BR48+'Schedule 3D_Income_The Cape'!BR48</f>
        <v>0</v>
      </c>
      <c r="BS48" s="537">
        <f>'Schedule 3B_Income_Eastern'!BS48+'Schedule 3C_Income_Western'!BS48+'Schedule 3D_Income_The Cape'!BS48</f>
        <v>0</v>
      </c>
      <c r="BT48" s="537">
        <f>'Schedule 3B_Income_Eastern'!BT48+'Schedule 3C_Income_Western'!BT48+'Schedule 3D_Income_The Cape'!BT48</f>
        <v>0</v>
      </c>
      <c r="BU48" s="537">
        <f>'Schedule 3B_Income_Eastern'!BU48+'Schedule 3C_Income_Western'!BU48+'Schedule 3D_Income_The Cape'!BU48</f>
        <v>0</v>
      </c>
      <c r="BV48" s="209">
        <v>25</v>
      </c>
      <c r="BW48" s="537">
        <f>'Schedule 3B_Income_Eastern'!BW48+'Schedule 3C_Income_Western'!BW48+'Schedule 3D_Income_The Cape'!BW48</f>
        <v>346986.14099117136</v>
      </c>
      <c r="BX48" s="537">
        <f>'Schedule 3B_Income_Eastern'!BX48+'Schedule 3C_Income_Western'!BX48+'Schedule 3D_Income_The Cape'!BX48</f>
        <v>366406.86097613024</v>
      </c>
      <c r="BY48" s="537">
        <f>'Schedule 3B_Income_Eastern'!BY48+'Schedule 3C_Income_Western'!BY48+'Schedule 3D_Income_The Cape'!BY48</f>
        <v>440984.69733446813</v>
      </c>
      <c r="BZ48" s="537">
        <f>'Schedule 3B_Income_Eastern'!BZ48+'Schedule 3C_Income_Western'!BZ48+'Schedule 3D_Income_The Cape'!BZ48</f>
        <v>508907.7062344501</v>
      </c>
      <c r="CA48" s="537">
        <f>'Schedule 3B_Income_Eastern'!CA48+'Schedule 3C_Income_Western'!CA48+'Schedule 3D_Income_The Cape'!CA48</f>
        <v>1663285.4055362197</v>
      </c>
      <c r="CB48" s="537">
        <f>'Schedule 3B_Income_Eastern'!CB48+'Schedule 3C_Income_Western'!CB48+'Schedule 3D_Income_The Cape'!CB48</f>
        <v>153813.00962244315</v>
      </c>
      <c r="CC48" s="537">
        <f>'Schedule 3B_Income_Eastern'!CC48+'Schedule 3C_Income_Western'!CC48+'Schedule 3D_Income_The Cape'!CC48</f>
        <v>186927.80801646924</v>
      </c>
      <c r="CD48" s="537">
        <f>'Schedule 3B_Income_Eastern'!CD48+'Schedule 3C_Income_Western'!CD48+'Schedule 3D_Income_The Cape'!CD48</f>
        <v>115042.50371503095</v>
      </c>
      <c r="CE48" s="537">
        <f>'Schedule 3B_Income_Eastern'!CE48+'Schedule 3C_Income_Western'!CE48+'Schedule 3D_Income_The Cape'!CE48</f>
        <v>28395.336090498255</v>
      </c>
      <c r="CF48" s="537">
        <f>'Schedule 3B_Income_Eastern'!CF48+'Schedule 3C_Income_Western'!CF48+'Schedule 3D_Income_The Cape'!CF48</f>
        <v>484178.65744444157</v>
      </c>
      <c r="CG48" s="537">
        <f>'Schedule 3B_Income_Eastern'!CG48+'Schedule 3C_Income_Western'!CG48+'Schedule 3D_Income_The Cape'!CG48</f>
        <v>2147464.0629806612</v>
      </c>
      <c r="CH48" s="209">
        <v>25</v>
      </c>
      <c r="CI48" s="537">
        <f>'Schedule 3B_Income_Eastern'!CI48+'Schedule 3C_Income_Western'!CI48+'Schedule 3D_Income_The Cape'!CI48</f>
        <v>673212.3666163414</v>
      </c>
      <c r="CJ48" s="537">
        <f>'Schedule 3B_Income_Eastern'!CJ48+'Schedule 3C_Income_Western'!CJ48+'Schedule 3D_Income_The Cape'!CJ48</f>
        <v>720993.80391358375</v>
      </c>
      <c r="CK48" s="537">
        <f>'Schedule 3B_Income_Eastern'!CK48+'Schedule 3C_Income_Western'!CK48+'Schedule 3D_Income_The Cape'!CK48</f>
        <v>804845.19457372837</v>
      </c>
      <c r="CL48" s="537">
        <f>'Schedule 3B_Income_Eastern'!CL48+'Schedule 3C_Income_Western'!CL48+'Schedule 3D_Income_The Cape'!CL48</f>
        <v>1003867.680258286</v>
      </c>
      <c r="CM48" s="367">
        <f t="shared" si="16"/>
        <v>2009987.4028545464</v>
      </c>
      <c r="CN48" s="537">
        <f>'Schedule 3B_Income_Eastern'!CN48+'Schedule 3C_Income_Western'!CN48+'Schedule 3D_Income_The Cape'!CN48</f>
        <v>651056.00271361927</v>
      </c>
      <c r="CO48" s="537">
        <f>'Schedule 3B_Income_Eastern'!CO48+'Schedule 3C_Income_Western'!CO48+'Schedule 3D_Income_The Cape'!CO48</f>
        <v>629981.79014483537</v>
      </c>
      <c r="CP48" s="537">
        <f>'Schedule 3B_Income_Eastern'!CP48+'Schedule 3C_Income_Western'!CP48+'Schedule 3D_Income_The Cape'!CP48</f>
        <v>639316.20745207043</v>
      </c>
      <c r="CQ48" s="537">
        <f>'Schedule 3B_Income_Eastern'!CQ48+'Schedule 3C_Income_Western'!CQ48+'Schedule 3D_Income_The Cape'!CQ48</f>
        <v>871011.62793600117</v>
      </c>
      <c r="CR48" s="367">
        <f t="shared" si="17"/>
        <v>1126879.5199119847</v>
      </c>
      <c r="CS48" s="537">
        <f>'Schedule 3B_Income_Eastern'!CS48+'Schedule 3C_Income_Western'!CS48+'Schedule 3D_Income_The Cape'!CS48</f>
        <v>1324268.3693299606</v>
      </c>
      <c r="CT48" s="537">
        <f>'Schedule 3B_Income_Eastern'!CT48+'Schedule 3C_Income_Western'!CT48+'Schedule 3D_Income_The Cape'!CT48</f>
        <v>1350975.5940584191</v>
      </c>
      <c r="CU48" s="537">
        <f>'Schedule 3B_Income_Eastern'!CU48+'Schedule 3C_Income_Western'!CU48+'Schedule 3D_Income_The Cape'!CU48</f>
        <v>1444161.402025799</v>
      </c>
      <c r="CV48" s="537">
        <f>'Schedule 3B_Income_Eastern'!CV48+'Schedule 3C_Income_Western'!CV48+'Schedule 3D_Income_The Cape'!CV48</f>
        <v>1874879.3081942871</v>
      </c>
      <c r="CW48" s="367">
        <f t="shared" si="18"/>
        <v>3136866.9227665309</v>
      </c>
    </row>
    <row r="49" spans="1:101" ht="15.75" customHeight="1">
      <c r="A49" s="79" t="s">
        <v>241</v>
      </c>
      <c r="B49" s="209">
        <v>26</v>
      </c>
      <c r="C49" s="537">
        <f>'Schedule 3B_Income_Eastern'!C49+'Schedule 3C_Income_Western'!C49+'Schedule 3D_Income_The Cape'!C49</f>
        <v>34290.102731659819</v>
      </c>
      <c r="D49" s="537">
        <f>'Schedule 3B_Income_Eastern'!D49+'Schedule 3C_Income_Western'!D49+'Schedule 3D_Income_The Cape'!D49</f>
        <v>52008.218312483295</v>
      </c>
      <c r="E49" s="537">
        <f>'Schedule 3B_Income_Eastern'!E49+'Schedule 3C_Income_Western'!E49+'Schedule 3D_Income_The Cape'!E49</f>
        <v>16917.30534189201</v>
      </c>
      <c r="F49" s="537">
        <f>'Schedule 3B_Income_Eastern'!F49+'Schedule 3C_Income_Western'!F49+'Schedule 3D_Income_The Cape'!F49</f>
        <v>56286.815856364992</v>
      </c>
      <c r="G49" s="537">
        <f>'Schedule 3B_Income_Eastern'!G49+'Schedule 3C_Income_Western'!G49+'Schedule 3D_Income_The Cape'!G49</f>
        <v>159502.44224240014</v>
      </c>
      <c r="H49" s="537">
        <f>'Schedule 3B_Income_Eastern'!H49+'Schedule 3C_Income_Western'!H49+'Schedule 3D_Income_The Cape'!H49</f>
        <v>0</v>
      </c>
      <c r="I49" s="537">
        <f>'Schedule 3B_Income_Eastern'!I49+'Schedule 3C_Income_Western'!I49+'Schedule 3D_Income_The Cape'!I49</f>
        <v>0</v>
      </c>
      <c r="J49" s="537">
        <f>'Schedule 3B_Income_Eastern'!J49+'Schedule 3C_Income_Western'!J49+'Schedule 3D_Income_The Cape'!J49</f>
        <v>59090.112480422991</v>
      </c>
      <c r="K49" s="537">
        <f>'Schedule 3B_Income_Eastern'!K49+'Schedule 3C_Income_Western'!K49+'Schedule 3D_Income_The Cape'!K49</f>
        <v>28525.84349818575</v>
      </c>
      <c r="L49" s="537">
        <f>'Schedule 3B_Income_Eastern'!L49+'Schedule 3C_Income_Western'!L49+'Schedule 3D_Income_The Cape'!L49</f>
        <v>87615.955978608748</v>
      </c>
      <c r="M49" s="537">
        <f>'Schedule 3B_Income_Eastern'!M49+'Schedule 3C_Income_Western'!M49+'Schedule 3D_Income_The Cape'!M49</f>
        <v>247118.39822100886</v>
      </c>
      <c r="N49" s="209">
        <v>26</v>
      </c>
      <c r="O49" s="537">
        <f>'Schedule 3B_Income_Eastern'!O49+'Schedule 3C_Income_Western'!O49+'Schedule 3D_Income_The Cape'!O49</f>
        <v>85786.987699450954</v>
      </c>
      <c r="P49" s="537">
        <f>'Schedule 3B_Income_Eastern'!P49+'Schedule 3C_Income_Western'!P49+'Schedule 3D_Income_The Cape'!P49</f>
        <v>82887.808827915869</v>
      </c>
      <c r="Q49" s="537">
        <f>'Schedule 3B_Income_Eastern'!Q49+'Schedule 3C_Income_Western'!Q49+'Schedule 3D_Income_The Cape'!Q49</f>
        <v>11483.041927637376</v>
      </c>
      <c r="R49" s="537">
        <f>'Schedule 3B_Income_Eastern'!R49+'Schedule 3C_Income_Western'!R49+'Schedule 3D_Income_The Cape'!R49</f>
        <v>33457.988366560465</v>
      </c>
      <c r="S49" s="537">
        <f>'Schedule 3B_Income_Eastern'!S49+'Schedule 3C_Income_Western'!S49+'Schedule 3D_Income_The Cape'!S49</f>
        <v>213615.8268215647</v>
      </c>
      <c r="T49" s="537">
        <f>'Schedule 3B_Income_Eastern'!T49+'Schedule 3C_Income_Western'!T49+'Schedule 3D_Income_The Cape'!T49</f>
        <v>0</v>
      </c>
      <c r="U49" s="537">
        <f>'Schedule 3B_Income_Eastern'!U49+'Schedule 3C_Income_Western'!U49+'Schedule 3D_Income_The Cape'!U49</f>
        <v>0</v>
      </c>
      <c r="V49" s="537">
        <f>'Schedule 3B_Income_Eastern'!V49+'Schedule 3C_Income_Western'!V49+'Schedule 3D_Income_The Cape'!V49</f>
        <v>29186.974244380152</v>
      </c>
      <c r="W49" s="537">
        <f>'Schedule 3B_Income_Eastern'!W49+'Schedule 3C_Income_Western'!W49+'Schedule 3D_Income_The Cape'!W49</f>
        <v>10123.119486146192</v>
      </c>
      <c r="X49" s="537">
        <f>'Schedule 3B_Income_Eastern'!X49+'Schedule 3C_Income_Western'!X49+'Schedule 3D_Income_The Cape'!X49</f>
        <v>39310.093730526336</v>
      </c>
      <c r="Y49" s="537">
        <f>'Schedule 3B_Income_Eastern'!Y49+'Schedule 3C_Income_Western'!Y49+'Schedule 3D_Income_The Cape'!Y49</f>
        <v>252925.92055209103</v>
      </c>
      <c r="Z49" s="209">
        <v>26</v>
      </c>
      <c r="AA49" s="537">
        <f>'Schedule 3B_Income_Eastern'!AA49+'Schedule 3C_Income_Western'!AA49+'Schedule 3D_Income_The Cape'!AA49</f>
        <v>15395.222597030799</v>
      </c>
      <c r="AB49" s="537">
        <f>'Schedule 3B_Income_Eastern'!AB49+'Schedule 3C_Income_Western'!AB49+'Schedule 3D_Income_The Cape'!AB49</f>
        <v>8142.5341706662985</v>
      </c>
      <c r="AC49" s="537">
        <f>'Schedule 3B_Income_Eastern'!AC49+'Schedule 3C_Income_Western'!AC49+'Schedule 3D_Income_The Cape'!AC49</f>
        <v>4601.0807924748797</v>
      </c>
      <c r="AD49" s="537">
        <f>'Schedule 3B_Income_Eastern'!AD49+'Schedule 3C_Income_Western'!AD49+'Schedule 3D_Income_The Cape'!AD49</f>
        <v>16123.680260633628</v>
      </c>
      <c r="AE49" s="537">
        <f>'Schedule 3B_Income_Eastern'!AE49+'Schedule 3C_Income_Western'!AE49+'Schedule 3D_Income_The Cape'!AE49</f>
        <v>44262.517820805602</v>
      </c>
      <c r="AF49" s="537">
        <f>'Schedule 3B_Income_Eastern'!AF49+'Schedule 3C_Income_Western'!AF49+'Schedule 3D_Income_The Cape'!AF49</f>
        <v>0</v>
      </c>
      <c r="AG49" s="537">
        <f>'Schedule 3B_Income_Eastern'!AG49+'Schedule 3C_Income_Western'!AG49+'Schedule 3D_Income_The Cape'!AG49</f>
        <v>0</v>
      </c>
      <c r="AH49" s="537">
        <f>'Schedule 3B_Income_Eastern'!AH49+'Schedule 3C_Income_Western'!AH49+'Schedule 3D_Income_The Cape'!AH49</f>
        <v>14500.240845713506</v>
      </c>
      <c r="AI49" s="537">
        <f>'Schedule 3B_Income_Eastern'!AI49+'Schedule 3C_Income_Western'!AI49+'Schedule 3D_Income_The Cape'!AI49</f>
        <v>6314.4672864167533</v>
      </c>
      <c r="AJ49" s="537">
        <f>'Schedule 3B_Income_Eastern'!AJ49+'Schedule 3C_Income_Western'!AJ49+'Schedule 3D_Income_The Cape'!AJ49</f>
        <v>20814.708132130261</v>
      </c>
      <c r="AK49" s="537">
        <f>'Schedule 3B_Income_Eastern'!AK49+'Schedule 3C_Income_Western'!AK49+'Schedule 3D_Income_The Cape'!AK49</f>
        <v>65077.225952935863</v>
      </c>
      <c r="AL49" s="209">
        <v>26</v>
      </c>
      <c r="AM49" s="537">
        <f>'Schedule 3B_Income_Eastern'!AM49+'Schedule 3C_Income_Western'!AM49+'Schedule 3D_Income_The Cape'!AM49</f>
        <v>3450200.9809303256</v>
      </c>
      <c r="AN49" s="537">
        <f>'Schedule 3B_Income_Eastern'!AN49+'Schedule 3C_Income_Western'!AN49+'Schedule 3D_Income_The Cape'!AN49</f>
        <v>3609087.2646710956</v>
      </c>
      <c r="AO49" s="537">
        <f>'Schedule 3B_Income_Eastern'!AO49+'Schedule 3C_Income_Western'!AO49+'Schedule 3D_Income_The Cape'!AO49</f>
        <v>988256.47944651369</v>
      </c>
      <c r="AP49" s="537">
        <f>'Schedule 3B_Income_Eastern'!AP49+'Schedule 3C_Income_Western'!AP49+'Schedule 3D_Income_The Cape'!AP49</f>
        <v>3005953.2058838387</v>
      </c>
      <c r="AQ49" s="537">
        <f>'Schedule 3B_Income_Eastern'!AQ49+'Schedule 3C_Income_Western'!AQ49+'Schedule 3D_Income_The Cape'!AQ49</f>
        <v>11053497.930931773</v>
      </c>
      <c r="AR49" s="537">
        <f>'Schedule 3B_Income_Eastern'!AR49+'Schedule 3C_Income_Western'!AR49+'Schedule 3D_Income_The Cape'!AR49</f>
        <v>597.7865101153161</v>
      </c>
      <c r="AS49" s="537">
        <f>'Schedule 3B_Income_Eastern'!AS49+'Schedule 3C_Income_Western'!AS49+'Schedule 3D_Income_The Cape'!AS49</f>
        <v>188.36414264378928</v>
      </c>
      <c r="AT49" s="537">
        <f>'Schedule 3B_Income_Eastern'!AT49+'Schedule 3C_Income_Western'!AT49+'Schedule 3D_Income_The Cape'!AT49</f>
        <v>3036814.8959891358</v>
      </c>
      <c r="AU49" s="537">
        <f>'Schedule 3B_Income_Eastern'!AU49+'Schedule 3C_Income_Western'!AU49+'Schedule 3D_Income_The Cape'!AU49</f>
        <v>1129736.0665674619</v>
      </c>
      <c r="AV49" s="537">
        <f>'Schedule 3B_Income_Eastern'!AV49+'Schedule 3C_Income_Western'!AV49+'Schedule 3D_Income_The Cape'!AV49</f>
        <v>4167337.1132093566</v>
      </c>
      <c r="AW49" s="537">
        <f>'Schedule 3B_Income_Eastern'!AW49+'Schedule 3C_Income_Western'!AW49+'Schedule 3D_Income_The Cape'!AW49</f>
        <v>15220835.044141129</v>
      </c>
      <c r="AX49" s="209">
        <v>26</v>
      </c>
      <c r="AY49" s="537">
        <f>'Schedule 3B_Income_Eastern'!AY49+'Schedule 3C_Income_Western'!AY49+'Schedule 3D_Income_The Cape'!AY49</f>
        <v>329199.3768508439</v>
      </c>
      <c r="AZ49" s="537">
        <f>'Schedule 3B_Income_Eastern'!AZ49+'Schedule 3C_Income_Western'!AZ49+'Schedule 3D_Income_The Cape'!AZ49</f>
        <v>306032.87913939985</v>
      </c>
      <c r="BA49" s="537">
        <f>'Schedule 3B_Income_Eastern'!BA49+'Schedule 3C_Income_Western'!BA49+'Schedule 3D_Income_The Cape'!BA49</f>
        <v>146664.3373626305</v>
      </c>
      <c r="BB49" s="537">
        <f>'Schedule 3B_Income_Eastern'!BB49+'Schedule 3C_Income_Western'!BB49+'Schedule 3D_Income_The Cape'!BB49</f>
        <v>492322.67416073004</v>
      </c>
      <c r="BC49" s="537">
        <f>'Schedule 3B_Income_Eastern'!BC49+'Schedule 3C_Income_Western'!BC49+'Schedule 3D_Income_The Cape'!BC49</f>
        <v>1274219.2675136044</v>
      </c>
      <c r="BD49" s="537">
        <f>'Schedule 3B_Income_Eastern'!BD49+'Schedule 3C_Income_Western'!BD49+'Schedule 3D_Income_The Cape'!BD49</f>
        <v>0</v>
      </c>
      <c r="BE49" s="537">
        <f>'Schedule 3B_Income_Eastern'!BE49+'Schedule 3C_Income_Western'!BE49+'Schedule 3D_Income_The Cape'!BE49</f>
        <v>0</v>
      </c>
      <c r="BF49" s="537">
        <f>'Schedule 3B_Income_Eastern'!BF49+'Schedule 3C_Income_Western'!BF49+'Schedule 3D_Income_The Cape'!BF49</f>
        <v>490825.56839561852</v>
      </c>
      <c r="BG49" s="537">
        <f>'Schedule 3B_Income_Eastern'!BG49+'Schedule 3C_Income_Western'!BG49+'Schedule 3D_Income_The Cape'!BG49</f>
        <v>187514.64679443912</v>
      </c>
      <c r="BH49" s="537">
        <f>'Schedule 3B_Income_Eastern'!BH49+'Schedule 3C_Income_Western'!BH49+'Schedule 3D_Income_The Cape'!BH49</f>
        <v>678340.21519005764</v>
      </c>
      <c r="BI49" s="537">
        <f>'Schedule 3B_Income_Eastern'!BI49+'Schedule 3C_Income_Western'!BI49+'Schedule 3D_Income_The Cape'!BI49</f>
        <v>1952559.482703662</v>
      </c>
      <c r="BJ49" s="209">
        <v>26</v>
      </c>
      <c r="BK49" s="537">
        <f>'Schedule 3B_Income_Eastern'!BK49+'Schedule 3C_Income_Western'!BK49+'Schedule 3D_Income_The Cape'!BK49</f>
        <v>0</v>
      </c>
      <c r="BL49" s="537">
        <f>'Schedule 3B_Income_Eastern'!BL49+'Schedule 3C_Income_Western'!BL49+'Schedule 3D_Income_The Cape'!BL49</f>
        <v>0</v>
      </c>
      <c r="BM49" s="537">
        <f>'Schedule 3B_Income_Eastern'!BM49+'Schedule 3C_Income_Western'!BM49+'Schedule 3D_Income_The Cape'!BM49</f>
        <v>0</v>
      </c>
      <c r="BN49" s="537">
        <f>'Schedule 3B_Income_Eastern'!BN49+'Schedule 3C_Income_Western'!BN49+'Schedule 3D_Income_The Cape'!BN49</f>
        <v>0</v>
      </c>
      <c r="BO49" s="537">
        <f>'Schedule 3B_Income_Eastern'!BO49+'Schedule 3C_Income_Western'!BO49+'Schedule 3D_Income_The Cape'!BO49</f>
        <v>0</v>
      </c>
      <c r="BP49" s="537">
        <f>'Schedule 3B_Income_Eastern'!BP49+'Schedule 3C_Income_Western'!BP49+'Schedule 3D_Income_The Cape'!BP49</f>
        <v>0</v>
      </c>
      <c r="BQ49" s="537">
        <f>'Schedule 3B_Income_Eastern'!BQ49+'Schedule 3C_Income_Western'!BQ49+'Schedule 3D_Income_The Cape'!BQ49</f>
        <v>0</v>
      </c>
      <c r="BR49" s="537">
        <f>'Schedule 3B_Income_Eastern'!BR49+'Schedule 3C_Income_Western'!BR49+'Schedule 3D_Income_The Cape'!BR49</f>
        <v>0</v>
      </c>
      <c r="BS49" s="537">
        <f>'Schedule 3B_Income_Eastern'!BS49+'Schedule 3C_Income_Western'!BS49+'Schedule 3D_Income_The Cape'!BS49</f>
        <v>0</v>
      </c>
      <c r="BT49" s="537">
        <f>'Schedule 3B_Income_Eastern'!BT49+'Schedule 3C_Income_Western'!BT49+'Schedule 3D_Income_The Cape'!BT49</f>
        <v>0</v>
      </c>
      <c r="BU49" s="537">
        <f>'Schedule 3B_Income_Eastern'!BU49+'Schedule 3C_Income_Western'!BU49+'Schedule 3D_Income_The Cape'!BU49</f>
        <v>0</v>
      </c>
      <c r="BV49" s="209">
        <v>26</v>
      </c>
      <c r="BW49" s="537">
        <f>'Schedule 3B_Income_Eastern'!BW49+'Schedule 3C_Income_Western'!BW49+'Schedule 3D_Income_The Cape'!BW49</f>
        <v>0</v>
      </c>
      <c r="BX49" s="537">
        <f>'Schedule 3B_Income_Eastern'!BX49+'Schedule 3C_Income_Western'!BX49+'Schedule 3D_Income_The Cape'!BX49</f>
        <v>0</v>
      </c>
      <c r="BY49" s="537">
        <f>'Schedule 3B_Income_Eastern'!BY49+'Schedule 3C_Income_Western'!BY49+'Schedule 3D_Income_The Cape'!BY49</f>
        <v>232.59873262945405</v>
      </c>
      <c r="BZ49" s="537">
        <f>'Schedule 3B_Income_Eastern'!BZ49+'Schedule 3C_Income_Western'!BZ49+'Schedule 3D_Income_The Cape'!BZ49</f>
        <v>59.941114215461823</v>
      </c>
      <c r="CA49" s="537">
        <f>'Schedule 3B_Income_Eastern'!CA49+'Schedule 3C_Income_Western'!CA49+'Schedule 3D_Income_The Cape'!CA49</f>
        <v>292.53984684491587</v>
      </c>
      <c r="CB49" s="537">
        <f>'Schedule 3B_Income_Eastern'!CB49+'Schedule 3C_Income_Western'!CB49+'Schedule 3D_Income_The Cape'!CB49</f>
        <v>0</v>
      </c>
      <c r="CC49" s="537">
        <f>'Schedule 3B_Income_Eastern'!CC49+'Schedule 3C_Income_Western'!CC49+'Schedule 3D_Income_The Cape'!CC49</f>
        <v>0</v>
      </c>
      <c r="CD49" s="537">
        <f>'Schedule 3B_Income_Eastern'!CD49+'Schedule 3C_Income_Western'!CD49+'Schedule 3D_Income_The Cape'!CD49</f>
        <v>0</v>
      </c>
      <c r="CE49" s="537">
        <f>'Schedule 3B_Income_Eastern'!CE49+'Schedule 3C_Income_Western'!CE49+'Schedule 3D_Income_The Cape'!CE49</f>
        <v>0</v>
      </c>
      <c r="CF49" s="537">
        <f>'Schedule 3B_Income_Eastern'!CF49+'Schedule 3C_Income_Western'!CF49+'Schedule 3D_Income_The Cape'!CF49</f>
        <v>0</v>
      </c>
      <c r="CG49" s="537">
        <f>'Schedule 3B_Income_Eastern'!CG49+'Schedule 3C_Income_Western'!CG49+'Schedule 3D_Income_The Cape'!CG49</f>
        <v>292.53984684491587</v>
      </c>
      <c r="CH49" s="209">
        <v>26</v>
      </c>
      <c r="CI49" s="537">
        <f>'Schedule 3B_Income_Eastern'!CI49+'Schedule 3C_Income_Western'!CI49+'Schedule 3D_Income_The Cape'!CI49</f>
        <v>3914872.6708093113</v>
      </c>
      <c r="CJ49" s="537">
        <f>'Schedule 3B_Income_Eastern'!CJ49+'Schedule 3C_Income_Western'!CJ49+'Schedule 3D_Income_The Cape'!CJ49</f>
        <v>4058158.705121561</v>
      </c>
      <c r="CK49" s="537">
        <f>'Schedule 3B_Income_Eastern'!CK49+'Schedule 3C_Income_Western'!CK49+'Schedule 3D_Income_The Cape'!CK49</f>
        <v>1168154.8436037779</v>
      </c>
      <c r="CL49" s="537">
        <f>'Schedule 3B_Income_Eastern'!CL49+'Schedule 3C_Income_Western'!CL49+'Schedule 3D_Income_The Cape'!CL49</f>
        <v>3604204.3056423436</v>
      </c>
      <c r="CM49" s="367">
        <f t="shared" si="16"/>
        <v>417673.32673161535</v>
      </c>
      <c r="CN49" s="537">
        <f>'Schedule 3B_Income_Eastern'!CN49+'Schedule 3C_Income_Western'!CN49+'Schedule 3D_Income_The Cape'!CN49</f>
        <v>597.7865101153161</v>
      </c>
      <c r="CO49" s="537">
        <f>'Schedule 3B_Income_Eastern'!CO49+'Schedule 3C_Income_Western'!CO49+'Schedule 3D_Income_The Cape'!CO49</f>
        <v>188.36414264378928</v>
      </c>
      <c r="CP49" s="537">
        <f>'Schedule 3B_Income_Eastern'!CP49+'Schedule 3C_Income_Western'!CP49+'Schedule 3D_Income_The Cape'!CP49</f>
        <v>3630417.7919552708</v>
      </c>
      <c r="CQ49" s="537">
        <f>'Schedule 3B_Income_Eastern'!CQ49+'Schedule 3C_Income_Western'!CQ49+'Schedule 3D_Income_The Cape'!CQ49</f>
        <v>1362214.1436326499</v>
      </c>
      <c r="CR49" s="367">
        <f t="shared" si="17"/>
        <v>147740.75784126535</v>
      </c>
      <c r="CS49" s="537">
        <f>'Schedule 3B_Income_Eastern'!CS49+'Schedule 3C_Income_Western'!CS49+'Schedule 3D_Income_The Cape'!CS49</f>
        <v>3915470.4573194264</v>
      </c>
      <c r="CT49" s="537">
        <f>'Schedule 3B_Income_Eastern'!CT49+'Schedule 3C_Income_Western'!CT49+'Schedule 3D_Income_The Cape'!CT49</f>
        <v>4058347.0692642047</v>
      </c>
      <c r="CU49" s="537">
        <f>'Schedule 3B_Income_Eastern'!CU49+'Schedule 3C_Income_Western'!CU49+'Schedule 3D_Income_The Cape'!CU49</f>
        <v>4798572.6355590485</v>
      </c>
      <c r="CV49" s="537">
        <f>'Schedule 3B_Income_Eastern'!CV49+'Schedule 3C_Income_Western'!CV49+'Schedule 3D_Income_The Cape'!CV49</f>
        <v>4966418.4492749935</v>
      </c>
      <c r="CW49" s="367">
        <f t="shared" si="18"/>
        <v>565414.08457288065</v>
      </c>
    </row>
    <row r="50" spans="1:101" ht="15.75" customHeight="1">
      <c r="A50" s="79" t="s">
        <v>242</v>
      </c>
      <c r="B50" s="209">
        <v>27</v>
      </c>
      <c r="C50" s="537">
        <f>'Schedule 3B_Income_Eastern'!C50+'Schedule 3C_Income_Western'!C50+'Schedule 3D_Income_The Cape'!C50</f>
        <v>10476.225493141414</v>
      </c>
      <c r="D50" s="537">
        <f>'Schedule 3B_Income_Eastern'!D50+'Schedule 3C_Income_Western'!D50+'Schedule 3D_Income_The Cape'!D50</f>
        <v>19869.572415908056</v>
      </c>
      <c r="E50" s="537">
        <f>'Schedule 3B_Income_Eastern'!E50+'Schedule 3C_Income_Western'!E50+'Schedule 3D_Income_The Cape'!E50</f>
        <v>21331.328542081039</v>
      </c>
      <c r="F50" s="537">
        <f>'Schedule 3B_Income_Eastern'!F50+'Schedule 3C_Income_Western'!F50+'Schedule 3D_Income_The Cape'!F50</f>
        <v>15860.054170230396</v>
      </c>
      <c r="G50" s="537">
        <f>'Schedule 3B_Income_Eastern'!G50+'Schedule 3C_Income_Western'!G50+'Schedule 3D_Income_The Cape'!G50</f>
        <v>67537.180621360909</v>
      </c>
      <c r="H50" s="537">
        <f>'Schedule 3B_Income_Eastern'!H50+'Schedule 3C_Income_Western'!H50+'Schedule 3D_Income_The Cape'!H50</f>
        <v>20227.110500832365</v>
      </c>
      <c r="I50" s="537">
        <f>'Schedule 3B_Income_Eastern'!I50+'Schedule 3C_Income_Western'!I50+'Schedule 3D_Income_The Cape'!I50</f>
        <v>30434.586148984043</v>
      </c>
      <c r="J50" s="537">
        <f>'Schedule 3B_Income_Eastern'!J50+'Schedule 3C_Income_Western'!J50+'Schedule 3D_Income_The Cape'!J50</f>
        <v>44984.255302373509</v>
      </c>
      <c r="K50" s="537">
        <f>'Schedule 3B_Income_Eastern'!K50+'Schedule 3C_Income_Western'!K50+'Schedule 3D_Income_The Cape'!K50</f>
        <v>45659.806257311619</v>
      </c>
      <c r="L50" s="537">
        <f>'Schedule 3B_Income_Eastern'!L50+'Schedule 3C_Income_Western'!L50+'Schedule 3D_Income_The Cape'!L50</f>
        <v>141305.75820950154</v>
      </c>
      <c r="M50" s="537">
        <f>'Schedule 3B_Income_Eastern'!M50+'Schedule 3C_Income_Western'!M50+'Schedule 3D_Income_The Cape'!M50</f>
        <v>208842.93883086246</v>
      </c>
      <c r="N50" s="209">
        <v>27</v>
      </c>
      <c r="O50" s="537">
        <f>'Schedule 3B_Income_Eastern'!O50+'Schedule 3C_Income_Western'!O50+'Schedule 3D_Income_The Cape'!O50</f>
        <v>83146.145159723586</v>
      </c>
      <c r="P50" s="537">
        <f>'Schedule 3B_Income_Eastern'!P50+'Schedule 3C_Income_Western'!P50+'Schedule 3D_Income_The Cape'!P50</f>
        <v>130778.71035780817</v>
      </c>
      <c r="Q50" s="537">
        <f>'Schedule 3B_Income_Eastern'!Q50+'Schedule 3C_Income_Western'!Q50+'Schedule 3D_Income_The Cape'!Q50</f>
        <v>129978.56178877357</v>
      </c>
      <c r="R50" s="537">
        <f>'Schedule 3B_Income_Eastern'!R50+'Schedule 3C_Income_Western'!R50+'Schedule 3D_Income_The Cape'!R50</f>
        <v>92826.55220256708</v>
      </c>
      <c r="S50" s="537">
        <f>'Schedule 3B_Income_Eastern'!S50+'Schedule 3C_Income_Western'!S50+'Schedule 3D_Income_The Cape'!S50</f>
        <v>436729.96950887237</v>
      </c>
      <c r="T50" s="537">
        <f>'Schedule 3B_Income_Eastern'!T50+'Schedule 3C_Income_Western'!T50+'Schedule 3D_Income_The Cape'!T50</f>
        <v>97591.586764396328</v>
      </c>
      <c r="U50" s="537">
        <f>'Schedule 3B_Income_Eastern'!U50+'Schedule 3C_Income_Western'!U50+'Schedule 3D_Income_The Cape'!U50</f>
        <v>109074.58571238688</v>
      </c>
      <c r="V50" s="537">
        <f>'Schedule 3B_Income_Eastern'!V50+'Schedule 3C_Income_Western'!V50+'Schedule 3D_Income_The Cape'!V50</f>
        <v>132059.89284970486</v>
      </c>
      <c r="W50" s="537">
        <f>'Schedule 3B_Income_Eastern'!W50+'Schedule 3C_Income_Western'!W50+'Schedule 3D_Income_The Cape'!W50</f>
        <v>118224.07967988704</v>
      </c>
      <c r="X50" s="537">
        <f>'Schedule 3B_Income_Eastern'!X50+'Schedule 3C_Income_Western'!X50+'Schedule 3D_Income_The Cape'!X50</f>
        <v>456950.1450063751</v>
      </c>
      <c r="Y50" s="537">
        <f>'Schedule 3B_Income_Eastern'!Y50+'Schedule 3C_Income_Western'!Y50+'Schedule 3D_Income_The Cape'!Y50</f>
        <v>893680.11451524752</v>
      </c>
      <c r="Z50" s="209">
        <v>27</v>
      </c>
      <c r="AA50" s="537">
        <f>'Schedule 3B_Income_Eastern'!AA50+'Schedule 3C_Income_Western'!AA50+'Schedule 3D_Income_The Cape'!AA50</f>
        <v>16602.200456811566</v>
      </c>
      <c r="AB50" s="537">
        <f>'Schedule 3B_Income_Eastern'!AB50+'Schedule 3C_Income_Western'!AB50+'Schedule 3D_Income_The Cape'!AB50</f>
        <v>18304.554348549616</v>
      </c>
      <c r="AC50" s="537">
        <f>'Schedule 3B_Income_Eastern'!AC50+'Schedule 3C_Income_Western'!AC50+'Schedule 3D_Income_The Cape'!AC50</f>
        <v>12960.686929919322</v>
      </c>
      <c r="AD50" s="537">
        <f>'Schedule 3B_Income_Eastern'!AD50+'Schedule 3C_Income_Western'!AD50+'Schedule 3D_Income_The Cape'!AD50</f>
        <v>56648.099278126399</v>
      </c>
      <c r="AE50" s="537">
        <f>'Schedule 3B_Income_Eastern'!AE50+'Schedule 3C_Income_Western'!AE50+'Schedule 3D_Income_The Cape'!AE50</f>
        <v>104515.5410134069</v>
      </c>
      <c r="AF50" s="537">
        <f>'Schedule 3B_Income_Eastern'!AF50+'Schedule 3C_Income_Western'!AF50+'Schedule 3D_Income_The Cape'!AF50</f>
        <v>18921.043000378111</v>
      </c>
      <c r="AG50" s="537">
        <f>'Schedule 3B_Income_Eastern'!AG50+'Schedule 3C_Income_Western'!AG50+'Schedule 3D_Income_The Cape'!AG50</f>
        <v>45928.878016535979</v>
      </c>
      <c r="AH50" s="537">
        <f>'Schedule 3B_Income_Eastern'!AH50+'Schedule 3C_Income_Western'!AH50+'Schedule 3D_Income_The Cape'!AH50</f>
        <v>27405.636953951449</v>
      </c>
      <c r="AI50" s="537">
        <f>'Schedule 3B_Income_Eastern'!AI50+'Schedule 3C_Income_Western'!AI50+'Schedule 3D_Income_The Cape'!AI50</f>
        <v>80743.443477305598</v>
      </c>
      <c r="AJ50" s="537">
        <f>'Schedule 3B_Income_Eastern'!AJ50+'Schedule 3C_Income_Western'!AJ50+'Schedule 3D_Income_The Cape'!AJ50</f>
        <v>172999.00144817113</v>
      </c>
      <c r="AK50" s="537">
        <f>'Schedule 3B_Income_Eastern'!AK50+'Schedule 3C_Income_Western'!AK50+'Schedule 3D_Income_The Cape'!AK50</f>
        <v>277514.54246157804</v>
      </c>
      <c r="AL50" s="209">
        <v>27</v>
      </c>
      <c r="AM50" s="537">
        <f>'Schedule 3B_Income_Eastern'!AM50+'Schedule 3C_Income_Western'!AM50+'Schedule 3D_Income_The Cape'!AM50</f>
        <v>765024.94897565059</v>
      </c>
      <c r="AN50" s="537">
        <f>'Schedule 3B_Income_Eastern'!AN50+'Schedule 3C_Income_Western'!AN50+'Schedule 3D_Income_The Cape'!AN50</f>
        <v>848408.36593555193</v>
      </c>
      <c r="AO50" s="537">
        <f>'Schedule 3B_Income_Eastern'!AO50+'Schedule 3C_Income_Western'!AO50+'Schedule 3D_Income_The Cape'!AO50</f>
        <v>946152.22347905161</v>
      </c>
      <c r="AP50" s="537">
        <f>'Schedule 3B_Income_Eastern'!AP50+'Schedule 3C_Income_Western'!AP50+'Schedule 3D_Income_The Cape'!AP50</f>
        <v>996686.92504522414</v>
      </c>
      <c r="AQ50" s="537">
        <f>'Schedule 3B_Income_Eastern'!AQ50+'Schedule 3C_Income_Western'!AQ50+'Schedule 3D_Income_The Cape'!AQ50</f>
        <v>3556272.4634354785</v>
      </c>
      <c r="AR50" s="537">
        <f>'Schedule 3B_Income_Eastern'!AR50+'Schedule 3C_Income_Western'!AR50+'Schedule 3D_Income_The Cape'!AR50</f>
        <v>462698.19932674314</v>
      </c>
      <c r="AS50" s="537">
        <f>'Schedule 3B_Income_Eastern'!AS50+'Schedule 3C_Income_Western'!AS50+'Schedule 3D_Income_The Cape'!AS50</f>
        <v>535897.4702183234</v>
      </c>
      <c r="AT50" s="537">
        <f>'Schedule 3B_Income_Eastern'!AT50+'Schedule 3C_Income_Western'!AT50+'Schedule 3D_Income_The Cape'!AT50</f>
        <v>769504.35542838322</v>
      </c>
      <c r="AU50" s="537">
        <f>'Schedule 3B_Income_Eastern'!AU50+'Schedule 3C_Income_Western'!AU50+'Schedule 3D_Income_The Cape'!AU50</f>
        <v>764314.50032951334</v>
      </c>
      <c r="AV50" s="537">
        <f>'Schedule 3B_Income_Eastern'!AV50+'Schedule 3C_Income_Western'!AV50+'Schedule 3D_Income_The Cape'!AV50</f>
        <v>2532414.5253029633</v>
      </c>
      <c r="AW50" s="537">
        <f>'Schedule 3B_Income_Eastern'!AW50+'Schedule 3C_Income_Western'!AW50+'Schedule 3D_Income_The Cape'!AW50</f>
        <v>6088686.9887384418</v>
      </c>
      <c r="AX50" s="209">
        <v>27</v>
      </c>
      <c r="AY50" s="537">
        <f>'Schedule 3B_Income_Eastern'!AY50+'Schedule 3C_Income_Western'!AY50+'Schedule 3D_Income_The Cape'!AY50</f>
        <v>1704.8187576144896</v>
      </c>
      <c r="AZ50" s="537">
        <f>'Schedule 3B_Income_Eastern'!AZ50+'Schedule 3C_Income_Western'!AZ50+'Schedule 3D_Income_The Cape'!AZ50</f>
        <v>10043.454586535827</v>
      </c>
      <c r="BA50" s="537">
        <f>'Schedule 3B_Income_Eastern'!BA50+'Schedule 3C_Income_Western'!BA50+'Schedule 3D_Income_The Cape'!BA50</f>
        <v>10301.932133698987</v>
      </c>
      <c r="BB50" s="537">
        <f>'Schedule 3B_Income_Eastern'!BB50+'Schedule 3C_Income_Western'!BB50+'Schedule 3D_Income_The Cape'!BB50</f>
        <v>4853.0191629310202</v>
      </c>
      <c r="BC50" s="537">
        <f>'Schedule 3B_Income_Eastern'!BC50+'Schedule 3C_Income_Western'!BC50+'Schedule 3D_Income_The Cape'!BC50</f>
        <v>26903.224640780325</v>
      </c>
      <c r="BD50" s="537">
        <f>'Schedule 3B_Income_Eastern'!BD50+'Schedule 3C_Income_Western'!BD50+'Schedule 3D_Income_The Cape'!BD50</f>
        <v>2798.3572894060153</v>
      </c>
      <c r="BE50" s="537">
        <f>'Schedule 3B_Income_Eastern'!BE50+'Schedule 3C_Income_Western'!BE50+'Schedule 3D_Income_The Cape'!BE50</f>
        <v>5542.7806410252851</v>
      </c>
      <c r="BF50" s="537">
        <f>'Schedule 3B_Income_Eastern'!BF50+'Schedule 3C_Income_Western'!BF50+'Schedule 3D_Income_The Cape'!BF50</f>
        <v>19352.986115047515</v>
      </c>
      <c r="BG50" s="537">
        <f>'Schedule 3B_Income_Eastern'!BG50+'Schedule 3C_Income_Western'!BG50+'Schedule 3D_Income_The Cape'!BG50</f>
        <v>19686.426677934189</v>
      </c>
      <c r="BH50" s="537">
        <f>'Schedule 3B_Income_Eastern'!BH50+'Schedule 3C_Income_Western'!BH50+'Schedule 3D_Income_The Cape'!BH50</f>
        <v>47380.550723413013</v>
      </c>
      <c r="BI50" s="537">
        <f>'Schedule 3B_Income_Eastern'!BI50+'Schedule 3C_Income_Western'!BI50+'Schedule 3D_Income_The Cape'!BI50</f>
        <v>74283.775364193323</v>
      </c>
      <c r="BJ50" s="209">
        <v>27</v>
      </c>
      <c r="BK50" s="537">
        <f>'Schedule 3B_Income_Eastern'!BK50+'Schedule 3C_Income_Western'!BK50+'Schedule 3D_Income_The Cape'!BK50</f>
        <v>0</v>
      </c>
      <c r="BL50" s="537">
        <f>'Schedule 3B_Income_Eastern'!BL50+'Schedule 3C_Income_Western'!BL50+'Schedule 3D_Income_The Cape'!BL50</f>
        <v>0</v>
      </c>
      <c r="BM50" s="537">
        <f>'Schedule 3B_Income_Eastern'!BM50+'Schedule 3C_Income_Western'!BM50+'Schedule 3D_Income_The Cape'!BM50</f>
        <v>0</v>
      </c>
      <c r="BN50" s="537">
        <f>'Schedule 3B_Income_Eastern'!BN50+'Schedule 3C_Income_Western'!BN50+'Schedule 3D_Income_The Cape'!BN50</f>
        <v>0</v>
      </c>
      <c r="BO50" s="537">
        <f>'Schedule 3B_Income_Eastern'!BO50+'Schedule 3C_Income_Western'!BO50+'Schedule 3D_Income_The Cape'!BO50</f>
        <v>0</v>
      </c>
      <c r="BP50" s="537">
        <f>'Schedule 3B_Income_Eastern'!BP50+'Schedule 3C_Income_Western'!BP50+'Schedule 3D_Income_The Cape'!BP50</f>
        <v>0</v>
      </c>
      <c r="BQ50" s="537">
        <f>'Schedule 3B_Income_Eastern'!BQ50+'Schedule 3C_Income_Western'!BQ50+'Schedule 3D_Income_The Cape'!BQ50</f>
        <v>0</v>
      </c>
      <c r="BR50" s="537">
        <f>'Schedule 3B_Income_Eastern'!BR50+'Schedule 3C_Income_Western'!BR50+'Schedule 3D_Income_The Cape'!BR50</f>
        <v>0</v>
      </c>
      <c r="BS50" s="537">
        <f>'Schedule 3B_Income_Eastern'!BS50+'Schedule 3C_Income_Western'!BS50+'Schedule 3D_Income_The Cape'!BS50</f>
        <v>0</v>
      </c>
      <c r="BT50" s="537">
        <f>'Schedule 3B_Income_Eastern'!BT50+'Schedule 3C_Income_Western'!BT50+'Schedule 3D_Income_The Cape'!BT50</f>
        <v>0</v>
      </c>
      <c r="BU50" s="537">
        <f>'Schedule 3B_Income_Eastern'!BU50+'Schedule 3C_Income_Western'!BU50+'Schedule 3D_Income_The Cape'!BU50</f>
        <v>0</v>
      </c>
      <c r="BV50" s="209">
        <v>27</v>
      </c>
      <c r="BW50" s="537">
        <f>'Schedule 3B_Income_Eastern'!BW50+'Schedule 3C_Income_Western'!BW50+'Schedule 3D_Income_The Cape'!BW50</f>
        <v>11253.649653581288</v>
      </c>
      <c r="BX50" s="537">
        <f>'Schedule 3B_Income_Eastern'!BX50+'Schedule 3C_Income_Western'!BX50+'Schedule 3D_Income_The Cape'!BX50</f>
        <v>6868.1180406227822</v>
      </c>
      <c r="BY50" s="537">
        <f>'Schedule 3B_Income_Eastern'!BY50+'Schedule 3C_Income_Western'!BY50+'Schedule 3D_Income_The Cape'!BY50</f>
        <v>9314.2919302001592</v>
      </c>
      <c r="BZ50" s="537">
        <f>'Schedule 3B_Income_Eastern'!BZ50+'Schedule 3C_Income_Western'!BZ50+'Schedule 3D_Income_The Cape'!BZ50</f>
        <v>290.02680151338222</v>
      </c>
      <c r="CA50" s="537">
        <f>'Schedule 3B_Income_Eastern'!CA50+'Schedule 3C_Income_Western'!CA50+'Schedule 3D_Income_The Cape'!CA50</f>
        <v>27726.086425917612</v>
      </c>
      <c r="CB50" s="537">
        <f>'Schedule 3B_Income_Eastern'!CB50+'Schedule 3C_Income_Western'!CB50+'Schedule 3D_Income_The Cape'!CB50</f>
        <v>16085.778132766927</v>
      </c>
      <c r="CC50" s="537">
        <f>'Schedule 3B_Income_Eastern'!CC50+'Schedule 3C_Income_Western'!CC50+'Schedule 3D_Income_The Cape'!CC50</f>
        <v>15043.591703836322</v>
      </c>
      <c r="CD50" s="537">
        <f>'Schedule 3B_Income_Eastern'!CD50+'Schedule 3C_Income_Western'!CD50+'Schedule 3D_Income_The Cape'!CD50</f>
        <v>3718.1322911049183</v>
      </c>
      <c r="CE50" s="537">
        <f>'Schedule 3B_Income_Eastern'!CE50+'Schedule 3C_Income_Western'!CE50+'Schedule 3D_Income_The Cape'!CE50</f>
        <v>1220.0415183189434</v>
      </c>
      <c r="CF50" s="537">
        <f>'Schedule 3B_Income_Eastern'!CF50+'Schedule 3C_Income_Western'!CF50+'Schedule 3D_Income_The Cape'!CF50</f>
        <v>36067.543646027108</v>
      </c>
      <c r="CG50" s="537">
        <f>'Schedule 3B_Income_Eastern'!CG50+'Schedule 3C_Income_Western'!CG50+'Schedule 3D_Income_The Cape'!CG50</f>
        <v>63793.630071944717</v>
      </c>
      <c r="CH50" s="209">
        <v>27</v>
      </c>
      <c r="CI50" s="537">
        <f>'Schedule 3B_Income_Eastern'!CI50+'Schedule 3C_Income_Western'!CI50+'Schedule 3D_Income_The Cape'!CI50</f>
        <v>888207.98849652288</v>
      </c>
      <c r="CJ50" s="537">
        <f>'Schedule 3B_Income_Eastern'!CJ50+'Schedule 3C_Income_Western'!CJ50+'Schedule 3D_Income_The Cape'!CJ50</f>
        <v>1034272.7756849763</v>
      </c>
      <c r="CK50" s="537">
        <f>'Schedule 3B_Income_Eastern'!CK50+'Schedule 3C_Income_Western'!CK50+'Schedule 3D_Income_The Cape'!CK50</f>
        <v>1130039.0248037246</v>
      </c>
      <c r="CL50" s="537">
        <f>'Schedule 3B_Income_Eastern'!CL50+'Schedule 3C_Income_Western'!CL50+'Schedule 3D_Income_The Cape'!CL50</f>
        <v>1167164.6766605924</v>
      </c>
      <c r="CM50" s="367">
        <f t="shared" si="16"/>
        <v>636508.77756955777</v>
      </c>
      <c r="CN50" s="537">
        <f>'Schedule 3B_Income_Eastern'!CN50+'Schedule 3C_Income_Western'!CN50+'Schedule 3D_Income_The Cape'!CN50</f>
        <v>618322.075014523</v>
      </c>
      <c r="CO50" s="537">
        <f>'Schedule 3B_Income_Eastern'!CO50+'Schedule 3C_Income_Western'!CO50+'Schedule 3D_Income_The Cape'!CO50</f>
        <v>741921.89244109206</v>
      </c>
      <c r="CP50" s="537">
        <f>'Schedule 3B_Income_Eastern'!CP50+'Schedule 3C_Income_Western'!CP50+'Schedule 3D_Income_The Cape'!CP50</f>
        <v>997025.2589405654</v>
      </c>
      <c r="CQ50" s="537">
        <f>'Schedule 3B_Income_Eastern'!CQ50+'Schedule 3C_Income_Western'!CQ50+'Schedule 3D_Income_The Cape'!CQ50</f>
        <v>1029848.2979402709</v>
      </c>
      <c r="CR50" s="367">
        <f t="shared" si="17"/>
        <v>807322.44831007486</v>
      </c>
      <c r="CS50" s="537">
        <f>'Schedule 3B_Income_Eastern'!CS50+'Schedule 3C_Income_Western'!CS50+'Schedule 3D_Income_The Cape'!CS50</f>
        <v>1506530.0635110459</v>
      </c>
      <c r="CT50" s="537">
        <f>'Schedule 3B_Income_Eastern'!CT50+'Schedule 3C_Income_Western'!CT50+'Schedule 3D_Income_The Cape'!CT50</f>
        <v>1776194.6681260681</v>
      </c>
      <c r="CU50" s="537">
        <f>'Schedule 3B_Income_Eastern'!CU50+'Schedule 3C_Income_Western'!CU50+'Schedule 3D_Income_The Cape'!CU50</f>
        <v>2127064.28374429</v>
      </c>
      <c r="CV50" s="537">
        <f>'Schedule 3B_Income_Eastern'!CV50+'Schedule 3C_Income_Western'!CV50+'Schedule 3D_Income_The Cape'!CV50</f>
        <v>2197012.9746008632</v>
      </c>
      <c r="CW50" s="367">
        <f t="shared" si="18"/>
        <v>1443831.2258796329</v>
      </c>
    </row>
    <row r="51" spans="1:101" ht="15.75" customHeight="1">
      <c r="A51" s="79" t="s">
        <v>243</v>
      </c>
      <c r="B51" s="209">
        <v>28</v>
      </c>
      <c r="C51" s="537">
        <f>'Schedule 3B_Income_Eastern'!C51+'Schedule 3C_Income_Western'!C51+'Schedule 3D_Income_The Cape'!C51</f>
        <v>54579.416366052777</v>
      </c>
      <c r="D51" s="537">
        <f>'Schedule 3B_Income_Eastern'!D51+'Schedule 3C_Income_Western'!D51+'Schedule 3D_Income_The Cape'!D51</f>
        <v>42421.27884399311</v>
      </c>
      <c r="E51" s="537">
        <f>'Schedule 3B_Income_Eastern'!E51+'Schedule 3C_Income_Western'!E51+'Schedule 3D_Income_The Cape'!E51</f>
        <v>52337.87742475429</v>
      </c>
      <c r="F51" s="537">
        <f>'Schedule 3B_Income_Eastern'!F51+'Schedule 3C_Income_Western'!F51+'Schedule 3D_Income_The Cape'!F51</f>
        <v>86479.004309898985</v>
      </c>
      <c r="G51" s="537">
        <f>'Schedule 3B_Income_Eastern'!G51+'Schedule 3C_Income_Western'!G51+'Schedule 3D_Income_The Cape'!G51</f>
        <v>235817.57694469919</v>
      </c>
      <c r="H51" s="537">
        <f>'Schedule 3B_Income_Eastern'!H51+'Schedule 3C_Income_Western'!H51+'Schedule 3D_Income_The Cape'!H51</f>
        <v>0</v>
      </c>
      <c r="I51" s="537">
        <f>'Schedule 3B_Income_Eastern'!I51+'Schedule 3C_Income_Western'!I51+'Schedule 3D_Income_The Cape'!I51</f>
        <v>0</v>
      </c>
      <c r="J51" s="537">
        <f>'Schedule 3B_Income_Eastern'!J51+'Schedule 3C_Income_Western'!J51+'Schedule 3D_Income_The Cape'!J51</f>
        <v>0</v>
      </c>
      <c r="K51" s="537">
        <f>'Schedule 3B_Income_Eastern'!K51+'Schedule 3C_Income_Western'!K51+'Schedule 3D_Income_The Cape'!K51</f>
        <v>0</v>
      </c>
      <c r="L51" s="537">
        <f>'Schedule 3B_Income_Eastern'!L51+'Schedule 3C_Income_Western'!L51+'Schedule 3D_Income_The Cape'!L51</f>
        <v>0</v>
      </c>
      <c r="M51" s="537">
        <f>'Schedule 3B_Income_Eastern'!M51+'Schedule 3C_Income_Western'!M51+'Schedule 3D_Income_The Cape'!M51</f>
        <v>235817.57694469919</v>
      </c>
      <c r="N51" s="209">
        <v>28</v>
      </c>
      <c r="O51" s="537">
        <f>'Schedule 3B_Income_Eastern'!O51+'Schedule 3C_Income_Western'!O51+'Schedule 3D_Income_The Cape'!O51</f>
        <v>5875.5488080285413</v>
      </c>
      <c r="P51" s="537">
        <f>'Schedule 3B_Income_Eastern'!P51+'Schedule 3C_Income_Western'!P51+'Schedule 3D_Income_The Cape'!P51</f>
        <v>8920.6719968667421</v>
      </c>
      <c r="Q51" s="537">
        <f>'Schedule 3B_Income_Eastern'!Q51+'Schedule 3C_Income_Western'!Q51+'Schedule 3D_Income_The Cape'!Q51</f>
        <v>17859.509325468876</v>
      </c>
      <c r="R51" s="537">
        <f>'Schedule 3B_Income_Eastern'!R51+'Schedule 3C_Income_Western'!R51+'Schedule 3D_Income_The Cape'!R51</f>
        <v>23519.587204747892</v>
      </c>
      <c r="S51" s="537">
        <f>'Schedule 3B_Income_Eastern'!S51+'Schedule 3C_Income_Western'!S51+'Schedule 3D_Income_The Cape'!S51</f>
        <v>56175.317335112049</v>
      </c>
      <c r="T51" s="537">
        <f>'Schedule 3B_Income_Eastern'!T51+'Schedule 3C_Income_Western'!T51+'Schedule 3D_Income_The Cape'!T51</f>
        <v>72.912322273637926</v>
      </c>
      <c r="U51" s="537">
        <f>'Schedule 3B_Income_Eastern'!U51+'Schedule 3C_Income_Western'!U51+'Schedule 3D_Income_The Cape'!U51</f>
        <v>0</v>
      </c>
      <c r="V51" s="537">
        <f>'Schedule 3B_Income_Eastern'!V51+'Schedule 3C_Income_Western'!V51+'Schedule 3D_Income_The Cape'!V51</f>
        <v>0</v>
      </c>
      <c r="W51" s="537">
        <f>'Schedule 3B_Income_Eastern'!W51+'Schedule 3C_Income_Western'!W51+'Schedule 3D_Income_The Cape'!W51</f>
        <v>0</v>
      </c>
      <c r="X51" s="537">
        <f>'Schedule 3B_Income_Eastern'!X51+'Schedule 3C_Income_Western'!X51+'Schedule 3D_Income_The Cape'!X51</f>
        <v>72.912322273637926</v>
      </c>
      <c r="Y51" s="537">
        <f>'Schedule 3B_Income_Eastern'!Y51+'Schedule 3C_Income_Western'!Y51+'Schedule 3D_Income_The Cape'!Y51</f>
        <v>56248.229657385687</v>
      </c>
      <c r="Z51" s="209">
        <v>28</v>
      </c>
      <c r="AA51" s="537">
        <f>'Schedule 3B_Income_Eastern'!AA51+'Schedule 3C_Income_Western'!AA51+'Schedule 3D_Income_The Cape'!AA51</f>
        <v>0</v>
      </c>
      <c r="AB51" s="537">
        <f>'Schedule 3B_Income_Eastern'!AB51+'Schedule 3C_Income_Western'!AB51+'Schedule 3D_Income_The Cape'!AB51</f>
        <v>0</v>
      </c>
      <c r="AC51" s="537">
        <f>'Schedule 3B_Income_Eastern'!AC51+'Schedule 3C_Income_Western'!AC51+'Schedule 3D_Income_The Cape'!AC51</f>
        <v>3638.3972183322112</v>
      </c>
      <c r="AD51" s="537">
        <f>'Schedule 3B_Income_Eastern'!AD51+'Schedule 3C_Income_Western'!AD51+'Schedule 3D_Income_The Cape'!AD51</f>
        <v>5311.7959329587857</v>
      </c>
      <c r="AE51" s="537">
        <f>'Schedule 3B_Income_Eastern'!AE51+'Schedule 3C_Income_Western'!AE51+'Schedule 3D_Income_The Cape'!AE51</f>
        <v>8950.1931512909978</v>
      </c>
      <c r="AF51" s="537">
        <f>'Schedule 3B_Income_Eastern'!AF51+'Schedule 3C_Income_Western'!AF51+'Schedule 3D_Income_The Cape'!AF51</f>
        <v>0</v>
      </c>
      <c r="AG51" s="537">
        <f>'Schedule 3B_Income_Eastern'!AG51+'Schedule 3C_Income_Western'!AG51+'Schedule 3D_Income_The Cape'!AG51</f>
        <v>0</v>
      </c>
      <c r="AH51" s="537">
        <f>'Schedule 3B_Income_Eastern'!AH51+'Schedule 3C_Income_Western'!AH51+'Schedule 3D_Income_The Cape'!AH51</f>
        <v>0</v>
      </c>
      <c r="AI51" s="537">
        <f>'Schedule 3B_Income_Eastern'!AI51+'Schedule 3C_Income_Western'!AI51+'Schedule 3D_Income_The Cape'!AI51</f>
        <v>0</v>
      </c>
      <c r="AJ51" s="537">
        <f>'Schedule 3B_Income_Eastern'!AJ51+'Schedule 3C_Income_Western'!AJ51+'Schedule 3D_Income_The Cape'!AJ51</f>
        <v>0</v>
      </c>
      <c r="AK51" s="537">
        <f>'Schedule 3B_Income_Eastern'!AK51+'Schedule 3C_Income_Western'!AK51+'Schedule 3D_Income_The Cape'!AK51</f>
        <v>8950.1931512909978</v>
      </c>
      <c r="AL51" s="209">
        <v>28</v>
      </c>
      <c r="AM51" s="537">
        <f>'Schedule 3B_Income_Eastern'!AM51+'Schedule 3C_Income_Western'!AM51+'Schedule 3D_Income_The Cape'!AM51</f>
        <v>549398.43182842981</v>
      </c>
      <c r="AN51" s="537">
        <f>'Schedule 3B_Income_Eastern'!AN51+'Schedule 3C_Income_Western'!AN51+'Schedule 3D_Income_The Cape'!AN51</f>
        <v>559814.94738858577</v>
      </c>
      <c r="AO51" s="537">
        <f>'Schedule 3B_Income_Eastern'!AO51+'Schedule 3C_Income_Western'!AO51+'Schedule 3D_Income_The Cape'!AO51</f>
        <v>564218.80845283496</v>
      </c>
      <c r="AP51" s="537">
        <f>'Schedule 3B_Income_Eastern'!AP51+'Schedule 3C_Income_Western'!AP51+'Schedule 3D_Income_The Cape'!AP51</f>
        <v>670229.05564132519</v>
      </c>
      <c r="AQ51" s="537">
        <f>'Schedule 3B_Income_Eastern'!AQ51+'Schedule 3C_Income_Western'!AQ51+'Schedule 3D_Income_The Cape'!AQ51</f>
        <v>2343661.2433111761</v>
      </c>
      <c r="AR51" s="537">
        <f>'Schedule 3B_Income_Eastern'!AR51+'Schedule 3C_Income_Western'!AR51+'Schedule 3D_Income_The Cape'!AR51</f>
        <v>7471.7502039770361</v>
      </c>
      <c r="AS51" s="537">
        <f>'Schedule 3B_Income_Eastern'!AS51+'Schedule 3C_Income_Western'!AS51+'Schedule 3D_Income_The Cape'!AS51</f>
        <v>42.629541698292179</v>
      </c>
      <c r="AT51" s="537">
        <f>'Schedule 3B_Income_Eastern'!AT51+'Schedule 3C_Income_Western'!AT51+'Schedule 3D_Income_The Cape'!AT51</f>
        <v>0</v>
      </c>
      <c r="AU51" s="537">
        <f>'Schedule 3B_Income_Eastern'!AU51+'Schedule 3C_Income_Western'!AU51+'Schedule 3D_Income_The Cape'!AU51</f>
        <v>91.122404891728934</v>
      </c>
      <c r="AV51" s="537">
        <f>'Schedule 3B_Income_Eastern'!AV51+'Schedule 3C_Income_Western'!AV51+'Schedule 3D_Income_The Cape'!AV51</f>
        <v>7605.5021505670575</v>
      </c>
      <c r="AW51" s="537">
        <f>'Schedule 3B_Income_Eastern'!AW51+'Schedule 3C_Income_Western'!AW51+'Schedule 3D_Income_The Cape'!AW51</f>
        <v>2351266.7454617429</v>
      </c>
      <c r="AX51" s="209">
        <v>28</v>
      </c>
      <c r="AY51" s="537">
        <f>'Schedule 3B_Income_Eastern'!AY51+'Schedule 3C_Income_Western'!AY51+'Schedule 3D_Income_The Cape'!AY51</f>
        <v>0</v>
      </c>
      <c r="AZ51" s="537">
        <f>'Schedule 3B_Income_Eastern'!AZ51+'Schedule 3C_Income_Western'!AZ51+'Schedule 3D_Income_The Cape'!AZ51</f>
        <v>2940.5508097949828</v>
      </c>
      <c r="BA51" s="537">
        <f>'Schedule 3B_Income_Eastern'!BA51+'Schedule 3C_Income_Western'!BA51+'Schedule 3D_Income_The Cape'!BA51</f>
        <v>5749.0668477394838</v>
      </c>
      <c r="BB51" s="537">
        <f>'Schedule 3B_Income_Eastern'!BB51+'Schedule 3C_Income_Western'!BB51+'Schedule 3D_Income_The Cape'!BB51</f>
        <v>0</v>
      </c>
      <c r="BC51" s="537">
        <f>'Schedule 3B_Income_Eastern'!BC51+'Schedule 3C_Income_Western'!BC51+'Schedule 3D_Income_The Cape'!BC51</f>
        <v>8689.6176575344671</v>
      </c>
      <c r="BD51" s="537">
        <f>'Schedule 3B_Income_Eastern'!BD51+'Schedule 3C_Income_Western'!BD51+'Schedule 3D_Income_The Cape'!BD51</f>
        <v>0</v>
      </c>
      <c r="BE51" s="537">
        <f>'Schedule 3B_Income_Eastern'!BE51+'Schedule 3C_Income_Western'!BE51+'Schedule 3D_Income_The Cape'!BE51</f>
        <v>0</v>
      </c>
      <c r="BF51" s="537">
        <f>'Schedule 3B_Income_Eastern'!BF51+'Schedule 3C_Income_Western'!BF51+'Schedule 3D_Income_The Cape'!BF51</f>
        <v>0</v>
      </c>
      <c r="BG51" s="537">
        <f>'Schedule 3B_Income_Eastern'!BG51+'Schedule 3C_Income_Western'!BG51+'Schedule 3D_Income_The Cape'!BG51</f>
        <v>0</v>
      </c>
      <c r="BH51" s="537">
        <f>'Schedule 3B_Income_Eastern'!BH51+'Schedule 3C_Income_Western'!BH51+'Schedule 3D_Income_The Cape'!BH51</f>
        <v>0</v>
      </c>
      <c r="BI51" s="537">
        <f>'Schedule 3B_Income_Eastern'!BI51+'Schedule 3C_Income_Western'!BI51+'Schedule 3D_Income_The Cape'!BI51</f>
        <v>8689.6176575344671</v>
      </c>
      <c r="BJ51" s="209">
        <v>28</v>
      </c>
      <c r="BK51" s="537">
        <f>'Schedule 3B_Income_Eastern'!BK51+'Schedule 3C_Income_Western'!BK51+'Schedule 3D_Income_The Cape'!BK51</f>
        <v>0</v>
      </c>
      <c r="BL51" s="537">
        <f>'Schedule 3B_Income_Eastern'!BL51+'Schedule 3C_Income_Western'!BL51+'Schedule 3D_Income_The Cape'!BL51</f>
        <v>0</v>
      </c>
      <c r="BM51" s="537">
        <f>'Schedule 3B_Income_Eastern'!BM51+'Schedule 3C_Income_Western'!BM51+'Schedule 3D_Income_The Cape'!BM51</f>
        <v>0</v>
      </c>
      <c r="BN51" s="537">
        <f>'Schedule 3B_Income_Eastern'!BN51+'Schedule 3C_Income_Western'!BN51+'Schedule 3D_Income_The Cape'!BN51</f>
        <v>0</v>
      </c>
      <c r="BO51" s="537">
        <f>'Schedule 3B_Income_Eastern'!BO51+'Schedule 3C_Income_Western'!BO51+'Schedule 3D_Income_The Cape'!BO51</f>
        <v>0</v>
      </c>
      <c r="BP51" s="537">
        <f>'Schedule 3B_Income_Eastern'!BP51+'Schedule 3C_Income_Western'!BP51+'Schedule 3D_Income_The Cape'!BP51</f>
        <v>0</v>
      </c>
      <c r="BQ51" s="537">
        <f>'Schedule 3B_Income_Eastern'!BQ51+'Schedule 3C_Income_Western'!BQ51+'Schedule 3D_Income_The Cape'!BQ51</f>
        <v>0</v>
      </c>
      <c r="BR51" s="537">
        <f>'Schedule 3B_Income_Eastern'!BR51+'Schedule 3C_Income_Western'!BR51+'Schedule 3D_Income_The Cape'!BR51</f>
        <v>0</v>
      </c>
      <c r="BS51" s="537">
        <f>'Schedule 3B_Income_Eastern'!BS51+'Schedule 3C_Income_Western'!BS51+'Schedule 3D_Income_The Cape'!BS51</f>
        <v>0</v>
      </c>
      <c r="BT51" s="537">
        <f>'Schedule 3B_Income_Eastern'!BT51+'Schedule 3C_Income_Western'!BT51+'Schedule 3D_Income_The Cape'!BT51</f>
        <v>0</v>
      </c>
      <c r="BU51" s="537">
        <f>'Schedule 3B_Income_Eastern'!BU51+'Schedule 3C_Income_Western'!BU51+'Schedule 3D_Income_The Cape'!BU51</f>
        <v>0</v>
      </c>
      <c r="BV51" s="209">
        <v>28</v>
      </c>
      <c r="BW51" s="537">
        <f>'Schedule 3B_Income_Eastern'!BW51+'Schedule 3C_Income_Western'!BW51+'Schedule 3D_Income_The Cape'!BW51</f>
        <v>0</v>
      </c>
      <c r="BX51" s="537">
        <f>'Schedule 3B_Income_Eastern'!BX51+'Schedule 3C_Income_Western'!BX51+'Schedule 3D_Income_The Cape'!BX51</f>
        <v>0</v>
      </c>
      <c r="BY51" s="537">
        <f>'Schedule 3B_Income_Eastern'!BY51+'Schedule 3C_Income_Western'!BY51+'Schedule 3D_Income_The Cape'!BY51</f>
        <v>0</v>
      </c>
      <c r="BZ51" s="537">
        <f>'Schedule 3B_Income_Eastern'!BZ51+'Schedule 3C_Income_Western'!BZ51+'Schedule 3D_Income_The Cape'!BZ51</f>
        <v>0</v>
      </c>
      <c r="CA51" s="537">
        <f>'Schedule 3B_Income_Eastern'!CA51+'Schedule 3C_Income_Western'!CA51+'Schedule 3D_Income_The Cape'!CA51</f>
        <v>0</v>
      </c>
      <c r="CB51" s="537">
        <f>'Schedule 3B_Income_Eastern'!CB51+'Schedule 3C_Income_Western'!CB51+'Schedule 3D_Income_The Cape'!CB51</f>
        <v>0</v>
      </c>
      <c r="CC51" s="537">
        <f>'Schedule 3B_Income_Eastern'!CC51+'Schedule 3C_Income_Western'!CC51+'Schedule 3D_Income_The Cape'!CC51</f>
        <v>0</v>
      </c>
      <c r="CD51" s="537">
        <f>'Schedule 3B_Income_Eastern'!CD51+'Schedule 3C_Income_Western'!CD51+'Schedule 3D_Income_The Cape'!CD51</f>
        <v>0</v>
      </c>
      <c r="CE51" s="537">
        <f>'Schedule 3B_Income_Eastern'!CE51+'Schedule 3C_Income_Western'!CE51+'Schedule 3D_Income_The Cape'!CE51</f>
        <v>0</v>
      </c>
      <c r="CF51" s="537">
        <f>'Schedule 3B_Income_Eastern'!CF51+'Schedule 3C_Income_Western'!CF51+'Schedule 3D_Income_The Cape'!CF51</f>
        <v>0</v>
      </c>
      <c r="CG51" s="537">
        <f>'Schedule 3B_Income_Eastern'!CG51+'Schedule 3C_Income_Western'!CG51+'Schedule 3D_Income_The Cape'!CG51</f>
        <v>0</v>
      </c>
      <c r="CH51" s="209">
        <v>28</v>
      </c>
      <c r="CI51" s="537">
        <f>'Schedule 3B_Income_Eastern'!CI51+'Schedule 3C_Income_Western'!CI51+'Schedule 3D_Income_The Cape'!CI51</f>
        <v>609853.39700251108</v>
      </c>
      <c r="CJ51" s="537">
        <f>'Schedule 3B_Income_Eastern'!CJ51+'Schedule 3C_Income_Western'!CJ51+'Schedule 3D_Income_The Cape'!CJ51</f>
        <v>614097.4490392406</v>
      </c>
      <c r="CK51" s="537">
        <f>'Schedule 3B_Income_Eastern'!CK51+'Schedule 3C_Income_Western'!CK51+'Schedule 3D_Income_The Cape'!CK51</f>
        <v>643803.65926912986</v>
      </c>
      <c r="CL51" s="537">
        <f>'Schedule 3B_Income_Eastern'!CL51+'Schedule 3C_Income_Western'!CL51+'Schedule 3D_Income_The Cape'!CL51</f>
        <v>785539.44308893092</v>
      </c>
      <c r="CM51" s="367">
        <f t="shared" si="16"/>
        <v>300943.08743110223</v>
      </c>
      <c r="CN51" s="537">
        <f>'Schedule 3B_Income_Eastern'!CN51+'Schedule 3C_Income_Western'!CN51+'Schedule 3D_Income_The Cape'!CN51</f>
        <v>7544.6625262506741</v>
      </c>
      <c r="CO51" s="537">
        <f>'Schedule 3B_Income_Eastern'!CO51+'Schedule 3C_Income_Western'!CO51+'Schedule 3D_Income_The Cape'!CO51</f>
        <v>42.629541698292179</v>
      </c>
      <c r="CP51" s="537">
        <f>'Schedule 3B_Income_Eastern'!CP51+'Schedule 3C_Income_Western'!CP51+'Schedule 3D_Income_The Cape'!CP51</f>
        <v>0</v>
      </c>
      <c r="CQ51" s="537">
        <f>'Schedule 3B_Income_Eastern'!CQ51+'Schedule 3C_Income_Western'!CQ51+'Schedule 3D_Income_The Cape'!CQ51</f>
        <v>91.122404891728934</v>
      </c>
      <c r="CR51" s="367">
        <f t="shared" si="17"/>
        <v>72.912322273637926</v>
      </c>
      <c r="CS51" s="537">
        <f>'Schedule 3B_Income_Eastern'!CS51+'Schedule 3C_Income_Western'!CS51+'Schedule 3D_Income_The Cape'!CS51</f>
        <v>617398.05952876178</v>
      </c>
      <c r="CT51" s="537">
        <f>'Schedule 3B_Income_Eastern'!CT51+'Schedule 3C_Income_Western'!CT51+'Schedule 3D_Income_The Cape'!CT51</f>
        <v>614140.07858093898</v>
      </c>
      <c r="CU51" s="537">
        <f>'Schedule 3B_Income_Eastern'!CU51+'Schedule 3C_Income_Western'!CU51+'Schedule 3D_Income_The Cape'!CU51</f>
        <v>643803.65926912986</v>
      </c>
      <c r="CV51" s="537">
        <f>'Schedule 3B_Income_Eastern'!CV51+'Schedule 3C_Income_Western'!CV51+'Schedule 3D_Income_The Cape'!CV51</f>
        <v>785630.56549382256</v>
      </c>
      <c r="CW51" s="367">
        <f t="shared" si="18"/>
        <v>301015.99975337589</v>
      </c>
    </row>
    <row r="52" spans="1:101" ht="15.75" customHeight="1">
      <c r="A52" s="79" t="s">
        <v>244</v>
      </c>
      <c r="B52" s="209">
        <v>29</v>
      </c>
      <c r="C52" s="537">
        <f>'Schedule 3B_Income_Eastern'!C52+'Schedule 3C_Income_Western'!C52+'Schedule 3D_Income_The Cape'!C52</f>
        <v>2246.3508612543383</v>
      </c>
      <c r="D52" s="537">
        <f>'Schedule 3B_Income_Eastern'!D52+'Schedule 3C_Income_Western'!D52+'Schedule 3D_Income_The Cape'!D52</f>
        <v>726.99773605730172</v>
      </c>
      <c r="E52" s="537">
        <f>'Schedule 3B_Income_Eastern'!E52+'Schedule 3C_Income_Western'!E52+'Schedule 3D_Income_The Cape'!E52</f>
        <v>1394.9129499682915</v>
      </c>
      <c r="F52" s="537">
        <f>'Schedule 3B_Income_Eastern'!F52+'Schedule 3C_Income_Western'!F52+'Schedule 3D_Income_The Cape'!F52</f>
        <v>1187.2618814590492</v>
      </c>
      <c r="G52" s="537">
        <f>'Schedule 3B_Income_Eastern'!G52+'Schedule 3C_Income_Western'!G52+'Schedule 3D_Income_The Cape'!G52</f>
        <v>5555.5234287389812</v>
      </c>
      <c r="H52" s="537">
        <f>'Schedule 3B_Income_Eastern'!H52+'Schedule 3C_Income_Western'!H52+'Schedule 3D_Income_The Cape'!H52</f>
        <v>0</v>
      </c>
      <c r="I52" s="537">
        <f>'Schedule 3B_Income_Eastern'!I52+'Schedule 3C_Income_Western'!I52+'Schedule 3D_Income_The Cape'!I52</f>
        <v>0</v>
      </c>
      <c r="J52" s="537">
        <f>'Schedule 3B_Income_Eastern'!J52+'Schedule 3C_Income_Western'!J52+'Schedule 3D_Income_The Cape'!J52</f>
        <v>0</v>
      </c>
      <c r="K52" s="537">
        <f>'Schedule 3B_Income_Eastern'!K52+'Schedule 3C_Income_Western'!K52+'Schedule 3D_Income_The Cape'!K52</f>
        <v>0</v>
      </c>
      <c r="L52" s="537">
        <f>'Schedule 3B_Income_Eastern'!L52+'Schedule 3C_Income_Western'!L52+'Schedule 3D_Income_The Cape'!L52</f>
        <v>0</v>
      </c>
      <c r="M52" s="537">
        <f>'Schedule 3B_Income_Eastern'!M52+'Schedule 3C_Income_Western'!M52+'Schedule 3D_Income_The Cape'!M52</f>
        <v>5555.5234287389812</v>
      </c>
      <c r="N52" s="209">
        <v>29</v>
      </c>
      <c r="O52" s="537">
        <f>'Schedule 3B_Income_Eastern'!O52+'Schedule 3C_Income_Western'!O52+'Schedule 3D_Income_The Cape'!O52</f>
        <v>10558.910064452761</v>
      </c>
      <c r="P52" s="537">
        <f>'Schedule 3B_Income_Eastern'!P52+'Schedule 3C_Income_Western'!P52+'Schedule 3D_Income_The Cape'!P52</f>
        <v>6127.277805787442</v>
      </c>
      <c r="Q52" s="537">
        <f>'Schedule 3B_Income_Eastern'!Q52+'Schedule 3C_Income_Western'!Q52+'Schedule 3D_Income_The Cape'!Q52</f>
        <v>11726.371405550271</v>
      </c>
      <c r="R52" s="537">
        <f>'Schedule 3B_Income_Eastern'!R52+'Schedule 3C_Income_Western'!R52+'Schedule 3D_Income_The Cape'!R52</f>
        <v>8441.6859567572192</v>
      </c>
      <c r="S52" s="537">
        <f>'Schedule 3B_Income_Eastern'!S52+'Schedule 3C_Income_Western'!S52+'Schedule 3D_Income_The Cape'!S52</f>
        <v>36854.245232547692</v>
      </c>
      <c r="T52" s="537">
        <f>'Schedule 3B_Income_Eastern'!T52+'Schedule 3C_Income_Western'!T52+'Schedule 3D_Income_The Cape'!T52</f>
        <v>0</v>
      </c>
      <c r="U52" s="537">
        <f>'Schedule 3B_Income_Eastern'!U52+'Schedule 3C_Income_Western'!U52+'Schedule 3D_Income_The Cape'!U52</f>
        <v>0</v>
      </c>
      <c r="V52" s="537">
        <f>'Schedule 3B_Income_Eastern'!V52+'Schedule 3C_Income_Western'!V52+'Schedule 3D_Income_The Cape'!V52</f>
        <v>0</v>
      </c>
      <c r="W52" s="537">
        <f>'Schedule 3B_Income_Eastern'!W52+'Schedule 3C_Income_Western'!W52+'Schedule 3D_Income_The Cape'!W52</f>
        <v>0</v>
      </c>
      <c r="X52" s="537">
        <f>'Schedule 3B_Income_Eastern'!X52+'Schedule 3C_Income_Western'!X52+'Schedule 3D_Income_The Cape'!X52</f>
        <v>0</v>
      </c>
      <c r="Y52" s="537">
        <f>'Schedule 3B_Income_Eastern'!Y52+'Schedule 3C_Income_Western'!Y52+'Schedule 3D_Income_The Cape'!Y52</f>
        <v>36854.245232547692</v>
      </c>
      <c r="Z52" s="209">
        <v>29</v>
      </c>
      <c r="AA52" s="537">
        <f>'Schedule 3B_Income_Eastern'!AA52+'Schedule 3C_Income_Western'!AA52+'Schedule 3D_Income_The Cape'!AA52</f>
        <v>4722.5659974461132</v>
      </c>
      <c r="AB52" s="537">
        <f>'Schedule 3B_Income_Eastern'!AB52+'Schedule 3C_Income_Western'!AB52+'Schedule 3D_Income_The Cape'!AB52</f>
        <v>5058.7389720408828</v>
      </c>
      <c r="AC52" s="537">
        <f>'Schedule 3B_Income_Eastern'!AC52+'Schedule 3C_Income_Western'!AC52+'Schedule 3D_Income_The Cape'!AC52</f>
        <v>5913.8938366146167</v>
      </c>
      <c r="AD52" s="537">
        <f>'Schedule 3B_Income_Eastern'!AD52+'Schedule 3C_Income_Western'!AD52+'Schedule 3D_Income_The Cape'!AD52</f>
        <v>5896.0762736380766</v>
      </c>
      <c r="AE52" s="537">
        <f>'Schedule 3B_Income_Eastern'!AE52+'Schedule 3C_Income_Western'!AE52+'Schedule 3D_Income_The Cape'!AE52</f>
        <v>21591.275079739691</v>
      </c>
      <c r="AF52" s="537">
        <f>'Schedule 3B_Income_Eastern'!AF52+'Schedule 3C_Income_Western'!AF52+'Schedule 3D_Income_The Cape'!AF52</f>
        <v>0</v>
      </c>
      <c r="AG52" s="537">
        <f>'Schedule 3B_Income_Eastern'!AG52+'Schedule 3C_Income_Western'!AG52+'Schedule 3D_Income_The Cape'!AG52</f>
        <v>0</v>
      </c>
      <c r="AH52" s="537">
        <f>'Schedule 3B_Income_Eastern'!AH52+'Schedule 3C_Income_Western'!AH52+'Schedule 3D_Income_The Cape'!AH52</f>
        <v>0</v>
      </c>
      <c r="AI52" s="537">
        <f>'Schedule 3B_Income_Eastern'!AI52+'Schedule 3C_Income_Western'!AI52+'Schedule 3D_Income_The Cape'!AI52</f>
        <v>0</v>
      </c>
      <c r="AJ52" s="537">
        <f>'Schedule 3B_Income_Eastern'!AJ52+'Schedule 3C_Income_Western'!AJ52+'Schedule 3D_Income_The Cape'!AJ52</f>
        <v>0</v>
      </c>
      <c r="AK52" s="537">
        <f>'Schedule 3B_Income_Eastern'!AK52+'Schedule 3C_Income_Western'!AK52+'Schedule 3D_Income_The Cape'!AK52</f>
        <v>21591.275079739691</v>
      </c>
      <c r="AL52" s="209">
        <v>29</v>
      </c>
      <c r="AM52" s="537">
        <f>'Schedule 3B_Income_Eastern'!AM52+'Schedule 3C_Income_Western'!AM52+'Schedule 3D_Income_The Cape'!AM52</f>
        <v>105397.91612156951</v>
      </c>
      <c r="AN52" s="537">
        <f>'Schedule 3B_Income_Eastern'!AN52+'Schedule 3C_Income_Western'!AN52+'Schedule 3D_Income_The Cape'!AN52</f>
        <v>102884.0436359263</v>
      </c>
      <c r="AO52" s="537">
        <f>'Schedule 3B_Income_Eastern'!AO52+'Schedule 3C_Income_Western'!AO52+'Schedule 3D_Income_The Cape'!AO52</f>
        <v>121198.28110413179</v>
      </c>
      <c r="AP52" s="537">
        <f>'Schedule 3B_Income_Eastern'!AP52+'Schedule 3C_Income_Western'!AP52+'Schedule 3D_Income_The Cape'!AP52</f>
        <v>160518.25390171679</v>
      </c>
      <c r="AQ52" s="537">
        <f>'Schedule 3B_Income_Eastern'!AQ52+'Schedule 3C_Income_Western'!AQ52+'Schedule 3D_Income_The Cape'!AQ52</f>
        <v>489998.49476334441</v>
      </c>
      <c r="AR52" s="537">
        <f>'Schedule 3B_Income_Eastern'!AR52+'Schedule 3C_Income_Western'!AR52+'Schedule 3D_Income_The Cape'!AR52</f>
        <v>0</v>
      </c>
      <c r="AS52" s="537">
        <f>'Schedule 3B_Income_Eastern'!AS52+'Schedule 3C_Income_Western'!AS52+'Schedule 3D_Income_The Cape'!AS52</f>
        <v>0</v>
      </c>
      <c r="AT52" s="537">
        <f>'Schedule 3B_Income_Eastern'!AT52+'Schedule 3C_Income_Western'!AT52+'Schedule 3D_Income_The Cape'!AT52</f>
        <v>0</v>
      </c>
      <c r="AU52" s="537">
        <f>'Schedule 3B_Income_Eastern'!AU52+'Schedule 3C_Income_Western'!AU52+'Schedule 3D_Income_The Cape'!AU52</f>
        <v>0</v>
      </c>
      <c r="AV52" s="537">
        <f>'Schedule 3B_Income_Eastern'!AV52+'Schedule 3C_Income_Western'!AV52+'Schedule 3D_Income_The Cape'!AV52</f>
        <v>0</v>
      </c>
      <c r="AW52" s="537">
        <f>'Schedule 3B_Income_Eastern'!AW52+'Schedule 3C_Income_Western'!AW52+'Schedule 3D_Income_The Cape'!AW52</f>
        <v>489998.49476334441</v>
      </c>
      <c r="AX52" s="209">
        <v>29</v>
      </c>
      <c r="AY52" s="537">
        <f>'Schedule 3B_Income_Eastern'!AY52+'Schedule 3C_Income_Western'!AY52+'Schedule 3D_Income_The Cape'!AY52</f>
        <v>0</v>
      </c>
      <c r="AZ52" s="537">
        <f>'Schedule 3B_Income_Eastern'!AZ52+'Schedule 3C_Income_Western'!AZ52+'Schedule 3D_Income_The Cape'!AZ52</f>
        <v>0</v>
      </c>
      <c r="BA52" s="537">
        <f>'Schedule 3B_Income_Eastern'!BA52+'Schedule 3C_Income_Western'!BA52+'Schedule 3D_Income_The Cape'!BA52</f>
        <v>0</v>
      </c>
      <c r="BB52" s="537">
        <f>'Schedule 3B_Income_Eastern'!BB52+'Schedule 3C_Income_Western'!BB52+'Schedule 3D_Income_The Cape'!BB52</f>
        <v>6358.2800862570657</v>
      </c>
      <c r="BC52" s="537">
        <f>'Schedule 3B_Income_Eastern'!BC52+'Schedule 3C_Income_Western'!BC52+'Schedule 3D_Income_The Cape'!BC52</f>
        <v>6358.2800862570657</v>
      </c>
      <c r="BD52" s="537">
        <f>'Schedule 3B_Income_Eastern'!BD52+'Schedule 3C_Income_Western'!BD52+'Schedule 3D_Income_The Cape'!BD52</f>
        <v>0</v>
      </c>
      <c r="BE52" s="537">
        <f>'Schedule 3B_Income_Eastern'!BE52+'Schedule 3C_Income_Western'!BE52+'Schedule 3D_Income_The Cape'!BE52</f>
        <v>0</v>
      </c>
      <c r="BF52" s="537">
        <f>'Schedule 3B_Income_Eastern'!BF52+'Schedule 3C_Income_Western'!BF52+'Schedule 3D_Income_The Cape'!BF52</f>
        <v>0</v>
      </c>
      <c r="BG52" s="537">
        <f>'Schedule 3B_Income_Eastern'!BG52+'Schedule 3C_Income_Western'!BG52+'Schedule 3D_Income_The Cape'!BG52</f>
        <v>0</v>
      </c>
      <c r="BH52" s="537">
        <f>'Schedule 3B_Income_Eastern'!BH52+'Schedule 3C_Income_Western'!BH52+'Schedule 3D_Income_The Cape'!BH52</f>
        <v>0</v>
      </c>
      <c r="BI52" s="537">
        <f>'Schedule 3B_Income_Eastern'!BI52+'Schedule 3C_Income_Western'!BI52+'Schedule 3D_Income_The Cape'!BI52</f>
        <v>6358.2800862570657</v>
      </c>
      <c r="BJ52" s="209">
        <v>29</v>
      </c>
      <c r="BK52" s="537">
        <f>'Schedule 3B_Income_Eastern'!BK52+'Schedule 3C_Income_Western'!BK52+'Schedule 3D_Income_The Cape'!BK52</f>
        <v>0</v>
      </c>
      <c r="BL52" s="537">
        <f>'Schedule 3B_Income_Eastern'!BL52+'Schedule 3C_Income_Western'!BL52+'Schedule 3D_Income_The Cape'!BL52</f>
        <v>0</v>
      </c>
      <c r="BM52" s="537">
        <f>'Schedule 3B_Income_Eastern'!BM52+'Schedule 3C_Income_Western'!BM52+'Schedule 3D_Income_The Cape'!BM52</f>
        <v>0</v>
      </c>
      <c r="BN52" s="537">
        <f>'Schedule 3B_Income_Eastern'!BN52+'Schedule 3C_Income_Western'!BN52+'Schedule 3D_Income_The Cape'!BN52</f>
        <v>0</v>
      </c>
      <c r="BO52" s="537">
        <f>'Schedule 3B_Income_Eastern'!BO52+'Schedule 3C_Income_Western'!BO52+'Schedule 3D_Income_The Cape'!BO52</f>
        <v>0</v>
      </c>
      <c r="BP52" s="537">
        <f>'Schedule 3B_Income_Eastern'!BP52+'Schedule 3C_Income_Western'!BP52+'Schedule 3D_Income_The Cape'!BP52</f>
        <v>0</v>
      </c>
      <c r="BQ52" s="537">
        <f>'Schedule 3B_Income_Eastern'!BQ52+'Schedule 3C_Income_Western'!BQ52+'Schedule 3D_Income_The Cape'!BQ52</f>
        <v>0</v>
      </c>
      <c r="BR52" s="537">
        <f>'Schedule 3B_Income_Eastern'!BR52+'Schedule 3C_Income_Western'!BR52+'Schedule 3D_Income_The Cape'!BR52</f>
        <v>0</v>
      </c>
      <c r="BS52" s="537">
        <f>'Schedule 3B_Income_Eastern'!BS52+'Schedule 3C_Income_Western'!BS52+'Schedule 3D_Income_The Cape'!BS52</f>
        <v>0</v>
      </c>
      <c r="BT52" s="537">
        <f>'Schedule 3B_Income_Eastern'!BT52+'Schedule 3C_Income_Western'!BT52+'Schedule 3D_Income_The Cape'!BT52</f>
        <v>0</v>
      </c>
      <c r="BU52" s="537">
        <f>'Schedule 3B_Income_Eastern'!BU52+'Schedule 3C_Income_Western'!BU52+'Schedule 3D_Income_The Cape'!BU52</f>
        <v>0</v>
      </c>
      <c r="BV52" s="209">
        <v>29</v>
      </c>
      <c r="BW52" s="537">
        <f>'Schedule 3B_Income_Eastern'!BW52+'Schedule 3C_Income_Western'!BW52+'Schedule 3D_Income_The Cape'!BW52</f>
        <v>0</v>
      </c>
      <c r="BX52" s="537">
        <f>'Schedule 3B_Income_Eastern'!BX52+'Schedule 3C_Income_Western'!BX52+'Schedule 3D_Income_The Cape'!BX52</f>
        <v>0</v>
      </c>
      <c r="BY52" s="537">
        <f>'Schedule 3B_Income_Eastern'!BY52+'Schedule 3C_Income_Western'!BY52+'Schedule 3D_Income_The Cape'!BY52</f>
        <v>0</v>
      </c>
      <c r="BZ52" s="537">
        <f>'Schedule 3B_Income_Eastern'!BZ52+'Schedule 3C_Income_Western'!BZ52+'Schedule 3D_Income_The Cape'!BZ52</f>
        <v>0</v>
      </c>
      <c r="CA52" s="537">
        <f>'Schedule 3B_Income_Eastern'!CA52+'Schedule 3C_Income_Western'!CA52+'Schedule 3D_Income_The Cape'!CA52</f>
        <v>0</v>
      </c>
      <c r="CB52" s="537">
        <f>'Schedule 3B_Income_Eastern'!CB52+'Schedule 3C_Income_Western'!CB52+'Schedule 3D_Income_The Cape'!CB52</f>
        <v>0</v>
      </c>
      <c r="CC52" s="537">
        <f>'Schedule 3B_Income_Eastern'!CC52+'Schedule 3C_Income_Western'!CC52+'Schedule 3D_Income_The Cape'!CC52</f>
        <v>0</v>
      </c>
      <c r="CD52" s="537">
        <f>'Schedule 3B_Income_Eastern'!CD52+'Schedule 3C_Income_Western'!CD52+'Schedule 3D_Income_The Cape'!CD52</f>
        <v>0</v>
      </c>
      <c r="CE52" s="537">
        <f>'Schedule 3B_Income_Eastern'!CE52+'Schedule 3C_Income_Western'!CE52+'Schedule 3D_Income_The Cape'!CE52</f>
        <v>0</v>
      </c>
      <c r="CF52" s="537">
        <f>'Schedule 3B_Income_Eastern'!CF52+'Schedule 3C_Income_Western'!CF52+'Schedule 3D_Income_The Cape'!CF52</f>
        <v>0</v>
      </c>
      <c r="CG52" s="537">
        <f>'Schedule 3B_Income_Eastern'!CG52+'Schedule 3C_Income_Western'!CG52+'Schedule 3D_Income_The Cape'!CG52</f>
        <v>0</v>
      </c>
      <c r="CH52" s="209">
        <v>29</v>
      </c>
      <c r="CI52" s="537">
        <f>'Schedule 3B_Income_Eastern'!CI52+'Schedule 3C_Income_Western'!CI52+'Schedule 3D_Income_The Cape'!CI52</f>
        <v>122925.74304472274</v>
      </c>
      <c r="CJ52" s="537">
        <f>'Schedule 3B_Income_Eastern'!CJ52+'Schedule 3C_Income_Western'!CJ52+'Schedule 3D_Income_The Cape'!CJ52</f>
        <v>114797.05814981193</v>
      </c>
      <c r="CK52" s="537">
        <f>'Schedule 3B_Income_Eastern'!CK52+'Schedule 3C_Income_Western'!CK52+'Schedule 3D_Income_The Cape'!CK52</f>
        <v>140233.45929626498</v>
      </c>
      <c r="CL52" s="537">
        <f>'Schedule 3B_Income_Eastern'!CL52+'Schedule 3C_Income_Western'!CL52+'Schedule 3D_Income_The Cape'!CL52</f>
        <v>182401.55809982819</v>
      </c>
      <c r="CM52" s="367">
        <f t="shared" si="16"/>
        <v>64001.043741026369</v>
      </c>
      <c r="CN52" s="537">
        <f>'Schedule 3B_Income_Eastern'!CN52+'Schedule 3C_Income_Western'!CN52+'Schedule 3D_Income_The Cape'!CN52</f>
        <v>0</v>
      </c>
      <c r="CO52" s="537">
        <f>'Schedule 3B_Income_Eastern'!CO52+'Schedule 3C_Income_Western'!CO52+'Schedule 3D_Income_The Cape'!CO52</f>
        <v>0</v>
      </c>
      <c r="CP52" s="537">
        <f>'Schedule 3B_Income_Eastern'!CP52+'Schedule 3C_Income_Western'!CP52+'Schedule 3D_Income_The Cape'!CP52</f>
        <v>0</v>
      </c>
      <c r="CQ52" s="537">
        <f>'Schedule 3B_Income_Eastern'!CQ52+'Schedule 3C_Income_Western'!CQ52+'Schedule 3D_Income_The Cape'!CQ52</f>
        <v>0</v>
      </c>
      <c r="CR52" s="367">
        <f t="shared" si="17"/>
        <v>0</v>
      </c>
      <c r="CS52" s="537">
        <f>'Schedule 3B_Income_Eastern'!CS52+'Schedule 3C_Income_Western'!CS52+'Schedule 3D_Income_The Cape'!CS52</f>
        <v>122925.74304472274</v>
      </c>
      <c r="CT52" s="537">
        <f>'Schedule 3B_Income_Eastern'!CT52+'Schedule 3C_Income_Western'!CT52+'Schedule 3D_Income_The Cape'!CT52</f>
        <v>114797.05814981193</v>
      </c>
      <c r="CU52" s="537">
        <f>'Schedule 3B_Income_Eastern'!CU52+'Schedule 3C_Income_Western'!CU52+'Schedule 3D_Income_The Cape'!CU52</f>
        <v>140233.45929626498</v>
      </c>
      <c r="CV52" s="537">
        <f>'Schedule 3B_Income_Eastern'!CV52+'Schedule 3C_Income_Western'!CV52+'Schedule 3D_Income_The Cape'!CV52</f>
        <v>182401.55809982819</v>
      </c>
      <c r="CW52" s="367">
        <f t="shared" si="18"/>
        <v>64001.043741026362</v>
      </c>
    </row>
    <row r="53" spans="1:101" ht="15.75" customHeight="1">
      <c r="A53" s="79" t="s">
        <v>245</v>
      </c>
      <c r="B53" s="209">
        <v>30</v>
      </c>
      <c r="C53" s="537">
        <f>'Schedule 3B_Income_Eastern'!C53+'Schedule 3C_Income_Western'!C53+'Schedule 3D_Income_The Cape'!C53</f>
        <v>0</v>
      </c>
      <c r="D53" s="537">
        <f>'Schedule 3B_Income_Eastern'!D53+'Schedule 3C_Income_Western'!D53+'Schedule 3D_Income_The Cape'!D53</f>
        <v>0</v>
      </c>
      <c r="E53" s="537">
        <f>'Schedule 3B_Income_Eastern'!E53+'Schedule 3C_Income_Western'!E53+'Schedule 3D_Income_The Cape'!E53</f>
        <v>0</v>
      </c>
      <c r="F53" s="537">
        <f>'Schedule 3B_Income_Eastern'!F53+'Schedule 3C_Income_Western'!F53+'Schedule 3D_Income_The Cape'!F53</f>
        <v>0</v>
      </c>
      <c r="G53" s="537">
        <f>'Schedule 3B_Income_Eastern'!G53+'Schedule 3C_Income_Western'!G53+'Schedule 3D_Income_The Cape'!G53</f>
        <v>0</v>
      </c>
      <c r="H53" s="537">
        <f>'Schedule 3B_Income_Eastern'!H53+'Schedule 3C_Income_Western'!H53+'Schedule 3D_Income_The Cape'!H53</f>
        <v>0</v>
      </c>
      <c r="I53" s="537">
        <f>'Schedule 3B_Income_Eastern'!I53+'Schedule 3C_Income_Western'!I53+'Schedule 3D_Income_The Cape'!I53</f>
        <v>0</v>
      </c>
      <c r="J53" s="537">
        <f>'Schedule 3B_Income_Eastern'!J53+'Schedule 3C_Income_Western'!J53+'Schedule 3D_Income_The Cape'!J53</f>
        <v>0</v>
      </c>
      <c r="K53" s="537">
        <f>'Schedule 3B_Income_Eastern'!K53+'Schedule 3C_Income_Western'!K53+'Schedule 3D_Income_The Cape'!K53</f>
        <v>0</v>
      </c>
      <c r="L53" s="537">
        <f>'Schedule 3B_Income_Eastern'!L53+'Schedule 3C_Income_Western'!L53+'Schedule 3D_Income_The Cape'!L53</f>
        <v>0</v>
      </c>
      <c r="M53" s="537">
        <f>'Schedule 3B_Income_Eastern'!M53+'Schedule 3C_Income_Western'!M53+'Schedule 3D_Income_The Cape'!M53</f>
        <v>0</v>
      </c>
      <c r="N53" s="209">
        <v>30</v>
      </c>
      <c r="O53" s="537">
        <f>'Schedule 3B_Income_Eastern'!O53+'Schedule 3C_Income_Western'!O53+'Schedule 3D_Income_The Cape'!O53</f>
        <v>0</v>
      </c>
      <c r="P53" s="537">
        <f>'Schedule 3B_Income_Eastern'!P53+'Schedule 3C_Income_Western'!P53+'Schedule 3D_Income_The Cape'!P53</f>
        <v>0</v>
      </c>
      <c r="Q53" s="537">
        <f>'Schedule 3B_Income_Eastern'!Q53+'Schedule 3C_Income_Western'!Q53+'Schedule 3D_Income_The Cape'!Q53</f>
        <v>0</v>
      </c>
      <c r="R53" s="537">
        <f>'Schedule 3B_Income_Eastern'!R53+'Schedule 3C_Income_Western'!R53+'Schedule 3D_Income_The Cape'!R53</f>
        <v>0</v>
      </c>
      <c r="S53" s="537">
        <f>'Schedule 3B_Income_Eastern'!S53+'Schedule 3C_Income_Western'!S53+'Schedule 3D_Income_The Cape'!S53</f>
        <v>0</v>
      </c>
      <c r="T53" s="537">
        <f>'Schedule 3B_Income_Eastern'!T53+'Schedule 3C_Income_Western'!T53+'Schedule 3D_Income_The Cape'!T53</f>
        <v>0</v>
      </c>
      <c r="U53" s="537">
        <f>'Schedule 3B_Income_Eastern'!U53+'Schedule 3C_Income_Western'!U53+'Schedule 3D_Income_The Cape'!U53</f>
        <v>0</v>
      </c>
      <c r="V53" s="537">
        <f>'Schedule 3B_Income_Eastern'!V53+'Schedule 3C_Income_Western'!V53+'Schedule 3D_Income_The Cape'!V53</f>
        <v>0</v>
      </c>
      <c r="W53" s="537">
        <f>'Schedule 3B_Income_Eastern'!W53+'Schedule 3C_Income_Western'!W53+'Schedule 3D_Income_The Cape'!W53</f>
        <v>0</v>
      </c>
      <c r="X53" s="537">
        <f>'Schedule 3B_Income_Eastern'!X53+'Schedule 3C_Income_Western'!X53+'Schedule 3D_Income_The Cape'!X53</f>
        <v>0</v>
      </c>
      <c r="Y53" s="537">
        <f>'Schedule 3B_Income_Eastern'!Y53+'Schedule 3C_Income_Western'!Y53+'Schedule 3D_Income_The Cape'!Y53</f>
        <v>0</v>
      </c>
      <c r="Z53" s="209">
        <v>30</v>
      </c>
      <c r="AA53" s="537">
        <f>'Schedule 3B_Income_Eastern'!AA53+'Schedule 3C_Income_Western'!AA53+'Schedule 3D_Income_The Cape'!AA53</f>
        <v>0</v>
      </c>
      <c r="AB53" s="537">
        <f>'Schedule 3B_Income_Eastern'!AB53+'Schedule 3C_Income_Western'!AB53+'Schedule 3D_Income_The Cape'!AB53</f>
        <v>0</v>
      </c>
      <c r="AC53" s="537">
        <f>'Schedule 3B_Income_Eastern'!AC53+'Schedule 3C_Income_Western'!AC53+'Schedule 3D_Income_The Cape'!AC53</f>
        <v>0</v>
      </c>
      <c r="AD53" s="537">
        <f>'Schedule 3B_Income_Eastern'!AD53+'Schedule 3C_Income_Western'!AD53+'Schedule 3D_Income_The Cape'!AD53</f>
        <v>0</v>
      </c>
      <c r="AE53" s="537">
        <f>'Schedule 3B_Income_Eastern'!AE53+'Schedule 3C_Income_Western'!AE53+'Schedule 3D_Income_The Cape'!AE53</f>
        <v>0</v>
      </c>
      <c r="AF53" s="537">
        <f>'Schedule 3B_Income_Eastern'!AF53+'Schedule 3C_Income_Western'!AF53+'Schedule 3D_Income_The Cape'!AF53</f>
        <v>0</v>
      </c>
      <c r="AG53" s="537">
        <f>'Schedule 3B_Income_Eastern'!AG53+'Schedule 3C_Income_Western'!AG53+'Schedule 3D_Income_The Cape'!AG53</f>
        <v>0</v>
      </c>
      <c r="AH53" s="537">
        <f>'Schedule 3B_Income_Eastern'!AH53+'Schedule 3C_Income_Western'!AH53+'Schedule 3D_Income_The Cape'!AH53</f>
        <v>0</v>
      </c>
      <c r="AI53" s="537">
        <f>'Schedule 3B_Income_Eastern'!AI53+'Schedule 3C_Income_Western'!AI53+'Schedule 3D_Income_The Cape'!AI53</f>
        <v>0</v>
      </c>
      <c r="AJ53" s="537">
        <f>'Schedule 3B_Income_Eastern'!AJ53+'Schedule 3C_Income_Western'!AJ53+'Schedule 3D_Income_The Cape'!AJ53</f>
        <v>0</v>
      </c>
      <c r="AK53" s="537">
        <f>'Schedule 3B_Income_Eastern'!AK53+'Schedule 3C_Income_Western'!AK53+'Schedule 3D_Income_The Cape'!AK53</f>
        <v>0</v>
      </c>
      <c r="AL53" s="209">
        <v>30</v>
      </c>
      <c r="AM53" s="537">
        <f>'Schedule 3B_Income_Eastern'!AM53+'Schedule 3C_Income_Western'!AM53+'Schedule 3D_Income_The Cape'!AM53</f>
        <v>0</v>
      </c>
      <c r="AN53" s="537">
        <f>'Schedule 3B_Income_Eastern'!AN53+'Schedule 3C_Income_Western'!AN53+'Schedule 3D_Income_The Cape'!AN53</f>
        <v>0</v>
      </c>
      <c r="AO53" s="537">
        <f>'Schedule 3B_Income_Eastern'!AO53+'Schedule 3C_Income_Western'!AO53+'Schedule 3D_Income_The Cape'!AO53</f>
        <v>0</v>
      </c>
      <c r="AP53" s="537">
        <f>'Schedule 3B_Income_Eastern'!AP53+'Schedule 3C_Income_Western'!AP53+'Schedule 3D_Income_The Cape'!AP53</f>
        <v>0</v>
      </c>
      <c r="AQ53" s="537">
        <f>'Schedule 3B_Income_Eastern'!AQ53+'Schedule 3C_Income_Western'!AQ53+'Schedule 3D_Income_The Cape'!AQ53</f>
        <v>0</v>
      </c>
      <c r="AR53" s="537">
        <f>'Schedule 3B_Income_Eastern'!AR53+'Schedule 3C_Income_Western'!AR53+'Schedule 3D_Income_The Cape'!AR53</f>
        <v>0</v>
      </c>
      <c r="AS53" s="537">
        <f>'Schedule 3B_Income_Eastern'!AS53+'Schedule 3C_Income_Western'!AS53+'Schedule 3D_Income_The Cape'!AS53</f>
        <v>0</v>
      </c>
      <c r="AT53" s="537">
        <f>'Schedule 3B_Income_Eastern'!AT53+'Schedule 3C_Income_Western'!AT53+'Schedule 3D_Income_The Cape'!AT53</f>
        <v>0</v>
      </c>
      <c r="AU53" s="537">
        <f>'Schedule 3B_Income_Eastern'!AU53+'Schedule 3C_Income_Western'!AU53+'Schedule 3D_Income_The Cape'!AU53</f>
        <v>0</v>
      </c>
      <c r="AV53" s="537">
        <f>'Schedule 3B_Income_Eastern'!AV53+'Schedule 3C_Income_Western'!AV53+'Schedule 3D_Income_The Cape'!AV53</f>
        <v>0</v>
      </c>
      <c r="AW53" s="537">
        <f>'Schedule 3B_Income_Eastern'!AW53+'Schedule 3C_Income_Western'!AW53+'Schedule 3D_Income_The Cape'!AW53</f>
        <v>0</v>
      </c>
      <c r="AX53" s="209">
        <v>30</v>
      </c>
      <c r="AY53" s="537">
        <f>'Schedule 3B_Income_Eastern'!AY53+'Schedule 3C_Income_Western'!AY53+'Schedule 3D_Income_The Cape'!AY53</f>
        <v>0</v>
      </c>
      <c r="AZ53" s="537">
        <f>'Schedule 3B_Income_Eastern'!AZ53+'Schedule 3C_Income_Western'!AZ53+'Schedule 3D_Income_The Cape'!AZ53</f>
        <v>0</v>
      </c>
      <c r="BA53" s="537">
        <f>'Schedule 3B_Income_Eastern'!BA53+'Schedule 3C_Income_Western'!BA53+'Schedule 3D_Income_The Cape'!BA53</f>
        <v>0</v>
      </c>
      <c r="BB53" s="537">
        <f>'Schedule 3B_Income_Eastern'!BB53+'Schedule 3C_Income_Western'!BB53+'Schedule 3D_Income_The Cape'!BB53</f>
        <v>0</v>
      </c>
      <c r="BC53" s="537">
        <f>'Schedule 3B_Income_Eastern'!BC53+'Schedule 3C_Income_Western'!BC53+'Schedule 3D_Income_The Cape'!BC53</f>
        <v>0</v>
      </c>
      <c r="BD53" s="537">
        <f>'Schedule 3B_Income_Eastern'!BD53+'Schedule 3C_Income_Western'!BD53+'Schedule 3D_Income_The Cape'!BD53</f>
        <v>0</v>
      </c>
      <c r="BE53" s="537">
        <f>'Schedule 3B_Income_Eastern'!BE53+'Schedule 3C_Income_Western'!BE53+'Schedule 3D_Income_The Cape'!BE53</f>
        <v>0</v>
      </c>
      <c r="BF53" s="537">
        <f>'Schedule 3B_Income_Eastern'!BF53+'Schedule 3C_Income_Western'!BF53+'Schedule 3D_Income_The Cape'!BF53</f>
        <v>0</v>
      </c>
      <c r="BG53" s="537">
        <f>'Schedule 3B_Income_Eastern'!BG53+'Schedule 3C_Income_Western'!BG53+'Schedule 3D_Income_The Cape'!BG53</f>
        <v>0</v>
      </c>
      <c r="BH53" s="537">
        <f>'Schedule 3B_Income_Eastern'!BH53+'Schedule 3C_Income_Western'!BH53+'Schedule 3D_Income_The Cape'!BH53</f>
        <v>0</v>
      </c>
      <c r="BI53" s="537">
        <f>'Schedule 3B_Income_Eastern'!BI53+'Schedule 3C_Income_Western'!BI53+'Schedule 3D_Income_The Cape'!BI53</f>
        <v>0</v>
      </c>
      <c r="BJ53" s="209">
        <v>30</v>
      </c>
      <c r="BK53" s="537">
        <f>'Schedule 3B_Income_Eastern'!BK53+'Schedule 3C_Income_Western'!BK53+'Schedule 3D_Income_The Cape'!BK53</f>
        <v>0</v>
      </c>
      <c r="BL53" s="537">
        <f>'Schedule 3B_Income_Eastern'!BL53+'Schedule 3C_Income_Western'!BL53+'Schedule 3D_Income_The Cape'!BL53</f>
        <v>0</v>
      </c>
      <c r="BM53" s="537">
        <f>'Schedule 3B_Income_Eastern'!BM53+'Schedule 3C_Income_Western'!BM53+'Schedule 3D_Income_The Cape'!BM53</f>
        <v>0</v>
      </c>
      <c r="BN53" s="537">
        <f>'Schedule 3B_Income_Eastern'!BN53+'Schedule 3C_Income_Western'!BN53+'Schedule 3D_Income_The Cape'!BN53</f>
        <v>0</v>
      </c>
      <c r="BO53" s="537">
        <f>'Schedule 3B_Income_Eastern'!BO53+'Schedule 3C_Income_Western'!BO53+'Schedule 3D_Income_The Cape'!BO53</f>
        <v>0</v>
      </c>
      <c r="BP53" s="537">
        <f>'Schedule 3B_Income_Eastern'!BP53+'Schedule 3C_Income_Western'!BP53+'Schedule 3D_Income_The Cape'!BP53</f>
        <v>0</v>
      </c>
      <c r="BQ53" s="537">
        <f>'Schedule 3B_Income_Eastern'!BQ53+'Schedule 3C_Income_Western'!BQ53+'Schedule 3D_Income_The Cape'!BQ53</f>
        <v>0</v>
      </c>
      <c r="BR53" s="537">
        <f>'Schedule 3B_Income_Eastern'!BR53+'Schedule 3C_Income_Western'!BR53+'Schedule 3D_Income_The Cape'!BR53</f>
        <v>0</v>
      </c>
      <c r="BS53" s="537">
        <f>'Schedule 3B_Income_Eastern'!BS53+'Schedule 3C_Income_Western'!BS53+'Schedule 3D_Income_The Cape'!BS53</f>
        <v>0</v>
      </c>
      <c r="BT53" s="537">
        <f>'Schedule 3B_Income_Eastern'!BT53+'Schedule 3C_Income_Western'!BT53+'Schedule 3D_Income_The Cape'!BT53</f>
        <v>0</v>
      </c>
      <c r="BU53" s="537">
        <f>'Schedule 3B_Income_Eastern'!BU53+'Schedule 3C_Income_Western'!BU53+'Schedule 3D_Income_The Cape'!BU53</f>
        <v>0</v>
      </c>
      <c r="BV53" s="209">
        <v>30</v>
      </c>
      <c r="BW53" s="537">
        <f>'Schedule 3B_Income_Eastern'!BW53+'Schedule 3C_Income_Western'!BW53+'Schedule 3D_Income_The Cape'!BW53</f>
        <v>0</v>
      </c>
      <c r="BX53" s="537">
        <f>'Schedule 3B_Income_Eastern'!BX53+'Schedule 3C_Income_Western'!BX53+'Schedule 3D_Income_The Cape'!BX53</f>
        <v>0</v>
      </c>
      <c r="BY53" s="537">
        <f>'Schedule 3B_Income_Eastern'!BY53+'Schedule 3C_Income_Western'!BY53+'Schedule 3D_Income_The Cape'!BY53</f>
        <v>0</v>
      </c>
      <c r="BZ53" s="537">
        <f>'Schedule 3B_Income_Eastern'!BZ53+'Schedule 3C_Income_Western'!BZ53+'Schedule 3D_Income_The Cape'!BZ53</f>
        <v>0</v>
      </c>
      <c r="CA53" s="537">
        <f>'Schedule 3B_Income_Eastern'!CA53+'Schedule 3C_Income_Western'!CA53+'Schedule 3D_Income_The Cape'!CA53</f>
        <v>0</v>
      </c>
      <c r="CB53" s="537">
        <f>'Schedule 3B_Income_Eastern'!CB53+'Schedule 3C_Income_Western'!CB53+'Schedule 3D_Income_The Cape'!CB53</f>
        <v>0</v>
      </c>
      <c r="CC53" s="537">
        <f>'Schedule 3B_Income_Eastern'!CC53+'Schedule 3C_Income_Western'!CC53+'Schedule 3D_Income_The Cape'!CC53</f>
        <v>0</v>
      </c>
      <c r="CD53" s="537">
        <f>'Schedule 3B_Income_Eastern'!CD53+'Schedule 3C_Income_Western'!CD53+'Schedule 3D_Income_The Cape'!CD53</f>
        <v>0</v>
      </c>
      <c r="CE53" s="537">
        <f>'Schedule 3B_Income_Eastern'!CE53+'Schedule 3C_Income_Western'!CE53+'Schedule 3D_Income_The Cape'!CE53</f>
        <v>0</v>
      </c>
      <c r="CF53" s="537">
        <f>'Schedule 3B_Income_Eastern'!CF53+'Schedule 3C_Income_Western'!CF53+'Schedule 3D_Income_The Cape'!CF53</f>
        <v>0</v>
      </c>
      <c r="CG53" s="537">
        <f>'Schedule 3B_Income_Eastern'!CG53+'Schedule 3C_Income_Western'!CG53+'Schedule 3D_Income_The Cape'!CG53</f>
        <v>0</v>
      </c>
      <c r="CH53" s="209">
        <v>30</v>
      </c>
      <c r="CI53" s="537">
        <f>'Schedule 3B_Income_Eastern'!CI53+'Schedule 3C_Income_Western'!CI53+'Schedule 3D_Income_The Cape'!CI53</f>
        <v>0</v>
      </c>
      <c r="CJ53" s="537">
        <f>'Schedule 3B_Income_Eastern'!CJ53+'Schedule 3C_Income_Western'!CJ53+'Schedule 3D_Income_The Cape'!CJ53</f>
        <v>0</v>
      </c>
      <c r="CK53" s="537">
        <f>'Schedule 3B_Income_Eastern'!CK53+'Schedule 3C_Income_Western'!CK53+'Schedule 3D_Income_The Cape'!CK53</f>
        <v>0</v>
      </c>
      <c r="CL53" s="537">
        <f>'Schedule 3B_Income_Eastern'!CL53+'Schedule 3C_Income_Western'!CL53+'Schedule 3D_Income_The Cape'!CL53</f>
        <v>0</v>
      </c>
      <c r="CM53" s="367">
        <f t="shared" si="16"/>
        <v>0</v>
      </c>
      <c r="CN53" s="537">
        <f>'Schedule 3B_Income_Eastern'!CN53+'Schedule 3C_Income_Western'!CN53+'Schedule 3D_Income_The Cape'!CN53</f>
        <v>0</v>
      </c>
      <c r="CO53" s="537">
        <f>'Schedule 3B_Income_Eastern'!CO53+'Schedule 3C_Income_Western'!CO53+'Schedule 3D_Income_The Cape'!CO53</f>
        <v>0</v>
      </c>
      <c r="CP53" s="537">
        <f>'Schedule 3B_Income_Eastern'!CP53+'Schedule 3C_Income_Western'!CP53+'Schedule 3D_Income_The Cape'!CP53</f>
        <v>0</v>
      </c>
      <c r="CQ53" s="537">
        <f>'Schedule 3B_Income_Eastern'!CQ53+'Schedule 3C_Income_Western'!CQ53+'Schedule 3D_Income_The Cape'!CQ53</f>
        <v>0</v>
      </c>
      <c r="CR53" s="367">
        <f t="shared" si="17"/>
        <v>0</v>
      </c>
      <c r="CS53" s="537">
        <f>'Schedule 3B_Income_Eastern'!CS53+'Schedule 3C_Income_Western'!CS53+'Schedule 3D_Income_The Cape'!CS53</f>
        <v>0</v>
      </c>
      <c r="CT53" s="537">
        <f>'Schedule 3B_Income_Eastern'!CT53+'Schedule 3C_Income_Western'!CT53+'Schedule 3D_Income_The Cape'!CT53</f>
        <v>0</v>
      </c>
      <c r="CU53" s="537">
        <f>'Schedule 3B_Income_Eastern'!CU53+'Schedule 3C_Income_Western'!CU53+'Schedule 3D_Income_The Cape'!CU53</f>
        <v>0</v>
      </c>
      <c r="CV53" s="537">
        <f>'Schedule 3B_Income_Eastern'!CV53+'Schedule 3C_Income_Western'!CV53+'Schedule 3D_Income_The Cape'!CV53</f>
        <v>0</v>
      </c>
      <c r="CW53" s="367">
        <f t="shared" si="18"/>
        <v>0</v>
      </c>
    </row>
    <row r="54" spans="1:101" ht="15.75" customHeight="1">
      <c r="A54" s="79" t="s">
        <v>246</v>
      </c>
      <c r="B54" s="209">
        <v>31</v>
      </c>
      <c r="C54" s="537">
        <f>'Schedule 3B_Income_Eastern'!C54+'Schedule 3C_Income_Western'!C54+'Schedule 3D_Income_The Cape'!C54</f>
        <v>51609.448776644596</v>
      </c>
      <c r="D54" s="537">
        <f>'Schedule 3B_Income_Eastern'!D54+'Schedule 3C_Income_Western'!D54+'Schedule 3D_Income_The Cape'!D54</f>
        <v>56440.237851326936</v>
      </c>
      <c r="E54" s="537">
        <f>'Schedule 3B_Income_Eastern'!E54+'Schedule 3C_Income_Western'!E54+'Schedule 3D_Income_The Cape'!E54</f>
        <v>70099.25542416441</v>
      </c>
      <c r="F54" s="537">
        <f>'Schedule 3B_Income_Eastern'!F54+'Schedule 3C_Income_Western'!F54+'Schedule 3D_Income_The Cape'!F54</f>
        <v>60837.828686578192</v>
      </c>
      <c r="G54" s="537">
        <f>'Schedule 3B_Income_Eastern'!G54+'Schedule 3C_Income_Western'!G54+'Schedule 3D_Income_The Cape'!G54</f>
        <v>238986.77073871414</v>
      </c>
      <c r="H54" s="537">
        <f>'Schedule 3B_Income_Eastern'!H54+'Schedule 3C_Income_Western'!H54+'Schedule 3D_Income_The Cape'!H54</f>
        <v>3993.5587952366923</v>
      </c>
      <c r="I54" s="537">
        <f>'Schedule 3B_Income_Eastern'!I54+'Schedule 3C_Income_Western'!I54+'Schedule 3D_Income_The Cape'!I54</f>
        <v>5280.0039056119749</v>
      </c>
      <c r="J54" s="537">
        <f>'Schedule 3B_Income_Eastern'!J54+'Schedule 3C_Income_Western'!J54+'Schedule 3D_Income_The Cape'!J54</f>
        <v>10225.80757140377</v>
      </c>
      <c r="K54" s="537">
        <f>'Schedule 3B_Income_Eastern'!K54+'Schedule 3C_Income_Western'!K54+'Schedule 3D_Income_The Cape'!K54</f>
        <v>9846.7280707714726</v>
      </c>
      <c r="L54" s="537">
        <f>'Schedule 3B_Income_Eastern'!L54+'Schedule 3C_Income_Western'!L54+'Schedule 3D_Income_The Cape'!L54</f>
        <v>29346.098343023907</v>
      </c>
      <c r="M54" s="537">
        <f>'Schedule 3B_Income_Eastern'!M54+'Schedule 3C_Income_Western'!M54+'Schedule 3D_Income_The Cape'!M54</f>
        <v>268332.86908173806</v>
      </c>
      <c r="N54" s="209">
        <v>31</v>
      </c>
      <c r="O54" s="537">
        <f>'Schedule 3B_Income_Eastern'!O54+'Schedule 3C_Income_Western'!O54+'Schedule 3D_Income_The Cape'!O54</f>
        <v>180115.92953199684</v>
      </c>
      <c r="P54" s="537">
        <f>'Schedule 3B_Income_Eastern'!P54+'Schedule 3C_Income_Western'!P54+'Schedule 3D_Income_The Cape'!P54</f>
        <v>195235.30287782356</v>
      </c>
      <c r="Q54" s="537">
        <f>'Schedule 3B_Income_Eastern'!Q54+'Schedule 3C_Income_Western'!Q54+'Schedule 3D_Income_The Cape'!Q54</f>
        <v>202435.12321265764</v>
      </c>
      <c r="R54" s="537">
        <f>'Schedule 3B_Income_Eastern'!R54+'Schedule 3C_Income_Western'!R54+'Schedule 3D_Income_The Cape'!R54</f>
        <v>273233.44265999785</v>
      </c>
      <c r="S54" s="537">
        <f>'Schedule 3B_Income_Eastern'!S54+'Schedule 3C_Income_Western'!S54+'Schedule 3D_Income_The Cape'!S54</f>
        <v>851019.79828247591</v>
      </c>
      <c r="T54" s="537">
        <f>'Schedule 3B_Income_Eastern'!T54+'Schedule 3C_Income_Western'!T54+'Schedule 3D_Income_The Cape'!T54</f>
        <v>7867.5121913312259</v>
      </c>
      <c r="U54" s="537">
        <f>'Schedule 3B_Income_Eastern'!U54+'Schedule 3C_Income_Western'!U54+'Schedule 3D_Income_The Cape'!U54</f>
        <v>6985.9153346139537</v>
      </c>
      <c r="V54" s="537">
        <f>'Schedule 3B_Income_Eastern'!V54+'Schedule 3C_Income_Western'!V54+'Schedule 3D_Income_The Cape'!V54</f>
        <v>14010.489934328207</v>
      </c>
      <c r="W54" s="537">
        <f>'Schedule 3B_Income_Eastern'!W54+'Schedule 3C_Income_Western'!W54+'Schedule 3D_Income_The Cape'!W54</f>
        <v>14855.666927725833</v>
      </c>
      <c r="X54" s="537">
        <f>'Schedule 3B_Income_Eastern'!X54+'Schedule 3C_Income_Western'!X54+'Schedule 3D_Income_The Cape'!X54</f>
        <v>43719.584387999217</v>
      </c>
      <c r="Y54" s="537">
        <f>'Schedule 3B_Income_Eastern'!Y54+'Schedule 3C_Income_Western'!Y54+'Schedule 3D_Income_The Cape'!Y54</f>
        <v>894739.38267047517</v>
      </c>
      <c r="Z54" s="209">
        <v>31</v>
      </c>
      <c r="AA54" s="537">
        <f>'Schedule 3B_Income_Eastern'!AA54+'Schedule 3C_Income_Western'!AA54+'Schedule 3D_Income_The Cape'!AA54</f>
        <v>50777.495974097867</v>
      </c>
      <c r="AB54" s="537">
        <f>'Schedule 3B_Income_Eastern'!AB54+'Schedule 3C_Income_Western'!AB54+'Schedule 3D_Income_The Cape'!AB54</f>
        <v>46040.277248827129</v>
      </c>
      <c r="AC54" s="537">
        <f>'Schedule 3B_Income_Eastern'!AC54+'Schedule 3C_Income_Western'!AC54+'Schedule 3D_Income_The Cape'!AC54</f>
        <v>44284.363828871727</v>
      </c>
      <c r="AD54" s="537">
        <f>'Schedule 3B_Income_Eastern'!AD54+'Schedule 3C_Income_Western'!AD54+'Schedule 3D_Income_The Cape'!AD54</f>
        <v>50190.070957544493</v>
      </c>
      <c r="AE54" s="537">
        <f>'Schedule 3B_Income_Eastern'!AE54+'Schedule 3C_Income_Western'!AE54+'Schedule 3D_Income_The Cape'!AE54</f>
        <v>191292.20800934121</v>
      </c>
      <c r="AF54" s="537">
        <f>'Schedule 3B_Income_Eastern'!AF54+'Schedule 3C_Income_Western'!AF54+'Schedule 3D_Income_The Cape'!AF54</f>
        <v>6087.8200362612379</v>
      </c>
      <c r="AG54" s="537">
        <f>'Schedule 3B_Income_Eastern'!AG54+'Schedule 3C_Income_Western'!AG54+'Schedule 3D_Income_The Cape'!AG54</f>
        <v>8260.1173150534942</v>
      </c>
      <c r="AH54" s="537">
        <f>'Schedule 3B_Income_Eastern'!AH54+'Schedule 3C_Income_Western'!AH54+'Schedule 3D_Income_The Cape'!AH54</f>
        <v>9019.7654264004086</v>
      </c>
      <c r="AI54" s="537">
        <f>'Schedule 3B_Income_Eastern'!AI54+'Schedule 3C_Income_Western'!AI54+'Schedule 3D_Income_The Cape'!AI54</f>
        <v>11131.099947989775</v>
      </c>
      <c r="AJ54" s="537">
        <f>'Schedule 3B_Income_Eastern'!AJ54+'Schedule 3C_Income_Western'!AJ54+'Schedule 3D_Income_The Cape'!AJ54</f>
        <v>34498.802725704918</v>
      </c>
      <c r="AK54" s="537">
        <f>'Schedule 3B_Income_Eastern'!AK54+'Schedule 3C_Income_Western'!AK54+'Schedule 3D_Income_The Cape'!AK54</f>
        <v>225791.01073504612</v>
      </c>
      <c r="AL54" s="209">
        <v>31</v>
      </c>
      <c r="AM54" s="537">
        <f>'Schedule 3B_Income_Eastern'!AM54+'Schedule 3C_Income_Western'!AM54+'Schedule 3D_Income_The Cape'!AM54</f>
        <v>345691.21803653619</v>
      </c>
      <c r="AN54" s="537">
        <f>'Schedule 3B_Income_Eastern'!AN54+'Schedule 3C_Income_Western'!AN54+'Schedule 3D_Income_The Cape'!AN54</f>
        <v>469417.6271703933</v>
      </c>
      <c r="AO54" s="537">
        <f>'Schedule 3B_Income_Eastern'!AO54+'Schedule 3C_Income_Western'!AO54+'Schedule 3D_Income_The Cape'!AO54</f>
        <v>606720.24441628414</v>
      </c>
      <c r="AP54" s="537">
        <f>'Schedule 3B_Income_Eastern'!AP54+'Schedule 3C_Income_Western'!AP54+'Schedule 3D_Income_The Cape'!AP54</f>
        <v>758704.27200136543</v>
      </c>
      <c r="AQ54" s="537">
        <f>'Schedule 3B_Income_Eastern'!AQ54+'Schedule 3C_Income_Western'!AQ54+'Schedule 3D_Income_The Cape'!AQ54</f>
        <v>2180533.3616245789</v>
      </c>
      <c r="AR54" s="537">
        <f>'Schedule 3B_Income_Eastern'!AR54+'Schedule 3C_Income_Western'!AR54+'Schedule 3D_Income_The Cape'!AR54</f>
        <v>16046.391490229122</v>
      </c>
      <c r="AS54" s="537">
        <f>'Schedule 3B_Income_Eastern'!AS54+'Schedule 3C_Income_Western'!AS54+'Schedule 3D_Income_The Cape'!AS54</f>
        <v>14239.286179857736</v>
      </c>
      <c r="AT54" s="537">
        <f>'Schedule 3B_Income_Eastern'!AT54+'Schedule 3C_Income_Western'!AT54+'Schedule 3D_Income_The Cape'!AT54</f>
        <v>31917.304050283066</v>
      </c>
      <c r="AU54" s="537">
        <f>'Schedule 3B_Income_Eastern'!AU54+'Schedule 3C_Income_Western'!AU54+'Schedule 3D_Income_The Cape'!AU54</f>
        <v>39589.859021881348</v>
      </c>
      <c r="AV54" s="537">
        <f>'Schedule 3B_Income_Eastern'!AV54+'Schedule 3C_Income_Western'!AV54+'Schedule 3D_Income_The Cape'!AV54</f>
        <v>101792.84074225127</v>
      </c>
      <c r="AW54" s="537">
        <f>'Schedule 3B_Income_Eastern'!AW54+'Schedule 3C_Income_Western'!AW54+'Schedule 3D_Income_The Cape'!AW54</f>
        <v>2282326.2023668303</v>
      </c>
      <c r="AX54" s="209">
        <v>31</v>
      </c>
      <c r="AY54" s="537">
        <f>'Schedule 3B_Income_Eastern'!AY54+'Schedule 3C_Income_Western'!AY54+'Schedule 3D_Income_The Cape'!AY54</f>
        <v>9228.6239100793882</v>
      </c>
      <c r="AZ54" s="537">
        <f>'Schedule 3B_Income_Eastern'!AZ54+'Schedule 3C_Income_Western'!AZ54+'Schedule 3D_Income_The Cape'!AZ54</f>
        <v>4832.7706186415189</v>
      </c>
      <c r="BA54" s="537">
        <f>'Schedule 3B_Income_Eastern'!BA54+'Schedule 3C_Income_Western'!BA54+'Schedule 3D_Income_The Cape'!BA54</f>
        <v>5028.6745437089921</v>
      </c>
      <c r="BB54" s="537">
        <f>'Schedule 3B_Income_Eastern'!BB54+'Schedule 3C_Income_Western'!BB54+'Schedule 3D_Income_The Cape'!BB54</f>
        <v>11573.509267264499</v>
      </c>
      <c r="BC54" s="537">
        <f>'Schedule 3B_Income_Eastern'!BC54+'Schedule 3C_Income_Western'!BC54+'Schedule 3D_Income_The Cape'!BC54</f>
        <v>30663.578339694399</v>
      </c>
      <c r="BD54" s="537">
        <f>'Schedule 3B_Income_Eastern'!BD54+'Schedule 3C_Income_Western'!BD54+'Schedule 3D_Income_The Cape'!BD54</f>
        <v>30.873472240263443</v>
      </c>
      <c r="BE54" s="537">
        <f>'Schedule 3B_Income_Eastern'!BE54+'Schedule 3C_Income_Western'!BE54+'Schedule 3D_Income_The Cape'!BE54</f>
        <v>23.133179734083452</v>
      </c>
      <c r="BF54" s="537">
        <f>'Schedule 3B_Income_Eastern'!BF54+'Schedule 3C_Income_Western'!BF54+'Schedule 3D_Income_The Cape'!BF54</f>
        <v>504.29065190609947</v>
      </c>
      <c r="BG54" s="537">
        <f>'Schedule 3B_Income_Eastern'!BG54+'Schedule 3C_Income_Western'!BG54+'Schedule 3D_Income_The Cape'!BG54</f>
        <v>174.50779431647743</v>
      </c>
      <c r="BH54" s="537">
        <f>'Schedule 3B_Income_Eastern'!BH54+'Schedule 3C_Income_Western'!BH54+'Schedule 3D_Income_The Cape'!BH54</f>
        <v>732.80509819692384</v>
      </c>
      <c r="BI54" s="537">
        <f>'Schedule 3B_Income_Eastern'!BI54+'Schedule 3C_Income_Western'!BI54+'Schedule 3D_Income_The Cape'!BI54</f>
        <v>31396.383437891323</v>
      </c>
      <c r="BJ54" s="209">
        <v>31</v>
      </c>
      <c r="BK54" s="537">
        <f>'Schedule 3B_Income_Eastern'!BK54+'Schedule 3C_Income_Western'!BK54+'Schedule 3D_Income_The Cape'!BK54</f>
        <v>0</v>
      </c>
      <c r="BL54" s="537">
        <f>'Schedule 3B_Income_Eastern'!BL54+'Schedule 3C_Income_Western'!BL54+'Schedule 3D_Income_The Cape'!BL54</f>
        <v>0</v>
      </c>
      <c r="BM54" s="537">
        <f>'Schedule 3B_Income_Eastern'!BM54+'Schedule 3C_Income_Western'!BM54+'Schedule 3D_Income_The Cape'!BM54</f>
        <v>0</v>
      </c>
      <c r="BN54" s="537">
        <f>'Schedule 3B_Income_Eastern'!BN54+'Schedule 3C_Income_Western'!BN54+'Schedule 3D_Income_The Cape'!BN54</f>
        <v>0</v>
      </c>
      <c r="BO54" s="537">
        <f>'Schedule 3B_Income_Eastern'!BO54+'Schedule 3C_Income_Western'!BO54+'Schedule 3D_Income_The Cape'!BO54</f>
        <v>0</v>
      </c>
      <c r="BP54" s="537">
        <f>'Schedule 3B_Income_Eastern'!BP54+'Schedule 3C_Income_Western'!BP54+'Schedule 3D_Income_The Cape'!BP54</f>
        <v>0</v>
      </c>
      <c r="BQ54" s="537">
        <f>'Schedule 3B_Income_Eastern'!BQ54+'Schedule 3C_Income_Western'!BQ54+'Schedule 3D_Income_The Cape'!BQ54</f>
        <v>0</v>
      </c>
      <c r="BR54" s="537">
        <f>'Schedule 3B_Income_Eastern'!BR54+'Schedule 3C_Income_Western'!BR54+'Schedule 3D_Income_The Cape'!BR54</f>
        <v>0</v>
      </c>
      <c r="BS54" s="537">
        <f>'Schedule 3B_Income_Eastern'!BS54+'Schedule 3C_Income_Western'!BS54+'Schedule 3D_Income_The Cape'!BS54</f>
        <v>0</v>
      </c>
      <c r="BT54" s="537">
        <f>'Schedule 3B_Income_Eastern'!BT54+'Schedule 3C_Income_Western'!BT54+'Schedule 3D_Income_The Cape'!BT54</f>
        <v>0</v>
      </c>
      <c r="BU54" s="537">
        <f>'Schedule 3B_Income_Eastern'!BU54+'Schedule 3C_Income_Western'!BU54+'Schedule 3D_Income_The Cape'!BU54</f>
        <v>0</v>
      </c>
      <c r="BV54" s="209">
        <v>31</v>
      </c>
      <c r="BW54" s="537">
        <f>'Schedule 3B_Income_Eastern'!BW54+'Schedule 3C_Income_Western'!BW54+'Schedule 3D_Income_The Cape'!BW54</f>
        <v>3555.1184132418011</v>
      </c>
      <c r="BX54" s="537">
        <f>'Schedule 3B_Income_Eastern'!BX54+'Schedule 3C_Income_Western'!BX54+'Schedule 3D_Income_The Cape'!BX54</f>
        <v>9008.9113715327585</v>
      </c>
      <c r="BY54" s="537">
        <f>'Schedule 3B_Income_Eastern'!BY54+'Schedule 3C_Income_Western'!BY54+'Schedule 3D_Income_The Cape'!BY54</f>
        <v>351.85915844185035</v>
      </c>
      <c r="BZ54" s="537">
        <f>'Schedule 3B_Income_Eastern'!BZ54+'Schedule 3C_Income_Western'!BZ54+'Schedule 3D_Income_The Cape'!BZ54</f>
        <v>5899.7179125651628</v>
      </c>
      <c r="CA54" s="537">
        <f>'Schedule 3B_Income_Eastern'!CA54+'Schedule 3C_Income_Western'!CA54+'Schedule 3D_Income_The Cape'!CA54</f>
        <v>18815.606855781574</v>
      </c>
      <c r="CB54" s="537">
        <f>'Schedule 3B_Income_Eastern'!CB54+'Schedule 3C_Income_Western'!CB54+'Schedule 3D_Income_The Cape'!CB54</f>
        <v>0</v>
      </c>
      <c r="CC54" s="537">
        <f>'Schedule 3B_Income_Eastern'!CC54+'Schedule 3C_Income_Western'!CC54+'Schedule 3D_Income_The Cape'!CC54</f>
        <v>0</v>
      </c>
      <c r="CD54" s="537">
        <f>'Schedule 3B_Income_Eastern'!CD54+'Schedule 3C_Income_Western'!CD54+'Schedule 3D_Income_The Cape'!CD54</f>
        <v>0</v>
      </c>
      <c r="CE54" s="537">
        <f>'Schedule 3B_Income_Eastern'!CE54+'Schedule 3C_Income_Western'!CE54+'Schedule 3D_Income_The Cape'!CE54</f>
        <v>427.94497815412137</v>
      </c>
      <c r="CF54" s="537">
        <f>'Schedule 3B_Income_Eastern'!CF54+'Schedule 3C_Income_Western'!CF54+'Schedule 3D_Income_The Cape'!CF54</f>
        <v>427.94497815412137</v>
      </c>
      <c r="CG54" s="537">
        <f>'Schedule 3B_Income_Eastern'!CG54+'Schedule 3C_Income_Western'!CG54+'Schedule 3D_Income_The Cape'!CG54</f>
        <v>19243.551833935697</v>
      </c>
      <c r="CH54" s="209">
        <v>31</v>
      </c>
      <c r="CI54" s="537">
        <f>'Schedule 3B_Income_Eastern'!CI54+'Schedule 3C_Income_Western'!CI54+'Schedule 3D_Income_The Cape'!CI54</f>
        <v>640977.83464259678</v>
      </c>
      <c r="CJ54" s="537">
        <f>'Schedule 3B_Income_Eastern'!CJ54+'Schedule 3C_Income_Western'!CJ54+'Schedule 3D_Income_The Cape'!CJ54</f>
        <v>780975.12713854527</v>
      </c>
      <c r="CK54" s="537">
        <f>'Schedule 3B_Income_Eastern'!CK54+'Schedule 3C_Income_Western'!CK54+'Schedule 3D_Income_The Cape'!CK54</f>
        <v>928919.5205841288</v>
      </c>
      <c r="CL54" s="537">
        <f>'Schedule 3B_Income_Eastern'!CL54+'Schedule 3C_Income_Western'!CL54+'Schedule 3D_Income_The Cape'!CL54</f>
        <v>1160438.8414853155</v>
      </c>
      <c r="CM54" s="367">
        <f t="shared" si="16"/>
        <v>1300114.3838863128</v>
      </c>
      <c r="CN54" s="537">
        <f>'Schedule 3B_Income_Eastern'!CN54+'Schedule 3C_Income_Western'!CN54+'Schedule 3D_Income_The Cape'!CN54</f>
        <v>34026.155985298545</v>
      </c>
      <c r="CO54" s="537">
        <f>'Schedule 3B_Income_Eastern'!CO54+'Schedule 3C_Income_Western'!CO54+'Schedule 3D_Income_The Cape'!CO54</f>
        <v>34788.455914871243</v>
      </c>
      <c r="CP54" s="537">
        <f>'Schedule 3B_Income_Eastern'!CP54+'Schedule 3C_Income_Western'!CP54+'Schedule 3D_Income_The Cape'!CP54</f>
        <v>65677.657634321542</v>
      </c>
      <c r="CQ54" s="537">
        <f>'Schedule 3B_Income_Eastern'!CQ54+'Schedule 3C_Income_Western'!CQ54+'Schedule 3D_Income_The Cape'!CQ54</f>
        <v>76025.806740839034</v>
      </c>
      <c r="CR54" s="367">
        <f t="shared" si="17"/>
        <v>107992.43043488215</v>
      </c>
      <c r="CS54" s="537">
        <f>'Schedule 3B_Income_Eastern'!CS54+'Schedule 3C_Income_Western'!CS54+'Schedule 3D_Income_The Cape'!CS54</f>
        <v>675003.99062789534</v>
      </c>
      <c r="CT54" s="537">
        <f>'Schedule 3B_Income_Eastern'!CT54+'Schedule 3C_Income_Western'!CT54+'Schedule 3D_Income_The Cape'!CT54</f>
        <v>815763.58305341646</v>
      </c>
      <c r="CU54" s="537">
        <f>'Schedule 3B_Income_Eastern'!CU54+'Schedule 3C_Income_Western'!CU54+'Schedule 3D_Income_The Cape'!CU54</f>
        <v>994597.17821845028</v>
      </c>
      <c r="CV54" s="537">
        <f>'Schedule 3B_Income_Eastern'!CV54+'Schedule 3C_Income_Western'!CV54+'Schedule 3D_Income_The Cape'!CV54</f>
        <v>1236464.6482261545</v>
      </c>
      <c r="CW54" s="367">
        <f t="shared" si="18"/>
        <v>1408106.8143211952</v>
      </c>
    </row>
    <row r="55" spans="1:101" ht="15.75" customHeight="1">
      <c r="A55" s="79" t="s">
        <v>247</v>
      </c>
      <c r="B55" s="209">
        <v>32</v>
      </c>
      <c r="C55" s="537">
        <f>'Schedule 3B_Income_Eastern'!C55+'Schedule 3C_Income_Western'!C55+'Schedule 3D_Income_The Cape'!C55</f>
        <v>90409.321471716903</v>
      </c>
      <c r="D55" s="537">
        <f>'Schedule 3B_Income_Eastern'!D55+'Schedule 3C_Income_Western'!D55+'Schedule 3D_Income_The Cape'!D55</f>
        <v>93593.850679436058</v>
      </c>
      <c r="E55" s="537">
        <f>'Schedule 3B_Income_Eastern'!E55+'Schedule 3C_Income_Western'!E55+'Schedule 3D_Income_The Cape'!E55</f>
        <v>97692.331027572596</v>
      </c>
      <c r="F55" s="537">
        <f>'Schedule 3B_Income_Eastern'!F55+'Schedule 3C_Income_Western'!F55+'Schedule 3D_Income_The Cape'!F55</f>
        <v>102610.37435618868</v>
      </c>
      <c r="G55" s="537">
        <f>'Schedule 3B_Income_Eastern'!G55+'Schedule 3C_Income_Western'!G55+'Schedule 3D_Income_The Cape'!G55</f>
        <v>384305.87753491424</v>
      </c>
      <c r="H55" s="537">
        <f>'Schedule 3B_Income_Eastern'!H55+'Schedule 3C_Income_Western'!H55+'Schedule 3D_Income_The Cape'!H55</f>
        <v>61824.866666801201</v>
      </c>
      <c r="I55" s="537">
        <f>'Schedule 3B_Income_Eastern'!I55+'Schedule 3C_Income_Western'!I55+'Schedule 3D_Income_The Cape'!I55</f>
        <v>61326.84399968011</v>
      </c>
      <c r="J55" s="537">
        <f>'Schedule 3B_Income_Eastern'!J55+'Schedule 3C_Income_Western'!J55+'Schedule 3D_Income_The Cape'!J55</f>
        <v>80279.930686727545</v>
      </c>
      <c r="K55" s="537">
        <f>'Schedule 3B_Income_Eastern'!K55+'Schedule 3C_Income_Western'!K55+'Schedule 3D_Income_The Cape'!K55</f>
        <v>74376.140528285949</v>
      </c>
      <c r="L55" s="537">
        <f>'Schedule 3B_Income_Eastern'!L55+'Schedule 3C_Income_Western'!L55+'Schedule 3D_Income_The Cape'!L55</f>
        <v>277807.7818814948</v>
      </c>
      <c r="M55" s="537">
        <f>'Schedule 3B_Income_Eastern'!M55+'Schedule 3C_Income_Western'!M55+'Schedule 3D_Income_The Cape'!M55</f>
        <v>662113.65941640898</v>
      </c>
      <c r="N55" s="209">
        <v>32</v>
      </c>
      <c r="O55" s="537">
        <f>'Schedule 3B_Income_Eastern'!O55+'Schedule 3C_Income_Western'!O55+'Schedule 3D_Income_The Cape'!O55</f>
        <v>238231.26146288344</v>
      </c>
      <c r="P55" s="537">
        <f>'Schedule 3B_Income_Eastern'!P55+'Schedule 3C_Income_Western'!P55+'Schedule 3D_Income_The Cape'!P55</f>
        <v>254173.21565605822</v>
      </c>
      <c r="Q55" s="537">
        <f>'Schedule 3B_Income_Eastern'!Q55+'Schedule 3C_Income_Western'!Q55+'Schedule 3D_Income_The Cape'!Q55</f>
        <v>274785.71923922782</v>
      </c>
      <c r="R55" s="537">
        <f>'Schedule 3B_Income_Eastern'!R55+'Schedule 3C_Income_Western'!R55+'Schedule 3D_Income_The Cape'!R55</f>
        <v>327215.47285502678</v>
      </c>
      <c r="S55" s="537">
        <f>'Schedule 3B_Income_Eastern'!S55+'Schedule 3C_Income_Western'!S55+'Schedule 3D_Income_The Cape'!S55</f>
        <v>1094405.6692131963</v>
      </c>
      <c r="T55" s="537">
        <f>'Schedule 3B_Income_Eastern'!T55+'Schedule 3C_Income_Western'!T55+'Schedule 3D_Income_The Cape'!T55</f>
        <v>93383.175817207521</v>
      </c>
      <c r="U55" s="537">
        <f>'Schedule 3B_Income_Eastern'!U55+'Schedule 3C_Income_Western'!U55+'Schedule 3D_Income_The Cape'!U55</f>
        <v>122125.28417155059</v>
      </c>
      <c r="V55" s="537">
        <f>'Schedule 3B_Income_Eastern'!V55+'Schedule 3C_Income_Western'!V55+'Schedule 3D_Income_The Cape'!V55</f>
        <v>132604.82350297153</v>
      </c>
      <c r="W55" s="537">
        <f>'Schedule 3B_Income_Eastern'!W55+'Schedule 3C_Income_Western'!W55+'Schedule 3D_Income_The Cape'!W55</f>
        <v>150016.38324810038</v>
      </c>
      <c r="X55" s="537">
        <f>'Schedule 3B_Income_Eastern'!X55+'Schedule 3C_Income_Western'!X55+'Schedule 3D_Income_The Cape'!X55</f>
        <v>498129.66673982999</v>
      </c>
      <c r="Y55" s="537">
        <f>'Schedule 3B_Income_Eastern'!Y55+'Schedule 3C_Income_Western'!Y55+'Schedule 3D_Income_The Cape'!Y55</f>
        <v>1592535.3359530261</v>
      </c>
      <c r="Z55" s="209">
        <v>32</v>
      </c>
      <c r="AA55" s="537">
        <f>'Schedule 3B_Income_Eastern'!AA55+'Schedule 3C_Income_Western'!AA55+'Schedule 3D_Income_The Cape'!AA55</f>
        <v>135878.24362667988</v>
      </c>
      <c r="AB55" s="537">
        <f>'Schedule 3B_Income_Eastern'!AB55+'Schedule 3C_Income_Western'!AB55+'Schedule 3D_Income_The Cape'!AB55</f>
        <v>131857.69950647175</v>
      </c>
      <c r="AC55" s="537">
        <f>'Schedule 3B_Income_Eastern'!AC55+'Schedule 3C_Income_Western'!AC55+'Schedule 3D_Income_The Cape'!AC55</f>
        <v>185467.22028350845</v>
      </c>
      <c r="AD55" s="537">
        <f>'Schedule 3B_Income_Eastern'!AD55+'Schedule 3C_Income_Western'!AD55+'Schedule 3D_Income_The Cape'!AD55</f>
        <v>161714.4055422832</v>
      </c>
      <c r="AE55" s="537">
        <f>'Schedule 3B_Income_Eastern'!AE55+'Schedule 3C_Income_Western'!AE55+'Schedule 3D_Income_The Cape'!AE55</f>
        <v>614917.56895894324</v>
      </c>
      <c r="AF55" s="537">
        <f>'Schedule 3B_Income_Eastern'!AF55+'Schedule 3C_Income_Western'!AF55+'Schedule 3D_Income_The Cape'!AF55</f>
        <v>66723.71644358983</v>
      </c>
      <c r="AG55" s="537">
        <f>'Schedule 3B_Income_Eastern'!AG55+'Schedule 3C_Income_Western'!AG55+'Schedule 3D_Income_The Cape'!AG55</f>
        <v>81511.067067523574</v>
      </c>
      <c r="AH55" s="537">
        <f>'Schedule 3B_Income_Eastern'!AH55+'Schedule 3C_Income_Western'!AH55+'Schedule 3D_Income_The Cape'!AH55</f>
        <v>115581.55447247183</v>
      </c>
      <c r="AI55" s="537">
        <f>'Schedule 3B_Income_Eastern'!AI55+'Schedule 3C_Income_Western'!AI55+'Schedule 3D_Income_The Cape'!AI55</f>
        <v>88387.529647357645</v>
      </c>
      <c r="AJ55" s="537">
        <f>'Schedule 3B_Income_Eastern'!AJ55+'Schedule 3C_Income_Western'!AJ55+'Schedule 3D_Income_The Cape'!AJ55</f>
        <v>352203.8676309429</v>
      </c>
      <c r="AK55" s="537">
        <f>'Schedule 3B_Income_Eastern'!AK55+'Schedule 3C_Income_Western'!AK55+'Schedule 3D_Income_The Cape'!AK55</f>
        <v>967121.43658988609</v>
      </c>
      <c r="AL55" s="209">
        <v>32</v>
      </c>
      <c r="AM55" s="537">
        <f>'Schedule 3B_Income_Eastern'!AM55+'Schedule 3C_Income_Western'!AM55+'Schedule 3D_Income_The Cape'!AM55</f>
        <v>573421.26777025685</v>
      </c>
      <c r="AN55" s="537">
        <f>'Schedule 3B_Income_Eastern'!AN55+'Schedule 3C_Income_Western'!AN55+'Schedule 3D_Income_The Cape'!AN55</f>
        <v>680775.62760960404</v>
      </c>
      <c r="AO55" s="537">
        <f>'Schedule 3B_Income_Eastern'!AO55+'Schedule 3C_Income_Western'!AO55+'Schedule 3D_Income_The Cape'!AO55</f>
        <v>798428.0532514432</v>
      </c>
      <c r="AP55" s="537">
        <f>'Schedule 3B_Income_Eastern'!AP55+'Schedule 3C_Income_Western'!AP55+'Schedule 3D_Income_The Cape'!AP55</f>
        <v>890896.40627929883</v>
      </c>
      <c r="AQ55" s="537">
        <f>'Schedule 3B_Income_Eastern'!AQ55+'Schedule 3C_Income_Western'!AQ55+'Schedule 3D_Income_The Cape'!AQ55</f>
        <v>2943521.3549106028</v>
      </c>
      <c r="AR55" s="537">
        <f>'Schedule 3B_Income_Eastern'!AR55+'Schedule 3C_Income_Western'!AR55+'Schedule 3D_Income_The Cape'!AR55</f>
        <v>284077.23051507049</v>
      </c>
      <c r="AS55" s="537">
        <f>'Schedule 3B_Income_Eastern'!AS55+'Schedule 3C_Income_Western'!AS55+'Schedule 3D_Income_The Cape'!AS55</f>
        <v>313755.46123156871</v>
      </c>
      <c r="AT55" s="537">
        <f>'Schedule 3B_Income_Eastern'!AT55+'Schedule 3C_Income_Western'!AT55+'Schedule 3D_Income_The Cape'!AT55</f>
        <v>393256.40373617609</v>
      </c>
      <c r="AU55" s="537">
        <f>'Schedule 3B_Income_Eastern'!AU55+'Schedule 3C_Income_Western'!AU55+'Schedule 3D_Income_The Cape'!AU55</f>
        <v>461107.92633512395</v>
      </c>
      <c r="AV55" s="537">
        <f>'Schedule 3B_Income_Eastern'!AV55+'Schedule 3C_Income_Western'!AV55+'Schedule 3D_Income_The Cape'!AV55</f>
        <v>1452197.0218179394</v>
      </c>
      <c r="AW55" s="537">
        <f>'Schedule 3B_Income_Eastern'!AW55+'Schedule 3C_Income_Western'!AW55+'Schedule 3D_Income_The Cape'!AW55</f>
        <v>4395718.3767285421</v>
      </c>
      <c r="AX55" s="209">
        <v>32</v>
      </c>
      <c r="AY55" s="537">
        <f>'Schedule 3B_Income_Eastern'!AY55+'Schedule 3C_Income_Western'!AY55+'Schedule 3D_Income_The Cape'!AY55</f>
        <v>11309.353565218609</v>
      </c>
      <c r="AZ55" s="537">
        <f>'Schedule 3B_Income_Eastern'!AZ55+'Schedule 3C_Income_Western'!AZ55+'Schedule 3D_Income_The Cape'!AZ55</f>
        <v>17901.778929859542</v>
      </c>
      <c r="BA55" s="537">
        <f>'Schedule 3B_Income_Eastern'!BA55+'Schedule 3C_Income_Western'!BA55+'Schedule 3D_Income_The Cape'!BA55</f>
        <v>16151.108849364364</v>
      </c>
      <c r="BB55" s="537">
        <f>'Schedule 3B_Income_Eastern'!BB55+'Schedule 3C_Income_Western'!BB55+'Schedule 3D_Income_The Cape'!BB55</f>
        <v>28725.545787690764</v>
      </c>
      <c r="BC55" s="537">
        <f>'Schedule 3B_Income_Eastern'!BC55+'Schedule 3C_Income_Western'!BC55+'Schedule 3D_Income_The Cape'!BC55</f>
        <v>74087.787132133279</v>
      </c>
      <c r="BD55" s="537">
        <f>'Schedule 3B_Income_Eastern'!BD55+'Schedule 3C_Income_Western'!BD55+'Schedule 3D_Income_The Cape'!BD55</f>
        <v>11958.794462135233</v>
      </c>
      <c r="BE55" s="537">
        <f>'Schedule 3B_Income_Eastern'!BE55+'Schedule 3C_Income_Western'!BE55+'Schedule 3D_Income_The Cape'!BE55</f>
        <v>16002.992597010394</v>
      </c>
      <c r="BF55" s="537">
        <f>'Schedule 3B_Income_Eastern'!BF55+'Schedule 3C_Income_Western'!BF55+'Schedule 3D_Income_The Cape'!BF55</f>
        <v>22409.943376201245</v>
      </c>
      <c r="BG55" s="537">
        <f>'Schedule 3B_Income_Eastern'!BG55+'Schedule 3C_Income_Western'!BG55+'Schedule 3D_Income_The Cape'!BG55</f>
        <v>34688.050098174586</v>
      </c>
      <c r="BH55" s="537">
        <f>'Schedule 3B_Income_Eastern'!BH55+'Schedule 3C_Income_Western'!BH55+'Schedule 3D_Income_The Cape'!BH55</f>
        <v>85059.780533521465</v>
      </c>
      <c r="BI55" s="537">
        <f>'Schedule 3B_Income_Eastern'!BI55+'Schedule 3C_Income_Western'!BI55+'Schedule 3D_Income_The Cape'!BI55</f>
        <v>159147.56766565476</v>
      </c>
      <c r="BJ55" s="209">
        <v>32</v>
      </c>
      <c r="BK55" s="537">
        <f>'Schedule 3B_Income_Eastern'!BK55+'Schedule 3C_Income_Western'!BK55+'Schedule 3D_Income_The Cape'!BK55</f>
        <v>0</v>
      </c>
      <c r="BL55" s="537">
        <f>'Schedule 3B_Income_Eastern'!BL55+'Schedule 3C_Income_Western'!BL55+'Schedule 3D_Income_The Cape'!BL55</f>
        <v>0</v>
      </c>
      <c r="BM55" s="537">
        <f>'Schedule 3B_Income_Eastern'!BM55+'Schedule 3C_Income_Western'!BM55+'Schedule 3D_Income_The Cape'!BM55</f>
        <v>0</v>
      </c>
      <c r="BN55" s="537">
        <f>'Schedule 3B_Income_Eastern'!BN55+'Schedule 3C_Income_Western'!BN55+'Schedule 3D_Income_The Cape'!BN55</f>
        <v>0</v>
      </c>
      <c r="BO55" s="537">
        <f>'Schedule 3B_Income_Eastern'!BO55+'Schedule 3C_Income_Western'!BO55+'Schedule 3D_Income_The Cape'!BO55</f>
        <v>0</v>
      </c>
      <c r="BP55" s="537">
        <f>'Schedule 3B_Income_Eastern'!BP55+'Schedule 3C_Income_Western'!BP55+'Schedule 3D_Income_The Cape'!BP55</f>
        <v>0</v>
      </c>
      <c r="BQ55" s="537">
        <f>'Schedule 3B_Income_Eastern'!BQ55+'Schedule 3C_Income_Western'!BQ55+'Schedule 3D_Income_The Cape'!BQ55</f>
        <v>0</v>
      </c>
      <c r="BR55" s="537">
        <f>'Schedule 3B_Income_Eastern'!BR55+'Schedule 3C_Income_Western'!BR55+'Schedule 3D_Income_The Cape'!BR55</f>
        <v>0</v>
      </c>
      <c r="BS55" s="537">
        <f>'Schedule 3B_Income_Eastern'!BS55+'Schedule 3C_Income_Western'!BS55+'Schedule 3D_Income_The Cape'!BS55</f>
        <v>0</v>
      </c>
      <c r="BT55" s="537">
        <f>'Schedule 3B_Income_Eastern'!BT55+'Schedule 3C_Income_Western'!BT55+'Schedule 3D_Income_The Cape'!BT55</f>
        <v>0</v>
      </c>
      <c r="BU55" s="537">
        <f>'Schedule 3B_Income_Eastern'!BU55+'Schedule 3C_Income_Western'!BU55+'Schedule 3D_Income_The Cape'!BU55</f>
        <v>0</v>
      </c>
      <c r="BV55" s="209">
        <v>32</v>
      </c>
      <c r="BW55" s="537">
        <f>'Schedule 3B_Income_Eastern'!BW55+'Schedule 3C_Income_Western'!BW55+'Schedule 3D_Income_The Cape'!BW55</f>
        <v>10775.006899409516</v>
      </c>
      <c r="BX55" s="537">
        <f>'Schedule 3B_Income_Eastern'!BX55+'Schedule 3C_Income_Western'!BX55+'Schedule 3D_Income_The Cape'!BX55</f>
        <v>8570.4637164544583</v>
      </c>
      <c r="BY55" s="537">
        <f>'Schedule 3B_Income_Eastern'!BY55+'Schedule 3C_Income_Western'!BY55+'Schedule 3D_Income_The Cape'!BY55</f>
        <v>11600.041214902052</v>
      </c>
      <c r="BZ55" s="537">
        <f>'Schedule 3B_Income_Eastern'!BZ55+'Schedule 3C_Income_Western'!BZ55+'Schedule 3D_Income_The Cape'!BZ55</f>
        <v>6056.7770581925324</v>
      </c>
      <c r="CA55" s="537">
        <f>'Schedule 3B_Income_Eastern'!CA55+'Schedule 3C_Income_Western'!CA55+'Schedule 3D_Income_The Cape'!CA55</f>
        <v>37002.288888958559</v>
      </c>
      <c r="CB55" s="537">
        <f>'Schedule 3B_Income_Eastern'!CB55+'Schedule 3C_Income_Western'!CB55+'Schedule 3D_Income_The Cape'!CB55</f>
        <v>12701.262453511408</v>
      </c>
      <c r="CC55" s="537">
        <f>'Schedule 3B_Income_Eastern'!CC55+'Schedule 3C_Income_Western'!CC55+'Schedule 3D_Income_The Cape'!CC55</f>
        <v>16424.15212240324</v>
      </c>
      <c r="CD55" s="537">
        <f>'Schedule 3B_Income_Eastern'!CD55+'Schedule 3C_Income_Western'!CD55+'Schedule 3D_Income_The Cape'!CD55</f>
        <v>26660.583474746993</v>
      </c>
      <c r="CE55" s="537">
        <f>'Schedule 3B_Income_Eastern'!CE55+'Schedule 3C_Income_Western'!CE55+'Schedule 3D_Income_The Cape'!CE55</f>
        <v>6229.9634978328231</v>
      </c>
      <c r="CF55" s="537">
        <f>'Schedule 3B_Income_Eastern'!CF55+'Schedule 3C_Income_Western'!CF55+'Schedule 3D_Income_The Cape'!CF55</f>
        <v>62015.961548494466</v>
      </c>
      <c r="CG55" s="537">
        <f>'Schedule 3B_Income_Eastern'!CG55+'Schedule 3C_Income_Western'!CG55+'Schedule 3D_Income_The Cape'!CG55</f>
        <v>99018.250437453011</v>
      </c>
      <c r="CH55" s="209">
        <v>32</v>
      </c>
      <c r="CI55" s="537">
        <f>'Schedule 3B_Income_Eastern'!CI55+'Schedule 3C_Income_Western'!CI55+'Schedule 3D_Income_The Cape'!CI55</f>
        <v>1060024.4547961652</v>
      </c>
      <c r="CJ55" s="537">
        <f>'Schedule 3B_Income_Eastern'!CJ55+'Schedule 3C_Income_Western'!CJ55+'Schedule 3D_Income_The Cape'!CJ55</f>
        <v>1186872.636097884</v>
      </c>
      <c r="CK55" s="537">
        <f>'Schedule 3B_Income_Eastern'!CK55+'Schedule 3C_Income_Western'!CK55+'Schedule 3D_Income_The Cape'!CK55</f>
        <v>1384124.4738660185</v>
      </c>
      <c r="CL55" s="537">
        <f>'Schedule 3B_Income_Eastern'!CL55+'Schedule 3C_Income_Western'!CL55+'Schedule 3D_Income_The Cape'!CL55</f>
        <v>1517218.9818786806</v>
      </c>
      <c r="CM55" s="367">
        <f t="shared" si="16"/>
        <v>2130631.4045960126</v>
      </c>
      <c r="CN55" s="537">
        <f>'Schedule 3B_Income_Eastern'!CN55+'Schedule 3C_Income_Western'!CN55+'Schedule 3D_Income_The Cape'!CN55</f>
        <v>530669.04635831562</v>
      </c>
      <c r="CO55" s="537">
        <f>'Schedule 3B_Income_Eastern'!CO55+'Schedule 3C_Income_Western'!CO55+'Schedule 3D_Income_The Cape'!CO55</f>
        <v>611145.80118973658</v>
      </c>
      <c r="CP55" s="537">
        <f>'Schedule 3B_Income_Eastern'!CP55+'Schedule 3C_Income_Western'!CP55+'Schedule 3D_Income_The Cape'!CP55</f>
        <v>770793.23924929532</v>
      </c>
      <c r="CQ55" s="537">
        <f>'Schedule 3B_Income_Eastern'!CQ55+'Schedule 3C_Income_Western'!CQ55+'Schedule 3D_Income_The Cape'!CQ55</f>
        <v>814805.99335487536</v>
      </c>
      <c r="CR55" s="367">
        <f t="shared" si="17"/>
        <v>1190157.2778007621</v>
      </c>
      <c r="CS55" s="537">
        <f>'Schedule 3B_Income_Eastern'!CS55+'Schedule 3C_Income_Western'!CS55+'Schedule 3D_Income_The Cape'!CS55</f>
        <v>1590693.501154481</v>
      </c>
      <c r="CT55" s="537">
        <f>'Schedule 3B_Income_Eastern'!CT55+'Schedule 3C_Income_Western'!CT55+'Schedule 3D_Income_The Cape'!CT55</f>
        <v>1798018.4372876205</v>
      </c>
      <c r="CU55" s="537">
        <f>'Schedule 3B_Income_Eastern'!CU55+'Schedule 3C_Income_Western'!CU55+'Schedule 3D_Income_The Cape'!CU55</f>
        <v>2154917.7131153136</v>
      </c>
      <c r="CV55" s="537">
        <f>'Schedule 3B_Income_Eastern'!CV55+'Schedule 3C_Income_Western'!CV55+'Schedule 3D_Income_The Cape'!CV55</f>
        <v>2332024.9752335558</v>
      </c>
      <c r="CW55" s="367">
        <f t="shared" si="18"/>
        <v>3320788.6823967742</v>
      </c>
    </row>
    <row r="56" spans="1:101" ht="15.75" customHeight="1">
      <c r="A56" s="79" t="s">
        <v>248</v>
      </c>
      <c r="B56" s="209">
        <v>33</v>
      </c>
      <c r="C56" s="537">
        <f>'Schedule 3B_Income_Eastern'!C56+'Schedule 3C_Income_Western'!C56+'Schedule 3D_Income_The Cape'!C56</f>
        <v>31402.990369720177</v>
      </c>
      <c r="D56" s="537">
        <f>'Schedule 3B_Income_Eastern'!D56+'Schedule 3C_Income_Western'!D56+'Schedule 3D_Income_The Cape'!D56</f>
        <v>38626.2002938269</v>
      </c>
      <c r="E56" s="537">
        <f>'Schedule 3B_Income_Eastern'!E56+'Schedule 3C_Income_Western'!E56+'Schedule 3D_Income_The Cape'!E56</f>
        <v>42286.756867404067</v>
      </c>
      <c r="F56" s="537">
        <f>'Schedule 3B_Income_Eastern'!F56+'Schedule 3C_Income_Western'!F56+'Schedule 3D_Income_The Cape'!F56</f>
        <v>31078.976462861116</v>
      </c>
      <c r="G56" s="537">
        <f>'Schedule 3B_Income_Eastern'!G56+'Schedule 3C_Income_Western'!G56+'Schedule 3D_Income_The Cape'!G56</f>
        <v>143394.92399381226</v>
      </c>
      <c r="H56" s="537">
        <f>'Schedule 3B_Income_Eastern'!H56+'Schedule 3C_Income_Western'!H56+'Schedule 3D_Income_The Cape'!H56</f>
        <v>70090.507302918122</v>
      </c>
      <c r="I56" s="537">
        <f>'Schedule 3B_Income_Eastern'!I56+'Schedule 3C_Income_Western'!I56+'Schedule 3D_Income_The Cape'!I56</f>
        <v>138241.54810349838</v>
      </c>
      <c r="J56" s="537">
        <f>'Schedule 3B_Income_Eastern'!J56+'Schedule 3C_Income_Western'!J56+'Schedule 3D_Income_The Cape'!J56</f>
        <v>140738.40862623439</v>
      </c>
      <c r="K56" s="537">
        <f>'Schedule 3B_Income_Eastern'!K56+'Schedule 3C_Income_Western'!K56+'Schedule 3D_Income_The Cape'!K56</f>
        <v>89850.875940738115</v>
      </c>
      <c r="L56" s="537">
        <f>'Schedule 3B_Income_Eastern'!L56+'Schedule 3C_Income_Western'!L56+'Schedule 3D_Income_The Cape'!L56</f>
        <v>438921.339973389</v>
      </c>
      <c r="M56" s="537">
        <f>'Schedule 3B_Income_Eastern'!M56+'Schedule 3C_Income_Western'!M56+'Schedule 3D_Income_The Cape'!M56</f>
        <v>582316.26396720123</v>
      </c>
      <c r="N56" s="209">
        <v>33</v>
      </c>
      <c r="O56" s="537">
        <f>'Schedule 3B_Income_Eastern'!O56+'Schedule 3C_Income_Western'!O56+'Schedule 3D_Income_The Cape'!O56</f>
        <v>87490.511171588732</v>
      </c>
      <c r="P56" s="537">
        <f>'Schedule 3B_Income_Eastern'!P56+'Schedule 3C_Income_Western'!P56+'Schedule 3D_Income_The Cape'!P56</f>
        <v>51070.691497960514</v>
      </c>
      <c r="Q56" s="537">
        <f>'Schedule 3B_Income_Eastern'!Q56+'Schedule 3C_Income_Western'!Q56+'Schedule 3D_Income_The Cape'!Q56</f>
        <v>88244.626765600071</v>
      </c>
      <c r="R56" s="537">
        <f>'Schedule 3B_Income_Eastern'!R56+'Schedule 3C_Income_Western'!R56+'Schedule 3D_Income_The Cape'!R56</f>
        <v>100787.15520420807</v>
      </c>
      <c r="S56" s="537">
        <f>'Schedule 3B_Income_Eastern'!S56+'Schedule 3C_Income_Western'!S56+'Schedule 3D_Income_The Cape'!S56</f>
        <v>327592.98463935743</v>
      </c>
      <c r="T56" s="537">
        <f>'Schedule 3B_Income_Eastern'!T56+'Schedule 3C_Income_Western'!T56+'Schedule 3D_Income_The Cape'!T56</f>
        <v>334612.37395211076</v>
      </c>
      <c r="U56" s="537">
        <f>'Schedule 3B_Income_Eastern'!U56+'Schedule 3C_Income_Western'!U56+'Schedule 3D_Income_The Cape'!U56</f>
        <v>189920.29353496534</v>
      </c>
      <c r="V56" s="537">
        <f>'Schedule 3B_Income_Eastern'!V56+'Schedule 3C_Income_Western'!V56+'Schedule 3D_Income_The Cape'!V56</f>
        <v>344656.3614940776</v>
      </c>
      <c r="W56" s="537">
        <f>'Schedule 3B_Income_Eastern'!W56+'Schedule 3C_Income_Western'!W56+'Schedule 3D_Income_The Cape'!W56</f>
        <v>384180.27648087172</v>
      </c>
      <c r="X56" s="537">
        <f>'Schedule 3B_Income_Eastern'!X56+'Schedule 3C_Income_Western'!X56+'Schedule 3D_Income_The Cape'!X56</f>
        <v>1253369.3054620253</v>
      </c>
      <c r="Y56" s="537">
        <f>'Schedule 3B_Income_Eastern'!Y56+'Schedule 3C_Income_Western'!Y56+'Schedule 3D_Income_The Cape'!Y56</f>
        <v>1580962.2901013829</v>
      </c>
      <c r="Z56" s="209">
        <v>33</v>
      </c>
      <c r="AA56" s="537">
        <f>'Schedule 3B_Income_Eastern'!AA56+'Schedule 3C_Income_Western'!AA56+'Schedule 3D_Income_The Cape'!AA56</f>
        <v>5506.9360020446284</v>
      </c>
      <c r="AB56" s="537">
        <f>'Schedule 3B_Income_Eastern'!AB56+'Schedule 3C_Income_Western'!AB56+'Schedule 3D_Income_The Cape'!AB56</f>
        <v>12581.429844773447</v>
      </c>
      <c r="AC56" s="537">
        <f>'Schedule 3B_Income_Eastern'!AC56+'Schedule 3C_Income_Western'!AC56+'Schedule 3D_Income_The Cape'!AC56</f>
        <v>4140.3980463350736</v>
      </c>
      <c r="AD56" s="537">
        <f>'Schedule 3B_Income_Eastern'!AD56+'Schedule 3C_Income_Western'!AD56+'Schedule 3D_Income_The Cape'!AD56</f>
        <v>8884.8444552170731</v>
      </c>
      <c r="AE56" s="537">
        <f>'Schedule 3B_Income_Eastern'!AE56+'Schedule 3C_Income_Western'!AE56+'Schedule 3D_Income_The Cape'!AE56</f>
        <v>31113.608348370224</v>
      </c>
      <c r="AF56" s="537">
        <f>'Schedule 3B_Income_Eastern'!AF56+'Schedule 3C_Income_Western'!AF56+'Schedule 3D_Income_The Cape'!AF56</f>
        <v>14005.735956199365</v>
      </c>
      <c r="AG56" s="537">
        <f>'Schedule 3B_Income_Eastern'!AG56+'Schedule 3C_Income_Western'!AG56+'Schedule 3D_Income_The Cape'!AG56</f>
        <v>48287.974093271907</v>
      </c>
      <c r="AH56" s="537">
        <f>'Schedule 3B_Income_Eastern'!AH56+'Schedule 3C_Income_Western'!AH56+'Schedule 3D_Income_The Cape'!AH56</f>
        <v>15927.221263521758</v>
      </c>
      <c r="AI56" s="537">
        <f>'Schedule 3B_Income_Eastern'!AI56+'Schedule 3C_Income_Western'!AI56+'Schedule 3D_Income_The Cape'!AI56</f>
        <v>34211.616656923034</v>
      </c>
      <c r="AJ56" s="537">
        <f>'Schedule 3B_Income_Eastern'!AJ56+'Schedule 3C_Income_Western'!AJ56+'Schedule 3D_Income_The Cape'!AJ56</f>
        <v>112432.54796991608</v>
      </c>
      <c r="AK56" s="537">
        <f>'Schedule 3B_Income_Eastern'!AK56+'Schedule 3C_Income_Western'!AK56+'Schedule 3D_Income_The Cape'!AK56</f>
        <v>143546.15631828629</v>
      </c>
      <c r="AL56" s="209">
        <v>33</v>
      </c>
      <c r="AM56" s="537">
        <f>'Schedule 3B_Income_Eastern'!AM56+'Schedule 3C_Income_Western'!AM56+'Schedule 3D_Income_The Cape'!AM56</f>
        <v>99478.445161682204</v>
      </c>
      <c r="AN56" s="537">
        <f>'Schedule 3B_Income_Eastern'!AN56+'Schedule 3C_Income_Western'!AN56+'Schedule 3D_Income_The Cape'!AN56</f>
        <v>105035.87669253381</v>
      </c>
      <c r="AO56" s="537">
        <f>'Schedule 3B_Income_Eastern'!AO56+'Schedule 3C_Income_Western'!AO56+'Schedule 3D_Income_The Cape'!AO56</f>
        <v>99863.426563167624</v>
      </c>
      <c r="AP56" s="537">
        <f>'Schedule 3B_Income_Eastern'!AP56+'Schedule 3C_Income_Western'!AP56+'Schedule 3D_Income_The Cape'!AP56</f>
        <v>141983.08437072326</v>
      </c>
      <c r="AQ56" s="537">
        <f>'Schedule 3B_Income_Eastern'!AQ56+'Schedule 3C_Income_Western'!AQ56+'Schedule 3D_Income_The Cape'!AQ56</f>
        <v>446360.83278810693</v>
      </c>
      <c r="AR56" s="537">
        <f>'Schedule 3B_Income_Eastern'!AR56+'Schedule 3C_Income_Western'!AR56+'Schedule 3D_Income_The Cape'!AR56</f>
        <v>261693.03174202514</v>
      </c>
      <c r="AS56" s="537">
        <f>'Schedule 3B_Income_Eastern'!AS56+'Schedule 3C_Income_Western'!AS56+'Schedule 3D_Income_The Cape'!AS56</f>
        <v>318688.36358445679</v>
      </c>
      <c r="AT56" s="537">
        <f>'Schedule 3B_Income_Eastern'!AT56+'Schedule 3C_Income_Western'!AT56+'Schedule 3D_Income_The Cape'!AT56</f>
        <v>316408.08573488699</v>
      </c>
      <c r="AU56" s="537">
        <f>'Schedule 3B_Income_Eastern'!AU56+'Schedule 3C_Income_Western'!AU56+'Schedule 3D_Income_The Cape'!AU56</f>
        <v>488890.05450066749</v>
      </c>
      <c r="AV56" s="537">
        <f>'Schedule 3B_Income_Eastern'!AV56+'Schedule 3C_Income_Western'!AV56+'Schedule 3D_Income_The Cape'!AV56</f>
        <v>1385679.5355620366</v>
      </c>
      <c r="AW56" s="537">
        <f>'Schedule 3B_Income_Eastern'!AW56+'Schedule 3C_Income_Western'!AW56+'Schedule 3D_Income_The Cape'!AW56</f>
        <v>1832040.3683501431</v>
      </c>
      <c r="AX56" s="209">
        <v>33</v>
      </c>
      <c r="AY56" s="537">
        <f>'Schedule 3B_Income_Eastern'!AY56+'Schedule 3C_Income_Western'!AY56+'Schedule 3D_Income_The Cape'!AY56</f>
        <v>9539.7681996062129</v>
      </c>
      <c r="AZ56" s="537">
        <f>'Schedule 3B_Income_Eastern'!AZ56+'Schedule 3C_Income_Western'!AZ56+'Schedule 3D_Income_The Cape'!AZ56</f>
        <v>13124.094918536723</v>
      </c>
      <c r="BA56" s="537">
        <f>'Schedule 3B_Income_Eastern'!BA56+'Schedule 3C_Income_Western'!BA56+'Schedule 3D_Income_The Cape'!BA56</f>
        <v>21389.84428479238</v>
      </c>
      <c r="BB56" s="537">
        <f>'Schedule 3B_Income_Eastern'!BB56+'Schedule 3C_Income_Western'!BB56+'Schedule 3D_Income_The Cape'!BB56</f>
        <v>28927.517669980109</v>
      </c>
      <c r="BC56" s="537">
        <f>'Schedule 3B_Income_Eastern'!BC56+'Schedule 3C_Income_Western'!BC56+'Schedule 3D_Income_The Cape'!BC56</f>
        <v>72981.225072915433</v>
      </c>
      <c r="BD56" s="537">
        <f>'Schedule 3B_Income_Eastern'!BD56+'Schedule 3C_Income_Western'!BD56+'Schedule 3D_Income_The Cape'!BD56</f>
        <v>20952.686488057341</v>
      </c>
      <c r="BE56" s="537">
        <f>'Schedule 3B_Income_Eastern'!BE56+'Schedule 3C_Income_Western'!BE56+'Schedule 3D_Income_The Cape'!BE56</f>
        <v>40907.02797058061</v>
      </c>
      <c r="BF56" s="537">
        <f>'Schedule 3B_Income_Eastern'!BF56+'Schedule 3C_Income_Western'!BF56+'Schedule 3D_Income_The Cape'!BF56</f>
        <v>70203.930290763252</v>
      </c>
      <c r="BG56" s="537">
        <f>'Schedule 3B_Income_Eastern'!BG56+'Schedule 3C_Income_Western'!BG56+'Schedule 3D_Income_The Cape'!BG56</f>
        <v>92656.079138187095</v>
      </c>
      <c r="BH56" s="537">
        <f>'Schedule 3B_Income_Eastern'!BH56+'Schedule 3C_Income_Western'!BH56+'Schedule 3D_Income_The Cape'!BH56</f>
        <v>224719.7238875883</v>
      </c>
      <c r="BI56" s="537">
        <f>'Schedule 3B_Income_Eastern'!BI56+'Schedule 3C_Income_Western'!BI56+'Schedule 3D_Income_The Cape'!BI56</f>
        <v>297700.94896050374</v>
      </c>
      <c r="BJ56" s="209">
        <v>33</v>
      </c>
      <c r="BK56" s="537">
        <f>'Schedule 3B_Income_Eastern'!BK56+'Schedule 3C_Income_Western'!BK56+'Schedule 3D_Income_The Cape'!BK56</f>
        <v>0</v>
      </c>
      <c r="BL56" s="537">
        <f>'Schedule 3B_Income_Eastern'!BL56+'Schedule 3C_Income_Western'!BL56+'Schedule 3D_Income_The Cape'!BL56</f>
        <v>0</v>
      </c>
      <c r="BM56" s="537">
        <f>'Schedule 3B_Income_Eastern'!BM56+'Schedule 3C_Income_Western'!BM56+'Schedule 3D_Income_The Cape'!BM56</f>
        <v>0</v>
      </c>
      <c r="BN56" s="537">
        <f>'Schedule 3B_Income_Eastern'!BN56+'Schedule 3C_Income_Western'!BN56+'Schedule 3D_Income_The Cape'!BN56</f>
        <v>0</v>
      </c>
      <c r="BO56" s="537">
        <f>'Schedule 3B_Income_Eastern'!BO56+'Schedule 3C_Income_Western'!BO56+'Schedule 3D_Income_The Cape'!BO56</f>
        <v>0</v>
      </c>
      <c r="BP56" s="537">
        <f>'Schedule 3B_Income_Eastern'!BP56+'Schedule 3C_Income_Western'!BP56+'Schedule 3D_Income_The Cape'!BP56</f>
        <v>0</v>
      </c>
      <c r="BQ56" s="537">
        <f>'Schedule 3B_Income_Eastern'!BQ56+'Schedule 3C_Income_Western'!BQ56+'Schedule 3D_Income_The Cape'!BQ56</f>
        <v>0</v>
      </c>
      <c r="BR56" s="537">
        <f>'Schedule 3B_Income_Eastern'!BR56+'Schedule 3C_Income_Western'!BR56+'Schedule 3D_Income_The Cape'!BR56</f>
        <v>0</v>
      </c>
      <c r="BS56" s="537">
        <f>'Schedule 3B_Income_Eastern'!BS56+'Schedule 3C_Income_Western'!BS56+'Schedule 3D_Income_The Cape'!BS56</f>
        <v>0</v>
      </c>
      <c r="BT56" s="537">
        <f>'Schedule 3B_Income_Eastern'!BT56+'Schedule 3C_Income_Western'!BT56+'Schedule 3D_Income_The Cape'!BT56</f>
        <v>0</v>
      </c>
      <c r="BU56" s="537">
        <f>'Schedule 3B_Income_Eastern'!BU56+'Schedule 3C_Income_Western'!BU56+'Schedule 3D_Income_The Cape'!BU56</f>
        <v>0</v>
      </c>
      <c r="BV56" s="209">
        <v>33</v>
      </c>
      <c r="BW56" s="537">
        <f>'Schedule 3B_Income_Eastern'!BW56+'Schedule 3C_Income_Western'!BW56+'Schedule 3D_Income_The Cape'!BW56</f>
        <v>596.4527454014144</v>
      </c>
      <c r="BX56" s="537">
        <f>'Schedule 3B_Income_Eastern'!BX56+'Schedule 3C_Income_Western'!BX56+'Schedule 3D_Income_The Cape'!BX56</f>
        <v>473.6456362247194</v>
      </c>
      <c r="BY56" s="537">
        <f>'Schedule 3B_Income_Eastern'!BY56+'Schedule 3C_Income_Western'!BY56+'Schedule 3D_Income_The Cape'!BY56</f>
        <v>324.79515306432995</v>
      </c>
      <c r="BZ56" s="537">
        <f>'Schedule 3B_Income_Eastern'!BZ56+'Schedule 3C_Income_Western'!BZ56+'Schedule 3D_Income_The Cape'!BZ56</f>
        <v>1470.3643566935782</v>
      </c>
      <c r="CA56" s="537">
        <f>'Schedule 3B_Income_Eastern'!CA56+'Schedule 3C_Income_Western'!CA56+'Schedule 3D_Income_The Cape'!CA56</f>
        <v>2865.2578913840421</v>
      </c>
      <c r="CB56" s="537">
        <f>'Schedule 3B_Income_Eastern'!CB56+'Schedule 3C_Income_Western'!CB56+'Schedule 3D_Income_The Cape'!CB56</f>
        <v>2334.8926020693616</v>
      </c>
      <c r="CC56" s="537">
        <f>'Schedule 3B_Income_Eastern'!CC56+'Schedule 3C_Income_Western'!CC56+'Schedule 3D_Income_The Cape'!CC56</f>
        <v>1898.9693585563557</v>
      </c>
      <c r="CD56" s="537">
        <f>'Schedule 3B_Income_Eastern'!CD56+'Schedule 3C_Income_Western'!CD56+'Schedule 3D_Income_The Cape'!CD56</f>
        <v>1311.5622251474197</v>
      </c>
      <c r="CE56" s="537">
        <f>'Schedule 3B_Income_Eastern'!CE56+'Schedule 3C_Income_Western'!CE56+'Schedule 3D_Income_The Cape'!CE56</f>
        <v>6137.9353865384319</v>
      </c>
      <c r="CF56" s="537">
        <f>'Schedule 3B_Income_Eastern'!CF56+'Schedule 3C_Income_Western'!CF56+'Schedule 3D_Income_The Cape'!CF56</f>
        <v>11683.359572311569</v>
      </c>
      <c r="CG56" s="537">
        <f>'Schedule 3B_Income_Eastern'!CG56+'Schedule 3C_Income_Western'!CG56+'Schedule 3D_Income_The Cape'!CG56</f>
        <v>14548.617463695609</v>
      </c>
      <c r="CH56" s="209">
        <v>33</v>
      </c>
      <c r="CI56" s="537">
        <f>'Schedule 3B_Income_Eastern'!CI56+'Schedule 3C_Income_Western'!CI56+'Schedule 3D_Income_The Cape'!CI56</f>
        <v>234015.10365004337</v>
      </c>
      <c r="CJ56" s="537">
        <f>'Schedule 3B_Income_Eastern'!CJ56+'Schedule 3C_Income_Western'!CJ56+'Schedule 3D_Income_The Cape'!CJ56</f>
        <v>220911.93888385608</v>
      </c>
      <c r="CK56" s="537">
        <f>'Schedule 3B_Income_Eastern'!CK56+'Schedule 3C_Income_Western'!CK56+'Schedule 3D_Income_The Cape'!CK56</f>
        <v>256249.84768036357</v>
      </c>
      <c r="CL56" s="537">
        <f>'Schedule 3B_Income_Eastern'!CL56+'Schedule 3C_Income_Western'!CL56+'Schedule 3D_Income_The Cape'!CL56</f>
        <v>313131.94251968322</v>
      </c>
      <c r="CM56" s="367">
        <f t="shared" si="16"/>
        <v>504966.77487292403</v>
      </c>
      <c r="CN56" s="537">
        <f>'Schedule 3B_Income_Eastern'!CN56+'Schedule 3C_Income_Western'!CN56+'Schedule 3D_Income_The Cape'!CN56</f>
        <v>703689.22804338019</v>
      </c>
      <c r="CO56" s="537">
        <f>'Schedule 3B_Income_Eastern'!CO56+'Schedule 3C_Income_Western'!CO56+'Schedule 3D_Income_The Cape'!CO56</f>
        <v>737944.17664532934</v>
      </c>
      <c r="CP56" s="537">
        <f>'Schedule 3B_Income_Eastern'!CP56+'Schedule 3C_Income_Western'!CP56+'Schedule 3D_Income_The Cape'!CP56</f>
        <v>889245.56963463139</v>
      </c>
      <c r="CQ56" s="537">
        <f>'Schedule 3B_Income_Eastern'!CQ56+'Schedule 3C_Income_Western'!CQ56+'Schedule 3D_Income_The Cape'!CQ56</f>
        <v>1095926.8381039258</v>
      </c>
      <c r="CR56" s="367">
        <f t="shared" si="17"/>
        <v>1816406.552977642</v>
      </c>
      <c r="CS56" s="537">
        <f>'Schedule 3B_Income_Eastern'!CS56+'Schedule 3C_Income_Western'!CS56+'Schedule 3D_Income_The Cape'!CS56</f>
        <v>937704.33169342345</v>
      </c>
      <c r="CT56" s="537">
        <f>'Schedule 3B_Income_Eastern'!CT56+'Schedule 3C_Income_Western'!CT56+'Schedule 3D_Income_The Cape'!CT56</f>
        <v>958856.11552918551</v>
      </c>
      <c r="CU56" s="537">
        <f>'Schedule 3B_Income_Eastern'!CU56+'Schedule 3C_Income_Western'!CU56+'Schedule 3D_Income_The Cape'!CU56</f>
        <v>1145495.4173149951</v>
      </c>
      <c r="CV56" s="537">
        <f>'Schedule 3B_Income_Eastern'!CV56+'Schedule 3C_Income_Western'!CV56+'Schedule 3D_Income_The Cape'!CV56</f>
        <v>1409058.780623609</v>
      </c>
      <c r="CW56" s="367">
        <f t="shared" si="18"/>
        <v>2321373.3278505658</v>
      </c>
    </row>
    <row r="57" spans="1:101" ht="15.75" customHeight="1">
      <c r="A57" s="79" t="s">
        <v>249</v>
      </c>
      <c r="B57" s="209">
        <v>34</v>
      </c>
      <c r="C57" s="537">
        <f>'Schedule 3B_Income_Eastern'!C57+'Schedule 3C_Income_Western'!C57+'Schedule 3D_Income_The Cape'!C57</f>
        <v>18.17804736177284</v>
      </c>
      <c r="D57" s="537">
        <f>'Schedule 3B_Income_Eastern'!D57+'Schedule 3C_Income_Western'!D57+'Schedule 3D_Income_The Cape'!D57</f>
        <v>46.084259060619594</v>
      </c>
      <c r="E57" s="537">
        <f>'Schedule 3B_Income_Eastern'!E57+'Schedule 3C_Income_Western'!E57+'Schedule 3D_Income_The Cape'!E57</f>
        <v>313.38872211015894</v>
      </c>
      <c r="F57" s="537">
        <f>'Schedule 3B_Income_Eastern'!F57+'Schedule 3C_Income_Western'!F57+'Schedule 3D_Income_The Cape'!F57</f>
        <v>328.43787374013698</v>
      </c>
      <c r="G57" s="537">
        <f>'Schedule 3B_Income_Eastern'!G57+'Schedule 3C_Income_Western'!G57+'Schedule 3D_Income_The Cape'!G57</f>
        <v>706.0889022726883</v>
      </c>
      <c r="H57" s="537">
        <f>'Schedule 3B_Income_Eastern'!H57+'Schedule 3C_Income_Western'!H57+'Schedule 3D_Income_The Cape'!H57</f>
        <v>72.547384670829786</v>
      </c>
      <c r="I57" s="537">
        <f>'Schedule 3B_Income_Eastern'!I57+'Schedule 3C_Income_Western'!I57+'Schedule 3D_Income_The Cape'!I57</f>
        <v>182.51346075873244</v>
      </c>
      <c r="J57" s="537">
        <f>'Schedule 3B_Income_Eastern'!J57+'Schedule 3C_Income_Western'!J57+'Schedule 3D_Income_The Cape'!J57</f>
        <v>163.41783023772982</v>
      </c>
      <c r="K57" s="537">
        <f>'Schedule 3B_Income_Eastern'!K57+'Schedule 3C_Income_Western'!K57+'Schedule 3D_Income_The Cape'!K57</f>
        <v>528.09075069393043</v>
      </c>
      <c r="L57" s="537">
        <f>'Schedule 3B_Income_Eastern'!L57+'Schedule 3C_Income_Western'!L57+'Schedule 3D_Income_The Cape'!L57</f>
        <v>946.56942636122244</v>
      </c>
      <c r="M57" s="537">
        <f>'Schedule 3B_Income_Eastern'!M57+'Schedule 3C_Income_Western'!M57+'Schedule 3D_Income_The Cape'!M57</f>
        <v>1652.6583286339107</v>
      </c>
      <c r="N57" s="209">
        <v>34</v>
      </c>
      <c r="O57" s="537">
        <f>'Schedule 3B_Income_Eastern'!O57+'Schedule 3C_Income_Western'!O57+'Schedule 3D_Income_The Cape'!O57</f>
        <v>0</v>
      </c>
      <c r="P57" s="537">
        <f>'Schedule 3B_Income_Eastern'!P57+'Schedule 3C_Income_Western'!P57+'Schedule 3D_Income_The Cape'!P57</f>
        <v>0</v>
      </c>
      <c r="Q57" s="537">
        <f>'Schedule 3B_Income_Eastern'!Q57+'Schedule 3C_Income_Western'!Q57+'Schedule 3D_Income_The Cape'!Q57</f>
        <v>0</v>
      </c>
      <c r="R57" s="537">
        <f>'Schedule 3B_Income_Eastern'!R57+'Schedule 3C_Income_Western'!R57+'Schedule 3D_Income_The Cape'!R57</f>
        <v>0</v>
      </c>
      <c r="S57" s="537">
        <f>'Schedule 3B_Income_Eastern'!S57+'Schedule 3C_Income_Western'!S57+'Schedule 3D_Income_The Cape'!S57</f>
        <v>0</v>
      </c>
      <c r="T57" s="537">
        <f>'Schedule 3B_Income_Eastern'!T57+'Schedule 3C_Income_Western'!T57+'Schedule 3D_Income_The Cape'!T57</f>
        <v>0</v>
      </c>
      <c r="U57" s="537">
        <f>'Schedule 3B_Income_Eastern'!U57+'Schedule 3C_Income_Western'!U57+'Schedule 3D_Income_The Cape'!U57</f>
        <v>0</v>
      </c>
      <c r="V57" s="537">
        <f>'Schedule 3B_Income_Eastern'!V57+'Schedule 3C_Income_Western'!V57+'Schedule 3D_Income_The Cape'!V57</f>
        <v>0</v>
      </c>
      <c r="W57" s="537">
        <f>'Schedule 3B_Income_Eastern'!W57+'Schedule 3C_Income_Western'!W57+'Schedule 3D_Income_The Cape'!W57</f>
        <v>0</v>
      </c>
      <c r="X57" s="537">
        <f>'Schedule 3B_Income_Eastern'!X57+'Schedule 3C_Income_Western'!X57+'Schedule 3D_Income_The Cape'!X57</f>
        <v>0</v>
      </c>
      <c r="Y57" s="537">
        <f>'Schedule 3B_Income_Eastern'!Y57+'Schedule 3C_Income_Western'!Y57+'Schedule 3D_Income_The Cape'!Y57</f>
        <v>0</v>
      </c>
      <c r="Z57" s="209">
        <v>34</v>
      </c>
      <c r="AA57" s="537">
        <f>'Schedule 3B_Income_Eastern'!AA57+'Schedule 3C_Income_Western'!AA57+'Schedule 3D_Income_The Cape'!AA57</f>
        <v>0</v>
      </c>
      <c r="AB57" s="537">
        <f>'Schedule 3B_Income_Eastern'!AB57+'Schedule 3C_Income_Western'!AB57+'Schedule 3D_Income_The Cape'!AB57</f>
        <v>260.20133408098673</v>
      </c>
      <c r="AC57" s="537">
        <f>'Schedule 3B_Income_Eastern'!AC57+'Schedule 3C_Income_Western'!AC57+'Schedule 3D_Income_The Cape'!AC57</f>
        <v>0</v>
      </c>
      <c r="AD57" s="537">
        <f>'Schedule 3B_Income_Eastern'!AD57+'Schedule 3C_Income_Western'!AD57+'Schedule 3D_Income_The Cape'!AD57</f>
        <v>37.740847225802916</v>
      </c>
      <c r="AE57" s="537">
        <f>'Schedule 3B_Income_Eastern'!AE57+'Schedule 3C_Income_Western'!AE57+'Schedule 3D_Income_The Cape'!AE57</f>
        <v>297.94218130678962</v>
      </c>
      <c r="AF57" s="537">
        <f>'Schedule 3B_Income_Eastern'!AF57+'Schedule 3C_Income_Western'!AF57+'Schedule 3D_Income_The Cape'!AF57</f>
        <v>0</v>
      </c>
      <c r="AG57" s="537">
        <f>'Schedule 3B_Income_Eastern'!AG57+'Schedule 3C_Income_Western'!AG57+'Schedule 3D_Income_The Cape'!AG57</f>
        <v>1037.6502262340375</v>
      </c>
      <c r="AH57" s="537">
        <f>'Schedule 3B_Income_Eastern'!AH57+'Schedule 3C_Income_Western'!AH57+'Schedule 3D_Income_The Cape'!AH57</f>
        <v>0</v>
      </c>
      <c r="AI57" s="537">
        <f>'Schedule 3B_Income_Eastern'!AI57+'Schedule 3C_Income_Western'!AI57+'Schedule 3D_Income_The Cape'!AI57</f>
        <v>149.76834542817713</v>
      </c>
      <c r="AJ57" s="537">
        <f>'Schedule 3B_Income_Eastern'!AJ57+'Schedule 3C_Income_Western'!AJ57+'Schedule 3D_Income_The Cape'!AJ57</f>
        <v>1187.4185716622146</v>
      </c>
      <c r="AK57" s="537">
        <f>'Schedule 3B_Income_Eastern'!AK57+'Schedule 3C_Income_Western'!AK57+'Schedule 3D_Income_The Cape'!AK57</f>
        <v>1485.3607529690044</v>
      </c>
      <c r="AL57" s="209">
        <v>34</v>
      </c>
      <c r="AM57" s="537">
        <f>'Schedule 3B_Income_Eastern'!AM57+'Schedule 3C_Income_Western'!AM57+'Schedule 3D_Income_The Cape'!AM57</f>
        <v>14677.320645618893</v>
      </c>
      <c r="AN57" s="537">
        <f>'Schedule 3B_Income_Eastern'!AN57+'Schedule 3C_Income_Western'!AN57+'Schedule 3D_Income_The Cape'!AN57</f>
        <v>11707.826257762665</v>
      </c>
      <c r="AO57" s="537">
        <f>'Schedule 3B_Income_Eastern'!AO57+'Schedule 3C_Income_Western'!AO57+'Schedule 3D_Income_The Cape'!AO57</f>
        <v>11429.635858232414</v>
      </c>
      <c r="AP57" s="537">
        <f>'Schedule 3B_Income_Eastern'!AP57+'Schedule 3C_Income_Western'!AP57+'Schedule 3D_Income_The Cape'!AP57</f>
        <v>494.42875978800203</v>
      </c>
      <c r="AQ57" s="537">
        <f>'Schedule 3B_Income_Eastern'!AQ57+'Schedule 3C_Income_Western'!AQ57+'Schedule 3D_Income_The Cape'!AQ57</f>
        <v>38309.211521401972</v>
      </c>
      <c r="AR57" s="537">
        <f>'Schedule 3B_Income_Eastern'!AR57+'Schedule 3C_Income_Western'!AR57+'Schedule 3D_Income_The Cape'!AR57</f>
        <v>1197.4098784090306</v>
      </c>
      <c r="AS57" s="537">
        <f>'Schedule 3B_Income_Eastern'!AS57+'Schedule 3C_Income_Western'!AS57+'Schedule 3D_Income_The Cape'!AS57</f>
        <v>7152.378335356485</v>
      </c>
      <c r="AT57" s="537">
        <f>'Schedule 3B_Income_Eastern'!AT57+'Schedule 3C_Income_Western'!AT57+'Schedule 3D_Income_The Cape'!AT57</f>
        <v>2196.7906006728963</v>
      </c>
      <c r="AU57" s="537">
        <f>'Schedule 3B_Income_Eastern'!AU57+'Schedule 3C_Income_Western'!AU57+'Schedule 3D_Income_The Cape'!AU57</f>
        <v>1979.729187937106</v>
      </c>
      <c r="AV57" s="537">
        <f>'Schedule 3B_Income_Eastern'!AV57+'Schedule 3C_Income_Western'!AV57+'Schedule 3D_Income_The Cape'!AV57</f>
        <v>12526.308002375519</v>
      </c>
      <c r="AW57" s="537">
        <f>'Schedule 3B_Income_Eastern'!AW57+'Schedule 3C_Income_Western'!AW57+'Schedule 3D_Income_The Cape'!AW57</f>
        <v>50835.51952377749</v>
      </c>
      <c r="AX57" s="209">
        <v>34</v>
      </c>
      <c r="AY57" s="537">
        <f>'Schedule 3B_Income_Eastern'!AY57+'Schedule 3C_Income_Western'!AY57+'Schedule 3D_Income_The Cape'!AY57</f>
        <v>73.2148681614552</v>
      </c>
      <c r="AZ57" s="537">
        <f>'Schedule 3B_Income_Eastern'!AZ57+'Schedule 3C_Income_Western'!AZ57+'Schedule 3D_Income_The Cape'!AZ57</f>
        <v>0</v>
      </c>
      <c r="BA57" s="537">
        <f>'Schedule 3B_Income_Eastern'!BA57+'Schedule 3C_Income_Western'!BA57+'Schedule 3D_Income_The Cape'!BA57</f>
        <v>0</v>
      </c>
      <c r="BB57" s="537">
        <f>'Schedule 3B_Income_Eastern'!BB57+'Schedule 3C_Income_Western'!BB57+'Schedule 3D_Income_The Cape'!BB57</f>
        <v>0</v>
      </c>
      <c r="BC57" s="537">
        <f>'Schedule 3B_Income_Eastern'!BC57+'Schedule 3C_Income_Western'!BC57+'Schedule 3D_Income_The Cape'!BC57</f>
        <v>73.2148681614552</v>
      </c>
      <c r="BD57" s="537">
        <f>'Schedule 3B_Income_Eastern'!BD57+'Schedule 3C_Income_Western'!BD57+'Schedule 3D_Income_The Cape'!BD57</f>
        <v>293.09763928548603</v>
      </c>
      <c r="BE57" s="537">
        <f>'Schedule 3B_Income_Eastern'!BE57+'Schedule 3C_Income_Western'!BE57+'Schedule 3D_Income_The Cape'!BE57</f>
        <v>0</v>
      </c>
      <c r="BF57" s="537">
        <f>'Schedule 3B_Income_Eastern'!BF57+'Schedule 3C_Income_Western'!BF57+'Schedule 3D_Income_The Cape'!BF57</f>
        <v>0</v>
      </c>
      <c r="BG57" s="537">
        <f>'Schedule 3B_Income_Eastern'!BG57+'Schedule 3C_Income_Western'!BG57+'Schedule 3D_Income_The Cape'!BG57</f>
        <v>0</v>
      </c>
      <c r="BH57" s="537">
        <f>'Schedule 3B_Income_Eastern'!BH57+'Schedule 3C_Income_Western'!BH57+'Schedule 3D_Income_The Cape'!BH57</f>
        <v>293.09763928548603</v>
      </c>
      <c r="BI57" s="537">
        <f>'Schedule 3B_Income_Eastern'!BI57+'Schedule 3C_Income_Western'!BI57+'Schedule 3D_Income_The Cape'!BI57</f>
        <v>366.31250744694125</v>
      </c>
      <c r="BJ57" s="209">
        <v>34</v>
      </c>
      <c r="BK57" s="537">
        <f>'Schedule 3B_Income_Eastern'!BK57+'Schedule 3C_Income_Western'!BK57+'Schedule 3D_Income_The Cape'!BK57</f>
        <v>0</v>
      </c>
      <c r="BL57" s="537">
        <f>'Schedule 3B_Income_Eastern'!BL57+'Schedule 3C_Income_Western'!BL57+'Schedule 3D_Income_The Cape'!BL57</f>
        <v>0</v>
      </c>
      <c r="BM57" s="537">
        <f>'Schedule 3B_Income_Eastern'!BM57+'Schedule 3C_Income_Western'!BM57+'Schedule 3D_Income_The Cape'!BM57</f>
        <v>0</v>
      </c>
      <c r="BN57" s="537">
        <f>'Schedule 3B_Income_Eastern'!BN57+'Schedule 3C_Income_Western'!BN57+'Schedule 3D_Income_The Cape'!BN57</f>
        <v>0</v>
      </c>
      <c r="BO57" s="537">
        <f>'Schedule 3B_Income_Eastern'!BO57+'Schedule 3C_Income_Western'!BO57+'Schedule 3D_Income_The Cape'!BO57</f>
        <v>0</v>
      </c>
      <c r="BP57" s="537">
        <f>'Schedule 3B_Income_Eastern'!BP57+'Schedule 3C_Income_Western'!BP57+'Schedule 3D_Income_The Cape'!BP57</f>
        <v>0</v>
      </c>
      <c r="BQ57" s="537">
        <f>'Schedule 3B_Income_Eastern'!BQ57+'Schedule 3C_Income_Western'!BQ57+'Schedule 3D_Income_The Cape'!BQ57</f>
        <v>0</v>
      </c>
      <c r="BR57" s="537">
        <f>'Schedule 3B_Income_Eastern'!BR57+'Schedule 3C_Income_Western'!BR57+'Schedule 3D_Income_The Cape'!BR57</f>
        <v>0</v>
      </c>
      <c r="BS57" s="537">
        <f>'Schedule 3B_Income_Eastern'!BS57+'Schedule 3C_Income_Western'!BS57+'Schedule 3D_Income_The Cape'!BS57</f>
        <v>0</v>
      </c>
      <c r="BT57" s="537">
        <f>'Schedule 3B_Income_Eastern'!BT57+'Schedule 3C_Income_Western'!BT57+'Schedule 3D_Income_The Cape'!BT57</f>
        <v>0</v>
      </c>
      <c r="BU57" s="537">
        <f>'Schedule 3B_Income_Eastern'!BU57+'Schedule 3C_Income_Western'!BU57+'Schedule 3D_Income_The Cape'!BU57</f>
        <v>0</v>
      </c>
      <c r="BV57" s="209">
        <v>34</v>
      </c>
      <c r="BW57" s="537">
        <f>'Schedule 3B_Income_Eastern'!BW57+'Schedule 3C_Income_Western'!BW57+'Schedule 3D_Income_The Cape'!BW57</f>
        <v>0</v>
      </c>
      <c r="BX57" s="537">
        <f>'Schedule 3B_Income_Eastern'!BX57+'Schedule 3C_Income_Western'!BX57+'Schedule 3D_Income_The Cape'!BX57</f>
        <v>0</v>
      </c>
      <c r="BY57" s="537">
        <f>'Schedule 3B_Income_Eastern'!BY57+'Schedule 3C_Income_Western'!BY57+'Schedule 3D_Income_The Cape'!BY57</f>
        <v>0</v>
      </c>
      <c r="BZ57" s="537">
        <f>'Schedule 3B_Income_Eastern'!BZ57+'Schedule 3C_Income_Western'!BZ57+'Schedule 3D_Income_The Cape'!BZ57</f>
        <v>0</v>
      </c>
      <c r="CA57" s="537">
        <f>'Schedule 3B_Income_Eastern'!CA57+'Schedule 3C_Income_Western'!CA57+'Schedule 3D_Income_The Cape'!CA57</f>
        <v>0</v>
      </c>
      <c r="CB57" s="537">
        <f>'Schedule 3B_Income_Eastern'!CB57+'Schedule 3C_Income_Western'!CB57+'Schedule 3D_Income_The Cape'!CB57</f>
        <v>0</v>
      </c>
      <c r="CC57" s="537">
        <f>'Schedule 3B_Income_Eastern'!CC57+'Schedule 3C_Income_Western'!CC57+'Schedule 3D_Income_The Cape'!CC57</f>
        <v>0</v>
      </c>
      <c r="CD57" s="537">
        <f>'Schedule 3B_Income_Eastern'!CD57+'Schedule 3C_Income_Western'!CD57+'Schedule 3D_Income_The Cape'!CD57</f>
        <v>0</v>
      </c>
      <c r="CE57" s="537">
        <f>'Schedule 3B_Income_Eastern'!CE57+'Schedule 3C_Income_Western'!CE57+'Schedule 3D_Income_The Cape'!CE57</f>
        <v>0</v>
      </c>
      <c r="CF57" s="537">
        <f>'Schedule 3B_Income_Eastern'!CF57+'Schedule 3C_Income_Western'!CF57+'Schedule 3D_Income_The Cape'!CF57</f>
        <v>0</v>
      </c>
      <c r="CG57" s="537">
        <f>'Schedule 3B_Income_Eastern'!CG57+'Schedule 3C_Income_Western'!CG57+'Schedule 3D_Income_The Cape'!CG57</f>
        <v>0</v>
      </c>
      <c r="CH57" s="209">
        <v>34</v>
      </c>
      <c r="CI57" s="537">
        <f>'Schedule 3B_Income_Eastern'!CI57+'Schedule 3C_Income_Western'!CI57+'Schedule 3D_Income_The Cape'!CI57</f>
        <v>14768.71356114212</v>
      </c>
      <c r="CJ57" s="537">
        <f>'Schedule 3B_Income_Eastern'!CJ57+'Schedule 3C_Income_Western'!CJ57+'Schedule 3D_Income_The Cape'!CJ57</f>
        <v>12014.11185090427</v>
      </c>
      <c r="CK57" s="537">
        <f>'Schedule 3B_Income_Eastern'!CK57+'Schedule 3C_Income_Western'!CK57+'Schedule 3D_Income_The Cape'!CK57</f>
        <v>11743.024580342571</v>
      </c>
      <c r="CL57" s="537">
        <f>'Schedule 3B_Income_Eastern'!CL57+'Schedule 3C_Income_Western'!CL57+'Schedule 3D_Income_The Cape'!CL57</f>
        <v>860.6074807539419</v>
      </c>
      <c r="CM57" s="367">
        <f t="shared" si="16"/>
        <v>1004.0310835794779</v>
      </c>
      <c r="CN57" s="537">
        <f>'Schedule 3B_Income_Eastern'!CN57+'Schedule 3C_Income_Western'!CN57+'Schedule 3D_Income_The Cape'!CN57</f>
        <v>1563.0549023653466</v>
      </c>
      <c r="CO57" s="537">
        <f>'Schedule 3B_Income_Eastern'!CO57+'Schedule 3C_Income_Western'!CO57+'Schedule 3D_Income_The Cape'!CO57</f>
        <v>8372.5420223492547</v>
      </c>
      <c r="CP57" s="537">
        <f>'Schedule 3B_Income_Eastern'!CP57+'Schedule 3C_Income_Western'!CP57+'Schedule 3D_Income_The Cape'!CP57</f>
        <v>2360.2084309106262</v>
      </c>
      <c r="CQ57" s="537">
        <f>'Schedule 3B_Income_Eastern'!CQ57+'Schedule 3C_Income_Western'!CQ57+'Schedule 3D_Income_The Cape'!CQ57</f>
        <v>2657.5882840592135</v>
      </c>
      <c r="CR57" s="367">
        <f t="shared" si="17"/>
        <v>2133.9879980234373</v>
      </c>
      <c r="CS57" s="537">
        <f>'Schedule 3B_Income_Eastern'!CS57+'Schedule 3C_Income_Western'!CS57+'Schedule 3D_Income_The Cape'!CS57</f>
        <v>16331.768463507466</v>
      </c>
      <c r="CT57" s="537">
        <f>'Schedule 3B_Income_Eastern'!CT57+'Schedule 3C_Income_Western'!CT57+'Schedule 3D_Income_The Cape'!CT57</f>
        <v>20386.653873253526</v>
      </c>
      <c r="CU57" s="537">
        <f>'Schedule 3B_Income_Eastern'!CU57+'Schedule 3C_Income_Western'!CU57+'Schedule 3D_Income_The Cape'!CU57</f>
        <v>14103.233011253198</v>
      </c>
      <c r="CV57" s="537">
        <f>'Schedule 3B_Income_Eastern'!CV57+'Schedule 3C_Income_Western'!CV57+'Schedule 3D_Income_The Cape'!CV57</f>
        <v>3518.1957648131556</v>
      </c>
      <c r="CW57" s="367">
        <f t="shared" si="18"/>
        <v>3138.0190816029153</v>
      </c>
    </row>
    <row r="58" spans="1:101" ht="15.75" customHeight="1">
      <c r="A58" s="79" t="s">
        <v>524</v>
      </c>
      <c r="B58" s="209">
        <v>35</v>
      </c>
      <c r="C58" s="537">
        <f>'Schedule 3B_Income_Eastern'!C58+'Schedule 3C_Income_Western'!C58+'Schedule 3D_Income_The Cape'!C58</f>
        <v>111211.95633616722</v>
      </c>
      <c r="D58" s="537">
        <f>'Schedule 3B_Income_Eastern'!D58+'Schedule 3C_Income_Western'!D58+'Schedule 3D_Income_The Cape'!D58</f>
        <v>114517.79122341116</v>
      </c>
      <c r="E58" s="537">
        <f>'Schedule 3B_Income_Eastern'!E58+'Schedule 3C_Income_Western'!E58+'Schedule 3D_Income_The Cape'!E58</f>
        <v>130497.19872994348</v>
      </c>
      <c r="F58" s="537">
        <f>'Schedule 3B_Income_Eastern'!F58+'Schedule 3C_Income_Western'!F58+'Schedule 3D_Income_The Cape'!F58</f>
        <v>147135.4266790296</v>
      </c>
      <c r="G58" s="537">
        <f>'Schedule 3B_Income_Eastern'!G58+'Schedule 3C_Income_Western'!G58+'Schedule 3D_Income_The Cape'!G58</f>
        <v>503362.37296855147</v>
      </c>
      <c r="H58" s="537">
        <f>'Schedule 3B_Income_Eastern'!H58+'Schedule 3C_Income_Western'!H58+'Schedule 3D_Income_The Cape'!H58</f>
        <v>148828.92872321844</v>
      </c>
      <c r="I58" s="537">
        <f>'Schedule 3B_Income_Eastern'!I58+'Schedule 3C_Income_Western'!I58+'Schedule 3D_Income_The Cape'!I58</f>
        <v>137059.7689447669</v>
      </c>
      <c r="J58" s="537">
        <f>'Schedule 3B_Income_Eastern'!J58+'Schedule 3C_Income_Western'!J58+'Schedule 3D_Income_The Cape'!J58</f>
        <v>151651.66243477399</v>
      </c>
      <c r="K58" s="537">
        <f>'Schedule 3B_Income_Eastern'!K58+'Schedule 3C_Income_Western'!K58+'Schedule 3D_Income_The Cape'!K58</f>
        <v>164171.16863359249</v>
      </c>
      <c r="L58" s="537">
        <f>'Schedule 3B_Income_Eastern'!L58+'Schedule 3C_Income_Western'!L58+'Schedule 3D_Income_The Cape'!L58</f>
        <v>601711.52873635187</v>
      </c>
      <c r="M58" s="537">
        <f>'Schedule 3B_Income_Eastern'!M58+'Schedule 3C_Income_Western'!M58+'Schedule 3D_Income_The Cape'!M58</f>
        <v>1105073.9017049032</v>
      </c>
      <c r="N58" s="209">
        <v>35</v>
      </c>
      <c r="O58" s="537">
        <f>'Schedule 3B_Income_Eastern'!O58+'Schedule 3C_Income_Western'!O58+'Schedule 3D_Income_The Cape'!O58</f>
        <v>193841.01780211151</v>
      </c>
      <c r="P58" s="537">
        <f>'Schedule 3B_Income_Eastern'!P58+'Schedule 3C_Income_Western'!P58+'Schedule 3D_Income_The Cape'!P58</f>
        <v>220503.44550332503</v>
      </c>
      <c r="Q58" s="537">
        <f>'Schedule 3B_Income_Eastern'!Q58+'Schedule 3C_Income_Western'!Q58+'Schedule 3D_Income_The Cape'!Q58</f>
        <v>238240.72253793172</v>
      </c>
      <c r="R58" s="537">
        <f>'Schedule 3B_Income_Eastern'!R58+'Schedule 3C_Income_Western'!R58+'Schedule 3D_Income_The Cape'!R58</f>
        <v>279851.03655527119</v>
      </c>
      <c r="S58" s="537">
        <f>'Schedule 3B_Income_Eastern'!S58+'Schedule 3C_Income_Western'!S58+'Schedule 3D_Income_The Cape'!S58</f>
        <v>932436.22239863942</v>
      </c>
      <c r="T58" s="537">
        <f>'Schedule 3B_Income_Eastern'!T58+'Schedule 3C_Income_Western'!T58+'Schedule 3D_Income_The Cape'!T58</f>
        <v>238171.44849235888</v>
      </c>
      <c r="U58" s="537">
        <f>'Schedule 3B_Income_Eastern'!U58+'Schedule 3C_Income_Western'!U58+'Schedule 3D_Income_The Cape'!U58</f>
        <v>250103.69577860384</v>
      </c>
      <c r="V58" s="537">
        <f>'Schedule 3B_Income_Eastern'!V58+'Schedule 3C_Income_Western'!V58+'Schedule 3D_Income_The Cape'!V58</f>
        <v>260124.46384226816</v>
      </c>
      <c r="W58" s="537">
        <f>'Schedule 3B_Income_Eastern'!W58+'Schedule 3C_Income_Western'!W58+'Schedule 3D_Income_The Cape'!W58</f>
        <v>299363.62606909685</v>
      </c>
      <c r="X58" s="537">
        <f>'Schedule 3B_Income_Eastern'!X58+'Schedule 3C_Income_Western'!X58+'Schedule 3D_Income_The Cape'!X58</f>
        <v>1047763.2341823278</v>
      </c>
      <c r="Y58" s="537">
        <f>'Schedule 3B_Income_Eastern'!Y58+'Schedule 3C_Income_Western'!Y58+'Schedule 3D_Income_The Cape'!Y58</f>
        <v>1980199.4565809674</v>
      </c>
      <c r="Z58" s="209">
        <v>35</v>
      </c>
      <c r="AA58" s="537">
        <f>'Schedule 3B_Income_Eastern'!AA58+'Schedule 3C_Income_Western'!AA58+'Schedule 3D_Income_The Cape'!AA58</f>
        <v>49486.256276822969</v>
      </c>
      <c r="AB58" s="537">
        <f>'Schedule 3B_Income_Eastern'!AB58+'Schedule 3C_Income_Western'!AB58+'Schedule 3D_Income_The Cape'!AB58</f>
        <v>57062.519259203065</v>
      </c>
      <c r="AC58" s="537">
        <f>'Schedule 3B_Income_Eastern'!AC58+'Schedule 3C_Income_Western'!AC58+'Schedule 3D_Income_The Cape'!AC58</f>
        <v>62414.199175748268</v>
      </c>
      <c r="AD58" s="537">
        <f>'Schedule 3B_Income_Eastern'!AD58+'Schedule 3C_Income_Western'!AD58+'Schedule 3D_Income_The Cape'!AD58</f>
        <v>78902.765314604418</v>
      </c>
      <c r="AE58" s="537">
        <f>'Schedule 3B_Income_Eastern'!AE58+'Schedule 3C_Income_Western'!AE58+'Schedule 3D_Income_The Cape'!AE58</f>
        <v>247865.74002637871</v>
      </c>
      <c r="AF58" s="537">
        <f>'Schedule 3B_Income_Eastern'!AF58+'Schedule 3C_Income_Western'!AF58+'Schedule 3D_Income_The Cape'!AF58</f>
        <v>58109.090308151957</v>
      </c>
      <c r="AG58" s="537">
        <f>'Schedule 3B_Income_Eastern'!AG58+'Schedule 3C_Income_Western'!AG58+'Schedule 3D_Income_The Cape'!AG58</f>
        <v>62442.415819225746</v>
      </c>
      <c r="AH58" s="537">
        <f>'Schedule 3B_Income_Eastern'!AH58+'Schedule 3C_Income_Western'!AH58+'Schedule 3D_Income_The Cape'!AH58</f>
        <v>66068.18569434082</v>
      </c>
      <c r="AI58" s="537">
        <f>'Schedule 3B_Income_Eastern'!AI58+'Schedule 3C_Income_Western'!AI58+'Schedule 3D_Income_The Cape'!AI58</f>
        <v>83349.592176908729</v>
      </c>
      <c r="AJ58" s="537">
        <f>'Schedule 3B_Income_Eastern'!AJ58+'Schedule 3C_Income_Western'!AJ58+'Schedule 3D_Income_The Cape'!AJ58</f>
        <v>269969.28399862722</v>
      </c>
      <c r="AK58" s="537">
        <f>'Schedule 3B_Income_Eastern'!AK58+'Schedule 3C_Income_Western'!AK58+'Schedule 3D_Income_The Cape'!AK58</f>
        <v>517835.02402500599</v>
      </c>
      <c r="AL58" s="209">
        <v>35</v>
      </c>
      <c r="AM58" s="537">
        <f>'Schedule 3B_Income_Eastern'!AM58+'Schedule 3C_Income_Western'!AM58+'Schedule 3D_Income_The Cape'!AM58</f>
        <v>353156.52078939433</v>
      </c>
      <c r="AN58" s="537">
        <f>'Schedule 3B_Income_Eastern'!AN58+'Schedule 3C_Income_Western'!AN58+'Schedule 3D_Income_The Cape'!AN58</f>
        <v>429385.54803067137</v>
      </c>
      <c r="AO58" s="537">
        <f>'Schedule 3B_Income_Eastern'!AO58+'Schedule 3C_Income_Western'!AO58+'Schedule 3D_Income_The Cape'!AO58</f>
        <v>500108.39473052719</v>
      </c>
      <c r="AP58" s="537">
        <f>'Schedule 3B_Income_Eastern'!AP58+'Schedule 3C_Income_Western'!AP58+'Schedule 3D_Income_The Cape'!AP58</f>
        <v>620394.88172217354</v>
      </c>
      <c r="AQ58" s="537">
        <f>'Schedule 3B_Income_Eastern'!AQ58+'Schedule 3C_Income_Western'!AQ58+'Schedule 3D_Income_The Cape'!AQ58</f>
        <v>1903045.3452727664</v>
      </c>
      <c r="AR58" s="537">
        <f>'Schedule 3B_Income_Eastern'!AR58+'Schedule 3C_Income_Western'!AR58+'Schedule 3D_Income_The Cape'!AR58</f>
        <v>404953.27705042902</v>
      </c>
      <c r="AS58" s="537">
        <f>'Schedule 3B_Income_Eastern'!AS58+'Schedule 3C_Income_Western'!AS58+'Schedule 3D_Income_The Cape'!AS58</f>
        <v>446784.92896200565</v>
      </c>
      <c r="AT58" s="537">
        <f>'Schedule 3B_Income_Eastern'!AT58+'Schedule 3C_Income_Western'!AT58+'Schedule 3D_Income_The Cape'!AT58</f>
        <v>481423.77788984589</v>
      </c>
      <c r="AU58" s="537">
        <f>'Schedule 3B_Income_Eastern'!AU58+'Schedule 3C_Income_Western'!AU58+'Schedule 3D_Income_The Cape'!AU58</f>
        <v>584051.89238030592</v>
      </c>
      <c r="AV58" s="537">
        <f>'Schedule 3B_Income_Eastern'!AV58+'Schedule 3C_Income_Western'!AV58+'Schedule 3D_Income_The Cape'!AV58</f>
        <v>1917213.8762825865</v>
      </c>
      <c r="AW58" s="537">
        <f>'Schedule 3B_Income_Eastern'!AW58+'Schedule 3C_Income_Western'!AW58+'Schedule 3D_Income_The Cape'!AW58</f>
        <v>3820259.2215553531</v>
      </c>
      <c r="AX58" s="209">
        <v>35</v>
      </c>
      <c r="AY58" s="537">
        <f>'Schedule 3B_Income_Eastern'!AY58+'Schedule 3C_Income_Western'!AY58+'Schedule 3D_Income_The Cape'!AY58</f>
        <v>5583.9367565427219</v>
      </c>
      <c r="AZ58" s="537">
        <f>'Schedule 3B_Income_Eastern'!AZ58+'Schedule 3C_Income_Western'!AZ58+'Schedule 3D_Income_The Cape'!AZ58</f>
        <v>5689.7446108429176</v>
      </c>
      <c r="BA58" s="537">
        <f>'Schedule 3B_Income_Eastern'!BA58+'Schedule 3C_Income_Western'!BA58+'Schedule 3D_Income_The Cape'!BA58</f>
        <v>10583.269906966731</v>
      </c>
      <c r="BB58" s="537">
        <f>'Schedule 3B_Income_Eastern'!BB58+'Schedule 3C_Income_Western'!BB58+'Schedule 3D_Income_The Cape'!BB58</f>
        <v>11297.272156706336</v>
      </c>
      <c r="BC58" s="537">
        <f>'Schedule 3B_Income_Eastern'!BC58+'Schedule 3C_Income_Western'!BC58+'Schedule 3D_Income_The Cape'!BC58</f>
        <v>33154.223431058701</v>
      </c>
      <c r="BD58" s="537">
        <f>'Schedule 3B_Income_Eastern'!BD58+'Schedule 3C_Income_Western'!BD58+'Schedule 3D_Income_The Cape'!BD58</f>
        <v>6218.6275528728902</v>
      </c>
      <c r="BE58" s="537">
        <f>'Schedule 3B_Income_Eastern'!BE58+'Schedule 3C_Income_Western'!BE58+'Schedule 3D_Income_The Cape'!BE58</f>
        <v>6229.1945012004853</v>
      </c>
      <c r="BF58" s="537">
        <f>'Schedule 3B_Income_Eastern'!BF58+'Schedule 3C_Income_Western'!BF58+'Schedule 3D_Income_The Cape'!BF58</f>
        <v>11534.353469557325</v>
      </c>
      <c r="BG58" s="537">
        <f>'Schedule 3B_Income_Eastern'!BG58+'Schedule 3C_Income_Western'!BG58+'Schedule 3D_Income_The Cape'!BG58</f>
        <v>11774.026049154145</v>
      </c>
      <c r="BH58" s="537">
        <f>'Schedule 3B_Income_Eastern'!BH58+'Schedule 3C_Income_Western'!BH58+'Schedule 3D_Income_The Cape'!BH58</f>
        <v>35756.201572784848</v>
      </c>
      <c r="BI58" s="537">
        <f>'Schedule 3B_Income_Eastern'!BI58+'Schedule 3C_Income_Western'!BI58+'Schedule 3D_Income_The Cape'!BI58</f>
        <v>68910.425003843557</v>
      </c>
      <c r="BJ58" s="209">
        <v>35</v>
      </c>
      <c r="BK58" s="537">
        <f>'Schedule 3B_Income_Eastern'!BK58+'Schedule 3C_Income_Western'!BK58+'Schedule 3D_Income_The Cape'!BK58</f>
        <v>0</v>
      </c>
      <c r="BL58" s="537">
        <f>'Schedule 3B_Income_Eastern'!BL58+'Schedule 3C_Income_Western'!BL58+'Schedule 3D_Income_The Cape'!BL58</f>
        <v>0</v>
      </c>
      <c r="BM58" s="537">
        <f>'Schedule 3B_Income_Eastern'!BM58+'Schedule 3C_Income_Western'!BM58+'Schedule 3D_Income_The Cape'!BM58</f>
        <v>0</v>
      </c>
      <c r="BN58" s="537">
        <f>'Schedule 3B_Income_Eastern'!BN58+'Schedule 3C_Income_Western'!BN58+'Schedule 3D_Income_The Cape'!BN58</f>
        <v>0</v>
      </c>
      <c r="BO58" s="537">
        <f>'Schedule 3B_Income_Eastern'!BO58+'Schedule 3C_Income_Western'!BO58+'Schedule 3D_Income_The Cape'!BO58</f>
        <v>0</v>
      </c>
      <c r="BP58" s="537">
        <f>'Schedule 3B_Income_Eastern'!BP58+'Schedule 3C_Income_Western'!BP58+'Schedule 3D_Income_The Cape'!BP58</f>
        <v>0</v>
      </c>
      <c r="BQ58" s="537">
        <f>'Schedule 3B_Income_Eastern'!BQ58+'Schedule 3C_Income_Western'!BQ58+'Schedule 3D_Income_The Cape'!BQ58</f>
        <v>0</v>
      </c>
      <c r="BR58" s="537">
        <f>'Schedule 3B_Income_Eastern'!BR58+'Schedule 3C_Income_Western'!BR58+'Schedule 3D_Income_The Cape'!BR58</f>
        <v>0</v>
      </c>
      <c r="BS58" s="537">
        <f>'Schedule 3B_Income_Eastern'!BS58+'Schedule 3C_Income_Western'!BS58+'Schedule 3D_Income_The Cape'!BS58</f>
        <v>0</v>
      </c>
      <c r="BT58" s="537">
        <f>'Schedule 3B_Income_Eastern'!BT58+'Schedule 3C_Income_Western'!BT58+'Schedule 3D_Income_The Cape'!BT58</f>
        <v>0</v>
      </c>
      <c r="BU58" s="537">
        <f>'Schedule 3B_Income_Eastern'!BU58+'Schedule 3C_Income_Western'!BU58+'Schedule 3D_Income_The Cape'!BU58</f>
        <v>0</v>
      </c>
      <c r="BV58" s="209">
        <v>35</v>
      </c>
      <c r="BW58" s="537">
        <f>'Schedule 3B_Income_Eastern'!BW58+'Schedule 3C_Income_Western'!BW58+'Schedule 3D_Income_The Cape'!BW58</f>
        <v>6448.0428838913767</v>
      </c>
      <c r="BX58" s="537">
        <f>'Schedule 3B_Income_Eastern'!BX58+'Schedule 3C_Income_Western'!BX58+'Schedule 3D_Income_The Cape'!BX58</f>
        <v>7792.7149097836773</v>
      </c>
      <c r="BY58" s="537">
        <f>'Schedule 3B_Income_Eastern'!BY58+'Schedule 3C_Income_Western'!BY58+'Schedule 3D_Income_The Cape'!BY58</f>
        <v>7027.0067749033333</v>
      </c>
      <c r="BZ58" s="537">
        <f>'Schedule 3B_Income_Eastern'!BZ58+'Schedule 3C_Income_Western'!BZ58+'Schedule 3D_Income_The Cape'!BZ58</f>
        <v>6765.5852774489977</v>
      </c>
      <c r="CA58" s="537">
        <f>'Schedule 3B_Income_Eastern'!CA58+'Schedule 3C_Income_Western'!CA58+'Schedule 3D_Income_The Cape'!CA58</f>
        <v>28033.34984602738</v>
      </c>
      <c r="CB58" s="537">
        <f>'Schedule 3B_Income_Eastern'!CB58+'Schedule 3C_Income_Western'!CB58+'Schedule 3D_Income_The Cape'!CB58</f>
        <v>8458.854828715841</v>
      </c>
      <c r="CC58" s="537">
        <f>'Schedule 3B_Income_Eastern'!CC58+'Schedule 3C_Income_Western'!CC58+'Schedule 3D_Income_The Cape'!CC58</f>
        <v>8788.7324599711792</v>
      </c>
      <c r="CD58" s="537">
        <f>'Schedule 3B_Income_Eastern'!CD58+'Schedule 3C_Income_Western'!CD58+'Schedule 3D_Income_The Cape'!CD58</f>
        <v>7577.7013207679993</v>
      </c>
      <c r="CE58" s="537">
        <f>'Schedule 3B_Income_Eastern'!CE58+'Schedule 3C_Income_Western'!CE58+'Schedule 3D_Income_The Cape'!CE58</f>
        <v>7765.6244892594596</v>
      </c>
      <c r="CF58" s="537">
        <f>'Schedule 3B_Income_Eastern'!CF58+'Schedule 3C_Income_Western'!CF58+'Schedule 3D_Income_The Cape'!CF58</f>
        <v>32590.913098714478</v>
      </c>
      <c r="CG58" s="537">
        <f>'Schedule 3B_Income_Eastern'!CG58+'Schedule 3C_Income_Western'!CG58+'Schedule 3D_Income_The Cape'!CG58</f>
        <v>60624.262944741859</v>
      </c>
      <c r="CH58" s="209">
        <v>35</v>
      </c>
      <c r="CI58" s="537">
        <f>'Schedule 3B_Income_Eastern'!CI58+'Schedule 3C_Income_Western'!CI58+'Schedule 3D_Income_The Cape'!CI58</f>
        <v>719727.73084493005</v>
      </c>
      <c r="CJ58" s="537">
        <f>'Schedule 3B_Income_Eastern'!CJ58+'Schedule 3C_Income_Western'!CJ58+'Schedule 3D_Income_The Cape'!CJ58</f>
        <v>834951.7635372373</v>
      </c>
      <c r="CK58" s="537">
        <f>'Schedule 3B_Income_Eastern'!CK58+'Schedule 3C_Income_Western'!CK58+'Schedule 3D_Income_The Cape'!CK58</f>
        <v>948870.79185602081</v>
      </c>
      <c r="CL58" s="537">
        <f>'Schedule 3B_Income_Eastern'!CL58+'Schedule 3C_Income_Western'!CL58+'Schedule 3D_Income_The Cape'!CL58</f>
        <v>1144346.967705234</v>
      </c>
      <c r="CM58" s="367">
        <f t="shared" si="16"/>
        <v>1711697.685239597</v>
      </c>
      <c r="CN58" s="537">
        <f>'Schedule 3B_Income_Eastern'!CN58+'Schedule 3C_Income_Western'!CN58+'Schedule 3D_Income_The Cape'!CN58</f>
        <v>864740.226955747</v>
      </c>
      <c r="CO58" s="537">
        <f>'Schedule 3B_Income_Eastern'!CO58+'Schedule 3C_Income_Western'!CO58+'Schedule 3D_Income_The Cape'!CO58</f>
        <v>911408.73646577389</v>
      </c>
      <c r="CP58" s="537">
        <f>'Schedule 3B_Income_Eastern'!CP58+'Schedule 3C_Income_Western'!CP58+'Schedule 3D_Income_The Cape'!CP58</f>
        <v>978380.14465155406</v>
      </c>
      <c r="CQ58" s="537">
        <f>'Schedule 3B_Income_Eastern'!CQ58+'Schedule 3C_Income_Western'!CQ58+'Schedule 3D_Income_The Cape'!CQ58</f>
        <v>1150475.9297983176</v>
      </c>
      <c r="CR58" s="367">
        <f t="shared" si="17"/>
        <v>1952034.9600160213</v>
      </c>
      <c r="CS58" s="537">
        <f>'Schedule 3B_Income_Eastern'!CS58+'Schedule 3C_Income_Western'!CS58+'Schedule 3D_Income_The Cape'!CS58</f>
        <v>1584467.957800677</v>
      </c>
      <c r="CT58" s="537">
        <f>'Schedule 3B_Income_Eastern'!CT58+'Schedule 3C_Income_Western'!CT58+'Schedule 3D_Income_The Cape'!CT58</f>
        <v>1746360.5000030112</v>
      </c>
      <c r="CU58" s="537">
        <f>'Schedule 3B_Income_Eastern'!CU58+'Schedule 3C_Income_Western'!CU58+'Schedule 3D_Income_The Cape'!CU58</f>
        <v>1927250.936507575</v>
      </c>
      <c r="CV58" s="537">
        <f>'Schedule 3B_Income_Eastern'!CV58+'Schedule 3C_Income_Western'!CV58+'Schedule 3D_Income_The Cape'!CV58</f>
        <v>2294822.897503552</v>
      </c>
      <c r="CW58" s="367">
        <f t="shared" si="18"/>
        <v>3663732.6452556183</v>
      </c>
    </row>
    <row r="59" spans="1:101" ht="15.75" customHeight="1">
      <c r="A59" s="894" t="s">
        <v>442</v>
      </c>
      <c r="B59" s="895">
        <v>36</v>
      </c>
      <c r="C59" s="537">
        <f>'Schedule 3B_Income_Eastern'!C59+'Schedule 3C_Income_Western'!C59+'Schedule 3D_Income_The Cape'!C59</f>
        <v>5096.0488553282012</v>
      </c>
      <c r="D59" s="537">
        <f>'Schedule 3B_Income_Eastern'!D59+'Schedule 3C_Income_Western'!D59+'Schedule 3D_Income_The Cape'!D59</f>
        <v>4022.8264153734981</v>
      </c>
      <c r="E59" s="537">
        <f>'Schedule 3B_Income_Eastern'!E59+'Schedule 3C_Income_Western'!E59+'Schedule 3D_Income_The Cape'!E59</f>
        <v>3500.0132631932588</v>
      </c>
      <c r="F59" s="537">
        <f>'Schedule 3B_Income_Eastern'!F59+'Schedule 3C_Income_Western'!F59+'Schedule 3D_Income_The Cape'!F59</f>
        <v>2432.0536523547498</v>
      </c>
      <c r="G59" s="537">
        <f>'Schedule 3B_Income_Eastern'!G59+'Schedule 3C_Income_Western'!G59+'Schedule 3D_Income_The Cape'!G59</f>
        <v>15050.942186249707</v>
      </c>
      <c r="H59" s="537">
        <f>'Schedule 3B_Income_Eastern'!H59+'Schedule 3C_Income_Western'!H59+'Schedule 3D_Income_The Cape'!H59</f>
        <v>10.021592170455495</v>
      </c>
      <c r="I59" s="537">
        <f>'Schedule 3B_Income_Eastern'!I59+'Schedule 3C_Income_Western'!I59+'Schedule 3D_Income_The Cape'!I59</f>
        <v>4.0238382314285532</v>
      </c>
      <c r="J59" s="537">
        <f>'Schedule 3B_Income_Eastern'!J59+'Schedule 3C_Income_Western'!J59+'Schedule 3D_Income_The Cape'!J59</f>
        <v>4.0598983251485876</v>
      </c>
      <c r="K59" s="537">
        <f>'Schedule 3B_Income_Eastern'!K59+'Schedule 3C_Income_Western'!K59+'Schedule 3D_Income_The Cape'!K59</f>
        <v>4.1460801003595167</v>
      </c>
      <c r="L59" s="537">
        <f>'Schedule 3B_Income_Eastern'!L59+'Schedule 3C_Income_Western'!L59+'Schedule 3D_Income_The Cape'!L59</f>
        <v>22.251408827392151</v>
      </c>
      <c r="M59" s="537">
        <f>'Schedule 3B_Income_Eastern'!M59+'Schedule 3C_Income_Western'!M59+'Schedule 3D_Income_The Cape'!M59</f>
        <v>15073.1935950771</v>
      </c>
      <c r="N59" s="895">
        <v>36</v>
      </c>
      <c r="O59" s="537">
        <f>'Schedule 3B_Income_Eastern'!O59+'Schedule 3C_Income_Western'!O59+'Schedule 3D_Income_The Cape'!O59</f>
        <v>14261.695779098296</v>
      </c>
      <c r="P59" s="537">
        <f>'Schedule 3B_Income_Eastern'!P59+'Schedule 3C_Income_Western'!P59+'Schedule 3D_Income_The Cape'!P59</f>
        <v>13570.980689793398</v>
      </c>
      <c r="Q59" s="537">
        <f>'Schedule 3B_Income_Eastern'!Q59+'Schedule 3C_Income_Western'!Q59+'Schedule 3D_Income_The Cape'!Q59</f>
        <v>10000.34940176013</v>
      </c>
      <c r="R59" s="537">
        <f>'Schedule 3B_Income_Eastern'!R59+'Schedule 3C_Income_Western'!R59+'Schedule 3D_Income_The Cape'!R59</f>
        <v>11052.7362195268</v>
      </c>
      <c r="S59" s="537">
        <f>'Schedule 3B_Income_Eastern'!S59+'Schedule 3C_Income_Western'!S59+'Schedule 3D_Income_The Cape'!S59</f>
        <v>48885.762090178621</v>
      </c>
      <c r="T59" s="537">
        <f>'Schedule 3B_Income_Eastern'!T59+'Schedule 3C_Income_Western'!T59+'Schedule 3D_Income_The Cape'!T59</f>
        <v>36.490380151440178</v>
      </c>
      <c r="U59" s="537">
        <f>'Schedule 3B_Income_Eastern'!U59+'Schedule 3C_Income_Western'!U59+'Schedule 3D_Income_The Cape'!U59</f>
        <v>30.590012935640324</v>
      </c>
      <c r="V59" s="537">
        <f>'Schedule 3B_Income_Eastern'!V59+'Schedule 3C_Income_Western'!V59+'Schedule 3D_Income_The Cape'!V59</f>
        <v>30.436745486557946</v>
      </c>
      <c r="W59" s="537">
        <f>'Schedule 3B_Income_Eastern'!W59+'Schedule 3C_Income_Western'!W59+'Schedule 3D_Income_The Cape'!W59</f>
        <v>35.212667467315427</v>
      </c>
      <c r="X59" s="537">
        <f>'Schedule 3B_Income_Eastern'!X59+'Schedule 3C_Income_Western'!X59+'Schedule 3D_Income_The Cape'!X59</f>
        <v>132.72980604095386</v>
      </c>
      <c r="Y59" s="537">
        <f>'Schedule 3B_Income_Eastern'!Y59+'Schedule 3C_Income_Western'!Y59+'Schedule 3D_Income_The Cape'!Y59</f>
        <v>49018.491896219581</v>
      </c>
      <c r="Z59" s="895">
        <v>36</v>
      </c>
      <c r="AA59" s="537">
        <f>'Schedule 3B_Income_Eastern'!AA59+'Schedule 3C_Income_Western'!AA59+'Schedule 3D_Income_The Cape'!AA59</f>
        <v>5058.3565997090782</v>
      </c>
      <c r="AB59" s="537">
        <f>'Schedule 3B_Income_Eastern'!AB59+'Schedule 3C_Income_Western'!AB59+'Schedule 3D_Income_The Cape'!AB59</f>
        <v>4574.1568478056706</v>
      </c>
      <c r="AC59" s="537">
        <f>'Schedule 3B_Income_Eastern'!AC59+'Schedule 3C_Income_Western'!AC59+'Schedule 3D_Income_The Cape'!AC59</f>
        <v>3986.3754975871902</v>
      </c>
      <c r="AD59" s="537">
        <f>'Schedule 3B_Income_Eastern'!AD59+'Schedule 3C_Income_Western'!AD59+'Schedule 3D_Income_The Cape'!AD59</f>
        <v>3274.2107798408679</v>
      </c>
      <c r="AE59" s="537">
        <f>'Schedule 3B_Income_Eastern'!AE59+'Schedule 3C_Income_Western'!AE59+'Schedule 3D_Income_The Cape'!AE59</f>
        <v>16893.099724942807</v>
      </c>
      <c r="AF59" s="537">
        <f>'Schedule 3B_Income_Eastern'!AF59+'Schedule 3C_Income_Western'!AF59+'Schedule 3D_Income_The Cape'!AF59</f>
        <v>0</v>
      </c>
      <c r="AG59" s="537">
        <f>'Schedule 3B_Income_Eastern'!AG59+'Schedule 3C_Income_Western'!AG59+'Schedule 3D_Income_The Cape'!AG59</f>
        <v>0</v>
      </c>
      <c r="AH59" s="537">
        <f>'Schedule 3B_Income_Eastern'!AH59+'Schedule 3C_Income_Western'!AH59+'Schedule 3D_Income_The Cape'!AH59</f>
        <v>2.0216131916225151</v>
      </c>
      <c r="AI59" s="537">
        <f>'Schedule 3B_Income_Eastern'!AI59+'Schedule 3C_Income_Western'!AI59+'Schedule 3D_Income_The Cape'!AI59</f>
        <v>0</v>
      </c>
      <c r="AJ59" s="537">
        <f>'Schedule 3B_Income_Eastern'!AJ59+'Schedule 3C_Income_Western'!AJ59+'Schedule 3D_Income_The Cape'!AJ59</f>
        <v>2.0216131916225151</v>
      </c>
      <c r="AK59" s="537">
        <f>'Schedule 3B_Income_Eastern'!AK59+'Schedule 3C_Income_Western'!AK59+'Schedule 3D_Income_The Cape'!AK59</f>
        <v>16895.121338134428</v>
      </c>
      <c r="AL59" s="895">
        <v>36</v>
      </c>
      <c r="AM59" s="537">
        <f>'Schedule 3B_Income_Eastern'!AM59+'Schedule 3C_Income_Western'!AM59+'Schedule 3D_Income_The Cape'!AM59</f>
        <v>36294.366811932152</v>
      </c>
      <c r="AN59" s="537">
        <f>'Schedule 3B_Income_Eastern'!AN59+'Schedule 3C_Income_Western'!AN59+'Schedule 3D_Income_The Cape'!AN59</f>
        <v>42103.930155087881</v>
      </c>
      <c r="AO59" s="537">
        <f>'Schedule 3B_Income_Eastern'!AO59+'Schedule 3C_Income_Western'!AO59+'Schedule 3D_Income_The Cape'!AO59</f>
        <v>51311.536664205356</v>
      </c>
      <c r="AP59" s="537">
        <f>'Schedule 3B_Income_Eastern'!AP59+'Schedule 3C_Income_Western'!AP59+'Schedule 3D_Income_The Cape'!AP59</f>
        <v>57517.159797083033</v>
      </c>
      <c r="AQ59" s="537">
        <f>'Schedule 3B_Income_Eastern'!AQ59+'Schedule 3C_Income_Western'!AQ59+'Schedule 3D_Income_The Cape'!AQ59</f>
        <v>187226.99342830843</v>
      </c>
      <c r="AR59" s="537">
        <f>'Schedule 3B_Income_Eastern'!AR59+'Schedule 3C_Income_Western'!AR59+'Schedule 3D_Income_The Cape'!AR59</f>
        <v>76.682635302122918</v>
      </c>
      <c r="AS59" s="537">
        <f>'Schedule 3B_Income_Eastern'!AS59+'Schedule 3C_Income_Western'!AS59+'Schedule 3D_Income_The Cape'!AS59</f>
        <v>56.794695716399261</v>
      </c>
      <c r="AT59" s="537">
        <f>'Schedule 3B_Income_Eastern'!AT59+'Schedule 3C_Income_Western'!AT59+'Schedule 3D_Income_The Cape'!AT59</f>
        <v>99.734823440173415</v>
      </c>
      <c r="AU59" s="537">
        <f>'Schedule 3B_Income_Eastern'!AU59+'Schedule 3C_Income_Western'!AU59+'Schedule 3D_Income_The Cape'!AU59</f>
        <v>134.56851527110308</v>
      </c>
      <c r="AV59" s="537">
        <f>'Schedule 3B_Income_Eastern'!AV59+'Schedule 3C_Income_Western'!AV59+'Schedule 3D_Income_The Cape'!AV59</f>
        <v>367.78066972979866</v>
      </c>
      <c r="AW59" s="537">
        <f>'Schedule 3B_Income_Eastern'!AW59+'Schedule 3C_Income_Western'!AW59+'Schedule 3D_Income_The Cape'!AW59</f>
        <v>187594.77409803821</v>
      </c>
      <c r="AX59" s="895">
        <v>36</v>
      </c>
      <c r="AY59" s="537">
        <f>'Schedule 3B_Income_Eastern'!AY59+'Schedule 3C_Income_Western'!AY59+'Schedule 3D_Income_The Cape'!AY59</f>
        <v>505.48413633048153</v>
      </c>
      <c r="AZ59" s="537">
        <f>'Schedule 3B_Income_Eastern'!AZ59+'Schedule 3C_Income_Western'!AZ59+'Schedule 3D_Income_The Cape'!AZ59</f>
        <v>842.46099438753731</v>
      </c>
      <c r="BA59" s="537">
        <f>'Schedule 3B_Income_Eastern'!BA59+'Schedule 3C_Income_Western'!BA59+'Schedule 3D_Income_The Cape'!BA59</f>
        <v>900.06930022751749</v>
      </c>
      <c r="BB59" s="537">
        <f>'Schedule 3B_Income_Eastern'!BB59+'Schedule 3C_Income_Western'!BB59+'Schedule 3D_Income_The Cape'!BB59</f>
        <v>651.53624780325117</v>
      </c>
      <c r="BC59" s="537">
        <f>'Schedule 3B_Income_Eastern'!BC59+'Schedule 3C_Income_Western'!BC59+'Schedule 3D_Income_The Cape'!BC59</f>
        <v>2899.5506787487875</v>
      </c>
      <c r="BD59" s="537">
        <f>'Schedule 3B_Income_Eastern'!BD59+'Schedule 3C_Income_Western'!BD59+'Schedule 3D_Income_The Cape'!BD59</f>
        <v>0</v>
      </c>
      <c r="BE59" s="537">
        <f>'Schedule 3B_Income_Eastern'!BE59+'Schedule 3C_Income_Western'!BE59+'Schedule 3D_Income_The Cape'!BE59</f>
        <v>0</v>
      </c>
      <c r="BF59" s="537">
        <f>'Schedule 3B_Income_Eastern'!BF59+'Schedule 3C_Income_Western'!BF59+'Schedule 3D_Income_The Cape'!BF59</f>
        <v>0</v>
      </c>
      <c r="BG59" s="537">
        <f>'Schedule 3B_Income_Eastern'!BG59+'Schedule 3C_Income_Western'!BG59+'Schedule 3D_Income_The Cape'!BG59</f>
        <v>0</v>
      </c>
      <c r="BH59" s="537">
        <f>'Schedule 3B_Income_Eastern'!BH59+'Schedule 3C_Income_Western'!BH59+'Schedule 3D_Income_The Cape'!BH59</f>
        <v>0</v>
      </c>
      <c r="BI59" s="537">
        <f>'Schedule 3B_Income_Eastern'!BI59+'Schedule 3C_Income_Western'!BI59+'Schedule 3D_Income_The Cape'!BI59</f>
        <v>2899.5506787487875</v>
      </c>
      <c r="BJ59" s="895">
        <v>36</v>
      </c>
      <c r="BK59" s="537">
        <f>'Schedule 3B_Income_Eastern'!BK59+'Schedule 3C_Income_Western'!BK59+'Schedule 3D_Income_The Cape'!BK59</f>
        <v>0</v>
      </c>
      <c r="BL59" s="537">
        <f>'Schedule 3B_Income_Eastern'!BL59+'Schedule 3C_Income_Western'!BL59+'Schedule 3D_Income_The Cape'!BL59</f>
        <v>0</v>
      </c>
      <c r="BM59" s="537">
        <f>'Schedule 3B_Income_Eastern'!BM59+'Schedule 3C_Income_Western'!BM59+'Schedule 3D_Income_The Cape'!BM59</f>
        <v>0</v>
      </c>
      <c r="BN59" s="537">
        <f>'Schedule 3B_Income_Eastern'!BN59+'Schedule 3C_Income_Western'!BN59+'Schedule 3D_Income_The Cape'!BN59</f>
        <v>0</v>
      </c>
      <c r="BO59" s="537">
        <f>'Schedule 3B_Income_Eastern'!BO59+'Schedule 3C_Income_Western'!BO59+'Schedule 3D_Income_The Cape'!BO59</f>
        <v>0</v>
      </c>
      <c r="BP59" s="537">
        <f>'Schedule 3B_Income_Eastern'!BP59+'Schedule 3C_Income_Western'!BP59+'Schedule 3D_Income_The Cape'!BP59</f>
        <v>0</v>
      </c>
      <c r="BQ59" s="537">
        <f>'Schedule 3B_Income_Eastern'!BQ59+'Schedule 3C_Income_Western'!BQ59+'Schedule 3D_Income_The Cape'!BQ59</f>
        <v>0</v>
      </c>
      <c r="BR59" s="537">
        <f>'Schedule 3B_Income_Eastern'!BR59+'Schedule 3C_Income_Western'!BR59+'Schedule 3D_Income_The Cape'!BR59</f>
        <v>0</v>
      </c>
      <c r="BS59" s="537">
        <f>'Schedule 3B_Income_Eastern'!BS59+'Schedule 3C_Income_Western'!BS59+'Schedule 3D_Income_The Cape'!BS59</f>
        <v>0</v>
      </c>
      <c r="BT59" s="537">
        <f>'Schedule 3B_Income_Eastern'!BT59+'Schedule 3C_Income_Western'!BT59+'Schedule 3D_Income_The Cape'!BT59</f>
        <v>0</v>
      </c>
      <c r="BU59" s="537">
        <f>'Schedule 3B_Income_Eastern'!BU59+'Schedule 3C_Income_Western'!BU59+'Schedule 3D_Income_The Cape'!BU59</f>
        <v>0</v>
      </c>
      <c r="BV59" s="895">
        <v>36</v>
      </c>
      <c r="BW59" s="537">
        <f>'Schedule 3B_Income_Eastern'!BW59+'Schedule 3C_Income_Western'!BW59+'Schedule 3D_Income_The Cape'!BW59</f>
        <v>70.105271010295297</v>
      </c>
      <c r="BX59" s="537">
        <f>'Schedule 3B_Income_Eastern'!BX59+'Schedule 3C_Income_Western'!BX59+'Schedule 3D_Income_The Cape'!BX59</f>
        <v>110.52251658078269</v>
      </c>
      <c r="BY59" s="537">
        <f>'Schedule 3B_Income_Eastern'!BY59+'Schedule 3C_Income_Western'!BY59+'Schedule 3D_Income_The Cape'!BY59</f>
        <v>165.78687831769736</v>
      </c>
      <c r="BZ59" s="537">
        <f>'Schedule 3B_Income_Eastern'!BZ59+'Schedule 3C_Income_Western'!BZ59+'Schedule 3D_Income_The Cape'!BZ59</f>
        <v>126.0552699947294</v>
      </c>
      <c r="CA59" s="537">
        <f>'Schedule 3B_Income_Eastern'!CA59+'Schedule 3C_Income_Western'!CA59+'Schedule 3D_Income_The Cape'!CA59</f>
        <v>472.46993590350479</v>
      </c>
      <c r="CB59" s="537">
        <f>'Schedule 3B_Income_Eastern'!CB59+'Schedule 3C_Income_Western'!CB59+'Schedule 3D_Income_The Cape'!CB59</f>
        <v>0</v>
      </c>
      <c r="CC59" s="537">
        <f>'Schedule 3B_Income_Eastern'!CC59+'Schedule 3C_Income_Western'!CC59+'Schedule 3D_Income_The Cape'!CC59</f>
        <v>0</v>
      </c>
      <c r="CD59" s="537">
        <f>'Schedule 3B_Income_Eastern'!CD59+'Schedule 3C_Income_Western'!CD59+'Schedule 3D_Income_The Cape'!CD59</f>
        <v>0</v>
      </c>
      <c r="CE59" s="537">
        <f>'Schedule 3B_Income_Eastern'!CE59+'Schedule 3C_Income_Western'!CE59+'Schedule 3D_Income_The Cape'!CE59</f>
        <v>0</v>
      </c>
      <c r="CF59" s="537">
        <f>'Schedule 3B_Income_Eastern'!CF59+'Schedule 3C_Income_Western'!CF59+'Schedule 3D_Income_The Cape'!CF59</f>
        <v>0</v>
      </c>
      <c r="CG59" s="537">
        <f>'Schedule 3B_Income_Eastern'!CG59+'Schedule 3C_Income_Western'!CG59+'Schedule 3D_Income_The Cape'!CG59</f>
        <v>472.46993590350479</v>
      </c>
      <c r="CH59" s="895">
        <v>36</v>
      </c>
      <c r="CI59" s="537">
        <f>'Schedule 3B_Income_Eastern'!CI59+'Schedule 3C_Income_Western'!CI59+'Schedule 3D_Income_The Cape'!CI59</f>
        <v>61286.057453408503</v>
      </c>
      <c r="CJ59" s="537">
        <f>'Schedule 3B_Income_Eastern'!CJ59+'Schedule 3C_Income_Western'!CJ59+'Schedule 3D_Income_The Cape'!CJ59</f>
        <v>65224.877619028775</v>
      </c>
      <c r="CK59" s="537">
        <f>'Schedule 3B_Income_Eastern'!CK59+'Schedule 3C_Income_Western'!CK59+'Schedule 3D_Income_The Cape'!CK59</f>
        <v>69864.131005291158</v>
      </c>
      <c r="CL59" s="537">
        <f>'Schedule 3B_Income_Eastern'!CL59+'Schedule 3C_Income_Western'!CL59+'Schedule 3D_Income_The Cape'!CL59</f>
        <v>75053.751966603435</v>
      </c>
      <c r="CM59" s="367">
        <f t="shared" si="16"/>
        <v>81302.273937274629</v>
      </c>
      <c r="CN59" s="537">
        <f>'Schedule 3B_Income_Eastern'!CN59+'Schedule 3C_Income_Western'!CN59+'Schedule 3D_Income_The Cape'!CN59</f>
        <v>123.1946076240186</v>
      </c>
      <c r="CO59" s="537">
        <f>'Schedule 3B_Income_Eastern'!CO59+'Schedule 3C_Income_Western'!CO59+'Schedule 3D_Income_The Cape'!CO59</f>
        <v>91.408546883468148</v>
      </c>
      <c r="CP59" s="537">
        <f>'Schedule 3B_Income_Eastern'!CP59+'Schedule 3C_Income_Western'!CP59+'Schedule 3D_Income_The Cape'!CP59</f>
        <v>136.25308044350245</v>
      </c>
      <c r="CQ59" s="537">
        <f>'Schedule 3B_Income_Eastern'!CQ59+'Schedule 3C_Income_Western'!CQ59+'Schedule 3D_Income_The Cape'!CQ59</f>
        <v>173.92726283877803</v>
      </c>
      <c r="CR59" s="367">
        <f t="shared" si="17"/>
        <v>157.00282805996852</v>
      </c>
      <c r="CS59" s="537">
        <f>'Schedule 3B_Income_Eastern'!CS59+'Schedule 3C_Income_Western'!CS59+'Schedule 3D_Income_The Cape'!CS59</f>
        <v>61409.252061032515</v>
      </c>
      <c r="CT59" s="537">
        <f>'Schedule 3B_Income_Eastern'!CT59+'Schedule 3C_Income_Western'!CT59+'Schedule 3D_Income_The Cape'!CT59</f>
        <v>65316.286165912243</v>
      </c>
      <c r="CU59" s="537">
        <f>'Schedule 3B_Income_Eastern'!CU59+'Schedule 3C_Income_Western'!CU59+'Schedule 3D_Income_The Cape'!CU59</f>
        <v>70000.384085734666</v>
      </c>
      <c r="CV59" s="537">
        <f>'Schedule 3B_Income_Eastern'!CV59+'Schedule 3C_Income_Western'!CV59+'Schedule 3D_Income_The Cape'!CV59</f>
        <v>75227.679229442205</v>
      </c>
      <c r="CW59" s="367">
        <f t="shared" si="18"/>
        <v>81459.276765334609</v>
      </c>
    </row>
    <row r="60" spans="1:101" ht="15.75" customHeight="1">
      <c r="A60" s="894" t="s">
        <v>252</v>
      </c>
      <c r="B60" s="895">
        <v>37</v>
      </c>
      <c r="C60" s="537">
        <f>'Schedule 3B_Income_Eastern'!C60+'Schedule 3C_Income_Western'!C60+'Schedule 3D_Income_The Cape'!C60</f>
        <v>16064.782851515916</v>
      </c>
      <c r="D60" s="537">
        <f>'Schedule 3B_Income_Eastern'!D60+'Schedule 3C_Income_Western'!D60+'Schedule 3D_Income_The Cape'!D60</f>
        <v>44596.854633715739</v>
      </c>
      <c r="E60" s="537">
        <f>'Schedule 3B_Income_Eastern'!E60+'Schedule 3C_Income_Western'!E60+'Schedule 3D_Income_The Cape'!E60</f>
        <v>18885.823582940026</v>
      </c>
      <c r="F60" s="537">
        <f>'Schedule 3B_Income_Eastern'!F60+'Schedule 3C_Income_Western'!F60+'Schedule 3D_Income_The Cape'!F60</f>
        <v>9182.5463554194466</v>
      </c>
      <c r="G60" s="537">
        <f>'Schedule 3B_Income_Eastern'!G60+'Schedule 3C_Income_Western'!G60+'Schedule 3D_Income_The Cape'!G60</f>
        <v>88730.007423591116</v>
      </c>
      <c r="H60" s="537">
        <f>'Schedule 3B_Income_Eastern'!H60+'Schedule 3C_Income_Western'!H60+'Schedule 3D_Income_The Cape'!H60</f>
        <v>59613.805067399866</v>
      </c>
      <c r="I60" s="537">
        <f>'Schedule 3B_Income_Eastern'!I60+'Schedule 3C_Income_Western'!I60+'Schedule 3D_Income_The Cape'!I60</f>
        <v>110020.47247045323</v>
      </c>
      <c r="J60" s="537">
        <f>'Schedule 3B_Income_Eastern'!J60+'Schedule 3C_Income_Western'!J60+'Schedule 3D_Income_The Cape'!J60</f>
        <v>42869.010413174248</v>
      </c>
      <c r="K60" s="537">
        <f>'Schedule 3B_Income_Eastern'!K60+'Schedule 3C_Income_Western'!K60+'Schedule 3D_Income_The Cape'!K60</f>
        <v>16714.822012099648</v>
      </c>
      <c r="L60" s="537">
        <f>'Schedule 3B_Income_Eastern'!L60+'Schedule 3C_Income_Western'!L60+'Schedule 3D_Income_The Cape'!L60</f>
        <v>229218.10996312703</v>
      </c>
      <c r="M60" s="537">
        <f>'Schedule 3B_Income_Eastern'!M60+'Schedule 3C_Income_Western'!M60+'Schedule 3D_Income_The Cape'!M60</f>
        <v>317948.11738671816</v>
      </c>
      <c r="N60" s="895">
        <v>37</v>
      </c>
      <c r="O60" s="537">
        <f>'Schedule 3B_Income_Eastern'!O60+'Schedule 3C_Income_Western'!O60+'Schedule 3D_Income_The Cape'!O60</f>
        <v>8798.9252058124912</v>
      </c>
      <c r="P60" s="537">
        <f>'Schedule 3B_Income_Eastern'!P60+'Schedule 3C_Income_Western'!P60+'Schedule 3D_Income_The Cape'!P60</f>
        <v>26505.892509476016</v>
      </c>
      <c r="Q60" s="537">
        <f>'Schedule 3B_Income_Eastern'!Q60+'Schedule 3C_Income_Western'!Q60+'Schedule 3D_Income_The Cape'!Q60</f>
        <v>42276.031991284515</v>
      </c>
      <c r="R60" s="537">
        <f>'Schedule 3B_Income_Eastern'!R60+'Schedule 3C_Income_Western'!R60+'Schedule 3D_Income_The Cape'!R60</f>
        <v>58066.809230072249</v>
      </c>
      <c r="S60" s="537">
        <f>'Schedule 3B_Income_Eastern'!S60+'Schedule 3C_Income_Western'!S60+'Schedule 3D_Income_The Cape'!S60</f>
        <v>135647.65893664528</v>
      </c>
      <c r="T60" s="537">
        <f>'Schedule 3B_Income_Eastern'!T60+'Schedule 3C_Income_Western'!T60+'Schedule 3D_Income_The Cape'!T60</f>
        <v>5201.2639079012224</v>
      </c>
      <c r="U60" s="537">
        <f>'Schedule 3B_Income_Eastern'!U60+'Schedule 3C_Income_Western'!U60+'Schedule 3D_Income_The Cape'!U60</f>
        <v>15144.020234664164</v>
      </c>
      <c r="V60" s="537">
        <f>'Schedule 3B_Income_Eastern'!V60+'Schedule 3C_Income_Western'!V60+'Schedule 3D_Income_The Cape'!V60</f>
        <v>21904.942467685123</v>
      </c>
      <c r="W60" s="537">
        <f>'Schedule 3B_Income_Eastern'!W60+'Schedule 3C_Income_Western'!W60+'Schedule 3D_Income_The Cape'!W60</f>
        <v>14605.598624182705</v>
      </c>
      <c r="X60" s="537">
        <f>'Schedule 3B_Income_Eastern'!X60+'Schedule 3C_Income_Western'!X60+'Schedule 3D_Income_The Cape'!X60</f>
        <v>56855.825234433214</v>
      </c>
      <c r="Y60" s="537">
        <f>'Schedule 3B_Income_Eastern'!Y60+'Schedule 3C_Income_Western'!Y60+'Schedule 3D_Income_The Cape'!Y60</f>
        <v>192503.48417107848</v>
      </c>
      <c r="Z60" s="895">
        <v>37</v>
      </c>
      <c r="AA60" s="537">
        <f>'Schedule 3B_Income_Eastern'!AA60+'Schedule 3C_Income_Western'!AA60+'Schedule 3D_Income_The Cape'!AA60</f>
        <v>974.14780103688304</v>
      </c>
      <c r="AB60" s="537">
        <f>'Schedule 3B_Income_Eastern'!AB60+'Schedule 3C_Income_Western'!AB60+'Schedule 3D_Income_The Cape'!AB60</f>
        <v>927.12577958567761</v>
      </c>
      <c r="AC60" s="537">
        <f>'Schedule 3B_Income_Eastern'!AC60+'Schedule 3C_Income_Western'!AC60+'Schedule 3D_Income_The Cape'!AC60</f>
        <v>4729.0266911022909</v>
      </c>
      <c r="AD60" s="537">
        <f>'Schedule 3B_Income_Eastern'!AD60+'Schedule 3C_Income_Western'!AD60+'Schedule 3D_Income_The Cape'!AD60</f>
        <v>2788.6960487134297</v>
      </c>
      <c r="AE60" s="537">
        <f>'Schedule 3B_Income_Eastern'!AE60+'Schedule 3C_Income_Western'!AE60+'Schedule 3D_Income_The Cape'!AE60</f>
        <v>9418.9963204382821</v>
      </c>
      <c r="AF60" s="537">
        <f>'Schedule 3B_Income_Eastern'!AF60+'Schedule 3C_Income_Western'!AF60+'Schedule 3D_Income_The Cape'!AF60</f>
        <v>1557.4176993951887</v>
      </c>
      <c r="AG60" s="537">
        <f>'Schedule 3B_Income_Eastern'!AG60+'Schedule 3C_Income_Western'!AG60+'Schedule 3D_Income_The Cape'!AG60</f>
        <v>2513.5338367440768</v>
      </c>
      <c r="AH60" s="537">
        <f>'Schedule 3B_Income_Eastern'!AH60+'Schedule 3C_Income_Western'!AH60+'Schedule 3D_Income_The Cape'!AH60</f>
        <v>1660.156896998079</v>
      </c>
      <c r="AI60" s="537">
        <f>'Schedule 3B_Income_Eastern'!AI60+'Schedule 3C_Income_Western'!AI60+'Schedule 3D_Income_The Cape'!AI60</f>
        <v>3431.6172331551129</v>
      </c>
      <c r="AJ60" s="537">
        <f>'Schedule 3B_Income_Eastern'!AJ60+'Schedule 3C_Income_Western'!AJ60+'Schedule 3D_Income_The Cape'!AJ60</f>
        <v>9162.7256662924556</v>
      </c>
      <c r="AK60" s="537">
        <f>'Schedule 3B_Income_Eastern'!AK60+'Schedule 3C_Income_Western'!AK60+'Schedule 3D_Income_The Cape'!AK60</f>
        <v>18581.721986730736</v>
      </c>
      <c r="AL60" s="895">
        <v>37</v>
      </c>
      <c r="AM60" s="537">
        <f>'Schedule 3B_Income_Eastern'!AM60+'Schedule 3C_Income_Western'!AM60+'Schedule 3D_Income_The Cape'!AM60</f>
        <v>80015.064683365534</v>
      </c>
      <c r="AN60" s="537">
        <f>'Schedule 3B_Income_Eastern'!AN60+'Schedule 3C_Income_Western'!AN60+'Schedule 3D_Income_The Cape'!AN60</f>
        <v>102679.90424713265</v>
      </c>
      <c r="AO60" s="537">
        <f>'Schedule 3B_Income_Eastern'!AO60+'Schedule 3C_Income_Western'!AO60+'Schedule 3D_Income_The Cape'!AO60</f>
        <v>106504.0189457776</v>
      </c>
      <c r="AP60" s="537">
        <f>'Schedule 3B_Income_Eastern'!AP60+'Schedule 3C_Income_Western'!AP60+'Schedule 3D_Income_The Cape'!AP60</f>
        <v>110008.75059475312</v>
      </c>
      <c r="AQ60" s="537">
        <f>'Schedule 3B_Income_Eastern'!AQ60+'Schedule 3C_Income_Western'!AQ60+'Schedule 3D_Income_The Cape'!AQ60</f>
        <v>399207.73847102892</v>
      </c>
      <c r="AR60" s="537">
        <f>'Schedule 3B_Income_Eastern'!AR60+'Schedule 3C_Income_Western'!AR60+'Schedule 3D_Income_The Cape'!AR60</f>
        <v>96816.857736675898</v>
      </c>
      <c r="AS60" s="537">
        <f>'Schedule 3B_Income_Eastern'!AS60+'Schedule 3C_Income_Western'!AS60+'Schedule 3D_Income_The Cape'!AS60</f>
        <v>60358.815123345965</v>
      </c>
      <c r="AT60" s="537">
        <f>'Schedule 3B_Income_Eastern'!AT60+'Schedule 3C_Income_Western'!AT60+'Schedule 3D_Income_The Cape'!AT60</f>
        <v>96332.923117533239</v>
      </c>
      <c r="AU60" s="537">
        <f>'Schedule 3B_Income_Eastern'!AU60+'Schedule 3C_Income_Western'!AU60+'Schedule 3D_Income_The Cape'!AU60</f>
        <v>75360.970861358772</v>
      </c>
      <c r="AV60" s="537">
        <f>'Schedule 3B_Income_Eastern'!AV60+'Schedule 3C_Income_Western'!AV60+'Schedule 3D_Income_The Cape'!AV60</f>
        <v>328869.56683891395</v>
      </c>
      <c r="AW60" s="537">
        <f>'Schedule 3B_Income_Eastern'!AW60+'Schedule 3C_Income_Western'!AW60+'Schedule 3D_Income_The Cape'!AW60</f>
        <v>728077.30530994281</v>
      </c>
      <c r="AX60" s="895">
        <v>37</v>
      </c>
      <c r="AY60" s="537">
        <f>'Schedule 3B_Income_Eastern'!AY60+'Schedule 3C_Income_Western'!AY60+'Schedule 3D_Income_The Cape'!AY60</f>
        <v>2490.0799726668165</v>
      </c>
      <c r="AZ60" s="537">
        <f>'Schedule 3B_Income_Eastern'!AZ60+'Schedule 3C_Income_Western'!AZ60+'Schedule 3D_Income_The Cape'!AZ60</f>
        <v>4195.095530527783</v>
      </c>
      <c r="BA60" s="537">
        <f>'Schedule 3B_Income_Eastern'!BA60+'Schedule 3C_Income_Western'!BA60+'Schedule 3D_Income_The Cape'!BA60</f>
        <v>5604.0347169912466</v>
      </c>
      <c r="BB60" s="537">
        <f>'Schedule 3B_Income_Eastern'!BB60+'Schedule 3C_Income_Western'!BB60+'Schedule 3D_Income_The Cape'!BB60</f>
        <v>3936.4332152865327</v>
      </c>
      <c r="BC60" s="537">
        <f>'Schedule 3B_Income_Eastern'!BC60+'Schedule 3C_Income_Western'!BC60+'Schedule 3D_Income_The Cape'!BC60</f>
        <v>16225.643435472379</v>
      </c>
      <c r="BD60" s="537">
        <f>'Schedule 3B_Income_Eastern'!BD60+'Schedule 3C_Income_Western'!BD60+'Schedule 3D_Income_The Cape'!BD60</f>
        <v>0</v>
      </c>
      <c r="BE60" s="537">
        <f>'Schedule 3B_Income_Eastern'!BE60+'Schedule 3C_Income_Western'!BE60+'Schedule 3D_Income_The Cape'!BE60</f>
        <v>0</v>
      </c>
      <c r="BF60" s="537">
        <f>'Schedule 3B_Income_Eastern'!BF60+'Schedule 3C_Income_Western'!BF60+'Schedule 3D_Income_The Cape'!BF60</f>
        <v>3857.1222207367232</v>
      </c>
      <c r="BG60" s="537">
        <f>'Schedule 3B_Income_Eastern'!BG60+'Schedule 3C_Income_Western'!BG60+'Schedule 3D_Income_The Cape'!BG60</f>
        <v>6.6345365449971139</v>
      </c>
      <c r="BH60" s="537">
        <f>'Schedule 3B_Income_Eastern'!BH60+'Schedule 3C_Income_Western'!BH60+'Schedule 3D_Income_The Cape'!BH60</f>
        <v>3863.7567572817202</v>
      </c>
      <c r="BI60" s="537">
        <f>'Schedule 3B_Income_Eastern'!BI60+'Schedule 3C_Income_Western'!BI60+'Schedule 3D_Income_The Cape'!BI60</f>
        <v>20089.400192754096</v>
      </c>
      <c r="BJ60" s="895">
        <v>37</v>
      </c>
      <c r="BK60" s="537">
        <f>'Schedule 3B_Income_Eastern'!BK60+'Schedule 3C_Income_Western'!BK60+'Schedule 3D_Income_The Cape'!BK60</f>
        <v>0</v>
      </c>
      <c r="BL60" s="537">
        <f>'Schedule 3B_Income_Eastern'!BL60+'Schedule 3C_Income_Western'!BL60+'Schedule 3D_Income_The Cape'!BL60</f>
        <v>0</v>
      </c>
      <c r="BM60" s="537">
        <f>'Schedule 3B_Income_Eastern'!BM60+'Schedule 3C_Income_Western'!BM60+'Schedule 3D_Income_The Cape'!BM60</f>
        <v>0</v>
      </c>
      <c r="BN60" s="537">
        <f>'Schedule 3B_Income_Eastern'!BN60+'Schedule 3C_Income_Western'!BN60+'Schedule 3D_Income_The Cape'!BN60</f>
        <v>0</v>
      </c>
      <c r="BO60" s="537">
        <f>'Schedule 3B_Income_Eastern'!BO60+'Schedule 3C_Income_Western'!BO60+'Schedule 3D_Income_The Cape'!BO60</f>
        <v>0</v>
      </c>
      <c r="BP60" s="537">
        <f>'Schedule 3B_Income_Eastern'!BP60+'Schedule 3C_Income_Western'!BP60+'Schedule 3D_Income_The Cape'!BP60</f>
        <v>0</v>
      </c>
      <c r="BQ60" s="537">
        <f>'Schedule 3B_Income_Eastern'!BQ60+'Schedule 3C_Income_Western'!BQ60+'Schedule 3D_Income_The Cape'!BQ60</f>
        <v>0</v>
      </c>
      <c r="BR60" s="537">
        <f>'Schedule 3B_Income_Eastern'!BR60+'Schedule 3C_Income_Western'!BR60+'Schedule 3D_Income_The Cape'!BR60</f>
        <v>0</v>
      </c>
      <c r="BS60" s="537">
        <f>'Schedule 3B_Income_Eastern'!BS60+'Schedule 3C_Income_Western'!BS60+'Schedule 3D_Income_The Cape'!BS60</f>
        <v>0</v>
      </c>
      <c r="BT60" s="537">
        <f>'Schedule 3B_Income_Eastern'!BT60+'Schedule 3C_Income_Western'!BT60+'Schedule 3D_Income_The Cape'!BT60</f>
        <v>0</v>
      </c>
      <c r="BU60" s="537">
        <f>'Schedule 3B_Income_Eastern'!BU60+'Schedule 3C_Income_Western'!BU60+'Schedule 3D_Income_The Cape'!BU60</f>
        <v>0</v>
      </c>
      <c r="BV60" s="895">
        <v>37</v>
      </c>
      <c r="BW60" s="537">
        <f>'Schedule 3B_Income_Eastern'!BW60+'Schedule 3C_Income_Western'!BW60+'Schedule 3D_Income_The Cape'!BW60</f>
        <v>136.86302528716166</v>
      </c>
      <c r="BX60" s="537">
        <f>'Schedule 3B_Income_Eastern'!BX60+'Schedule 3C_Income_Western'!BX60+'Schedule 3D_Income_The Cape'!BX60</f>
        <v>929.28602510415612</v>
      </c>
      <c r="BY60" s="537">
        <f>'Schedule 3B_Income_Eastern'!BY60+'Schedule 3C_Income_Western'!BY60+'Schedule 3D_Income_The Cape'!BY60</f>
        <v>73.312542780173715</v>
      </c>
      <c r="BZ60" s="537">
        <f>'Schedule 3B_Income_Eastern'!BZ60+'Schedule 3C_Income_Western'!BZ60+'Schedule 3D_Income_The Cape'!BZ60</f>
        <v>19.513929016154652</v>
      </c>
      <c r="CA60" s="537">
        <f>'Schedule 3B_Income_Eastern'!CA60+'Schedule 3C_Income_Western'!CA60+'Schedule 3D_Income_The Cape'!CA60</f>
        <v>1158.9755221876462</v>
      </c>
      <c r="CB60" s="537">
        <f>'Schedule 3B_Income_Eastern'!CB60+'Schedule 3C_Income_Western'!CB60+'Schedule 3D_Income_The Cape'!CB60</f>
        <v>27.63911864812766</v>
      </c>
      <c r="CC60" s="537">
        <f>'Schedule 3B_Income_Eastern'!CC60+'Schedule 3C_Income_Western'!CC60+'Schedule 3D_Income_The Cape'!CC60</f>
        <v>3729.1181617250463</v>
      </c>
      <c r="CD60" s="537">
        <f>'Schedule 3B_Income_Eastern'!CD60+'Schedule 3C_Income_Western'!CD60+'Schedule 3D_Income_The Cape'!CD60</f>
        <v>303.10898327173345</v>
      </c>
      <c r="CE60" s="537">
        <f>'Schedule 3B_Income_Eastern'!CE60+'Schedule 3C_Income_Western'!CE60+'Schedule 3D_Income_The Cape'!CE60</f>
        <v>83.28687579758359</v>
      </c>
      <c r="CF60" s="537">
        <f>'Schedule 3B_Income_Eastern'!CF60+'Schedule 3C_Income_Western'!CF60+'Schedule 3D_Income_The Cape'!CF60</f>
        <v>4143.153139442491</v>
      </c>
      <c r="CG60" s="537">
        <f>'Schedule 3B_Income_Eastern'!CG60+'Schedule 3C_Income_Western'!CG60+'Schedule 3D_Income_The Cape'!CG60</f>
        <v>5302.1286616301377</v>
      </c>
      <c r="CH60" s="895">
        <v>37</v>
      </c>
      <c r="CI60" s="537">
        <f>'Schedule 3B_Income_Eastern'!CI60+'Schedule 3C_Income_Western'!CI60+'Schedule 3D_Income_The Cape'!CI60</f>
        <v>108479.86353968481</v>
      </c>
      <c r="CJ60" s="537">
        <f>'Schedule 3B_Income_Eastern'!CJ60+'Schedule 3C_Income_Western'!CJ60+'Schedule 3D_Income_The Cape'!CJ60</f>
        <v>179834.15872554205</v>
      </c>
      <c r="CK60" s="537">
        <f>'Schedule 3B_Income_Eastern'!CK60+'Schedule 3C_Income_Western'!CK60+'Schedule 3D_Income_The Cape'!CK60</f>
        <v>178072.24847087584</v>
      </c>
      <c r="CL60" s="537">
        <f>'Schedule 3B_Income_Eastern'!CL60+'Schedule 3C_Income_Western'!CL60+'Schedule 3D_Income_The Cape'!CL60</f>
        <v>184002.74937326094</v>
      </c>
      <c r="CM60" s="367">
        <f t="shared" si="16"/>
        <v>234955.63820286235</v>
      </c>
      <c r="CN60" s="537">
        <f>'Schedule 3B_Income_Eastern'!CN60+'Schedule 3C_Income_Western'!CN60+'Schedule 3D_Income_The Cape'!CN60</f>
        <v>163216.98353002031</v>
      </c>
      <c r="CO60" s="537">
        <f>'Schedule 3B_Income_Eastern'!CO60+'Schedule 3C_Income_Western'!CO60+'Schedule 3D_Income_The Cape'!CO60</f>
        <v>191765.95982693249</v>
      </c>
      <c r="CP60" s="537">
        <f>'Schedule 3B_Income_Eastern'!CP60+'Schedule 3C_Income_Western'!CP60+'Schedule 3D_Income_The Cape'!CP60</f>
        <v>166927.26409939915</v>
      </c>
      <c r="CQ60" s="537">
        <f>'Schedule 3B_Income_Eastern'!CQ60+'Schedule 3C_Income_Western'!CQ60+'Schedule 3D_Income_The Cape'!CQ60</f>
        <v>110202.93014313882</v>
      </c>
      <c r="CR60" s="367">
        <f t="shared" si="17"/>
        <v>299379.81400329521</v>
      </c>
      <c r="CS60" s="537">
        <f>'Schedule 3B_Income_Eastern'!CS60+'Schedule 3C_Income_Western'!CS60+'Schedule 3D_Income_The Cape'!CS60</f>
        <v>271696.84706970514</v>
      </c>
      <c r="CT60" s="537">
        <f>'Schedule 3B_Income_Eastern'!CT60+'Schedule 3C_Income_Western'!CT60+'Schedule 3D_Income_The Cape'!CT60</f>
        <v>371600.11855247448</v>
      </c>
      <c r="CU60" s="537">
        <f>'Schedule 3B_Income_Eastern'!CU60+'Schedule 3C_Income_Western'!CU60+'Schedule 3D_Income_The Cape'!CU60</f>
        <v>344999.51257027505</v>
      </c>
      <c r="CV60" s="537">
        <f>'Schedule 3B_Income_Eastern'!CV60+'Schedule 3C_Income_Western'!CV60+'Schedule 3D_Income_The Cape'!CV60</f>
        <v>294205.67951639974</v>
      </c>
      <c r="CW60" s="367">
        <f t="shared" si="18"/>
        <v>534335.4522061575</v>
      </c>
    </row>
    <row r="61" spans="1:101" ht="15.75" customHeight="1">
      <c r="A61" s="894" t="s">
        <v>253</v>
      </c>
      <c r="B61" s="895">
        <v>38</v>
      </c>
      <c r="C61" s="537">
        <f>'Schedule 3B_Income_Eastern'!C61+'Schedule 3C_Income_Western'!C61+'Schedule 3D_Income_The Cape'!C61</f>
        <v>0</v>
      </c>
      <c r="D61" s="537">
        <f>'Schedule 3B_Income_Eastern'!D61+'Schedule 3C_Income_Western'!D61+'Schedule 3D_Income_The Cape'!D61</f>
        <v>0</v>
      </c>
      <c r="E61" s="537">
        <f>'Schedule 3B_Income_Eastern'!E61+'Schedule 3C_Income_Western'!E61+'Schedule 3D_Income_The Cape'!E61</f>
        <v>0</v>
      </c>
      <c r="F61" s="537">
        <f>'Schedule 3B_Income_Eastern'!F61+'Schedule 3C_Income_Western'!F61+'Schedule 3D_Income_The Cape'!F61</f>
        <v>0</v>
      </c>
      <c r="G61" s="537">
        <f>'Schedule 3B_Income_Eastern'!G61+'Schedule 3C_Income_Western'!G61+'Schedule 3D_Income_The Cape'!G61</f>
        <v>0</v>
      </c>
      <c r="H61" s="537">
        <f>'Schedule 3B_Income_Eastern'!H61+'Schedule 3C_Income_Western'!H61+'Schedule 3D_Income_The Cape'!H61</f>
        <v>0</v>
      </c>
      <c r="I61" s="537">
        <f>'Schedule 3B_Income_Eastern'!I61+'Schedule 3C_Income_Western'!I61+'Schedule 3D_Income_The Cape'!I61</f>
        <v>0</v>
      </c>
      <c r="J61" s="537">
        <f>'Schedule 3B_Income_Eastern'!J61+'Schedule 3C_Income_Western'!J61+'Schedule 3D_Income_The Cape'!J61</f>
        <v>0</v>
      </c>
      <c r="K61" s="537">
        <f>'Schedule 3B_Income_Eastern'!K61+'Schedule 3C_Income_Western'!K61+'Schedule 3D_Income_The Cape'!K61</f>
        <v>0</v>
      </c>
      <c r="L61" s="537">
        <f>'Schedule 3B_Income_Eastern'!L61+'Schedule 3C_Income_Western'!L61+'Schedule 3D_Income_The Cape'!L61</f>
        <v>0</v>
      </c>
      <c r="M61" s="537">
        <f>'Schedule 3B_Income_Eastern'!M61+'Schedule 3C_Income_Western'!M61+'Schedule 3D_Income_The Cape'!M61</f>
        <v>0</v>
      </c>
      <c r="N61" s="895">
        <v>38</v>
      </c>
      <c r="O61" s="537">
        <f>'Schedule 3B_Income_Eastern'!O61+'Schedule 3C_Income_Western'!O61+'Schedule 3D_Income_The Cape'!O61</f>
        <v>0</v>
      </c>
      <c r="P61" s="537">
        <f>'Schedule 3B_Income_Eastern'!P61+'Schedule 3C_Income_Western'!P61+'Schedule 3D_Income_The Cape'!P61</f>
        <v>0</v>
      </c>
      <c r="Q61" s="537">
        <f>'Schedule 3B_Income_Eastern'!Q61+'Schedule 3C_Income_Western'!Q61+'Schedule 3D_Income_The Cape'!Q61</f>
        <v>0</v>
      </c>
      <c r="R61" s="537">
        <f>'Schedule 3B_Income_Eastern'!R61+'Schedule 3C_Income_Western'!R61+'Schedule 3D_Income_The Cape'!R61</f>
        <v>0</v>
      </c>
      <c r="S61" s="537">
        <f>'Schedule 3B_Income_Eastern'!S61+'Schedule 3C_Income_Western'!S61+'Schedule 3D_Income_The Cape'!S61</f>
        <v>0</v>
      </c>
      <c r="T61" s="537">
        <f>'Schedule 3B_Income_Eastern'!T61+'Schedule 3C_Income_Western'!T61+'Schedule 3D_Income_The Cape'!T61</f>
        <v>0</v>
      </c>
      <c r="U61" s="537">
        <f>'Schedule 3B_Income_Eastern'!U61+'Schedule 3C_Income_Western'!U61+'Schedule 3D_Income_The Cape'!U61</f>
        <v>0</v>
      </c>
      <c r="V61" s="537">
        <f>'Schedule 3B_Income_Eastern'!V61+'Schedule 3C_Income_Western'!V61+'Schedule 3D_Income_The Cape'!V61</f>
        <v>0</v>
      </c>
      <c r="W61" s="537">
        <f>'Schedule 3B_Income_Eastern'!W61+'Schedule 3C_Income_Western'!W61+'Schedule 3D_Income_The Cape'!W61</f>
        <v>0</v>
      </c>
      <c r="X61" s="537">
        <f>'Schedule 3B_Income_Eastern'!X61+'Schedule 3C_Income_Western'!X61+'Schedule 3D_Income_The Cape'!X61</f>
        <v>0</v>
      </c>
      <c r="Y61" s="537">
        <f>'Schedule 3B_Income_Eastern'!Y61+'Schedule 3C_Income_Western'!Y61+'Schedule 3D_Income_The Cape'!Y61</f>
        <v>0</v>
      </c>
      <c r="Z61" s="895">
        <v>38</v>
      </c>
      <c r="AA61" s="537">
        <f>'Schedule 3B_Income_Eastern'!AA61+'Schedule 3C_Income_Western'!AA61+'Schedule 3D_Income_The Cape'!AA61</f>
        <v>0</v>
      </c>
      <c r="AB61" s="537">
        <f>'Schedule 3B_Income_Eastern'!AB61+'Schedule 3C_Income_Western'!AB61+'Schedule 3D_Income_The Cape'!AB61</f>
        <v>0</v>
      </c>
      <c r="AC61" s="537">
        <f>'Schedule 3B_Income_Eastern'!AC61+'Schedule 3C_Income_Western'!AC61+'Schedule 3D_Income_The Cape'!AC61</f>
        <v>0</v>
      </c>
      <c r="AD61" s="537">
        <f>'Schedule 3B_Income_Eastern'!AD61+'Schedule 3C_Income_Western'!AD61+'Schedule 3D_Income_The Cape'!AD61</f>
        <v>0</v>
      </c>
      <c r="AE61" s="537">
        <f>'Schedule 3B_Income_Eastern'!AE61+'Schedule 3C_Income_Western'!AE61+'Schedule 3D_Income_The Cape'!AE61</f>
        <v>0</v>
      </c>
      <c r="AF61" s="537">
        <f>'Schedule 3B_Income_Eastern'!AF61+'Schedule 3C_Income_Western'!AF61+'Schedule 3D_Income_The Cape'!AF61</f>
        <v>0</v>
      </c>
      <c r="AG61" s="537">
        <f>'Schedule 3B_Income_Eastern'!AG61+'Schedule 3C_Income_Western'!AG61+'Schedule 3D_Income_The Cape'!AG61</f>
        <v>0</v>
      </c>
      <c r="AH61" s="537">
        <f>'Schedule 3B_Income_Eastern'!AH61+'Schedule 3C_Income_Western'!AH61+'Schedule 3D_Income_The Cape'!AH61</f>
        <v>0</v>
      </c>
      <c r="AI61" s="537">
        <f>'Schedule 3B_Income_Eastern'!AI61+'Schedule 3C_Income_Western'!AI61+'Schedule 3D_Income_The Cape'!AI61</f>
        <v>0</v>
      </c>
      <c r="AJ61" s="537">
        <f>'Schedule 3B_Income_Eastern'!AJ61+'Schedule 3C_Income_Western'!AJ61+'Schedule 3D_Income_The Cape'!AJ61</f>
        <v>0</v>
      </c>
      <c r="AK61" s="537">
        <f>'Schedule 3B_Income_Eastern'!AK61+'Schedule 3C_Income_Western'!AK61+'Schedule 3D_Income_The Cape'!AK61</f>
        <v>0</v>
      </c>
      <c r="AL61" s="895">
        <v>38</v>
      </c>
      <c r="AM61" s="537">
        <f>'Schedule 3B_Income_Eastern'!AM61+'Schedule 3C_Income_Western'!AM61+'Schedule 3D_Income_The Cape'!AM61</f>
        <v>0</v>
      </c>
      <c r="AN61" s="537">
        <f>'Schedule 3B_Income_Eastern'!AN61+'Schedule 3C_Income_Western'!AN61+'Schedule 3D_Income_The Cape'!AN61</f>
        <v>0</v>
      </c>
      <c r="AO61" s="537">
        <f>'Schedule 3B_Income_Eastern'!AO61+'Schedule 3C_Income_Western'!AO61+'Schedule 3D_Income_The Cape'!AO61</f>
        <v>0</v>
      </c>
      <c r="AP61" s="537">
        <f>'Schedule 3B_Income_Eastern'!AP61+'Schedule 3C_Income_Western'!AP61+'Schedule 3D_Income_The Cape'!AP61</f>
        <v>0</v>
      </c>
      <c r="AQ61" s="537">
        <f>'Schedule 3B_Income_Eastern'!AQ61+'Schedule 3C_Income_Western'!AQ61+'Schedule 3D_Income_The Cape'!AQ61</f>
        <v>0</v>
      </c>
      <c r="AR61" s="537">
        <f>'Schedule 3B_Income_Eastern'!AR61+'Schedule 3C_Income_Western'!AR61+'Schedule 3D_Income_The Cape'!AR61</f>
        <v>0</v>
      </c>
      <c r="AS61" s="537">
        <f>'Schedule 3B_Income_Eastern'!AS61+'Schedule 3C_Income_Western'!AS61+'Schedule 3D_Income_The Cape'!AS61</f>
        <v>0</v>
      </c>
      <c r="AT61" s="537">
        <f>'Schedule 3B_Income_Eastern'!AT61+'Schedule 3C_Income_Western'!AT61+'Schedule 3D_Income_The Cape'!AT61</f>
        <v>0</v>
      </c>
      <c r="AU61" s="537">
        <f>'Schedule 3B_Income_Eastern'!AU61+'Schedule 3C_Income_Western'!AU61+'Schedule 3D_Income_The Cape'!AU61</f>
        <v>0</v>
      </c>
      <c r="AV61" s="537">
        <f>'Schedule 3B_Income_Eastern'!AV61+'Schedule 3C_Income_Western'!AV61+'Schedule 3D_Income_The Cape'!AV61</f>
        <v>0</v>
      </c>
      <c r="AW61" s="537">
        <f>'Schedule 3B_Income_Eastern'!AW61+'Schedule 3C_Income_Western'!AW61+'Schedule 3D_Income_The Cape'!AW61</f>
        <v>0</v>
      </c>
      <c r="AX61" s="895">
        <v>38</v>
      </c>
      <c r="AY61" s="537">
        <f>'Schedule 3B_Income_Eastern'!AY61+'Schedule 3C_Income_Western'!AY61+'Schedule 3D_Income_The Cape'!AY61</f>
        <v>0</v>
      </c>
      <c r="AZ61" s="537">
        <f>'Schedule 3B_Income_Eastern'!AZ61+'Schedule 3C_Income_Western'!AZ61+'Schedule 3D_Income_The Cape'!AZ61</f>
        <v>0</v>
      </c>
      <c r="BA61" s="537">
        <f>'Schedule 3B_Income_Eastern'!BA61+'Schedule 3C_Income_Western'!BA61+'Schedule 3D_Income_The Cape'!BA61</f>
        <v>0</v>
      </c>
      <c r="BB61" s="537">
        <f>'Schedule 3B_Income_Eastern'!BB61+'Schedule 3C_Income_Western'!BB61+'Schedule 3D_Income_The Cape'!BB61</f>
        <v>0</v>
      </c>
      <c r="BC61" s="537">
        <f>'Schedule 3B_Income_Eastern'!BC61+'Schedule 3C_Income_Western'!BC61+'Schedule 3D_Income_The Cape'!BC61</f>
        <v>0</v>
      </c>
      <c r="BD61" s="537">
        <f>'Schedule 3B_Income_Eastern'!BD61+'Schedule 3C_Income_Western'!BD61+'Schedule 3D_Income_The Cape'!BD61</f>
        <v>0</v>
      </c>
      <c r="BE61" s="537">
        <f>'Schedule 3B_Income_Eastern'!BE61+'Schedule 3C_Income_Western'!BE61+'Schedule 3D_Income_The Cape'!BE61</f>
        <v>0</v>
      </c>
      <c r="BF61" s="537">
        <f>'Schedule 3B_Income_Eastern'!BF61+'Schedule 3C_Income_Western'!BF61+'Schedule 3D_Income_The Cape'!BF61</f>
        <v>0</v>
      </c>
      <c r="BG61" s="537">
        <f>'Schedule 3B_Income_Eastern'!BG61+'Schedule 3C_Income_Western'!BG61+'Schedule 3D_Income_The Cape'!BG61</f>
        <v>0</v>
      </c>
      <c r="BH61" s="537">
        <f>'Schedule 3B_Income_Eastern'!BH61+'Schedule 3C_Income_Western'!BH61+'Schedule 3D_Income_The Cape'!BH61</f>
        <v>0</v>
      </c>
      <c r="BI61" s="537">
        <f>'Schedule 3B_Income_Eastern'!BI61+'Schedule 3C_Income_Western'!BI61+'Schedule 3D_Income_The Cape'!BI61</f>
        <v>0</v>
      </c>
      <c r="BJ61" s="895">
        <v>38</v>
      </c>
      <c r="BK61" s="537">
        <f>'Schedule 3B_Income_Eastern'!BK61+'Schedule 3C_Income_Western'!BK61+'Schedule 3D_Income_The Cape'!BK61</f>
        <v>0</v>
      </c>
      <c r="BL61" s="537">
        <f>'Schedule 3B_Income_Eastern'!BL61+'Schedule 3C_Income_Western'!BL61+'Schedule 3D_Income_The Cape'!BL61</f>
        <v>0</v>
      </c>
      <c r="BM61" s="537">
        <f>'Schedule 3B_Income_Eastern'!BM61+'Schedule 3C_Income_Western'!BM61+'Schedule 3D_Income_The Cape'!BM61</f>
        <v>0</v>
      </c>
      <c r="BN61" s="537">
        <f>'Schedule 3B_Income_Eastern'!BN61+'Schedule 3C_Income_Western'!BN61+'Schedule 3D_Income_The Cape'!BN61</f>
        <v>0</v>
      </c>
      <c r="BO61" s="537">
        <f>'Schedule 3B_Income_Eastern'!BO61+'Schedule 3C_Income_Western'!BO61+'Schedule 3D_Income_The Cape'!BO61</f>
        <v>0</v>
      </c>
      <c r="BP61" s="537">
        <f>'Schedule 3B_Income_Eastern'!BP61+'Schedule 3C_Income_Western'!BP61+'Schedule 3D_Income_The Cape'!BP61</f>
        <v>0</v>
      </c>
      <c r="BQ61" s="537">
        <f>'Schedule 3B_Income_Eastern'!BQ61+'Schedule 3C_Income_Western'!BQ61+'Schedule 3D_Income_The Cape'!BQ61</f>
        <v>0</v>
      </c>
      <c r="BR61" s="537">
        <f>'Schedule 3B_Income_Eastern'!BR61+'Schedule 3C_Income_Western'!BR61+'Schedule 3D_Income_The Cape'!BR61</f>
        <v>0</v>
      </c>
      <c r="BS61" s="537">
        <f>'Schedule 3B_Income_Eastern'!BS61+'Schedule 3C_Income_Western'!BS61+'Schedule 3D_Income_The Cape'!BS61</f>
        <v>0</v>
      </c>
      <c r="BT61" s="537">
        <f>'Schedule 3B_Income_Eastern'!BT61+'Schedule 3C_Income_Western'!BT61+'Schedule 3D_Income_The Cape'!BT61</f>
        <v>0</v>
      </c>
      <c r="BU61" s="537">
        <f>'Schedule 3B_Income_Eastern'!BU61+'Schedule 3C_Income_Western'!BU61+'Schedule 3D_Income_The Cape'!BU61</f>
        <v>0</v>
      </c>
      <c r="BV61" s="895">
        <v>38</v>
      </c>
      <c r="BW61" s="537">
        <f>'Schedule 3B_Income_Eastern'!BW61+'Schedule 3C_Income_Western'!BW61+'Schedule 3D_Income_The Cape'!BW61</f>
        <v>0</v>
      </c>
      <c r="BX61" s="537">
        <f>'Schedule 3B_Income_Eastern'!BX61+'Schedule 3C_Income_Western'!BX61+'Schedule 3D_Income_The Cape'!BX61</f>
        <v>0</v>
      </c>
      <c r="BY61" s="537">
        <f>'Schedule 3B_Income_Eastern'!BY61+'Schedule 3C_Income_Western'!BY61+'Schedule 3D_Income_The Cape'!BY61</f>
        <v>0</v>
      </c>
      <c r="BZ61" s="537">
        <f>'Schedule 3B_Income_Eastern'!BZ61+'Schedule 3C_Income_Western'!BZ61+'Schedule 3D_Income_The Cape'!BZ61</f>
        <v>0</v>
      </c>
      <c r="CA61" s="537">
        <f>'Schedule 3B_Income_Eastern'!CA61+'Schedule 3C_Income_Western'!CA61+'Schedule 3D_Income_The Cape'!CA61</f>
        <v>0</v>
      </c>
      <c r="CB61" s="537">
        <f>'Schedule 3B_Income_Eastern'!CB61+'Schedule 3C_Income_Western'!CB61+'Schedule 3D_Income_The Cape'!CB61</f>
        <v>0</v>
      </c>
      <c r="CC61" s="537">
        <f>'Schedule 3B_Income_Eastern'!CC61+'Schedule 3C_Income_Western'!CC61+'Schedule 3D_Income_The Cape'!CC61</f>
        <v>0</v>
      </c>
      <c r="CD61" s="537">
        <f>'Schedule 3B_Income_Eastern'!CD61+'Schedule 3C_Income_Western'!CD61+'Schedule 3D_Income_The Cape'!CD61</f>
        <v>0</v>
      </c>
      <c r="CE61" s="537">
        <f>'Schedule 3B_Income_Eastern'!CE61+'Schedule 3C_Income_Western'!CE61+'Schedule 3D_Income_The Cape'!CE61</f>
        <v>0</v>
      </c>
      <c r="CF61" s="537">
        <f>'Schedule 3B_Income_Eastern'!CF61+'Schedule 3C_Income_Western'!CF61+'Schedule 3D_Income_The Cape'!CF61</f>
        <v>0</v>
      </c>
      <c r="CG61" s="537">
        <f>'Schedule 3B_Income_Eastern'!CG61+'Schedule 3C_Income_Western'!CG61+'Schedule 3D_Income_The Cape'!CG61</f>
        <v>0</v>
      </c>
      <c r="CH61" s="895">
        <v>38</v>
      </c>
      <c r="CI61" s="537">
        <f>'Schedule 3B_Income_Eastern'!CI61+'Schedule 3C_Income_Western'!CI61+'Schedule 3D_Income_The Cape'!CI61</f>
        <v>0</v>
      </c>
      <c r="CJ61" s="537">
        <f>'Schedule 3B_Income_Eastern'!CJ61+'Schedule 3C_Income_Western'!CJ61+'Schedule 3D_Income_The Cape'!CJ61</f>
        <v>0</v>
      </c>
      <c r="CK61" s="537">
        <f>'Schedule 3B_Income_Eastern'!CK61+'Schedule 3C_Income_Western'!CK61+'Schedule 3D_Income_The Cape'!CK61</f>
        <v>0</v>
      </c>
      <c r="CL61" s="537">
        <f>'Schedule 3B_Income_Eastern'!CL61+'Schedule 3C_Income_Western'!CL61+'Schedule 3D_Income_The Cape'!CL61</f>
        <v>0</v>
      </c>
      <c r="CM61" s="367">
        <f t="shared" si="16"/>
        <v>0</v>
      </c>
      <c r="CN61" s="537">
        <f>'Schedule 3B_Income_Eastern'!CN61+'Schedule 3C_Income_Western'!CN61+'Schedule 3D_Income_The Cape'!CN61</f>
        <v>0</v>
      </c>
      <c r="CO61" s="537">
        <f>'Schedule 3B_Income_Eastern'!CO61+'Schedule 3C_Income_Western'!CO61+'Schedule 3D_Income_The Cape'!CO61</f>
        <v>0</v>
      </c>
      <c r="CP61" s="537">
        <f>'Schedule 3B_Income_Eastern'!CP61+'Schedule 3C_Income_Western'!CP61+'Schedule 3D_Income_The Cape'!CP61</f>
        <v>0</v>
      </c>
      <c r="CQ61" s="537">
        <f>'Schedule 3B_Income_Eastern'!CQ61+'Schedule 3C_Income_Western'!CQ61+'Schedule 3D_Income_The Cape'!CQ61</f>
        <v>0</v>
      </c>
      <c r="CR61" s="367">
        <f t="shared" si="17"/>
        <v>0</v>
      </c>
      <c r="CS61" s="537">
        <f>'Schedule 3B_Income_Eastern'!CS61+'Schedule 3C_Income_Western'!CS61+'Schedule 3D_Income_The Cape'!CS61</f>
        <v>0</v>
      </c>
      <c r="CT61" s="537">
        <f>'Schedule 3B_Income_Eastern'!CT61+'Schedule 3C_Income_Western'!CT61+'Schedule 3D_Income_The Cape'!CT61</f>
        <v>0</v>
      </c>
      <c r="CU61" s="537">
        <f>'Schedule 3B_Income_Eastern'!CU61+'Schedule 3C_Income_Western'!CU61+'Schedule 3D_Income_The Cape'!CU61</f>
        <v>0</v>
      </c>
      <c r="CV61" s="537">
        <f>'Schedule 3B_Income_Eastern'!CV61+'Schedule 3C_Income_Western'!CV61+'Schedule 3D_Income_The Cape'!CV61</f>
        <v>0</v>
      </c>
      <c r="CW61" s="367">
        <f t="shared" si="18"/>
        <v>0</v>
      </c>
    </row>
    <row r="62" spans="1:101" ht="15.75" customHeight="1">
      <c r="A62" s="894" t="s">
        <v>255</v>
      </c>
      <c r="B62" s="895">
        <v>39</v>
      </c>
      <c r="C62" s="537">
        <f>'Schedule 3B_Income_Eastern'!C62+'Schedule 3C_Income_Western'!C62+'Schedule 3D_Income_The Cape'!C62</f>
        <v>0</v>
      </c>
      <c r="D62" s="537">
        <f>'Schedule 3B_Income_Eastern'!D62+'Schedule 3C_Income_Western'!D62+'Schedule 3D_Income_The Cape'!D62</f>
        <v>0</v>
      </c>
      <c r="E62" s="537">
        <f>'Schedule 3B_Income_Eastern'!E62+'Schedule 3C_Income_Western'!E62+'Schedule 3D_Income_The Cape'!E62</f>
        <v>0</v>
      </c>
      <c r="F62" s="537">
        <f>'Schedule 3B_Income_Eastern'!F62+'Schedule 3C_Income_Western'!F62+'Schedule 3D_Income_The Cape'!F62</f>
        <v>0</v>
      </c>
      <c r="G62" s="537">
        <f>'Schedule 3B_Income_Eastern'!G62+'Schedule 3C_Income_Western'!G62+'Schedule 3D_Income_The Cape'!G62</f>
        <v>0</v>
      </c>
      <c r="H62" s="537">
        <f>'Schedule 3B_Income_Eastern'!H62+'Schedule 3C_Income_Western'!H62+'Schedule 3D_Income_The Cape'!H62</f>
        <v>0</v>
      </c>
      <c r="I62" s="537">
        <f>'Schedule 3B_Income_Eastern'!I62+'Schedule 3C_Income_Western'!I62+'Schedule 3D_Income_The Cape'!I62</f>
        <v>0</v>
      </c>
      <c r="J62" s="537">
        <f>'Schedule 3B_Income_Eastern'!J62+'Schedule 3C_Income_Western'!J62+'Schedule 3D_Income_The Cape'!J62</f>
        <v>0</v>
      </c>
      <c r="K62" s="537">
        <f>'Schedule 3B_Income_Eastern'!K62+'Schedule 3C_Income_Western'!K62+'Schedule 3D_Income_The Cape'!K62</f>
        <v>0</v>
      </c>
      <c r="L62" s="537">
        <f>'Schedule 3B_Income_Eastern'!L62+'Schedule 3C_Income_Western'!L62+'Schedule 3D_Income_The Cape'!L62</f>
        <v>0</v>
      </c>
      <c r="M62" s="537">
        <f>'Schedule 3B_Income_Eastern'!M62+'Schedule 3C_Income_Western'!M62+'Schedule 3D_Income_The Cape'!M62</f>
        <v>0</v>
      </c>
      <c r="N62" s="895">
        <v>39</v>
      </c>
      <c r="O62" s="537">
        <f>'Schedule 3B_Income_Eastern'!O62+'Schedule 3C_Income_Western'!O62+'Schedule 3D_Income_The Cape'!O62</f>
        <v>0</v>
      </c>
      <c r="P62" s="537">
        <f>'Schedule 3B_Income_Eastern'!P62+'Schedule 3C_Income_Western'!P62+'Schedule 3D_Income_The Cape'!P62</f>
        <v>0</v>
      </c>
      <c r="Q62" s="537">
        <f>'Schedule 3B_Income_Eastern'!Q62+'Schedule 3C_Income_Western'!Q62+'Schedule 3D_Income_The Cape'!Q62</f>
        <v>0</v>
      </c>
      <c r="R62" s="537">
        <f>'Schedule 3B_Income_Eastern'!R62+'Schedule 3C_Income_Western'!R62+'Schedule 3D_Income_The Cape'!R62</f>
        <v>0</v>
      </c>
      <c r="S62" s="537">
        <f>'Schedule 3B_Income_Eastern'!S62+'Schedule 3C_Income_Western'!S62+'Schedule 3D_Income_The Cape'!S62</f>
        <v>0</v>
      </c>
      <c r="T62" s="537">
        <f>'Schedule 3B_Income_Eastern'!T62+'Schedule 3C_Income_Western'!T62+'Schedule 3D_Income_The Cape'!T62</f>
        <v>0</v>
      </c>
      <c r="U62" s="537">
        <f>'Schedule 3B_Income_Eastern'!U62+'Schedule 3C_Income_Western'!U62+'Schedule 3D_Income_The Cape'!U62</f>
        <v>0</v>
      </c>
      <c r="V62" s="537">
        <f>'Schedule 3B_Income_Eastern'!V62+'Schedule 3C_Income_Western'!V62+'Schedule 3D_Income_The Cape'!V62</f>
        <v>0</v>
      </c>
      <c r="W62" s="537">
        <f>'Schedule 3B_Income_Eastern'!W62+'Schedule 3C_Income_Western'!W62+'Schedule 3D_Income_The Cape'!W62</f>
        <v>0</v>
      </c>
      <c r="X62" s="537">
        <f>'Schedule 3B_Income_Eastern'!X62+'Schedule 3C_Income_Western'!X62+'Schedule 3D_Income_The Cape'!X62</f>
        <v>0</v>
      </c>
      <c r="Y62" s="537">
        <f>'Schedule 3B_Income_Eastern'!Y62+'Schedule 3C_Income_Western'!Y62+'Schedule 3D_Income_The Cape'!Y62</f>
        <v>0</v>
      </c>
      <c r="Z62" s="895">
        <v>39</v>
      </c>
      <c r="AA62" s="537">
        <f>'Schedule 3B_Income_Eastern'!AA62+'Schedule 3C_Income_Western'!AA62+'Schedule 3D_Income_The Cape'!AA62</f>
        <v>0</v>
      </c>
      <c r="AB62" s="537">
        <f>'Schedule 3B_Income_Eastern'!AB62+'Schedule 3C_Income_Western'!AB62+'Schedule 3D_Income_The Cape'!AB62</f>
        <v>0</v>
      </c>
      <c r="AC62" s="537">
        <f>'Schedule 3B_Income_Eastern'!AC62+'Schedule 3C_Income_Western'!AC62+'Schedule 3D_Income_The Cape'!AC62</f>
        <v>0</v>
      </c>
      <c r="AD62" s="537">
        <f>'Schedule 3B_Income_Eastern'!AD62+'Schedule 3C_Income_Western'!AD62+'Schedule 3D_Income_The Cape'!AD62</f>
        <v>0</v>
      </c>
      <c r="AE62" s="537">
        <f>'Schedule 3B_Income_Eastern'!AE62+'Schedule 3C_Income_Western'!AE62+'Schedule 3D_Income_The Cape'!AE62</f>
        <v>0</v>
      </c>
      <c r="AF62" s="537">
        <f>'Schedule 3B_Income_Eastern'!AF62+'Schedule 3C_Income_Western'!AF62+'Schedule 3D_Income_The Cape'!AF62</f>
        <v>0</v>
      </c>
      <c r="AG62" s="537">
        <f>'Schedule 3B_Income_Eastern'!AG62+'Schedule 3C_Income_Western'!AG62+'Schedule 3D_Income_The Cape'!AG62</f>
        <v>0</v>
      </c>
      <c r="AH62" s="537">
        <f>'Schedule 3B_Income_Eastern'!AH62+'Schedule 3C_Income_Western'!AH62+'Schedule 3D_Income_The Cape'!AH62</f>
        <v>0</v>
      </c>
      <c r="AI62" s="537">
        <f>'Schedule 3B_Income_Eastern'!AI62+'Schedule 3C_Income_Western'!AI62+'Schedule 3D_Income_The Cape'!AI62</f>
        <v>0</v>
      </c>
      <c r="AJ62" s="537">
        <f>'Schedule 3B_Income_Eastern'!AJ62+'Schedule 3C_Income_Western'!AJ62+'Schedule 3D_Income_The Cape'!AJ62</f>
        <v>0</v>
      </c>
      <c r="AK62" s="537">
        <f>'Schedule 3B_Income_Eastern'!AK62+'Schedule 3C_Income_Western'!AK62+'Schedule 3D_Income_The Cape'!AK62</f>
        <v>0</v>
      </c>
      <c r="AL62" s="895">
        <v>39</v>
      </c>
      <c r="AM62" s="537">
        <f>'Schedule 3B_Income_Eastern'!AM62+'Schedule 3C_Income_Western'!AM62+'Schedule 3D_Income_The Cape'!AM62</f>
        <v>0</v>
      </c>
      <c r="AN62" s="537">
        <f>'Schedule 3B_Income_Eastern'!AN62+'Schedule 3C_Income_Western'!AN62+'Schedule 3D_Income_The Cape'!AN62</f>
        <v>0</v>
      </c>
      <c r="AO62" s="537">
        <f>'Schedule 3B_Income_Eastern'!AO62+'Schedule 3C_Income_Western'!AO62+'Schedule 3D_Income_The Cape'!AO62</f>
        <v>0</v>
      </c>
      <c r="AP62" s="537">
        <f>'Schedule 3B_Income_Eastern'!AP62+'Schedule 3C_Income_Western'!AP62+'Schedule 3D_Income_The Cape'!AP62</f>
        <v>0</v>
      </c>
      <c r="AQ62" s="537">
        <f>'Schedule 3B_Income_Eastern'!AQ62+'Schedule 3C_Income_Western'!AQ62+'Schedule 3D_Income_The Cape'!AQ62</f>
        <v>0</v>
      </c>
      <c r="AR62" s="537">
        <f>'Schedule 3B_Income_Eastern'!AR62+'Schedule 3C_Income_Western'!AR62+'Schedule 3D_Income_The Cape'!AR62</f>
        <v>0</v>
      </c>
      <c r="AS62" s="537">
        <f>'Schedule 3B_Income_Eastern'!AS62+'Schedule 3C_Income_Western'!AS62+'Schedule 3D_Income_The Cape'!AS62</f>
        <v>0</v>
      </c>
      <c r="AT62" s="537">
        <f>'Schedule 3B_Income_Eastern'!AT62+'Schedule 3C_Income_Western'!AT62+'Schedule 3D_Income_The Cape'!AT62</f>
        <v>0</v>
      </c>
      <c r="AU62" s="537">
        <f>'Schedule 3B_Income_Eastern'!AU62+'Schedule 3C_Income_Western'!AU62+'Schedule 3D_Income_The Cape'!AU62</f>
        <v>0</v>
      </c>
      <c r="AV62" s="537">
        <f>'Schedule 3B_Income_Eastern'!AV62+'Schedule 3C_Income_Western'!AV62+'Schedule 3D_Income_The Cape'!AV62</f>
        <v>0</v>
      </c>
      <c r="AW62" s="537">
        <f>'Schedule 3B_Income_Eastern'!AW62+'Schedule 3C_Income_Western'!AW62+'Schedule 3D_Income_The Cape'!AW62</f>
        <v>0</v>
      </c>
      <c r="AX62" s="895">
        <v>39</v>
      </c>
      <c r="AY62" s="537">
        <f>'Schedule 3B_Income_Eastern'!AY62+'Schedule 3C_Income_Western'!AY62+'Schedule 3D_Income_The Cape'!AY62</f>
        <v>0</v>
      </c>
      <c r="AZ62" s="537">
        <f>'Schedule 3B_Income_Eastern'!AZ62+'Schedule 3C_Income_Western'!AZ62+'Schedule 3D_Income_The Cape'!AZ62</f>
        <v>0</v>
      </c>
      <c r="BA62" s="537">
        <f>'Schedule 3B_Income_Eastern'!BA62+'Schedule 3C_Income_Western'!BA62+'Schedule 3D_Income_The Cape'!BA62</f>
        <v>0</v>
      </c>
      <c r="BB62" s="537">
        <f>'Schedule 3B_Income_Eastern'!BB62+'Schedule 3C_Income_Western'!BB62+'Schedule 3D_Income_The Cape'!BB62</f>
        <v>0</v>
      </c>
      <c r="BC62" s="537">
        <f>'Schedule 3B_Income_Eastern'!BC62+'Schedule 3C_Income_Western'!BC62+'Schedule 3D_Income_The Cape'!BC62</f>
        <v>0</v>
      </c>
      <c r="BD62" s="537">
        <f>'Schedule 3B_Income_Eastern'!BD62+'Schedule 3C_Income_Western'!BD62+'Schedule 3D_Income_The Cape'!BD62</f>
        <v>0</v>
      </c>
      <c r="BE62" s="537">
        <f>'Schedule 3B_Income_Eastern'!BE62+'Schedule 3C_Income_Western'!BE62+'Schedule 3D_Income_The Cape'!BE62</f>
        <v>0</v>
      </c>
      <c r="BF62" s="537">
        <f>'Schedule 3B_Income_Eastern'!BF62+'Schedule 3C_Income_Western'!BF62+'Schedule 3D_Income_The Cape'!BF62</f>
        <v>0</v>
      </c>
      <c r="BG62" s="537">
        <f>'Schedule 3B_Income_Eastern'!BG62+'Schedule 3C_Income_Western'!BG62+'Schedule 3D_Income_The Cape'!BG62</f>
        <v>0</v>
      </c>
      <c r="BH62" s="537">
        <f>'Schedule 3B_Income_Eastern'!BH62+'Schedule 3C_Income_Western'!BH62+'Schedule 3D_Income_The Cape'!BH62</f>
        <v>0</v>
      </c>
      <c r="BI62" s="537">
        <f>'Schedule 3B_Income_Eastern'!BI62+'Schedule 3C_Income_Western'!BI62+'Schedule 3D_Income_The Cape'!BI62</f>
        <v>0</v>
      </c>
      <c r="BJ62" s="895">
        <v>39</v>
      </c>
      <c r="BK62" s="537">
        <f>'Schedule 3B_Income_Eastern'!BK62+'Schedule 3C_Income_Western'!BK62+'Schedule 3D_Income_The Cape'!BK62</f>
        <v>0</v>
      </c>
      <c r="BL62" s="537">
        <f>'Schedule 3B_Income_Eastern'!BL62+'Schedule 3C_Income_Western'!BL62+'Schedule 3D_Income_The Cape'!BL62</f>
        <v>0</v>
      </c>
      <c r="BM62" s="537">
        <f>'Schedule 3B_Income_Eastern'!BM62+'Schedule 3C_Income_Western'!BM62+'Schedule 3D_Income_The Cape'!BM62</f>
        <v>0</v>
      </c>
      <c r="BN62" s="537">
        <f>'Schedule 3B_Income_Eastern'!BN62+'Schedule 3C_Income_Western'!BN62+'Schedule 3D_Income_The Cape'!BN62</f>
        <v>0</v>
      </c>
      <c r="BO62" s="537">
        <f>'Schedule 3B_Income_Eastern'!BO62+'Schedule 3C_Income_Western'!BO62+'Schedule 3D_Income_The Cape'!BO62</f>
        <v>0</v>
      </c>
      <c r="BP62" s="537">
        <f>'Schedule 3B_Income_Eastern'!BP62+'Schedule 3C_Income_Western'!BP62+'Schedule 3D_Income_The Cape'!BP62</f>
        <v>0</v>
      </c>
      <c r="BQ62" s="537">
        <f>'Schedule 3B_Income_Eastern'!BQ62+'Schedule 3C_Income_Western'!BQ62+'Schedule 3D_Income_The Cape'!BQ62</f>
        <v>0</v>
      </c>
      <c r="BR62" s="537">
        <f>'Schedule 3B_Income_Eastern'!BR62+'Schedule 3C_Income_Western'!BR62+'Schedule 3D_Income_The Cape'!BR62</f>
        <v>0</v>
      </c>
      <c r="BS62" s="537">
        <f>'Schedule 3B_Income_Eastern'!BS62+'Schedule 3C_Income_Western'!BS62+'Schedule 3D_Income_The Cape'!BS62</f>
        <v>0</v>
      </c>
      <c r="BT62" s="537">
        <f>'Schedule 3B_Income_Eastern'!BT62+'Schedule 3C_Income_Western'!BT62+'Schedule 3D_Income_The Cape'!BT62</f>
        <v>0</v>
      </c>
      <c r="BU62" s="537">
        <f>'Schedule 3B_Income_Eastern'!BU62+'Schedule 3C_Income_Western'!BU62+'Schedule 3D_Income_The Cape'!BU62</f>
        <v>0</v>
      </c>
      <c r="BV62" s="895">
        <v>39</v>
      </c>
      <c r="BW62" s="537">
        <f>'Schedule 3B_Income_Eastern'!BW62+'Schedule 3C_Income_Western'!BW62+'Schedule 3D_Income_The Cape'!BW62</f>
        <v>0</v>
      </c>
      <c r="BX62" s="537">
        <f>'Schedule 3B_Income_Eastern'!BX62+'Schedule 3C_Income_Western'!BX62+'Schedule 3D_Income_The Cape'!BX62</f>
        <v>0</v>
      </c>
      <c r="BY62" s="537">
        <f>'Schedule 3B_Income_Eastern'!BY62+'Schedule 3C_Income_Western'!BY62+'Schedule 3D_Income_The Cape'!BY62</f>
        <v>0</v>
      </c>
      <c r="BZ62" s="537">
        <f>'Schedule 3B_Income_Eastern'!BZ62+'Schedule 3C_Income_Western'!BZ62+'Schedule 3D_Income_The Cape'!BZ62</f>
        <v>0</v>
      </c>
      <c r="CA62" s="537">
        <f>'Schedule 3B_Income_Eastern'!CA62+'Schedule 3C_Income_Western'!CA62+'Schedule 3D_Income_The Cape'!CA62</f>
        <v>0</v>
      </c>
      <c r="CB62" s="537">
        <f>'Schedule 3B_Income_Eastern'!CB62+'Schedule 3C_Income_Western'!CB62+'Schedule 3D_Income_The Cape'!CB62</f>
        <v>0</v>
      </c>
      <c r="CC62" s="537">
        <f>'Schedule 3B_Income_Eastern'!CC62+'Schedule 3C_Income_Western'!CC62+'Schedule 3D_Income_The Cape'!CC62</f>
        <v>0</v>
      </c>
      <c r="CD62" s="537">
        <f>'Schedule 3B_Income_Eastern'!CD62+'Schedule 3C_Income_Western'!CD62+'Schedule 3D_Income_The Cape'!CD62</f>
        <v>0</v>
      </c>
      <c r="CE62" s="537">
        <f>'Schedule 3B_Income_Eastern'!CE62+'Schedule 3C_Income_Western'!CE62+'Schedule 3D_Income_The Cape'!CE62</f>
        <v>0</v>
      </c>
      <c r="CF62" s="537">
        <f>'Schedule 3B_Income_Eastern'!CF62+'Schedule 3C_Income_Western'!CF62+'Schedule 3D_Income_The Cape'!CF62</f>
        <v>0</v>
      </c>
      <c r="CG62" s="537">
        <f>'Schedule 3B_Income_Eastern'!CG62+'Schedule 3C_Income_Western'!CG62+'Schedule 3D_Income_The Cape'!CG62</f>
        <v>0</v>
      </c>
      <c r="CH62" s="895">
        <v>39</v>
      </c>
      <c r="CI62" s="537">
        <f>'Schedule 3B_Income_Eastern'!CI62+'Schedule 3C_Income_Western'!CI62+'Schedule 3D_Income_The Cape'!CI62</f>
        <v>0</v>
      </c>
      <c r="CJ62" s="537">
        <f>'Schedule 3B_Income_Eastern'!CJ62+'Schedule 3C_Income_Western'!CJ62+'Schedule 3D_Income_The Cape'!CJ62</f>
        <v>0</v>
      </c>
      <c r="CK62" s="537">
        <f>'Schedule 3B_Income_Eastern'!CK62+'Schedule 3C_Income_Western'!CK62+'Schedule 3D_Income_The Cape'!CK62</f>
        <v>0</v>
      </c>
      <c r="CL62" s="537">
        <f>'Schedule 3B_Income_Eastern'!CL62+'Schedule 3C_Income_Western'!CL62+'Schedule 3D_Income_The Cape'!CL62</f>
        <v>0</v>
      </c>
      <c r="CM62" s="367">
        <f t="shared" si="16"/>
        <v>0</v>
      </c>
      <c r="CN62" s="537">
        <f>'Schedule 3B_Income_Eastern'!CN62+'Schedule 3C_Income_Western'!CN62+'Schedule 3D_Income_The Cape'!CN62</f>
        <v>0</v>
      </c>
      <c r="CO62" s="537">
        <f>'Schedule 3B_Income_Eastern'!CO62+'Schedule 3C_Income_Western'!CO62+'Schedule 3D_Income_The Cape'!CO62</f>
        <v>0</v>
      </c>
      <c r="CP62" s="537">
        <f>'Schedule 3B_Income_Eastern'!CP62+'Schedule 3C_Income_Western'!CP62+'Schedule 3D_Income_The Cape'!CP62</f>
        <v>0</v>
      </c>
      <c r="CQ62" s="537">
        <f>'Schedule 3B_Income_Eastern'!CQ62+'Schedule 3C_Income_Western'!CQ62+'Schedule 3D_Income_The Cape'!CQ62</f>
        <v>0</v>
      </c>
      <c r="CR62" s="367">
        <f t="shared" si="17"/>
        <v>0</v>
      </c>
      <c r="CS62" s="537">
        <f>'Schedule 3B_Income_Eastern'!CS62+'Schedule 3C_Income_Western'!CS62+'Schedule 3D_Income_The Cape'!CS62</f>
        <v>0</v>
      </c>
      <c r="CT62" s="537">
        <f>'Schedule 3B_Income_Eastern'!CT62+'Schedule 3C_Income_Western'!CT62+'Schedule 3D_Income_The Cape'!CT62</f>
        <v>0</v>
      </c>
      <c r="CU62" s="537">
        <f>'Schedule 3B_Income_Eastern'!CU62+'Schedule 3C_Income_Western'!CU62+'Schedule 3D_Income_The Cape'!CU62</f>
        <v>0</v>
      </c>
      <c r="CV62" s="537">
        <f>'Schedule 3B_Income_Eastern'!CV62+'Schedule 3C_Income_Western'!CV62+'Schedule 3D_Income_The Cape'!CV62</f>
        <v>0</v>
      </c>
      <c r="CW62" s="367">
        <f t="shared" si="18"/>
        <v>0</v>
      </c>
    </row>
    <row r="63" spans="1:101" ht="15.75" customHeight="1">
      <c r="A63" s="894" t="s">
        <v>257</v>
      </c>
      <c r="B63" s="895">
        <v>40</v>
      </c>
      <c r="C63" s="537">
        <f>'Schedule 3B_Income_Eastern'!C63+'Schedule 3C_Income_Western'!C63+'Schedule 3D_Income_The Cape'!C63</f>
        <v>0</v>
      </c>
      <c r="D63" s="537">
        <f>'Schedule 3B_Income_Eastern'!D63+'Schedule 3C_Income_Western'!D63+'Schedule 3D_Income_The Cape'!D63</f>
        <v>0</v>
      </c>
      <c r="E63" s="537">
        <f>'Schedule 3B_Income_Eastern'!E63+'Schedule 3C_Income_Western'!E63+'Schedule 3D_Income_The Cape'!E63</f>
        <v>0</v>
      </c>
      <c r="F63" s="537">
        <f>'Schedule 3B_Income_Eastern'!F63+'Schedule 3C_Income_Western'!F63+'Schedule 3D_Income_The Cape'!F63</f>
        <v>0</v>
      </c>
      <c r="G63" s="537">
        <f>'Schedule 3B_Income_Eastern'!G63+'Schedule 3C_Income_Western'!G63+'Schedule 3D_Income_The Cape'!G63</f>
        <v>0</v>
      </c>
      <c r="H63" s="537">
        <f>'Schedule 3B_Income_Eastern'!H63+'Schedule 3C_Income_Western'!H63+'Schedule 3D_Income_The Cape'!H63</f>
        <v>0</v>
      </c>
      <c r="I63" s="537">
        <f>'Schedule 3B_Income_Eastern'!I63+'Schedule 3C_Income_Western'!I63+'Schedule 3D_Income_The Cape'!I63</f>
        <v>0</v>
      </c>
      <c r="J63" s="537">
        <f>'Schedule 3B_Income_Eastern'!J63+'Schedule 3C_Income_Western'!J63+'Schedule 3D_Income_The Cape'!J63</f>
        <v>0</v>
      </c>
      <c r="K63" s="537">
        <f>'Schedule 3B_Income_Eastern'!K63+'Schedule 3C_Income_Western'!K63+'Schedule 3D_Income_The Cape'!K63</f>
        <v>0</v>
      </c>
      <c r="L63" s="537">
        <f>'Schedule 3B_Income_Eastern'!L63+'Schedule 3C_Income_Western'!L63+'Schedule 3D_Income_The Cape'!L63</f>
        <v>0</v>
      </c>
      <c r="M63" s="537">
        <f>'Schedule 3B_Income_Eastern'!M63+'Schedule 3C_Income_Western'!M63+'Schedule 3D_Income_The Cape'!M63</f>
        <v>0</v>
      </c>
      <c r="N63" s="895">
        <v>40</v>
      </c>
      <c r="O63" s="537">
        <f>'Schedule 3B_Income_Eastern'!O63+'Schedule 3C_Income_Western'!O63+'Schedule 3D_Income_The Cape'!O63</f>
        <v>0</v>
      </c>
      <c r="P63" s="537">
        <f>'Schedule 3B_Income_Eastern'!P63+'Schedule 3C_Income_Western'!P63+'Schedule 3D_Income_The Cape'!P63</f>
        <v>0</v>
      </c>
      <c r="Q63" s="537">
        <f>'Schedule 3B_Income_Eastern'!Q63+'Schedule 3C_Income_Western'!Q63+'Schedule 3D_Income_The Cape'!Q63</f>
        <v>0</v>
      </c>
      <c r="R63" s="537">
        <f>'Schedule 3B_Income_Eastern'!R63+'Schedule 3C_Income_Western'!R63+'Schedule 3D_Income_The Cape'!R63</f>
        <v>0</v>
      </c>
      <c r="S63" s="537">
        <f>'Schedule 3B_Income_Eastern'!S63+'Schedule 3C_Income_Western'!S63+'Schedule 3D_Income_The Cape'!S63</f>
        <v>0</v>
      </c>
      <c r="T63" s="537">
        <f>'Schedule 3B_Income_Eastern'!T63+'Schedule 3C_Income_Western'!T63+'Schedule 3D_Income_The Cape'!T63</f>
        <v>0</v>
      </c>
      <c r="U63" s="537">
        <f>'Schedule 3B_Income_Eastern'!U63+'Schedule 3C_Income_Western'!U63+'Schedule 3D_Income_The Cape'!U63</f>
        <v>0</v>
      </c>
      <c r="V63" s="537">
        <f>'Schedule 3B_Income_Eastern'!V63+'Schedule 3C_Income_Western'!V63+'Schedule 3D_Income_The Cape'!V63</f>
        <v>0</v>
      </c>
      <c r="W63" s="537">
        <f>'Schedule 3B_Income_Eastern'!W63+'Schedule 3C_Income_Western'!W63+'Schedule 3D_Income_The Cape'!W63</f>
        <v>0</v>
      </c>
      <c r="X63" s="537">
        <f>'Schedule 3B_Income_Eastern'!X63+'Schedule 3C_Income_Western'!X63+'Schedule 3D_Income_The Cape'!X63</f>
        <v>0</v>
      </c>
      <c r="Y63" s="537">
        <f>'Schedule 3B_Income_Eastern'!Y63+'Schedule 3C_Income_Western'!Y63+'Schedule 3D_Income_The Cape'!Y63</f>
        <v>0</v>
      </c>
      <c r="Z63" s="895">
        <v>40</v>
      </c>
      <c r="AA63" s="537">
        <f>'Schedule 3B_Income_Eastern'!AA63+'Schedule 3C_Income_Western'!AA63+'Schedule 3D_Income_The Cape'!AA63</f>
        <v>0</v>
      </c>
      <c r="AB63" s="537">
        <f>'Schedule 3B_Income_Eastern'!AB63+'Schedule 3C_Income_Western'!AB63+'Schedule 3D_Income_The Cape'!AB63</f>
        <v>0</v>
      </c>
      <c r="AC63" s="537">
        <f>'Schedule 3B_Income_Eastern'!AC63+'Schedule 3C_Income_Western'!AC63+'Schedule 3D_Income_The Cape'!AC63</f>
        <v>0</v>
      </c>
      <c r="AD63" s="537">
        <f>'Schedule 3B_Income_Eastern'!AD63+'Schedule 3C_Income_Western'!AD63+'Schedule 3D_Income_The Cape'!AD63</f>
        <v>0</v>
      </c>
      <c r="AE63" s="537">
        <f>'Schedule 3B_Income_Eastern'!AE63+'Schedule 3C_Income_Western'!AE63+'Schedule 3D_Income_The Cape'!AE63</f>
        <v>0</v>
      </c>
      <c r="AF63" s="537">
        <f>'Schedule 3B_Income_Eastern'!AF63+'Schedule 3C_Income_Western'!AF63+'Schedule 3D_Income_The Cape'!AF63</f>
        <v>0</v>
      </c>
      <c r="AG63" s="537">
        <f>'Schedule 3B_Income_Eastern'!AG63+'Schedule 3C_Income_Western'!AG63+'Schedule 3D_Income_The Cape'!AG63</f>
        <v>0</v>
      </c>
      <c r="AH63" s="537">
        <f>'Schedule 3B_Income_Eastern'!AH63+'Schedule 3C_Income_Western'!AH63+'Schedule 3D_Income_The Cape'!AH63</f>
        <v>0</v>
      </c>
      <c r="AI63" s="537">
        <f>'Schedule 3B_Income_Eastern'!AI63+'Schedule 3C_Income_Western'!AI63+'Schedule 3D_Income_The Cape'!AI63</f>
        <v>0</v>
      </c>
      <c r="AJ63" s="537">
        <f>'Schedule 3B_Income_Eastern'!AJ63+'Schedule 3C_Income_Western'!AJ63+'Schedule 3D_Income_The Cape'!AJ63</f>
        <v>0</v>
      </c>
      <c r="AK63" s="537">
        <f>'Schedule 3B_Income_Eastern'!AK63+'Schedule 3C_Income_Western'!AK63+'Schedule 3D_Income_The Cape'!AK63</f>
        <v>0</v>
      </c>
      <c r="AL63" s="895">
        <v>40</v>
      </c>
      <c r="AM63" s="537">
        <f>'Schedule 3B_Income_Eastern'!AM63+'Schedule 3C_Income_Western'!AM63+'Schedule 3D_Income_The Cape'!AM63</f>
        <v>0</v>
      </c>
      <c r="AN63" s="537">
        <f>'Schedule 3B_Income_Eastern'!AN63+'Schedule 3C_Income_Western'!AN63+'Schedule 3D_Income_The Cape'!AN63</f>
        <v>0</v>
      </c>
      <c r="AO63" s="537">
        <f>'Schedule 3B_Income_Eastern'!AO63+'Schedule 3C_Income_Western'!AO63+'Schedule 3D_Income_The Cape'!AO63</f>
        <v>0</v>
      </c>
      <c r="AP63" s="537">
        <f>'Schedule 3B_Income_Eastern'!AP63+'Schedule 3C_Income_Western'!AP63+'Schedule 3D_Income_The Cape'!AP63</f>
        <v>0</v>
      </c>
      <c r="AQ63" s="537">
        <f>'Schedule 3B_Income_Eastern'!AQ63+'Schedule 3C_Income_Western'!AQ63+'Schedule 3D_Income_The Cape'!AQ63</f>
        <v>0</v>
      </c>
      <c r="AR63" s="537">
        <f>'Schedule 3B_Income_Eastern'!AR63+'Schedule 3C_Income_Western'!AR63+'Schedule 3D_Income_The Cape'!AR63</f>
        <v>0</v>
      </c>
      <c r="AS63" s="537">
        <f>'Schedule 3B_Income_Eastern'!AS63+'Schedule 3C_Income_Western'!AS63+'Schedule 3D_Income_The Cape'!AS63</f>
        <v>0</v>
      </c>
      <c r="AT63" s="537">
        <f>'Schedule 3B_Income_Eastern'!AT63+'Schedule 3C_Income_Western'!AT63+'Schedule 3D_Income_The Cape'!AT63</f>
        <v>0</v>
      </c>
      <c r="AU63" s="537">
        <f>'Schedule 3B_Income_Eastern'!AU63+'Schedule 3C_Income_Western'!AU63+'Schedule 3D_Income_The Cape'!AU63</f>
        <v>0</v>
      </c>
      <c r="AV63" s="537">
        <f>'Schedule 3B_Income_Eastern'!AV63+'Schedule 3C_Income_Western'!AV63+'Schedule 3D_Income_The Cape'!AV63</f>
        <v>0</v>
      </c>
      <c r="AW63" s="537">
        <f>'Schedule 3B_Income_Eastern'!AW63+'Schedule 3C_Income_Western'!AW63+'Schedule 3D_Income_The Cape'!AW63</f>
        <v>0</v>
      </c>
      <c r="AX63" s="895">
        <v>40</v>
      </c>
      <c r="AY63" s="537">
        <f>'Schedule 3B_Income_Eastern'!AY63+'Schedule 3C_Income_Western'!AY63+'Schedule 3D_Income_The Cape'!AY63</f>
        <v>0</v>
      </c>
      <c r="AZ63" s="537">
        <f>'Schedule 3B_Income_Eastern'!AZ63+'Schedule 3C_Income_Western'!AZ63+'Schedule 3D_Income_The Cape'!AZ63</f>
        <v>0</v>
      </c>
      <c r="BA63" s="537">
        <f>'Schedule 3B_Income_Eastern'!BA63+'Schedule 3C_Income_Western'!BA63+'Schedule 3D_Income_The Cape'!BA63</f>
        <v>0</v>
      </c>
      <c r="BB63" s="537">
        <f>'Schedule 3B_Income_Eastern'!BB63+'Schedule 3C_Income_Western'!BB63+'Schedule 3D_Income_The Cape'!BB63</f>
        <v>0</v>
      </c>
      <c r="BC63" s="537">
        <f>'Schedule 3B_Income_Eastern'!BC63+'Schedule 3C_Income_Western'!BC63+'Schedule 3D_Income_The Cape'!BC63</f>
        <v>0</v>
      </c>
      <c r="BD63" s="537">
        <f>'Schedule 3B_Income_Eastern'!BD63+'Schedule 3C_Income_Western'!BD63+'Schedule 3D_Income_The Cape'!BD63</f>
        <v>0</v>
      </c>
      <c r="BE63" s="537">
        <f>'Schedule 3B_Income_Eastern'!BE63+'Schedule 3C_Income_Western'!BE63+'Schedule 3D_Income_The Cape'!BE63</f>
        <v>0</v>
      </c>
      <c r="BF63" s="537">
        <f>'Schedule 3B_Income_Eastern'!BF63+'Schedule 3C_Income_Western'!BF63+'Schedule 3D_Income_The Cape'!BF63</f>
        <v>0</v>
      </c>
      <c r="BG63" s="537">
        <f>'Schedule 3B_Income_Eastern'!BG63+'Schedule 3C_Income_Western'!BG63+'Schedule 3D_Income_The Cape'!BG63</f>
        <v>0</v>
      </c>
      <c r="BH63" s="537">
        <f>'Schedule 3B_Income_Eastern'!BH63+'Schedule 3C_Income_Western'!BH63+'Schedule 3D_Income_The Cape'!BH63</f>
        <v>0</v>
      </c>
      <c r="BI63" s="537">
        <f>'Schedule 3B_Income_Eastern'!BI63+'Schedule 3C_Income_Western'!BI63+'Schedule 3D_Income_The Cape'!BI63</f>
        <v>0</v>
      </c>
      <c r="BJ63" s="895">
        <v>40</v>
      </c>
      <c r="BK63" s="537">
        <f>'Schedule 3B_Income_Eastern'!BK63+'Schedule 3C_Income_Western'!BK63+'Schedule 3D_Income_The Cape'!BK63</f>
        <v>0</v>
      </c>
      <c r="BL63" s="537">
        <f>'Schedule 3B_Income_Eastern'!BL63+'Schedule 3C_Income_Western'!BL63+'Schedule 3D_Income_The Cape'!BL63</f>
        <v>0</v>
      </c>
      <c r="BM63" s="537">
        <f>'Schedule 3B_Income_Eastern'!BM63+'Schedule 3C_Income_Western'!BM63+'Schedule 3D_Income_The Cape'!BM63</f>
        <v>0</v>
      </c>
      <c r="BN63" s="537">
        <f>'Schedule 3B_Income_Eastern'!BN63+'Schedule 3C_Income_Western'!BN63+'Schedule 3D_Income_The Cape'!BN63</f>
        <v>0</v>
      </c>
      <c r="BO63" s="537">
        <f>'Schedule 3B_Income_Eastern'!BO63+'Schedule 3C_Income_Western'!BO63+'Schedule 3D_Income_The Cape'!BO63</f>
        <v>0</v>
      </c>
      <c r="BP63" s="537">
        <f>'Schedule 3B_Income_Eastern'!BP63+'Schedule 3C_Income_Western'!BP63+'Schedule 3D_Income_The Cape'!BP63</f>
        <v>0</v>
      </c>
      <c r="BQ63" s="537">
        <f>'Schedule 3B_Income_Eastern'!BQ63+'Schedule 3C_Income_Western'!BQ63+'Schedule 3D_Income_The Cape'!BQ63</f>
        <v>0</v>
      </c>
      <c r="BR63" s="537">
        <f>'Schedule 3B_Income_Eastern'!BR63+'Schedule 3C_Income_Western'!BR63+'Schedule 3D_Income_The Cape'!BR63</f>
        <v>0</v>
      </c>
      <c r="BS63" s="537">
        <f>'Schedule 3B_Income_Eastern'!BS63+'Schedule 3C_Income_Western'!BS63+'Schedule 3D_Income_The Cape'!BS63</f>
        <v>0</v>
      </c>
      <c r="BT63" s="537">
        <f>'Schedule 3B_Income_Eastern'!BT63+'Schedule 3C_Income_Western'!BT63+'Schedule 3D_Income_The Cape'!BT63</f>
        <v>0</v>
      </c>
      <c r="BU63" s="537">
        <f>'Schedule 3B_Income_Eastern'!BU63+'Schedule 3C_Income_Western'!BU63+'Schedule 3D_Income_The Cape'!BU63</f>
        <v>0</v>
      </c>
      <c r="BV63" s="895">
        <v>40</v>
      </c>
      <c r="BW63" s="537">
        <f>'Schedule 3B_Income_Eastern'!BW63+'Schedule 3C_Income_Western'!BW63+'Schedule 3D_Income_The Cape'!BW63</f>
        <v>0</v>
      </c>
      <c r="BX63" s="537">
        <f>'Schedule 3B_Income_Eastern'!BX63+'Schedule 3C_Income_Western'!BX63+'Schedule 3D_Income_The Cape'!BX63</f>
        <v>0</v>
      </c>
      <c r="BY63" s="537">
        <f>'Schedule 3B_Income_Eastern'!BY63+'Schedule 3C_Income_Western'!BY63+'Schedule 3D_Income_The Cape'!BY63</f>
        <v>0</v>
      </c>
      <c r="BZ63" s="537">
        <f>'Schedule 3B_Income_Eastern'!BZ63+'Schedule 3C_Income_Western'!BZ63+'Schedule 3D_Income_The Cape'!BZ63</f>
        <v>0</v>
      </c>
      <c r="CA63" s="537">
        <f>'Schedule 3B_Income_Eastern'!CA63+'Schedule 3C_Income_Western'!CA63+'Schedule 3D_Income_The Cape'!CA63</f>
        <v>0</v>
      </c>
      <c r="CB63" s="537">
        <f>'Schedule 3B_Income_Eastern'!CB63+'Schedule 3C_Income_Western'!CB63+'Schedule 3D_Income_The Cape'!CB63</f>
        <v>0</v>
      </c>
      <c r="CC63" s="537">
        <f>'Schedule 3B_Income_Eastern'!CC63+'Schedule 3C_Income_Western'!CC63+'Schedule 3D_Income_The Cape'!CC63</f>
        <v>0</v>
      </c>
      <c r="CD63" s="537">
        <f>'Schedule 3B_Income_Eastern'!CD63+'Schedule 3C_Income_Western'!CD63+'Schedule 3D_Income_The Cape'!CD63</f>
        <v>0</v>
      </c>
      <c r="CE63" s="537">
        <f>'Schedule 3B_Income_Eastern'!CE63+'Schedule 3C_Income_Western'!CE63+'Schedule 3D_Income_The Cape'!CE63</f>
        <v>0</v>
      </c>
      <c r="CF63" s="537">
        <f>'Schedule 3B_Income_Eastern'!CF63+'Schedule 3C_Income_Western'!CF63+'Schedule 3D_Income_The Cape'!CF63</f>
        <v>0</v>
      </c>
      <c r="CG63" s="537">
        <f>'Schedule 3B_Income_Eastern'!CG63+'Schedule 3C_Income_Western'!CG63+'Schedule 3D_Income_The Cape'!CG63</f>
        <v>0</v>
      </c>
      <c r="CH63" s="895">
        <v>40</v>
      </c>
      <c r="CI63" s="537">
        <f>'Schedule 3B_Income_Eastern'!CI63+'Schedule 3C_Income_Western'!CI63+'Schedule 3D_Income_The Cape'!CI63</f>
        <v>0</v>
      </c>
      <c r="CJ63" s="537">
        <f>'Schedule 3B_Income_Eastern'!CJ63+'Schedule 3C_Income_Western'!CJ63+'Schedule 3D_Income_The Cape'!CJ63</f>
        <v>0</v>
      </c>
      <c r="CK63" s="537">
        <f>'Schedule 3B_Income_Eastern'!CK63+'Schedule 3C_Income_Western'!CK63+'Schedule 3D_Income_The Cape'!CK63</f>
        <v>0</v>
      </c>
      <c r="CL63" s="537">
        <f>'Schedule 3B_Income_Eastern'!CL63+'Schedule 3C_Income_Western'!CL63+'Schedule 3D_Income_The Cape'!CL63</f>
        <v>0</v>
      </c>
      <c r="CM63" s="367">
        <f t="shared" si="16"/>
        <v>0</v>
      </c>
      <c r="CN63" s="537">
        <f>'Schedule 3B_Income_Eastern'!CN63+'Schedule 3C_Income_Western'!CN63+'Schedule 3D_Income_The Cape'!CN63</f>
        <v>0</v>
      </c>
      <c r="CO63" s="537">
        <f>'Schedule 3B_Income_Eastern'!CO63+'Schedule 3C_Income_Western'!CO63+'Schedule 3D_Income_The Cape'!CO63</f>
        <v>0</v>
      </c>
      <c r="CP63" s="537">
        <f>'Schedule 3B_Income_Eastern'!CP63+'Schedule 3C_Income_Western'!CP63+'Schedule 3D_Income_The Cape'!CP63</f>
        <v>0</v>
      </c>
      <c r="CQ63" s="537">
        <f>'Schedule 3B_Income_Eastern'!CQ63+'Schedule 3C_Income_Western'!CQ63+'Schedule 3D_Income_The Cape'!CQ63</f>
        <v>0</v>
      </c>
      <c r="CR63" s="367">
        <f t="shared" si="17"/>
        <v>0</v>
      </c>
      <c r="CS63" s="537">
        <f>'Schedule 3B_Income_Eastern'!CS63+'Schedule 3C_Income_Western'!CS63+'Schedule 3D_Income_The Cape'!CS63</f>
        <v>0</v>
      </c>
      <c r="CT63" s="537">
        <f>'Schedule 3B_Income_Eastern'!CT63+'Schedule 3C_Income_Western'!CT63+'Schedule 3D_Income_The Cape'!CT63</f>
        <v>0</v>
      </c>
      <c r="CU63" s="537">
        <f>'Schedule 3B_Income_Eastern'!CU63+'Schedule 3C_Income_Western'!CU63+'Schedule 3D_Income_The Cape'!CU63</f>
        <v>0</v>
      </c>
      <c r="CV63" s="537">
        <f>'Schedule 3B_Income_Eastern'!CV63+'Schedule 3C_Income_Western'!CV63+'Schedule 3D_Income_The Cape'!CV63</f>
        <v>0</v>
      </c>
      <c r="CW63" s="367">
        <f t="shared" si="18"/>
        <v>0</v>
      </c>
    </row>
    <row r="64" spans="1:101" ht="15.75" customHeight="1">
      <c r="A64" s="894"/>
      <c r="B64" s="895"/>
      <c r="C64" s="170" t="s">
        <v>1362</v>
      </c>
      <c r="D64" s="170" t="s">
        <v>1362</v>
      </c>
      <c r="E64" s="170" t="s">
        <v>1362</v>
      </c>
      <c r="F64" s="170" t="s">
        <v>1362</v>
      </c>
      <c r="G64" s="333"/>
      <c r="H64" s="334" t="s">
        <v>1362</v>
      </c>
      <c r="I64" s="170" t="s">
        <v>1362</v>
      </c>
      <c r="J64" s="170" t="s">
        <v>1362</v>
      </c>
      <c r="K64" s="170" t="s">
        <v>1362</v>
      </c>
      <c r="L64" s="335"/>
      <c r="M64" s="334" t="s">
        <v>1362</v>
      </c>
      <c r="N64" s="895"/>
      <c r="O64" s="170" t="s">
        <v>1362</v>
      </c>
      <c r="P64" s="170" t="s">
        <v>1362</v>
      </c>
      <c r="Q64" s="170" t="s">
        <v>1362</v>
      </c>
      <c r="R64" s="170" t="s">
        <v>1362</v>
      </c>
      <c r="S64" s="333"/>
      <c r="T64" s="334" t="s">
        <v>1362</v>
      </c>
      <c r="U64" s="170" t="s">
        <v>1362</v>
      </c>
      <c r="V64" s="170" t="s">
        <v>1362</v>
      </c>
      <c r="W64" s="170" t="s">
        <v>1362</v>
      </c>
      <c r="X64" s="335"/>
      <c r="Y64" s="334" t="s">
        <v>1362</v>
      </c>
      <c r="Z64" s="895"/>
      <c r="AA64" s="170" t="s">
        <v>1362</v>
      </c>
      <c r="AB64" s="170" t="s">
        <v>1362</v>
      </c>
      <c r="AC64" s="170" t="s">
        <v>1362</v>
      </c>
      <c r="AD64" s="170" t="s">
        <v>1362</v>
      </c>
      <c r="AE64" s="333"/>
      <c r="AF64" s="334" t="s">
        <v>1362</v>
      </c>
      <c r="AG64" s="170" t="s">
        <v>1362</v>
      </c>
      <c r="AH64" s="170" t="s">
        <v>1362</v>
      </c>
      <c r="AI64" s="170" t="s">
        <v>1362</v>
      </c>
      <c r="AJ64" s="335"/>
      <c r="AK64" s="334" t="s">
        <v>1362</v>
      </c>
      <c r="AL64" s="895"/>
      <c r="AM64" s="170" t="s">
        <v>1362</v>
      </c>
      <c r="AN64" s="170" t="s">
        <v>1362</v>
      </c>
      <c r="AO64" s="170" t="s">
        <v>1362</v>
      </c>
      <c r="AP64" s="170" t="s">
        <v>1362</v>
      </c>
      <c r="AQ64" s="333"/>
      <c r="AR64" s="334" t="s">
        <v>1362</v>
      </c>
      <c r="AS64" s="170" t="s">
        <v>1362</v>
      </c>
      <c r="AT64" s="170" t="s">
        <v>1362</v>
      </c>
      <c r="AU64" s="170" t="s">
        <v>1362</v>
      </c>
      <c r="AV64" s="335"/>
      <c r="AW64" s="334" t="s">
        <v>1362</v>
      </c>
      <c r="AX64" s="895"/>
      <c r="AY64" s="170" t="s">
        <v>1362</v>
      </c>
      <c r="AZ64" s="170" t="s">
        <v>1362</v>
      </c>
      <c r="BA64" s="170" t="s">
        <v>1362</v>
      </c>
      <c r="BB64" s="170" t="s">
        <v>1362</v>
      </c>
      <c r="BC64" s="333"/>
      <c r="BD64" s="334" t="s">
        <v>1362</v>
      </c>
      <c r="BE64" s="170" t="s">
        <v>1362</v>
      </c>
      <c r="BF64" s="170" t="s">
        <v>1362</v>
      </c>
      <c r="BG64" s="170" t="s">
        <v>1362</v>
      </c>
      <c r="BH64" s="335"/>
      <c r="BI64" s="334" t="s">
        <v>1362</v>
      </c>
      <c r="BJ64" s="895"/>
      <c r="BK64" s="170" t="s">
        <v>1362</v>
      </c>
      <c r="BL64" s="170" t="s">
        <v>1362</v>
      </c>
      <c r="BM64" s="170" t="s">
        <v>1362</v>
      </c>
      <c r="BN64" s="170" t="s">
        <v>1362</v>
      </c>
      <c r="BO64" s="333"/>
      <c r="BP64" s="334" t="s">
        <v>1362</v>
      </c>
      <c r="BQ64" s="170" t="s">
        <v>1362</v>
      </c>
      <c r="BR64" s="170" t="s">
        <v>1362</v>
      </c>
      <c r="BS64" s="170" t="s">
        <v>1362</v>
      </c>
      <c r="BT64" s="335"/>
      <c r="BU64" s="334" t="s">
        <v>1362</v>
      </c>
      <c r="BV64" s="895"/>
      <c r="BW64" s="170" t="s">
        <v>1362</v>
      </c>
      <c r="BX64" s="170" t="s">
        <v>1362</v>
      </c>
      <c r="BY64" s="170" t="s">
        <v>1362</v>
      </c>
      <c r="BZ64" s="170" t="s">
        <v>1362</v>
      </c>
      <c r="CA64" s="333"/>
      <c r="CB64" s="334" t="s">
        <v>1362</v>
      </c>
      <c r="CC64" s="170" t="s">
        <v>1362</v>
      </c>
      <c r="CD64" s="170" t="s">
        <v>1362</v>
      </c>
      <c r="CE64" s="170" t="s">
        <v>1362</v>
      </c>
      <c r="CF64" s="335"/>
      <c r="CG64" s="334" t="s">
        <v>1362</v>
      </c>
      <c r="CH64" s="895"/>
      <c r="CI64" s="335"/>
      <c r="CJ64" s="335"/>
      <c r="CK64" s="335"/>
      <c r="CL64" s="335"/>
      <c r="CM64" s="170"/>
      <c r="CN64" s="335"/>
      <c r="CO64" s="335"/>
      <c r="CP64" s="335"/>
      <c r="CQ64" s="335"/>
      <c r="CR64" s="170"/>
      <c r="CS64" s="335"/>
      <c r="CT64" s="335"/>
      <c r="CU64" s="335"/>
      <c r="CV64" s="335"/>
      <c r="CW64" s="170"/>
    </row>
    <row r="65" spans="1:101" s="284" customFormat="1" ht="15.75" customHeight="1">
      <c r="A65" s="234" t="s">
        <v>259</v>
      </c>
      <c r="B65" s="895">
        <v>41</v>
      </c>
      <c r="C65" s="197">
        <f>SUM(C34:C63)-C43-C45</f>
        <v>1418372.3796919284</v>
      </c>
      <c r="D65" s="197">
        <f t="shared" ref="D65:M65" si="19">SUM(D34:D63)-D43-D45</f>
        <v>1341694.9073811157</v>
      </c>
      <c r="E65" s="197">
        <f t="shared" si="19"/>
        <v>1550330.0978733476</v>
      </c>
      <c r="F65" s="197">
        <f t="shared" si="19"/>
        <v>1642412.3589649952</v>
      </c>
      <c r="G65" s="197">
        <f t="shared" si="19"/>
        <v>5952809.7439113865</v>
      </c>
      <c r="H65" s="197">
        <f t="shared" si="19"/>
        <v>6094150.3572042845</v>
      </c>
      <c r="I65" s="197">
        <f t="shared" si="19"/>
        <v>6135063.7781802788</v>
      </c>
      <c r="J65" s="197">
        <f t="shared" si="19"/>
        <v>7692731.2770200428</v>
      </c>
      <c r="K65" s="197">
        <f t="shared" si="19"/>
        <v>7634503.0562810823</v>
      </c>
      <c r="L65" s="197">
        <f t="shared" si="19"/>
        <v>27556448.468685694</v>
      </c>
      <c r="M65" s="197">
        <f t="shared" si="19"/>
        <v>33509258.212597072</v>
      </c>
      <c r="N65" s="895">
        <v>41</v>
      </c>
      <c r="O65" s="197">
        <f>SUM(O34:O63)-O43-O45</f>
        <v>2376405.5675270013</v>
      </c>
      <c r="P65" s="197">
        <f t="shared" ref="P65:Y65" si="20">SUM(P34:P63)-P43-P45</f>
        <v>2457923.7431894937</v>
      </c>
      <c r="Q65" s="197">
        <f t="shared" si="20"/>
        <v>2515894.0616880693</v>
      </c>
      <c r="R65" s="197">
        <f t="shared" si="20"/>
        <v>2682266.5977507988</v>
      </c>
      <c r="S65" s="197">
        <f t="shared" si="20"/>
        <v>10032489.970155364</v>
      </c>
      <c r="T65" s="197">
        <f t="shared" si="20"/>
        <v>7551021.5904695988</v>
      </c>
      <c r="U65" s="197">
        <f t="shared" si="20"/>
        <v>8904644.8642173056</v>
      </c>
      <c r="V65" s="197">
        <f t="shared" si="20"/>
        <v>9809013.1481704712</v>
      </c>
      <c r="W65" s="197">
        <f t="shared" si="20"/>
        <v>10450770.288481319</v>
      </c>
      <c r="X65" s="197">
        <f t="shared" si="20"/>
        <v>36715449.891338691</v>
      </c>
      <c r="Y65" s="197">
        <f t="shared" si="20"/>
        <v>46747939.861494042</v>
      </c>
      <c r="Z65" s="895">
        <v>41</v>
      </c>
      <c r="AA65" s="197">
        <f>SUM(AA34:AA63)-AA43-AA45</f>
        <v>977150.64304457291</v>
      </c>
      <c r="AB65" s="197">
        <f t="shared" ref="AB65:AK65" si="21">SUM(AB34:AB63)-AB43-AB45</f>
        <v>1098630.2016531399</v>
      </c>
      <c r="AC65" s="197">
        <f t="shared" si="21"/>
        <v>1233268.341634698</v>
      </c>
      <c r="AD65" s="197">
        <f t="shared" si="21"/>
        <v>1328934.1887485327</v>
      </c>
      <c r="AE65" s="197">
        <f t="shared" si="21"/>
        <v>4637983.3750809459</v>
      </c>
      <c r="AF65" s="197">
        <f t="shared" si="21"/>
        <v>2716542.8920155978</v>
      </c>
      <c r="AG65" s="197">
        <f t="shared" si="21"/>
        <v>3407043.642527943</v>
      </c>
      <c r="AH65" s="197">
        <f t="shared" si="21"/>
        <v>4005827.2037902623</v>
      </c>
      <c r="AI65" s="197">
        <f t="shared" si="21"/>
        <v>4784550.0023723179</v>
      </c>
      <c r="AJ65" s="197">
        <f t="shared" si="21"/>
        <v>14913963.74070612</v>
      </c>
      <c r="AK65" s="197">
        <f t="shared" si="21"/>
        <v>19551947.115787055</v>
      </c>
      <c r="AL65" s="895">
        <v>41</v>
      </c>
      <c r="AM65" s="197">
        <f>SUM(AM34:AM63)-AM43-AM45</f>
        <v>8928015.3363822084</v>
      </c>
      <c r="AN65" s="197">
        <f t="shared" ref="AN65:AW65" si="22">SUM(AN34:AN63)-AN43-AN45</f>
        <v>9595726.4748652484</v>
      </c>
      <c r="AO65" s="197">
        <f t="shared" si="22"/>
        <v>7748129.1917940192</v>
      </c>
      <c r="AP65" s="197">
        <f t="shared" si="22"/>
        <v>11175145.595100796</v>
      </c>
      <c r="AQ65" s="197">
        <f t="shared" si="22"/>
        <v>37447016.598142266</v>
      </c>
      <c r="AR65" s="197">
        <f t="shared" si="22"/>
        <v>16274816.124605434</v>
      </c>
      <c r="AS65" s="197">
        <f t="shared" si="22"/>
        <v>18555022.818917967</v>
      </c>
      <c r="AT65" s="197">
        <f t="shared" si="22"/>
        <v>24364169.371772107</v>
      </c>
      <c r="AU65" s="197">
        <f t="shared" si="22"/>
        <v>25792687.208743952</v>
      </c>
      <c r="AV65" s="197">
        <f t="shared" si="22"/>
        <v>84986695.524039477</v>
      </c>
      <c r="AW65" s="197">
        <f t="shared" si="22"/>
        <v>122433712.1221817</v>
      </c>
      <c r="AX65" s="895">
        <v>41</v>
      </c>
      <c r="AY65" s="197">
        <f>SUM(AY34:AY63)-AY43-AY45</f>
        <v>387483.36623628862</v>
      </c>
      <c r="AZ65" s="197">
        <f t="shared" ref="AZ65:BI65" si="23">SUM(AZ34:AZ63)-AZ43-AZ45</f>
        <v>387938.28196270351</v>
      </c>
      <c r="BA65" s="197">
        <f t="shared" si="23"/>
        <v>274014.23420462979</v>
      </c>
      <c r="BB65" s="197">
        <f t="shared" si="23"/>
        <v>740374.46182811924</v>
      </c>
      <c r="BC65" s="197">
        <f t="shared" si="23"/>
        <v>1789810.3442317413</v>
      </c>
      <c r="BD65" s="197">
        <f t="shared" si="23"/>
        <v>190209.68166693381</v>
      </c>
      <c r="BE65" s="197">
        <f t="shared" si="23"/>
        <v>241812.29333078078</v>
      </c>
      <c r="BF65" s="197">
        <f t="shared" si="23"/>
        <v>1063242.8563067045</v>
      </c>
      <c r="BG65" s="197">
        <f t="shared" si="23"/>
        <v>1219016.3652441849</v>
      </c>
      <c r="BH65" s="197">
        <f t="shared" si="23"/>
        <v>2714281.1965486044</v>
      </c>
      <c r="BI65" s="197">
        <f t="shared" si="23"/>
        <v>4504091.5407803459</v>
      </c>
      <c r="BJ65" s="895">
        <v>41</v>
      </c>
      <c r="BK65" s="197">
        <f>SUM(BK34:BK63)-BK43-BK45</f>
        <v>0</v>
      </c>
      <c r="BL65" s="197">
        <f t="shared" ref="BL65:BU65" si="24">SUM(BL34:BL63)-BL43-BL45</f>
        <v>0</v>
      </c>
      <c r="BM65" s="197">
        <f t="shared" si="24"/>
        <v>0</v>
      </c>
      <c r="BN65" s="197">
        <f t="shared" si="24"/>
        <v>0</v>
      </c>
      <c r="BO65" s="197">
        <f t="shared" si="24"/>
        <v>0</v>
      </c>
      <c r="BP65" s="197">
        <f t="shared" si="24"/>
        <v>0</v>
      </c>
      <c r="BQ65" s="197">
        <f t="shared" si="24"/>
        <v>0</v>
      </c>
      <c r="BR65" s="197">
        <f t="shared" si="24"/>
        <v>0</v>
      </c>
      <c r="BS65" s="197">
        <f t="shared" si="24"/>
        <v>0</v>
      </c>
      <c r="BT65" s="197">
        <f t="shared" si="24"/>
        <v>0</v>
      </c>
      <c r="BU65" s="197">
        <f t="shared" si="24"/>
        <v>0</v>
      </c>
      <c r="BV65" s="895">
        <v>41</v>
      </c>
      <c r="BW65" s="197">
        <f>SUM(BW34:BW63)-BW43-BW45</f>
        <v>441709.97481844149</v>
      </c>
      <c r="BX65" s="197">
        <f t="shared" ref="BX65:CG65" si="25">SUM(BX34:BX63)-BX43-BX45</f>
        <v>460917.39228083321</v>
      </c>
      <c r="BY65" s="197">
        <f t="shared" si="25"/>
        <v>527400.151159495</v>
      </c>
      <c r="BZ65" s="197">
        <f t="shared" si="25"/>
        <v>563590.81468450965</v>
      </c>
      <c r="CA65" s="197">
        <f t="shared" si="25"/>
        <v>1993618.3329432788</v>
      </c>
      <c r="CB65" s="197">
        <f t="shared" si="25"/>
        <v>565777.47318206762</v>
      </c>
      <c r="CC65" s="197">
        <f t="shared" si="25"/>
        <v>659877.57019299909</v>
      </c>
      <c r="CD65" s="197">
        <f t="shared" si="25"/>
        <v>630610.34514900297</v>
      </c>
      <c r="CE65" s="197">
        <f t="shared" si="25"/>
        <v>293241.82259854255</v>
      </c>
      <c r="CF65" s="197">
        <f t="shared" si="25"/>
        <v>2149507.2111226125</v>
      </c>
      <c r="CG65" s="197">
        <f t="shared" si="25"/>
        <v>4143125.5440658922</v>
      </c>
      <c r="CH65" s="895">
        <v>41</v>
      </c>
      <c r="CI65" s="200">
        <f>SUM(CI34:CI63)-CI43-CI45</f>
        <v>14529137.267700441</v>
      </c>
      <c r="CJ65" s="200">
        <f t="shared" ref="CJ65:CL65" si="26">SUM(CJ34:CJ63)-CJ43-CJ45</f>
        <v>15342831.001332536</v>
      </c>
      <c r="CK65" s="200">
        <f t="shared" si="26"/>
        <v>13849036.078354262</v>
      </c>
      <c r="CL65" s="200">
        <f t="shared" si="26"/>
        <v>18132724.017077751</v>
      </c>
      <c r="CM65" s="197">
        <f>SUM(CA65,AE65,S65,G65)</f>
        <v>22616901.422090974</v>
      </c>
      <c r="CN65" s="200">
        <f t="shared" ref="CN65:CQ65" si="27">SUM(CN34:CN63)-CN43-CN45</f>
        <v>33392518.119143918</v>
      </c>
      <c r="CO65" s="200">
        <f t="shared" si="27"/>
        <v>37903464.967367254</v>
      </c>
      <c r="CP65" s="200">
        <f t="shared" si="27"/>
        <v>47565594.202208579</v>
      </c>
      <c r="CQ65" s="200">
        <f t="shared" si="27"/>
        <v>50174768.743721396</v>
      </c>
      <c r="CR65" s="197">
        <f>SUM(CD65,AH65,V65,J65)</f>
        <v>22138181.974129781</v>
      </c>
      <c r="CS65" s="200">
        <f>SUM(CS34:CS63)-CS43-CS45</f>
        <v>47921655.386844352</v>
      </c>
      <c r="CT65" s="200">
        <f t="shared" ref="CT65:CV65" si="28">SUM(CT34:CT63)-CT43-CT45</f>
        <v>53246295.96869982</v>
      </c>
      <c r="CU65" s="200">
        <f t="shared" si="28"/>
        <v>61414630.28056287</v>
      </c>
      <c r="CV65" s="200">
        <f t="shared" si="28"/>
        <v>68307492.76079917</v>
      </c>
      <c r="CW65" s="197">
        <f>SUM(CG65,AK65,Y65,M65)</f>
        <v>103952270.73394406</v>
      </c>
    </row>
    <row r="66" spans="1:101" ht="15.75" customHeight="1">
      <c r="A66" s="882"/>
      <c r="B66" s="895"/>
      <c r="C66" s="89"/>
      <c r="D66" s="89"/>
      <c r="E66" s="89"/>
      <c r="F66" s="89"/>
      <c r="G66" s="330"/>
      <c r="H66" s="331"/>
      <c r="I66" s="89"/>
      <c r="J66" s="89"/>
      <c r="K66" s="89"/>
      <c r="L66" s="89"/>
      <c r="M66" s="332"/>
      <c r="N66" s="895"/>
      <c r="O66" s="89"/>
      <c r="P66" s="89"/>
      <c r="Q66" s="89"/>
      <c r="R66" s="89"/>
      <c r="S66" s="330"/>
      <c r="T66" s="331"/>
      <c r="U66" s="89"/>
      <c r="V66" s="89"/>
      <c r="W66" s="89"/>
      <c r="X66" s="89"/>
      <c r="Y66" s="332"/>
      <c r="Z66" s="895"/>
      <c r="AA66" s="89"/>
      <c r="AB66" s="89"/>
      <c r="AC66" s="89"/>
      <c r="AD66" s="89"/>
      <c r="AE66" s="330"/>
      <c r="AF66" s="331"/>
      <c r="AG66" s="89"/>
      <c r="AH66" s="89"/>
      <c r="AI66" s="89"/>
      <c r="AJ66" s="89"/>
      <c r="AK66" s="332"/>
      <c r="AL66" s="895"/>
      <c r="AM66" s="89"/>
      <c r="AN66" s="89"/>
      <c r="AO66" s="89"/>
      <c r="AP66" s="89"/>
      <c r="AQ66" s="330"/>
      <c r="AR66" s="331"/>
      <c r="AS66" s="89"/>
      <c r="AT66" s="89"/>
      <c r="AU66" s="89"/>
      <c r="AV66" s="89"/>
      <c r="AW66" s="332"/>
      <c r="AX66" s="895"/>
      <c r="AY66" s="89"/>
      <c r="AZ66" s="89"/>
      <c r="BA66" s="89"/>
      <c r="BB66" s="89"/>
      <c r="BC66" s="330"/>
      <c r="BD66" s="331"/>
      <c r="BE66" s="89"/>
      <c r="BF66" s="89"/>
      <c r="BG66" s="89"/>
      <c r="BH66" s="89"/>
      <c r="BI66" s="332"/>
      <c r="BJ66" s="895"/>
      <c r="BK66" s="89"/>
      <c r="BL66" s="89"/>
      <c r="BM66" s="89"/>
      <c r="BN66" s="89"/>
      <c r="BO66" s="330"/>
      <c r="BP66" s="331"/>
      <c r="BQ66" s="89"/>
      <c r="BR66" s="89"/>
      <c r="BS66" s="89"/>
      <c r="BT66" s="89"/>
      <c r="BU66" s="332"/>
      <c r="BV66" s="895"/>
      <c r="BW66" s="89"/>
      <c r="BX66" s="89"/>
      <c r="BY66" s="89"/>
      <c r="BZ66" s="89"/>
      <c r="CA66" s="330"/>
      <c r="CB66" s="331"/>
      <c r="CC66" s="89"/>
      <c r="CD66" s="89"/>
      <c r="CE66" s="89"/>
      <c r="CF66" s="89"/>
      <c r="CG66" s="332"/>
      <c r="CH66" s="895"/>
      <c r="CI66" s="161"/>
      <c r="CJ66" s="161"/>
      <c r="CK66" s="161"/>
      <c r="CL66" s="161"/>
      <c r="CM66" s="369"/>
      <c r="CN66" s="161"/>
      <c r="CO66" s="161"/>
      <c r="CP66" s="161"/>
      <c r="CQ66" s="161"/>
      <c r="CR66" s="369"/>
      <c r="CS66" s="161"/>
      <c r="CT66" s="161"/>
      <c r="CU66" s="161"/>
      <c r="CV66" s="161"/>
      <c r="CW66" s="369"/>
    </row>
    <row r="67" spans="1:101" ht="15.75" customHeight="1">
      <c r="A67" s="234" t="s">
        <v>261</v>
      </c>
      <c r="B67" s="895"/>
      <c r="C67" s="170" t="s">
        <v>1362</v>
      </c>
      <c r="D67" s="170" t="s">
        <v>1362</v>
      </c>
      <c r="E67" s="170" t="s">
        <v>1362</v>
      </c>
      <c r="F67" s="170" t="s">
        <v>1362</v>
      </c>
      <c r="G67" s="333"/>
      <c r="H67" s="334" t="s">
        <v>1362</v>
      </c>
      <c r="I67" s="170" t="s">
        <v>1362</v>
      </c>
      <c r="J67" s="170" t="s">
        <v>1362</v>
      </c>
      <c r="K67" s="170" t="s">
        <v>1362</v>
      </c>
      <c r="L67" s="335"/>
      <c r="M67" s="334" t="s">
        <v>1362</v>
      </c>
      <c r="N67" s="895"/>
      <c r="O67" s="170" t="s">
        <v>1362</v>
      </c>
      <c r="P67" s="170" t="s">
        <v>1362</v>
      </c>
      <c r="Q67" s="170" t="s">
        <v>1362</v>
      </c>
      <c r="R67" s="170" t="s">
        <v>1362</v>
      </c>
      <c r="S67" s="333"/>
      <c r="T67" s="334" t="s">
        <v>1362</v>
      </c>
      <c r="U67" s="170" t="s">
        <v>1362</v>
      </c>
      <c r="V67" s="170" t="s">
        <v>1362</v>
      </c>
      <c r="W67" s="170" t="s">
        <v>1362</v>
      </c>
      <c r="X67" s="335"/>
      <c r="Y67" s="334" t="s">
        <v>1362</v>
      </c>
      <c r="Z67" s="895"/>
      <c r="AA67" s="170" t="s">
        <v>1362</v>
      </c>
      <c r="AB67" s="170" t="s">
        <v>1362</v>
      </c>
      <c r="AC67" s="170" t="s">
        <v>1362</v>
      </c>
      <c r="AD67" s="170" t="s">
        <v>1362</v>
      </c>
      <c r="AE67" s="333"/>
      <c r="AF67" s="334" t="s">
        <v>1362</v>
      </c>
      <c r="AG67" s="170" t="s">
        <v>1362</v>
      </c>
      <c r="AH67" s="170" t="s">
        <v>1362</v>
      </c>
      <c r="AI67" s="170" t="s">
        <v>1362</v>
      </c>
      <c r="AJ67" s="335"/>
      <c r="AK67" s="334" t="s">
        <v>1362</v>
      </c>
      <c r="AL67" s="895"/>
      <c r="AM67" s="170" t="s">
        <v>1362</v>
      </c>
      <c r="AN67" s="170" t="s">
        <v>1362</v>
      </c>
      <c r="AO67" s="170" t="s">
        <v>1362</v>
      </c>
      <c r="AP67" s="170" t="s">
        <v>1362</v>
      </c>
      <c r="AQ67" s="333"/>
      <c r="AR67" s="334" t="s">
        <v>1362</v>
      </c>
      <c r="AS67" s="170" t="s">
        <v>1362</v>
      </c>
      <c r="AT67" s="170" t="s">
        <v>1362</v>
      </c>
      <c r="AU67" s="170" t="s">
        <v>1362</v>
      </c>
      <c r="AV67" s="335"/>
      <c r="AW67" s="334" t="s">
        <v>1362</v>
      </c>
      <c r="AX67" s="895"/>
      <c r="AY67" s="170" t="s">
        <v>1362</v>
      </c>
      <c r="AZ67" s="170" t="s">
        <v>1362</v>
      </c>
      <c r="BA67" s="170" t="s">
        <v>1362</v>
      </c>
      <c r="BB67" s="170" t="s">
        <v>1362</v>
      </c>
      <c r="BC67" s="333"/>
      <c r="BD67" s="334" t="s">
        <v>1362</v>
      </c>
      <c r="BE67" s="170" t="s">
        <v>1362</v>
      </c>
      <c r="BF67" s="170" t="s">
        <v>1362</v>
      </c>
      <c r="BG67" s="170" t="s">
        <v>1362</v>
      </c>
      <c r="BH67" s="335"/>
      <c r="BI67" s="334" t="s">
        <v>1362</v>
      </c>
      <c r="BJ67" s="895"/>
      <c r="BK67" s="170" t="s">
        <v>1362</v>
      </c>
      <c r="BL67" s="170" t="s">
        <v>1362</v>
      </c>
      <c r="BM67" s="170" t="s">
        <v>1362</v>
      </c>
      <c r="BN67" s="170" t="s">
        <v>1362</v>
      </c>
      <c r="BO67" s="333"/>
      <c r="BP67" s="334" t="s">
        <v>1362</v>
      </c>
      <c r="BQ67" s="170" t="s">
        <v>1362</v>
      </c>
      <c r="BR67" s="170" t="s">
        <v>1362</v>
      </c>
      <c r="BS67" s="170" t="s">
        <v>1362</v>
      </c>
      <c r="BT67" s="335"/>
      <c r="BU67" s="334" t="s">
        <v>1362</v>
      </c>
      <c r="BV67" s="895"/>
      <c r="BW67" s="170" t="s">
        <v>1362</v>
      </c>
      <c r="BX67" s="170" t="s">
        <v>1362</v>
      </c>
      <c r="BY67" s="170" t="s">
        <v>1362</v>
      </c>
      <c r="BZ67" s="170" t="s">
        <v>1362</v>
      </c>
      <c r="CA67" s="333"/>
      <c r="CB67" s="334" t="s">
        <v>1362</v>
      </c>
      <c r="CC67" s="170" t="s">
        <v>1362</v>
      </c>
      <c r="CD67" s="170" t="s">
        <v>1362</v>
      </c>
      <c r="CE67" s="170" t="s">
        <v>1362</v>
      </c>
      <c r="CF67" s="335"/>
      <c r="CG67" s="334" t="s">
        <v>1362</v>
      </c>
      <c r="CH67" s="895"/>
      <c r="CI67" s="161"/>
      <c r="CJ67" s="161"/>
      <c r="CK67" s="161"/>
      <c r="CL67" s="161"/>
      <c r="CM67" s="369"/>
      <c r="CN67" s="161"/>
      <c r="CO67" s="161"/>
      <c r="CP67" s="161"/>
      <c r="CQ67" s="161"/>
      <c r="CR67" s="369"/>
      <c r="CS67" s="161"/>
      <c r="CT67" s="161"/>
      <c r="CU67" s="161"/>
      <c r="CV67" s="161"/>
      <c r="CW67" s="369"/>
    </row>
    <row r="68" spans="1:101" ht="15.75" customHeight="1">
      <c r="A68" s="894" t="s">
        <v>262</v>
      </c>
      <c r="B68" s="895">
        <v>42</v>
      </c>
      <c r="C68" s="537">
        <f>'Schedule 3B_Income_Eastern'!C68+'Schedule 3C_Income_Western'!C68+'Schedule 3D_Income_The Cape'!C68</f>
        <v>409412.66755582078</v>
      </c>
      <c r="D68" s="537">
        <f>'Schedule 3B_Income_Eastern'!D68+'Schedule 3C_Income_Western'!D68+'Schedule 3D_Income_The Cape'!D68</f>
        <v>410276.52737960924</v>
      </c>
      <c r="E68" s="537">
        <f>'Schedule 3B_Income_Eastern'!E68+'Schedule 3C_Income_Western'!E68+'Schedule 3D_Income_The Cape'!E68</f>
        <v>541642.75036662514</v>
      </c>
      <c r="F68" s="537">
        <f>'Schedule 3B_Income_Eastern'!F68+'Schedule 3C_Income_Western'!F68+'Schedule 3D_Income_The Cape'!F68</f>
        <v>586418.98164726677</v>
      </c>
      <c r="G68" s="537">
        <f>'Schedule 3B_Income_Eastern'!G68+'Schedule 3C_Income_Western'!G68+'Schedule 3D_Income_The Cape'!G68</f>
        <v>1947750.926949322</v>
      </c>
      <c r="H68" s="537">
        <f>'Schedule 3B_Income_Eastern'!H68+'Schedule 3C_Income_Western'!H68+'Schedule 3D_Income_The Cape'!H68</f>
        <v>595289.32341231126</v>
      </c>
      <c r="I68" s="537">
        <f>'Schedule 3B_Income_Eastern'!I68+'Schedule 3C_Income_Western'!I68+'Schedule 3D_Income_The Cape'!I68</f>
        <v>539789.26462622464</v>
      </c>
      <c r="J68" s="537">
        <f>'Schedule 3B_Income_Eastern'!J68+'Schedule 3C_Income_Western'!J68+'Schedule 3D_Income_The Cape'!J68</f>
        <v>653065.86311375315</v>
      </c>
      <c r="K68" s="537">
        <f>'Schedule 3B_Income_Eastern'!K68+'Schedule 3C_Income_Western'!K68+'Schedule 3D_Income_The Cape'!K68</f>
        <v>704957.12195950898</v>
      </c>
      <c r="L68" s="537">
        <f>'Schedule 3B_Income_Eastern'!L68+'Schedule 3C_Income_Western'!L68+'Schedule 3D_Income_The Cape'!L68</f>
        <v>2493101.5731117981</v>
      </c>
      <c r="M68" s="537">
        <f>'Schedule 3B_Income_Eastern'!M68+'Schedule 3C_Income_Western'!M68+'Schedule 3D_Income_The Cape'!M68</f>
        <v>4440852.5000611199</v>
      </c>
      <c r="N68" s="895">
        <v>42</v>
      </c>
      <c r="O68" s="537">
        <f>'Schedule 3B_Income_Eastern'!O68+'Schedule 3C_Income_Western'!O68+'Schedule 3D_Income_The Cape'!O68</f>
        <v>440449.17223226285</v>
      </c>
      <c r="P68" s="537">
        <f>'Schedule 3B_Income_Eastern'!P68+'Schedule 3C_Income_Western'!P68+'Schedule 3D_Income_The Cape'!P68</f>
        <v>521967.67387293081</v>
      </c>
      <c r="Q68" s="537">
        <f>'Schedule 3B_Income_Eastern'!Q68+'Schedule 3C_Income_Western'!Q68+'Schedule 3D_Income_The Cape'!Q68</f>
        <v>572808.87597362674</v>
      </c>
      <c r="R68" s="537">
        <f>'Schedule 3B_Income_Eastern'!R68+'Schedule 3C_Income_Western'!R68+'Schedule 3D_Income_The Cape'!R68</f>
        <v>686899.01484855101</v>
      </c>
      <c r="S68" s="537">
        <f>'Schedule 3B_Income_Eastern'!S68+'Schedule 3C_Income_Western'!S68+'Schedule 3D_Income_The Cape'!S68</f>
        <v>2222124.7369273715</v>
      </c>
      <c r="T68" s="537">
        <f>'Schedule 3B_Income_Eastern'!T68+'Schedule 3C_Income_Western'!T68+'Schedule 3D_Income_The Cape'!T68</f>
        <v>640416.65173906158</v>
      </c>
      <c r="U68" s="537">
        <f>'Schedule 3B_Income_Eastern'!U68+'Schedule 3C_Income_Western'!U68+'Schedule 3D_Income_The Cape'!U68</f>
        <v>686738.15837833262</v>
      </c>
      <c r="V68" s="537">
        <f>'Schedule 3B_Income_Eastern'!V68+'Schedule 3C_Income_Western'!V68+'Schedule 3D_Income_The Cape'!V68</f>
        <v>690643.27498840902</v>
      </c>
      <c r="W68" s="537">
        <f>'Schedule 3B_Income_Eastern'!W68+'Schedule 3C_Income_Western'!W68+'Schedule 3D_Income_The Cape'!W68</f>
        <v>825748.08752647997</v>
      </c>
      <c r="X68" s="537">
        <f>'Schedule 3B_Income_Eastern'!X68+'Schedule 3C_Income_Western'!X68+'Schedule 3D_Income_The Cape'!X68</f>
        <v>2843546.1726322831</v>
      </c>
      <c r="Y68" s="537">
        <f>'Schedule 3B_Income_Eastern'!Y68+'Schedule 3C_Income_Western'!Y68+'Schedule 3D_Income_The Cape'!Y68</f>
        <v>5065670.9095596541</v>
      </c>
      <c r="Z68" s="895">
        <v>42</v>
      </c>
      <c r="AA68" s="537">
        <f>'Schedule 3B_Income_Eastern'!AA68+'Schedule 3C_Income_Western'!AA68+'Schedule 3D_Income_The Cape'!AA68</f>
        <v>107440.14501513222</v>
      </c>
      <c r="AB68" s="537">
        <f>'Schedule 3B_Income_Eastern'!AB68+'Schedule 3C_Income_Western'!AB68+'Schedule 3D_Income_The Cape'!AB68</f>
        <v>131819.53562363645</v>
      </c>
      <c r="AC68" s="537">
        <f>'Schedule 3B_Income_Eastern'!AC68+'Schedule 3C_Income_Western'!AC68+'Schedule 3D_Income_The Cape'!AC68</f>
        <v>151190.72731261709</v>
      </c>
      <c r="AD68" s="537">
        <f>'Schedule 3B_Income_Eastern'!AD68+'Schedule 3C_Income_Western'!AD68+'Schedule 3D_Income_The Cape'!AD68</f>
        <v>183071.57564324865</v>
      </c>
      <c r="AE68" s="537">
        <f>'Schedule 3B_Income_Eastern'!AE68+'Schedule 3C_Income_Western'!AE68+'Schedule 3D_Income_The Cape'!AE68</f>
        <v>573521.98359463445</v>
      </c>
      <c r="AF68" s="537">
        <f>'Schedule 3B_Income_Eastern'!AF68+'Schedule 3C_Income_Western'!AF68+'Schedule 3D_Income_The Cape'!AF68</f>
        <v>156218.8381107148</v>
      </c>
      <c r="AG68" s="537">
        <f>'Schedule 3B_Income_Eastern'!AG68+'Schedule 3C_Income_Western'!AG68+'Schedule 3D_Income_The Cape'!AG68</f>
        <v>173431.24807093106</v>
      </c>
      <c r="AH68" s="537">
        <f>'Schedule 3B_Income_Eastern'!AH68+'Schedule 3C_Income_Western'!AH68+'Schedule 3D_Income_The Cape'!AH68</f>
        <v>182292.66940317632</v>
      </c>
      <c r="AI68" s="537">
        <f>'Schedule 3B_Income_Eastern'!AI68+'Schedule 3C_Income_Western'!AI68+'Schedule 3D_Income_The Cape'!AI68</f>
        <v>220077.47893073104</v>
      </c>
      <c r="AJ68" s="537">
        <f>'Schedule 3B_Income_Eastern'!AJ68+'Schedule 3C_Income_Western'!AJ68+'Schedule 3D_Income_The Cape'!AJ68</f>
        <v>732020.23451555322</v>
      </c>
      <c r="AK68" s="537">
        <f>'Schedule 3B_Income_Eastern'!AK68+'Schedule 3C_Income_Western'!AK68+'Schedule 3D_Income_The Cape'!AK68</f>
        <v>1305542.2181101877</v>
      </c>
      <c r="AL68" s="895">
        <v>42</v>
      </c>
      <c r="AM68" s="537">
        <f>'Schedule 3B_Income_Eastern'!AM68+'Schedule 3C_Income_Western'!AM68+'Schedule 3D_Income_The Cape'!AM68</f>
        <v>439657.42466398625</v>
      </c>
      <c r="AN68" s="537">
        <f>'Schedule 3B_Income_Eastern'!AN68+'Schedule 3C_Income_Western'!AN68+'Schedule 3D_Income_The Cape'!AN68</f>
        <v>562053.14669415366</v>
      </c>
      <c r="AO68" s="537">
        <f>'Schedule 3B_Income_Eastern'!AO68+'Schedule 3C_Income_Western'!AO68+'Schedule 3D_Income_The Cape'!AO68</f>
        <v>626386.59752274177</v>
      </c>
      <c r="AP68" s="537">
        <f>'Schedule 3B_Income_Eastern'!AP68+'Schedule 3C_Income_Western'!AP68+'Schedule 3D_Income_The Cape'!AP68</f>
        <v>797274.80889541586</v>
      </c>
      <c r="AQ68" s="537">
        <f>'Schedule 3B_Income_Eastern'!AQ68+'Schedule 3C_Income_Western'!AQ68+'Schedule 3D_Income_The Cape'!AQ68</f>
        <v>2425371.9777762969</v>
      </c>
      <c r="AR68" s="537">
        <f>'Schedule 3B_Income_Eastern'!AR68+'Schedule 3C_Income_Western'!AR68+'Schedule 3D_Income_The Cape'!AR68</f>
        <v>639265.44438378734</v>
      </c>
      <c r="AS68" s="537">
        <f>'Schedule 3B_Income_Eastern'!AS68+'Schedule 3C_Income_Western'!AS68+'Schedule 3D_Income_The Cape'!AS68</f>
        <v>739477.48527709534</v>
      </c>
      <c r="AT68" s="537">
        <f>'Schedule 3B_Income_Eastern'!AT68+'Schedule 3C_Income_Western'!AT68+'Schedule 3D_Income_The Cape'!AT68</f>
        <v>755242.64596394112</v>
      </c>
      <c r="AU68" s="537">
        <f>'Schedule 3B_Income_Eastern'!AU68+'Schedule 3C_Income_Western'!AU68+'Schedule 3D_Income_The Cape'!AU68</f>
        <v>958435.13303565234</v>
      </c>
      <c r="AV68" s="537">
        <f>'Schedule 3B_Income_Eastern'!AV68+'Schedule 3C_Income_Western'!AV68+'Schedule 3D_Income_The Cape'!AV68</f>
        <v>3092420.7086604759</v>
      </c>
      <c r="AW68" s="537">
        <f>'Schedule 3B_Income_Eastern'!AW68+'Schedule 3C_Income_Western'!AW68+'Schedule 3D_Income_The Cape'!AW68</f>
        <v>5517792.6864367733</v>
      </c>
      <c r="AX68" s="895">
        <v>42</v>
      </c>
      <c r="AY68" s="537">
        <f>'Schedule 3B_Income_Eastern'!AY68+'Schedule 3C_Income_Western'!AY68+'Schedule 3D_Income_The Cape'!AY68</f>
        <v>6888.2038440062661</v>
      </c>
      <c r="AZ68" s="537">
        <f>'Schedule 3B_Income_Eastern'!AZ68+'Schedule 3C_Income_Western'!AZ68+'Schedule 3D_Income_The Cape'!AZ68</f>
        <v>7880.0502127190084</v>
      </c>
      <c r="BA68" s="537">
        <f>'Schedule 3B_Income_Eastern'!BA68+'Schedule 3C_Income_Western'!BA68+'Schedule 3D_Income_The Cape'!BA68</f>
        <v>14532.519243714205</v>
      </c>
      <c r="BB68" s="537">
        <f>'Schedule 3B_Income_Eastern'!BB68+'Schedule 3C_Income_Western'!BB68+'Schedule 3D_Income_The Cape'!BB68</f>
        <v>16841.823746806138</v>
      </c>
      <c r="BC68" s="537">
        <f>'Schedule 3B_Income_Eastern'!BC68+'Schedule 3C_Income_Western'!BC68+'Schedule 3D_Income_The Cape'!BC68</f>
        <v>46142.59704724561</v>
      </c>
      <c r="BD68" s="537">
        <f>'Schedule 3B_Income_Eastern'!BD68+'Schedule 3C_Income_Western'!BD68+'Schedule 3D_Income_The Cape'!BD68</f>
        <v>10015.503990885916</v>
      </c>
      <c r="BE68" s="537">
        <f>'Schedule 3B_Income_Eastern'!BE68+'Schedule 3C_Income_Western'!BE68+'Schedule 3D_Income_The Cape'!BE68</f>
        <v>10367.559988645653</v>
      </c>
      <c r="BF68" s="537">
        <f>'Schedule 3B_Income_Eastern'!BF68+'Schedule 3C_Income_Western'!BF68+'Schedule 3D_Income_The Cape'!BF68</f>
        <v>17522.051604474385</v>
      </c>
      <c r="BG68" s="537">
        <f>'Schedule 3B_Income_Eastern'!BG68+'Schedule 3C_Income_Western'!BG68+'Schedule 3D_Income_The Cape'!BG68</f>
        <v>20246.212978554777</v>
      </c>
      <c r="BH68" s="537">
        <f>'Schedule 3B_Income_Eastern'!BH68+'Schedule 3C_Income_Western'!BH68+'Schedule 3D_Income_The Cape'!BH68</f>
        <v>58151.328562560724</v>
      </c>
      <c r="BI68" s="537">
        <f>'Schedule 3B_Income_Eastern'!BI68+'Schedule 3C_Income_Western'!BI68+'Schedule 3D_Income_The Cape'!BI68</f>
        <v>104293.92560980635</v>
      </c>
      <c r="BJ68" s="895">
        <v>42</v>
      </c>
      <c r="BK68" s="537">
        <f>'Schedule 3B_Income_Eastern'!BK68+'Schedule 3C_Income_Western'!BK68+'Schedule 3D_Income_The Cape'!BK68</f>
        <v>0</v>
      </c>
      <c r="BL68" s="537">
        <f>'Schedule 3B_Income_Eastern'!BL68+'Schedule 3C_Income_Western'!BL68+'Schedule 3D_Income_The Cape'!BL68</f>
        <v>0</v>
      </c>
      <c r="BM68" s="537">
        <f>'Schedule 3B_Income_Eastern'!BM68+'Schedule 3C_Income_Western'!BM68+'Schedule 3D_Income_The Cape'!BM68</f>
        <v>0</v>
      </c>
      <c r="BN68" s="537">
        <f>'Schedule 3B_Income_Eastern'!BN68+'Schedule 3C_Income_Western'!BN68+'Schedule 3D_Income_The Cape'!BN68</f>
        <v>0</v>
      </c>
      <c r="BO68" s="537">
        <f>'Schedule 3B_Income_Eastern'!BO68+'Schedule 3C_Income_Western'!BO68+'Schedule 3D_Income_The Cape'!BO68</f>
        <v>0</v>
      </c>
      <c r="BP68" s="537">
        <f>'Schedule 3B_Income_Eastern'!BP68+'Schedule 3C_Income_Western'!BP68+'Schedule 3D_Income_The Cape'!BP68</f>
        <v>0</v>
      </c>
      <c r="BQ68" s="537">
        <f>'Schedule 3B_Income_Eastern'!BQ68+'Schedule 3C_Income_Western'!BQ68+'Schedule 3D_Income_The Cape'!BQ68</f>
        <v>0</v>
      </c>
      <c r="BR68" s="537">
        <f>'Schedule 3B_Income_Eastern'!BR68+'Schedule 3C_Income_Western'!BR68+'Schedule 3D_Income_The Cape'!BR68</f>
        <v>0</v>
      </c>
      <c r="BS68" s="537">
        <f>'Schedule 3B_Income_Eastern'!BS68+'Schedule 3C_Income_Western'!BS68+'Schedule 3D_Income_The Cape'!BS68</f>
        <v>0</v>
      </c>
      <c r="BT68" s="537">
        <f>'Schedule 3B_Income_Eastern'!BT68+'Schedule 3C_Income_Western'!BT68+'Schedule 3D_Income_The Cape'!BT68</f>
        <v>0</v>
      </c>
      <c r="BU68" s="537">
        <f>'Schedule 3B_Income_Eastern'!BU68+'Schedule 3C_Income_Western'!BU68+'Schedule 3D_Income_The Cape'!BU68</f>
        <v>0</v>
      </c>
      <c r="BV68" s="895">
        <v>42</v>
      </c>
      <c r="BW68" s="537">
        <f>'Schedule 3B_Income_Eastern'!BW68+'Schedule 3C_Income_Western'!BW68+'Schedule 3D_Income_The Cape'!BW68</f>
        <v>9817.669846629622</v>
      </c>
      <c r="BX68" s="537">
        <f>'Schedule 3B_Income_Eastern'!BX68+'Schedule 3C_Income_Western'!BX68+'Schedule 3D_Income_The Cape'!BX68</f>
        <v>10449.631803823033</v>
      </c>
      <c r="BY68" s="537">
        <f>'Schedule 3B_Income_Eastern'!BY68+'Schedule 3C_Income_Western'!BY68+'Schedule 3D_Income_The Cape'!BY68</f>
        <v>9717.5279280257619</v>
      </c>
      <c r="BZ68" s="537">
        <f>'Schedule 3B_Income_Eastern'!BZ68+'Schedule 3C_Income_Western'!BZ68+'Schedule 3D_Income_The Cape'!BZ68</f>
        <v>9895.7608455810059</v>
      </c>
      <c r="CA68" s="537">
        <f>'Schedule 3B_Income_Eastern'!CA68+'Schedule 3C_Income_Western'!CA68+'Schedule 3D_Income_The Cape'!CA68</f>
        <v>39880.590424059425</v>
      </c>
      <c r="CB68" s="537">
        <f>'Schedule 3B_Income_Eastern'!CB68+'Schedule 3C_Income_Western'!CB68+'Schedule 3D_Income_The Cape'!CB68</f>
        <v>14274.971205400616</v>
      </c>
      <c r="CC68" s="537">
        <f>'Schedule 3B_Income_Eastern'!CC68+'Schedule 3C_Income_Western'!CC68+'Schedule 3D_Income_The Cape'!CC68</f>
        <v>13748.286071899671</v>
      </c>
      <c r="CD68" s="537">
        <f>'Schedule 3B_Income_Eastern'!CD68+'Schedule 3C_Income_Western'!CD68+'Schedule 3D_Income_The Cape'!CD68</f>
        <v>11716.55257889552</v>
      </c>
      <c r="CE68" s="537">
        <f>'Schedule 3B_Income_Eastern'!CE68+'Schedule 3C_Income_Western'!CE68+'Schedule 3D_Income_The Cape'!CE68</f>
        <v>11896.079942201675</v>
      </c>
      <c r="CF68" s="537">
        <f>'Schedule 3B_Income_Eastern'!CF68+'Schedule 3C_Income_Western'!CF68+'Schedule 3D_Income_The Cape'!CF68</f>
        <v>51635.889798397475</v>
      </c>
      <c r="CG68" s="537">
        <f>'Schedule 3B_Income_Eastern'!CG68+'Schedule 3C_Income_Western'!CG68+'Schedule 3D_Income_The Cape'!CG68</f>
        <v>91516.480222456914</v>
      </c>
      <c r="CH68" s="895">
        <v>42</v>
      </c>
      <c r="CI68" s="537">
        <f>'Schedule 3B_Income_Eastern'!CI68+'Schedule 3C_Income_Western'!CI68+'Schedule 3D_Income_The Cape'!CI68</f>
        <v>1413665.2831578378</v>
      </c>
      <c r="CJ68" s="537">
        <f>'Schedule 3B_Income_Eastern'!CJ68+'Schedule 3C_Income_Western'!CJ68+'Schedule 3D_Income_The Cape'!CJ68</f>
        <v>1644446.5655868722</v>
      </c>
      <c r="CK68" s="537">
        <f>'Schedule 3B_Income_Eastern'!CK68+'Schedule 3C_Income_Western'!CK68+'Schedule 3D_Income_The Cape'!CK68</f>
        <v>1916278.9983473506</v>
      </c>
      <c r="CL68" s="537">
        <f>'Schedule 3B_Income_Eastern'!CL68+'Schedule 3C_Income_Western'!CL68+'Schedule 3D_Income_The Cape'!CL68</f>
        <v>2280401.9656268694</v>
      </c>
      <c r="CM68" s="367">
        <f>SUM(G68,S68,AE68,CA68)</f>
        <v>4783278.2378953882</v>
      </c>
      <c r="CN68" s="537">
        <f>'Schedule 3B_Income_Eastern'!CN68+'Schedule 3C_Income_Western'!CN68+'Schedule 3D_Income_The Cape'!CN68</f>
        <v>2055480.7328421613</v>
      </c>
      <c r="CO68" s="537">
        <f>'Schedule 3B_Income_Eastern'!CO68+'Schedule 3C_Income_Western'!CO68+'Schedule 3D_Income_The Cape'!CO68</f>
        <v>2163552.002413129</v>
      </c>
      <c r="CP68" s="537">
        <f>'Schedule 3B_Income_Eastern'!CP68+'Schedule 3C_Income_Western'!CP68+'Schedule 3D_Income_The Cape'!CP68</f>
        <v>2310483.0576526495</v>
      </c>
      <c r="CQ68" s="537">
        <f>'Schedule 3B_Income_Eastern'!CQ68+'Schedule 3C_Income_Western'!CQ68+'Schedule 3D_Income_The Cape'!CQ68</f>
        <v>2741360.1143731284</v>
      </c>
      <c r="CR68" s="367">
        <f>SUM(L68,X68,AJ68,CF68)</f>
        <v>6120303.8700580318</v>
      </c>
      <c r="CS68" s="537">
        <f>'Schedule 3B_Income_Eastern'!CS68+'Schedule 3C_Income_Western'!CS68+'Schedule 3D_Income_The Cape'!CS68</f>
        <v>3469146.0159999994</v>
      </c>
      <c r="CT68" s="537">
        <f>'Schedule 3B_Income_Eastern'!CT68+'Schedule 3C_Income_Western'!CT68+'Schedule 3D_Income_The Cape'!CT68</f>
        <v>3807998.5680000014</v>
      </c>
      <c r="CU68" s="537">
        <f>'Schedule 3B_Income_Eastern'!CU68+'Schedule 3C_Income_Western'!CU68+'Schedule 3D_Income_The Cape'!CU68</f>
        <v>4226762.0559999999</v>
      </c>
      <c r="CV68" s="537">
        <f>'Schedule 3B_Income_Eastern'!CV68+'Schedule 3C_Income_Western'!CV68+'Schedule 3D_Income_The Cape'!CV68</f>
        <v>5021762.0799999982</v>
      </c>
      <c r="CW68" s="367">
        <f>SUM(CG68,AK68,Y68,M68)</f>
        <v>10903582.107953418</v>
      </c>
    </row>
    <row r="69" spans="1:101" ht="15.75" customHeight="1">
      <c r="A69" s="894" t="s">
        <v>264</v>
      </c>
      <c r="B69" s="895">
        <v>43</v>
      </c>
      <c r="C69" s="537">
        <f>'Schedule 3B_Income_Eastern'!C69+'Schedule 3C_Income_Western'!C69+'Schedule 3D_Income_The Cape'!C69</f>
        <v>0</v>
      </c>
      <c r="D69" s="537">
        <f>'Schedule 3B_Income_Eastern'!D69+'Schedule 3C_Income_Western'!D69+'Schedule 3D_Income_The Cape'!D69</f>
        <v>0</v>
      </c>
      <c r="E69" s="537">
        <f>'Schedule 3B_Income_Eastern'!E69+'Schedule 3C_Income_Western'!E69+'Schedule 3D_Income_The Cape'!E69</f>
        <v>0</v>
      </c>
      <c r="F69" s="537">
        <f>'Schedule 3B_Income_Eastern'!F69+'Schedule 3C_Income_Western'!F69+'Schedule 3D_Income_The Cape'!F69</f>
        <v>0</v>
      </c>
      <c r="G69" s="537">
        <f>'Schedule 3B_Income_Eastern'!G69+'Schedule 3C_Income_Western'!G69+'Schedule 3D_Income_The Cape'!G69</f>
        <v>0</v>
      </c>
      <c r="H69" s="537">
        <f>'Schedule 3B_Income_Eastern'!H69+'Schedule 3C_Income_Western'!H69+'Schedule 3D_Income_The Cape'!H69</f>
        <v>0</v>
      </c>
      <c r="I69" s="537">
        <f>'Schedule 3B_Income_Eastern'!I69+'Schedule 3C_Income_Western'!I69+'Schedule 3D_Income_The Cape'!I69</f>
        <v>0</v>
      </c>
      <c r="J69" s="537">
        <f>'Schedule 3B_Income_Eastern'!J69+'Schedule 3C_Income_Western'!J69+'Schedule 3D_Income_The Cape'!J69</f>
        <v>0</v>
      </c>
      <c r="K69" s="537">
        <f>'Schedule 3B_Income_Eastern'!K69+'Schedule 3C_Income_Western'!K69+'Schedule 3D_Income_The Cape'!K69</f>
        <v>0</v>
      </c>
      <c r="L69" s="537">
        <f>'Schedule 3B_Income_Eastern'!L69+'Schedule 3C_Income_Western'!L69+'Schedule 3D_Income_The Cape'!L69</f>
        <v>0</v>
      </c>
      <c r="M69" s="537">
        <f>'Schedule 3B_Income_Eastern'!M69+'Schedule 3C_Income_Western'!M69+'Schedule 3D_Income_The Cape'!M69</f>
        <v>0</v>
      </c>
      <c r="N69" s="895">
        <v>43</v>
      </c>
      <c r="O69" s="537">
        <f>'Schedule 3B_Income_Eastern'!O69+'Schedule 3C_Income_Western'!O69+'Schedule 3D_Income_The Cape'!O69</f>
        <v>0</v>
      </c>
      <c r="P69" s="537">
        <f>'Schedule 3B_Income_Eastern'!P69+'Schedule 3C_Income_Western'!P69+'Schedule 3D_Income_The Cape'!P69</f>
        <v>0</v>
      </c>
      <c r="Q69" s="537">
        <f>'Schedule 3B_Income_Eastern'!Q69+'Schedule 3C_Income_Western'!Q69+'Schedule 3D_Income_The Cape'!Q69</f>
        <v>0</v>
      </c>
      <c r="R69" s="537">
        <f>'Schedule 3B_Income_Eastern'!R69+'Schedule 3C_Income_Western'!R69+'Schedule 3D_Income_The Cape'!R69</f>
        <v>0</v>
      </c>
      <c r="S69" s="537">
        <f>'Schedule 3B_Income_Eastern'!S69+'Schedule 3C_Income_Western'!S69+'Schedule 3D_Income_The Cape'!S69</f>
        <v>0</v>
      </c>
      <c r="T69" s="537">
        <f>'Schedule 3B_Income_Eastern'!T69+'Schedule 3C_Income_Western'!T69+'Schedule 3D_Income_The Cape'!T69</f>
        <v>0</v>
      </c>
      <c r="U69" s="537">
        <f>'Schedule 3B_Income_Eastern'!U69+'Schedule 3C_Income_Western'!U69+'Schedule 3D_Income_The Cape'!U69</f>
        <v>0</v>
      </c>
      <c r="V69" s="537">
        <f>'Schedule 3B_Income_Eastern'!V69+'Schedule 3C_Income_Western'!V69+'Schedule 3D_Income_The Cape'!V69</f>
        <v>0</v>
      </c>
      <c r="W69" s="537">
        <f>'Schedule 3B_Income_Eastern'!W69+'Schedule 3C_Income_Western'!W69+'Schedule 3D_Income_The Cape'!W69</f>
        <v>0</v>
      </c>
      <c r="X69" s="537">
        <f>'Schedule 3B_Income_Eastern'!X69+'Schedule 3C_Income_Western'!X69+'Schedule 3D_Income_The Cape'!X69</f>
        <v>0</v>
      </c>
      <c r="Y69" s="537">
        <f>'Schedule 3B_Income_Eastern'!Y69+'Schedule 3C_Income_Western'!Y69+'Schedule 3D_Income_The Cape'!Y69</f>
        <v>0</v>
      </c>
      <c r="Z69" s="895">
        <v>43</v>
      </c>
      <c r="AA69" s="537">
        <f>'Schedule 3B_Income_Eastern'!AA69+'Schedule 3C_Income_Western'!AA69+'Schedule 3D_Income_The Cape'!AA69</f>
        <v>0</v>
      </c>
      <c r="AB69" s="537">
        <f>'Schedule 3B_Income_Eastern'!AB69+'Schedule 3C_Income_Western'!AB69+'Schedule 3D_Income_The Cape'!AB69</f>
        <v>0</v>
      </c>
      <c r="AC69" s="537">
        <f>'Schedule 3B_Income_Eastern'!AC69+'Schedule 3C_Income_Western'!AC69+'Schedule 3D_Income_The Cape'!AC69</f>
        <v>0</v>
      </c>
      <c r="AD69" s="537">
        <f>'Schedule 3B_Income_Eastern'!AD69+'Schedule 3C_Income_Western'!AD69+'Schedule 3D_Income_The Cape'!AD69</f>
        <v>0</v>
      </c>
      <c r="AE69" s="537">
        <f>'Schedule 3B_Income_Eastern'!AE69+'Schedule 3C_Income_Western'!AE69+'Schedule 3D_Income_The Cape'!AE69</f>
        <v>0</v>
      </c>
      <c r="AF69" s="537">
        <f>'Schedule 3B_Income_Eastern'!AF69+'Schedule 3C_Income_Western'!AF69+'Schedule 3D_Income_The Cape'!AF69</f>
        <v>0</v>
      </c>
      <c r="AG69" s="537">
        <f>'Schedule 3B_Income_Eastern'!AG69+'Schedule 3C_Income_Western'!AG69+'Schedule 3D_Income_The Cape'!AG69</f>
        <v>0</v>
      </c>
      <c r="AH69" s="537">
        <f>'Schedule 3B_Income_Eastern'!AH69+'Schedule 3C_Income_Western'!AH69+'Schedule 3D_Income_The Cape'!AH69</f>
        <v>0</v>
      </c>
      <c r="AI69" s="537">
        <f>'Schedule 3B_Income_Eastern'!AI69+'Schedule 3C_Income_Western'!AI69+'Schedule 3D_Income_The Cape'!AI69</f>
        <v>0</v>
      </c>
      <c r="AJ69" s="537">
        <f>'Schedule 3B_Income_Eastern'!AJ69+'Schedule 3C_Income_Western'!AJ69+'Schedule 3D_Income_The Cape'!AJ69</f>
        <v>0</v>
      </c>
      <c r="AK69" s="537">
        <f>'Schedule 3B_Income_Eastern'!AK69+'Schedule 3C_Income_Western'!AK69+'Schedule 3D_Income_The Cape'!AK69</f>
        <v>0</v>
      </c>
      <c r="AL69" s="895">
        <v>43</v>
      </c>
      <c r="AM69" s="537">
        <f>'Schedule 3B_Income_Eastern'!AM69+'Schedule 3C_Income_Western'!AM69+'Schedule 3D_Income_The Cape'!AM69</f>
        <v>0</v>
      </c>
      <c r="AN69" s="537">
        <f>'Schedule 3B_Income_Eastern'!AN69+'Schedule 3C_Income_Western'!AN69+'Schedule 3D_Income_The Cape'!AN69</f>
        <v>0</v>
      </c>
      <c r="AO69" s="537">
        <f>'Schedule 3B_Income_Eastern'!AO69+'Schedule 3C_Income_Western'!AO69+'Schedule 3D_Income_The Cape'!AO69</f>
        <v>0</v>
      </c>
      <c r="AP69" s="537">
        <f>'Schedule 3B_Income_Eastern'!AP69+'Schedule 3C_Income_Western'!AP69+'Schedule 3D_Income_The Cape'!AP69</f>
        <v>0</v>
      </c>
      <c r="AQ69" s="537">
        <f>'Schedule 3B_Income_Eastern'!AQ69+'Schedule 3C_Income_Western'!AQ69+'Schedule 3D_Income_The Cape'!AQ69</f>
        <v>0</v>
      </c>
      <c r="AR69" s="537">
        <f>'Schedule 3B_Income_Eastern'!AR69+'Schedule 3C_Income_Western'!AR69+'Schedule 3D_Income_The Cape'!AR69</f>
        <v>0</v>
      </c>
      <c r="AS69" s="537">
        <f>'Schedule 3B_Income_Eastern'!AS69+'Schedule 3C_Income_Western'!AS69+'Schedule 3D_Income_The Cape'!AS69</f>
        <v>0</v>
      </c>
      <c r="AT69" s="537">
        <f>'Schedule 3B_Income_Eastern'!AT69+'Schedule 3C_Income_Western'!AT69+'Schedule 3D_Income_The Cape'!AT69</f>
        <v>0</v>
      </c>
      <c r="AU69" s="537">
        <f>'Schedule 3B_Income_Eastern'!AU69+'Schedule 3C_Income_Western'!AU69+'Schedule 3D_Income_The Cape'!AU69</f>
        <v>0</v>
      </c>
      <c r="AV69" s="537">
        <f>'Schedule 3B_Income_Eastern'!AV69+'Schedule 3C_Income_Western'!AV69+'Schedule 3D_Income_The Cape'!AV69</f>
        <v>0</v>
      </c>
      <c r="AW69" s="537">
        <f>'Schedule 3B_Income_Eastern'!AW69+'Schedule 3C_Income_Western'!AW69+'Schedule 3D_Income_The Cape'!AW69</f>
        <v>0</v>
      </c>
      <c r="AX69" s="895">
        <v>43</v>
      </c>
      <c r="AY69" s="537">
        <f>'Schedule 3B_Income_Eastern'!AY69+'Schedule 3C_Income_Western'!AY69+'Schedule 3D_Income_The Cape'!AY69</f>
        <v>0</v>
      </c>
      <c r="AZ69" s="537">
        <f>'Schedule 3B_Income_Eastern'!AZ69+'Schedule 3C_Income_Western'!AZ69+'Schedule 3D_Income_The Cape'!AZ69</f>
        <v>0</v>
      </c>
      <c r="BA69" s="537">
        <f>'Schedule 3B_Income_Eastern'!BA69+'Schedule 3C_Income_Western'!BA69+'Schedule 3D_Income_The Cape'!BA69</f>
        <v>0</v>
      </c>
      <c r="BB69" s="537">
        <f>'Schedule 3B_Income_Eastern'!BB69+'Schedule 3C_Income_Western'!BB69+'Schedule 3D_Income_The Cape'!BB69</f>
        <v>0</v>
      </c>
      <c r="BC69" s="537">
        <f>'Schedule 3B_Income_Eastern'!BC69+'Schedule 3C_Income_Western'!BC69+'Schedule 3D_Income_The Cape'!BC69</f>
        <v>0</v>
      </c>
      <c r="BD69" s="537">
        <f>'Schedule 3B_Income_Eastern'!BD69+'Schedule 3C_Income_Western'!BD69+'Schedule 3D_Income_The Cape'!BD69</f>
        <v>0</v>
      </c>
      <c r="BE69" s="537">
        <f>'Schedule 3B_Income_Eastern'!BE69+'Schedule 3C_Income_Western'!BE69+'Schedule 3D_Income_The Cape'!BE69</f>
        <v>0</v>
      </c>
      <c r="BF69" s="537">
        <f>'Schedule 3B_Income_Eastern'!BF69+'Schedule 3C_Income_Western'!BF69+'Schedule 3D_Income_The Cape'!BF69</f>
        <v>0</v>
      </c>
      <c r="BG69" s="537">
        <f>'Schedule 3B_Income_Eastern'!BG69+'Schedule 3C_Income_Western'!BG69+'Schedule 3D_Income_The Cape'!BG69</f>
        <v>0</v>
      </c>
      <c r="BH69" s="537">
        <f>'Schedule 3B_Income_Eastern'!BH69+'Schedule 3C_Income_Western'!BH69+'Schedule 3D_Income_The Cape'!BH69</f>
        <v>0</v>
      </c>
      <c r="BI69" s="537">
        <f>'Schedule 3B_Income_Eastern'!BI69+'Schedule 3C_Income_Western'!BI69+'Schedule 3D_Income_The Cape'!BI69</f>
        <v>0</v>
      </c>
      <c r="BJ69" s="895">
        <v>43</v>
      </c>
      <c r="BK69" s="537">
        <f>'Schedule 3B_Income_Eastern'!BK69+'Schedule 3C_Income_Western'!BK69+'Schedule 3D_Income_The Cape'!BK69</f>
        <v>0</v>
      </c>
      <c r="BL69" s="537">
        <f>'Schedule 3B_Income_Eastern'!BL69+'Schedule 3C_Income_Western'!BL69+'Schedule 3D_Income_The Cape'!BL69</f>
        <v>0</v>
      </c>
      <c r="BM69" s="537">
        <f>'Schedule 3B_Income_Eastern'!BM69+'Schedule 3C_Income_Western'!BM69+'Schedule 3D_Income_The Cape'!BM69</f>
        <v>0</v>
      </c>
      <c r="BN69" s="537">
        <f>'Schedule 3B_Income_Eastern'!BN69+'Schedule 3C_Income_Western'!BN69+'Schedule 3D_Income_The Cape'!BN69</f>
        <v>0</v>
      </c>
      <c r="BO69" s="537">
        <f>'Schedule 3B_Income_Eastern'!BO69+'Schedule 3C_Income_Western'!BO69+'Schedule 3D_Income_The Cape'!BO69</f>
        <v>0</v>
      </c>
      <c r="BP69" s="537">
        <f>'Schedule 3B_Income_Eastern'!BP69+'Schedule 3C_Income_Western'!BP69+'Schedule 3D_Income_The Cape'!BP69</f>
        <v>0</v>
      </c>
      <c r="BQ69" s="537">
        <f>'Schedule 3B_Income_Eastern'!BQ69+'Schedule 3C_Income_Western'!BQ69+'Schedule 3D_Income_The Cape'!BQ69</f>
        <v>0</v>
      </c>
      <c r="BR69" s="537">
        <f>'Schedule 3B_Income_Eastern'!BR69+'Schedule 3C_Income_Western'!BR69+'Schedule 3D_Income_The Cape'!BR69</f>
        <v>0</v>
      </c>
      <c r="BS69" s="537">
        <f>'Schedule 3B_Income_Eastern'!BS69+'Schedule 3C_Income_Western'!BS69+'Schedule 3D_Income_The Cape'!BS69</f>
        <v>0</v>
      </c>
      <c r="BT69" s="537">
        <f>'Schedule 3B_Income_Eastern'!BT69+'Schedule 3C_Income_Western'!BT69+'Schedule 3D_Income_The Cape'!BT69</f>
        <v>0</v>
      </c>
      <c r="BU69" s="537">
        <f>'Schedule 3B_Income_Eastern'!BU69+'Schedule 3C_Income_Western'!BU69+'Schedule 3D_Income_The Cape'!BU69</f>
        <v>0</v>
      </c>
      <c r="BV69" s="895">
        <v>43</v>
      </c>
      <c r="BW69" s="537">
        <f>'Schedule 3B_Income_Eastern'!BW69+'Schedule 3C_Income_Western'!BW69+'Schedule 3D_Income_The Cape'!BW69</f>
        <v>0</v>
      </c>
      <c r="BX69" s="537">
        <f>'Schedule 3B_Income_Eastern'!BX69+'Schedule 3C_Income_Western'!BX69+'Schedule 3D_Income_The Cape'!BX69</f>
        <v>0</v>
      </c>
      <c r="BY69" s="537">
        <f>'Schedule 3B_Income_Eastern'!BY69+'Schedule 3C_Income_Western'!BY69+'Schedule 3D_Income_The Cape'!BY69</f>
        <v>0</v>
      </c>
      <c r="BZ69" s="537">
        <f>'Schedule 3B_Income_Eastern'!BZ69+'Schedule 3C_Income_Western'!BZ69+'Schedule 3D_Income_The Cape'!BZ69</f>
        <v>0</v>
      </c>
      <c r="CA69" s="537">
        <f>'Schedule 3B_Income_Eastern'!CA69+'Schedule 3C_Income_Western'!CA69+'Schedule 3D_Income_The Cape'!CA69</f>
        <v>0</v>
      </c>
      <c r="CB69" s="537">
        <f>'Schedule 3B_Income_Eastern'!CB69+'Schedule 3C_Income_Western'!CB69+'Schedule 3D_Income_The Cape'!CB69</f>
        <v>0</v>
      </c>
      <c r="CC69" s="537">
        <f>'Schedule 3B_Income_Eastern'!CC69+'Schedule 3C_Income_Western'!CC69+'Schedule 3D_Income_The Cape'!CC69</f>
        <v>0</v>
      </c>
      <c r="CD69" s="537">
        <f>'Schedule 3B_Income_Eastern'!CD69+'Schedule 3C_Income_Western'!CD69+'Schedule 3D_Income_The Cape'!CD69</f>
        <v>0</v>
      </c>
      <c r="CE69" s="537">
        <f>'Schedule 3B_Income_Eastern'!CE69+'Schedule 3C_Income_Western'!CE69+'Schedule 3D_Income_The Cape'!CE69</f>
        <v>0</v>
      </c>
      <c r="CF69" s="537">
        <f>'Schedule 3B_Income_Eastern'!CF69+'Schedule 3C_Income_Western'!CF69+'Schedule 3D_Income_The Cape'!CF69</f>
        <v>0</v>
      </c>
      <c r="CG69" s="537">
        <f>'Schedule 3B_Income_Eastern'!CG69+'Schedule 3C_Income_Western'!CG69+'Schedule 3D_Income_The Cape'!CG69</f>
        <v>0</v>
      </c>
      <c r="CH69" s="895">
        <v>43</v>
      </c>
      <c r="CI69" s="537">
        <f>'Schedule 3B_Income_Eastern'!CI69+'Schedule 3C_Income_Western'!CI69+'Schedule 3D_Income_The Cape'!CI69</f>
        <v>0</v>
      </c>
      <c r="CJ69" s="537">
        <f>'Schedule 3B_Income_Eastern'!CJ69+'Schedule 3C_Income_Western'!CJ69+'Schedule 3D_Income_The Cape'!CJ69</f>
        <v>0</v>
      </c>
      <c r="CK69" s="537">
        <f>'Schedule 3B_Income_Eastern'!CK69+'Schedule 3C_Income_Western'!CK69+'Schedule 3D_Income_The Cape'!CK69</f>
        <v>0</v>
      </c>
      <c r="CL69" s="537">
        <f>'Schedule 3B_Income_Eastern'!CL69+'Schedule 3C_Income_Western'!CL69+'Schedule 3D_Income_The Cape'!CL69</f>
        <v>0</v>
      </c>
      <c r="CM69" s="367">
        <f>SUM(G69,S69,AE69,CA69)</f>
        <v>0</v>
      </c>
      <c r="CN69" s="537">
        <f>'Schedule 3B_Income_Eastern'!CN69+'Schedule 3C_Income_Western'!CN69+'Schedule 3D_Income_The Cape'!CN69</f>
        <v>0</v>
      </c>
      <c r="CO69" s="537">
        <f>'Schedule 3B_Income_Eastern'!CO69+'Schedule 3C_Income_Western'!CO69+'Schedule 3D_Income_The Cape'!CO69</f>
        <v>0</v>
      </c>
      <c r="CP69" s="537">
        <f>'Schedule 3B_Income_Eastern'!CP69+'Schedule 3C_Income_Western'!CP69+'Schedule 3D_Income_The Cape'!CP69</f>
        <v>0</v>
      </c>
      <c r="CQ69" s="537">
        <f>'Schedule 3B_Income_Eastern'!CQ69+'Schedule 3C_Income_Western'!CQ69+'Schedule 3D_Income_The Cape'!CQ69</f>
        <v>0</v>
      </c>
      <c r="CR69" s="367">
        <f>SUM(L69,X69,AJ69,CF69)</f>
        <v>0</v>
      </c>
      <c r="CS69" s="537">
        <f>'Schedule 3B_Income_Eastern'!CS69+'Schedule 3C_Income_Western'!CS69+'Schedule 3D_Income_The Cape'!CS69</f>
        <v>0</v>
      </c>
      <c r="CT69" s="537">
        <f>'Schedule 3B_Income_Eastern'!CT69+'Schedule 3C_Income_Western'!CT69+'Schedule 3D_Income_The Cape'!CT69</f>
        <v>0</v>
      </c>
      <c r="CU69" s="537">
        <f>'Schedule 3B_Income_Eastern'!CU69+'Schedule 3C_Income_Western'!CU69+'Schedule 3D_Income_The Cape'!CU69</f>
        <v>0</v>
      </c>
      <c r="CV69" s="537">
        <f>'Schedule 3B_Income_Eastern'!CV69+'Schedule 3C_Income_Western'!CV69+'Schedule 3D_Income_The Cape'!CV69</f>
        <v>0</v>
      </c>
      <c r="CW69" s="367">
        <f>SUM(CG69,AK69,Y69,M69)</f>
        <v>0</v>
      </c>
    </row>
    <row r="70" spans="1:101" ht="15.75" customHeight="1">
      <c r="A70" s="79" t="s">
        <v>1386</v>
      </c>
      <c r="B70" s="209">
        <v>44</v>
      </c>
      <c r="C70" s="537">
        <f>'Schedule 3B_Income_Eastern'!C70+'Schedule 3C_Income_Western'!C70+'Schedule 3D_Income_The Cape'!C70</f>
        <v>0</v>
      </c>
      <c r="D70" s="537">
        <f>'Schedule 3B_Income_Eastern'!D70+'Schedule 3C_Income_Western'!D70+'Schedule 3D_Income_The Cape'!D70</f>
        <v>0</v>
      </c>
      <c r="E70" s="537">
        <f>'Schedule 3B_Income_Eastern'!E70+'Schedule 3C_Income_Western'!E70+'Schedule 3D_Income_The Cape'!E70</f>
        <v>0</v>
      </c>
      <c r="F70" s="537">
        <f>'Schedule 3B_Income_Eastern'!F70+'Schedule 3C_Income_Western'!F70+'Schedule 3D_Income_The Cape'!F70</f>
        <v>0</v>
      </c>
      <c r="G70" s="537">
        <f>'Schedule 3B_Income_Eastern'!G70+'Schedule 3C_Income_Western'!G70+'Schedule 3D_Income_The Cape'!G70</f>
        <v>0</v>
      </c>
      <c r="H70" s="537">
        <f>'Schedule 3B_Income_Eastern'!H70+'Schedule 3C_Income_Western'!H70+'Schedule 3D_Income_The Cape'!H70</f>
        <v>0</v>
      </c>
      <c r="I70" s="537">
        <f>'Schedule 3B_Income_Eastern'!I70+'Schedule 3C_Income_Western'!I70+'Schedule 3D_Income_The Cape'!I70</f>
        <v>0</v>
      </c>
      <c r="J70" s="537">
        <f>'Schedule 3B_Income_Eastern'!J70+'Schedule 3C_Income_Western'!J70+'Schedule 3D_Income_The Cape'!J70</f>
        <v>0</v>
      </c>
      <c r="K70" s="537">
        <f>'Schedule 3B_Income_Eastern'!K70+'Schedule 3C_Income_Western'!K70+'Schedule 3D_Income_The Cape'!K70</f>
        <v>0</v>
      </c>
      <c r="L70" s="537">
        <f>'Schedule 3B_Income_Eastern'!L70+'Schedule 3C_Income_Western'!L70+'Schedule 3D_Income_The Cape'!L70</f>
        <v>0</v>
      </c>
      <c r="M70" s="537">
        <f>'Schedule 3B_Income_Eastern'!M70+'Schedule 3C_Income_Western'!M70+'Schedule 3D_Income_The Cape'!M70</f>
        <v>0</v>
      </c>
      <c r="N70" s="209">
        <v>44</v>
      </c>
      <c r="O70" s="537">
        <f>'Schedule 3B_Income_Eastern'!O70+'Schedule 3C_Income_Western'!O70+'Schedule 3D_Income_The Cape'!O70</f>
        <v>0</v>
      </c>
      <c r="P70" s="537">
        <f>'Schedule 3B_Income_Eastern'!P70+'Schedule 3C_Income_Western'!P70+'Schedule 3D_Income_The Cape'!P70</f>
        <v>0</v>
      </c>
      <c r="Q70" s="537">
        <f>'Schedule 3B_Income_Eastern'!Q70+'Schedule 3C_Income_Western'!Q70+'Schedule 3D_Income_The Cape'!Q70</f>
        <v>0</v>
      </c>
      <c r="R70" s="537">
        <f>'Schedule 3B_Income_Eastern'!R70+'Schedule 3C_Income_Western'!R70+'Schedule 3D_Income_The Cape'!R70</f>
        <v>0</v>
      </c>
      <c r="S70" s="537">
        <f>'Schedule 3B_Income_Eastern'!S70+'Schedule 3C_Income_Western'!S70+'Schedule 3D_Income_The Cape'!S70</f>
        <v>0</v>
      </c>
      <c r="T70" s="537">
        <f>'Schedule 3B_Income_Eastern'!T70+'Schedule 3C_Income_Western'!T70+'Schedule 3D_Income_The Cape'!T70</f>
        <v>0</v>
      </c>
      <c r="U70" s="537">
        <f>'Schedule 3B_Income_Eastern'!U70+'Schedule 3C_Income_Western'!U70+'Schedule 3D_Income_The Cape'!U70</f>
        <v>0</v>
      </c>
      <c r="V70" s="537">
        <f>'Schedule 3B_Income_Eastern'!V70+'Schedule 3C_Income_Western'!V70+'Schedule 3D_Income_The Cape'!V70</f>
        <v>0</v>
      </c>
      <c r="W70" s="537">
        <f>'Schedule 3B_Income_Eastern'!W70+'Schedule 3C_Income_Western'!W70+'Schedule 3D_Income_The Cape'!W70</f>
        <v>0</v>
      </c>
      <c r="X70" s="537">
        <f>'Schedule 3B_Income_Eastern'!X70+'Schedule 3C_Income_Western'!X70+'Schedule 3D_Income_The Cape'!X70</f>
        <v>0</v>
      </c>
      <c r="Y70" s="537">
        <f>'Schedule 3B_Income_Eastern'!Y70+'Schedule 3C_Income_Western'!Y70+'Schedule 3D_Income_The Cape'!Y70</f>
        <v>0</v>
      </c>
      <c r="Z70" s="209">
        <v>44</v>
      </c>
      <c r="AA70" s="537">
        <f>'Schedule 3B_Income_Eastern'!AA70+'Schedule 3C_Income_Western'!AA70+'Schedule 3D_Income_The Cape'!AA70</f>
        <v>0</v>
      </c>
      <c r="AB70" s="537">
        <f>'Schedule 3B_Income_Eastern'!AB70+'Schedule 3C_Income_Western'!AB70+'Schedule 3D_Income_The Cape'!AB70</f>
        <v>0</v>
      </c>
      <c r="AC70" s="537">
        <f>'Schedule 3B_Income_Eastern'!AC70+'Schedule 3C_Income_Western'!AC70+'Schedule 3D_Income_The Cape'!AC70</f>
        <v>0</v>
      </c>
      <c r="AD70" s="537">
        <f>'Schedule 3B_Income_Eastern'!AD70+'Schedule 3C_Income_Western'!AD70+'Schedule 3D_Income_The Cape'!AD70</f>
        <v>0</v>
      </c>
      <c r="AE70" s="537">
        <f>'Schedule 3B_Income_Eastern'!AE70+'Schedule 3C_Income_Western'!AE70+'Schedule 3D_Income_The Cape'!AE70</f>
        <v>0</v>
      </c>
      <c r="AF70" s="537">
        <f>'Schedule 3B_Income_Eastern'!AF70+'Schedule 3C_Income_Western'!AF70+'Schedule 3D_Income_The Cape'!AF70</f>
        <v>0</v>
      </c>
      <c r="AG70" s="537">
        <f>'Schedule 3B_Income_Eastern'!AG70+'Schedule 3C_Income_Western'!AG70+'Schedule 3D_Income_The Cape'!AG70</f>
        <v>0</v>
      </c>
      <c r="AH70" s="537">
        <f>'Schedule 3B_Income_Eastern'!AH70+'Schedule 3C_Income_Western'!AH70+'Schedule 3D_Income_The Cape'!AH70</f>
        <v>0</v>
      </c>
      <c r="AI70" s="537">
        <f>'Schedule 3B_Income_Eastern'!AI70+'Schedule 3C_Income_Western'!AI70+'Schedule 3D_Income_The Cape'!AI70</f>
        <v>0</v>
      </c>
      <c r="AJ70" s="537">
        <f>'Schedule 3B_Income_Eastern'!AJ70+'Schedule 3C_Income_Western'!AJ70+'Schedule 3D_Income_The Cape'!AJ70</f>
        <v>0</v>
      </c>
      <c r="AK70" s="537">
        <f>'Schedule 3B_Income_Eastern'!AK70+'Schedule 3C_Income_Western'!AK70+'Schedule 3D_Income_The Cape'!AK70</f>
        <v>0</v>
      </c>
      <c r="AL70" s="209">
        <v>44</v>
      </c>
      <c r="AM70" s="537">
        <f>'Schedule 3B_Income_Eastern'!AM70+'Schedule 3C_Income_Western'!AM70+'Schedule 3D_Income_The Cape'!AM70</f>
        <v>0</v>
      </c>
      <c r="AN70" s="537">
        <f>'Schedule 3B_Income_Eastern'!AN70+'Schedule 3C_Income_Western'!AN70+'Schedule 3D_Income_The Cape'!AN70</f>
        <v>0</v>
      </c>
      <c r="AO70" s="537">
        <f>'Schedule 3B_Income_Eastern'!AO70+'Schedule 3C_Income_Western'!AO70+'Schedule 3D_Income_The Cape'!AO70</f>
        <v>0</v>
      </c>
      <c r="AP70" s="537">
        <f>'Schedule 3B_Income_Eastern'!AP70+'Schedule 3C_Income_Western'!AP70+'Schedule 3D_Income_The Cape'!AP70</f>
        <v>0</v>
      </c>
      <c r="AQ70" s="537">
        <f>'Schedule 3B_Income_Eastern'!AQ70+'Schedule 3C_Income_Western'!AQ70+'Schedule 3D_Income_The Cape'!AQ70</f>
        <v>0</v>
      </c>
      <c r="AR70" s="537">
        <f>'Schedule 3B_Income_Eastern'!AR70+'Schedule 3C_Income_Western'!AR70+'Schedule 3D_Income_The Cape'!AR70</f>
        <v>0</v>
      </c>
      <c r="AS70" s="537">
        <f>'Schedule 3B_Income_Eastern'!AS70+'Schedule 3C_Income_Western'!AS70+'Schedule 3D_Income_The Cape'!AS70</f>
        <v>0</v>
      </c>
      <c r="AT70" s="537">
        <f>'Schedule 3B_Income_Eastern'!AT70+'Schedule 3C_Income_Western'!AT70+'Schedule 3D_Income_The Cape'!AT70</f>
        <v>0</v>
      </c>
      <c r="AU70" s="537">
        <f>'Schedule 3B_Income_Eastern'!AU70+'Schedule 3C_Income_Western'!AU70+'Schedule 3D_Income_The Cape'!AU70</f>
        <v>0</v>
      </c>
      <c r="AV70" s="537">
        <f>'Schedule 3B_Income_Eastern'!AV70+'Schedule 3C_Income_Western'!AV70+'Schedule 3D_Income_The Cape'!AV70</f>
        <v>0</v>
      </c>
      <c r="AW70" s="537">
        <f>'Schedule 3B_Income_Eastern'!AW70+'Schedule 3C_Income_Western'!AW70+'Schedule 3D_Income_The Cape'!AW70</f>
        <v>0</v>
      </c>
      <c r="AX70" s="209">
        <v>44</v>
      </c>
      <c r="AY70" s="537">
        <f>'Schedule 3B_Income_Eastern'!AY70+'Schedule 3C_Income_Western'!AY70+'Schedule 3D_Income_The Cape'!AY70</f>
        <v>0</v>
      </c>
      <c r="AZ70" s="537">
        <f>'Schedule 3B_Income_Eastern'!AZ70+'Schedule 3C_Income_Western'!AZ70+'Schedule 3D_Income_The Cape'!AZ70</f>
        <v>0</v>
      </c>
      <c r="BA70" s="537">
        <f>'Schedule 3B_Income_Eastern'!BA70+'Schedule 3C_Income_Western'!BA70+'Schedule 3D_Income_The Cape'!BA70</f>
        <v>0</v>
      </c>
      <c r="BB70" s="537">
        <f>'Schedule 3B_Income_Eastern'!BB70+'Schedule 3C_Income_Western'!BB70+'Schedule 3D_Income_The Cape'!BB70</f>
        <v>0</v>
      </c>
      <c r="BC70" s="537">
        <f>'Schedule 3B_Income_Eastern'!BC70+'Schedule 3C_Income_Western'!BC70+'Schedule 3D_Income_The Cape'!BC70</f>
        <v>0</v>
      </c>
      <c r="BD70" s="537">
        <f>'Schedule 3B_Income_Eastern'!BD70+'Schedule 3C_Income_Western'!BD70+'Schedule 3D_Income_The Cape'!BD70</f>
        <v>0</v>
      </c>
      <c r="BE70" s="537">
        <f>'Schedule 3B_Income_Eastern'!BE70+'Schedule 3C_Income_Western'!BE70+'Schedule 3D_Income_The Cape'!BE70</f>
        <v>0</v>
      </c>
      <c r="BF70" s="537">
        <f>'Schedule 3B_Income_Eastern'!BF70+'Schedule 3C_Income_Western'!BF70+'Schedule 3D_Income_The Cape'!BF70</f>
        <v>0</v>
      </c>
      <c r="BG70" s="537">
        <f>'Schedule 3B_Income_Eastern'!BG70+'Schedule 3C_Income_Western'!BG70+'Schedule 3D_Income_The Cape'!BG70</f>
        <v>0</v>
      </c>
      <c r="BH70" s="537">
        <f>'Schedule 3B_Income_Eastern'!BH70+'Schedule 3C_Income_Western'!BH70+'Schedule 3D_Income_The Cape'!BH70</f>
        <v>0</v>
      </c>
      <c r="BI70" s="537">
        <f>'Schedule 3B_Income_Eastern'!BI70+'Schedule 3C_Income_Western'!BI70+'Schedule 3D_Income_The Cape'!BI70</f>
        <v>0</v>
      </c>
      <c r="BJ70" s="209">
        <v>44</v>
      </c>
      <c r="BK70" s="537">
        <f>'Schedule 3B_Income_Eastern'!BK70+'Schedule 3C_Income_Western'!BK70+'Schedule 3D_Income_The Cape'!BK70</f>
        <v>0</v>
      </c>
      <c r="BL70" s="537">
        <f>'Schedule 3B_Income_Eastern'!BL70+'Schedule 3C_Income_Western'!BL70+'Schedule 3D_Income_The Cape'!BL70</f>
        <v>0</v>
      </c>
      <c r="BM70" s="537">
        <f>'Schedule 3B_Income_Eastern'!BM70+'Schedule 3C_Income_Western'!BM70+'Schedule 3D_Income_The Cape'!BM70</f>
        <v>0</v>
      </c>
      <c r="BN70" s="537">
        <f>'Schedule 3B_Income_Eastern'!BN70+'Schedule 3C_Income_Western'!BN70+'Schedule 3D_Income_The Cape'!BN70</f>
        <v>0</v>
      </c>
      <c r="BO70" s="537">
        <f>'Schedule 3B_Income_Eastern'!BO70+'Schedule 3C_Income_Western'!BO70+'Schedule 3D_Income_The Cape'!BO70</f>
        <v>0</v>
      </c>
      <c r="BP70" s="537">
        <f>'Schedule 3B_Income_Eastern'!BP70+'Schedule 3C_Income_Western'!BP70+'Schedule 3D_Income_The Cape'!BP70</f>
        <v>0</v>
      </c>
      <c r="BQ70" s="537">
        <f>'Schedule 3B_Income_Eastern'!BQ70+'Schedule 3C_Income_Western'!BQ70+'Schedule 3D_Income_The Cape'!BQ70</f>
        <v>0</v>
      </c>
      <c r="BR70" s="537">
        <f>'Schedule 3B_Income_Eastern'!BR70+'Schedule 3C_Income_Western'!BR70+'Schedule 3D_Income_The Cape'!BR70</f>
        <v>0</v>
      </c>
      <c r="BS70" s="537">
        <f>'Schedule 3B_Income_Eastern'!BS70+'Schedule 3C_Income_Western'!BS70+'Schedule 3D_Income_The Cape'!BS70</f>
        <v>0</v>
      </c>
      <c r="BT70" s="537">
        <f>'Schedule 3B_Income_Eastern'!BT70+'Schedule 3C_Income_Western'!BT70+'Schedule 3D_Income_The Cape'!BT70</f>
        <v>0</v>
      </c>
      <c r="BU70" s="537">
        <f>'Schedule 3B_Income_Eastern'!BU70+'Schedule 3C_Income_Western'!BU70+'Schedule 3D_Income_The Cape'!BU70</f>
        <v>0</v>
      </c>
      <c r="BV70" s="209">
        <v>44</v>
      </c>
      <c r="BW70" s="537">
        <f>'Schedule 3B_Income_Eastern'!BW70+'Schedule 3C_Income_Western'!BW70+'Schedule 3D_Income_The Cape'!BW70</f>
        <v>0</v>
      </c>
      <c r="BX70" s="537">
        <f>'Schedule 3B_Income_Eastern'!BX70+'Schedule 3C_Income_Western'!BX70+'Schedule 3D_Income_The Cape'!BX70</f>
        <v>0</v>
      </c>
      <c r="BY70" s="537">
        <f>'Schedule 3B_Income_Eastern'!BY70+'Schedule 3C_Income_Western'!BY70+'Schedule 3D_Income_The Cape'!BY70</f>
        <v>0</v>
      </c>
      <c r="BZ70" s="537">
        <f>'Schedule 3B_Income_Eastern'!BZ70+'Schedule 3C_Income_Western'!BZ70+'Schedule 3D_Income_The Cape'!BZ70</f>
        <v>0</v>
      </c>
      <c r="CA70" s="537">
        <f>'Schedule 3B_Income_Eastern'!CA70+'Schedule 3C_Income_Western'!CA70+'Schedule 3D_Income_The Cape'!CA70</f>
        <v>0</v>
      </c>
      <c r="CB70" s="537">
        <f>'Schedule 3B_Income_Eastern'!CB70+'Schedule 3C_Income_Western'!CB70+'Schedule 3D_Income_The Cape'!CB70</f>
        <v>0</v>
      </c>
      <c r="CC70" s="537">
        <f>'Schedule 3B_Income_Eastern'!CC70+'Schedule 3C_Income_Western'!CC70+'Schedule 3D_Income_The Cape'!CC70</f>
        <v>0</v>
      </c>
      <c r="CD70" s="537">
        <f>'Schedule 3B_Income_Eastern'!CD70+'Schedule 3C_Income_Western'!CD70+'Schedule 3D_Income_The Cape'!CD70</f>
        <v>0</v>
      </c>
      <c r="CE70" s="537">
        <f>'Schedule 3B_Income_Eastern'!CE70+'Schedule 3C_Income_Western'!CE70+'Schedule 3D_Income_The Cape'!CE70</f>
        <v>0</v>
      </c>
      <c r="CF70" s="537">
        <f>'Schedule 3B_Income_Eastern'!CF70+'Schedule 3C_Income_Western'!CF70+'Schedule 3D_Income_The Cape'!CF70</f>
        <v>0</v>
      </c>
      <c r="CG70" s="537">
        <f>'Schedule 3B_Income_Eastern'!CG70+'Schedule 3C_Income_Western'!CG70+'Schedule 3D_Income_The Cape'!CG70</f>
        <v>0</v>
      </c>
      <c r="CH70" s="209">
        <v>44</v>
      </c>
      <c r="CI70" s="537">
        <f>'Schedule 3B_Income_Eastern'!CI70+'Schedule 3C_Income_Western'!CI70+'Schedule 3D_Income_The Cape'!CI70</f>
        <v>0</v>
      </c>
      <c r="CJ70" s="537">
        <f>'Schedule 3B_Income_Eastern'!CJ70+'Schedule 3C_Income_Western'!CJ70+'Schedule 3D_Income_The Cape'!CJ70</f>
        <v>0</v>
      </c>
      <c r="CK70" s="537">
        <f>'Schedule 3B_Income_Eastern'!CK70+'Schedule 3C_Income_Western'!CK70+'Schedule 3D_Income_The Cape'!CK70</f>
        <v>0</v>
      </c>
      <c r="CL70" s="537">
        <f>'Schedule 3B_Income_Eastern'!CL70+'Schedule 3C_Income_Western'!CL70+'Schedule 3D_Income_The Cape'!CL70</f>
        <v>0</v>
      </c>
      <c r="CM70" s="367">
        <f>SUM(G70,S70,AE70,CA70)</f>
        <v>0</v>
      </c>
      <c r="CN70" s="537">
        <f>'Schedule 3B_Income_Eastern'!CN70+'Schedule 3C_Income_Western'!CN70+'Schedule 3D_Income_The Cape'!CN70</f>
        <v>0</v>
      </c>
      <c r="CO70" s="537">
        <f>'Schedule 3B_Income_Eastern'!CO70+'Schedule 3C_Income_Western'!CO70+'Schedule 3D_Income_The Cape'!CO70</f>
        <v>0</v>
      </c>
      <c r="CP70" s="537">
        <f>'Schedule 3B_Income_Eastern'!CP70+'Schedule 3C_Income_Western'!CP70+'Schedule 3D_Income_The Cape'!CP70</f>
        <v>0</v>
      </c>
      <c r="CQ70" s="537">
        <f>'Schedule 3B_Income_Eastern'!CQ70+'Schedule 3C_Income_Western'!CQ70+'Schedule 3D_Income_The Cape'!CQ70</f>
        <v>0</v>
      </c>
      <c r="CR70" s="367">
        <f>SUM(L70,X70,AJ70,CF70)</f>
        <v>0</v>
      </c>
      <c r="CS70" s="537">
        <f>'Schedule 3B_Income_Eastern'!CS70+'Schedule 3C_Income_Western'!CS70+'Schedule 3D_Income_The Cape'!CS70</f>
        <v>0</v>
      </c>
      <c r="CT70" s="537">
        <f>'Schedule 3B_Income_Eastern'!CT70+'Schedule 3C_Income_Western'!CT70+'Schedule 3D_Income_The Cape'!CT70</f>
        <v>0</v>
      </c>
      <c r="CU70" s="537">
        <f>'Schedule 3B_Income_Eastern'!CU70+'Schedule 3C_Income_Western'!CU70+'Schedule 3D_Income_The Cape'!CU70</f>
        <v>0</v>
      </c>
      <c r="CV70" s="537">
        <f>'Schedule 3B_Income_Eastern'!CV70+'Schedule 3C_Income_Western'!CV70+'Schedule 3D_Income_The Cape'!CV70</f>
        <v>0</v>
      </c>
      <c r="CW70" s="367">
        <f>SUM(CG70,AK70,Y70,M70)</f>
        <v>0</v>
      </c>
    </row>
    <row r="71" spans="1:101" s="284" customFormat="1" ht="15.75" customHeight="1">
      <c r="A71" s="88"/>
      <c r="B71" s="209"/>
      <c r="C71" s="170" t="s">
        <v>1362</v>
      </c>
      <c r="D71" s="170" t="s">
        <v>1362</v>
      </c>
      <c r="E71" s="170" t="s">
        <v>1362</v>
      </c>
      <c r="F71" s="170" t="s">
        <v>1362</v>
      </c>
      <c r="G71" s="333"/>
      <c r="H71" s="334" t="s">
        <v>1362</v>
      </c>
      <c r="I71" s="170" t="s">
        <v>1362</v>
      </c>
      <c r="J71" s="170" t="s">
        <v>1362</v>
      </c>
      <c r="K71" s="170" t="s">
        <v>1362</v>
      </c>
      <c r="L71" s="335"/>
      <c r="M71" s="334" t="s">
        <v>1362</v>
      </c>
      <c r="N71" s="209"/>
      <c r="O71" s="170" t="s">
        <v>1362</v>
      </c>
      <c r="P71" s="170" t="s">
        <v>1362</v>
      </c>
      <c r="Q71" s="170" t="s">
        <v>1362</v>
      </c>
      <c r="R71" s="170" t="s">
        <v>1362</v>
      </c>
      <c r="S71" s="333"/>
      <c r="T71" s="334" t="s">
        <v>1362</v>
      </c>
      <c r="U71" s="170" t="s">
        <v>1362</v>
      </c>
      <c r="V71" s="170" t="s">
        <v>1362</v>
      </c>
      <c r="W71" s="170" t="s">
        <v>1362</v>
      </c>
      <c r="X71" s="335"/>
      <c r="Y71" s="334" t="s">
        <v>1362</v>
      </c>
      <c r="Z71" s="209"/>
      <c r="AA71" s="170" t="s">
        <v>1362</v>
      </c>
      <c r="AB71" s="170" t="s">
        <v>1362</v>
      </c>
      <c r="AC71" s="170" t="s">
        <v>1362</v>
      </c>
      <c r="AD71" s="170" t="s">
        <v>1362</v>
      </c>
      <c r="AE71" s="333"/>
      <c r="AF71" s="334" t="s">
        <v>1362</v>
      </c>
      <c r="AG71" s="170" t="s">
        <v>1362</v>
      </c>
      <c r="AH71" s="170" t="s">
        <v>1362</v>
      </c>
      <c r="AI71" s="170" t="s">
        <v>1362</v>
      </c>
      <c r="AJ71" s="335"/>
      <c r="AK71" s="334" t="s">
        <v>1362</v>
      </c>
      <c r="AL71" s="209"/>
      <c r="AM71" s="170" t="s">
        <v>1362</v>
      </c>
      <c r="AN71" s="170" t="s">
        <v>1362</v>
      </c>
      <c r="AO71" s="170" t="s">
        <v>1362</v>
      </c>
      <c r="AP71" s="170" t="s">
        <v>1362</v>
      </c>
      <c r="AQ71" s="333"/>
      <c r="AR71" s="334" t="s">
        <v>1362</v>
      </c>
      <c r="AS71" s="170" t="s">
        <v>1362</v>
      </c>
      <c r="AT71" s="170" t="s">
        <v>1362</v>
      </c>
      <c r="AU71" s="170" t="s">
        <v>1362</v>
      </c>
      <c r="AV71" s="335"/>
      <c r="AW71" s="334" t="s">
        <v>1362</v>
      </c>
      <c r="AX71" s="209"/>
      <c r="AY71" s="170" t="s">
        <v>1362</v>
      </c>
      <c r="AZ71" s="170" t="s">
        <v>1362</v>
      </c>
      <c r="BA71" s="170" t="s">
        <v>1362</v>
      </c>
      <c r="BB71" s="170" t="s">
        <v>1362</v>
      </c>
      <c r="BC71" s="333"/>
      <c r="BD71" s="334" t="s">
        <v>1362</v>
      </c>
      <c r="BE71" s="170" t="s">
        <v>1362</v>
      </c>
      <c r="BF71" s="170" t="s">
        <v>1362</v>
      </c>
      <c r="BG71" s="170" t="s">
        <v>1362</v>
      </c>
      <c r="BH71" s="335"/>
      <c r="BI71" s="334" t="s">
        <v>1362</v>
      </c>
      <c r="BJ71" s="209"/>
      <c r="BK71" s="170" t="s">
        <v>1362</v>
      </c>
      <c r="BL71" s="170" t="s">
        <v>1362</v>
      </c>
      <c r="BM71" s="170" t="s">
        <v>1362</v>
      </c>
      <c r="BN71" s="170" t="s">
        <v>1362</v>
      </c>
      <c r="BO71" s="333"/>
      <c r="BP71" s="334" t="s">
        <v>1362</v>
      </c>
      <c r="BQ71" s="170" t="s">
        <v>1362</v>
      </c>
      <c r="BR71" s="170" t="s">
        <v>1362</v>
      </c>
      <c r="BS71" s="170" t="s">
        <v>1362</v>
      </c>
      <c r="BT71" s="335"/>
      <c r="BU71" s="334" t="s">
        <v>1362</v>
      </c>
      <c r="BV71" s="209"/>
      <c r="BW71" s="170" t="s">
        <v>1362</v>
      </c>
      <c r="BX71" s="170" t="s">
        <v>1362</v>
      </c>
      <c r="BY71" s="170" t="s">
        <v>1362</v>
      </c>
      <c r="BZ71" s="170" t="s">
        <v>1362</v>
      </c>
      <c r="CA71" s="333"/>
      <c r="CB71" s="334" t="s">
        <v>1362</v>
      </c>
      <c r="CC71" s="170" t="s">
        <v>1362</v>
      </c>
      <c r="CD71" s="170" t="s">
        <v>1362</v>
      </c>
      <c r="CE71" s="170" t="s">
        <v>1362</v>
      </c>
      <c r="CF71" s="335"/>
      <c r="CG71" s="334" t="s">
        <v>1362</v>
      </c>
      <c r="CH71" s="209"/>
      <c r="CI71" s="335"/>
      <c r="CJ71" s="335"/>
      <c r="CK71" s="335"/>
      <c r="CL71" s="335"/>
      <c r="CM71" s="170"/>
      <c r="CN71" s="335"/>
      <c r="CO71" s="335"/>
      <c r="CP71" s="335"/>
      <c r="CQ71" s="335"/>
      <c r="CR71" s="170"/>
      <c r="CS71" s="335"/>
      <c r="CT71" s="335"/>
      <c r="CU71" s="335"/>
      <c r="CV71" s="335"/>
      <c r="CW71" s="170"/>
    </row>
    <row r="72" spans="1:101" s="284" customFormat="1" ht="12.95">
      <c r="A72" s="16" t="s">
        <v>267</v>
      </c>
      <c r="B72" s="209">
        <v>45</v>
      </c>
      <c r="C72" s="197">
        <f t="shared" ref="C72:M72" si="29">SUM(C68:C70)</f>
        <v>409412.66755582078</v>
      </c>
      <c r="D72" s="197">
        <f t="shared" si="29"/>
        <v>410276.52737960924</v>
      </c>
      <c r="E72" s="197">
        <f t="shared" si="29"/>
        <v>541642.75036662514</v>
      </c>
      <c r="F72" s="197">
        <f t="shared" si="29"/>
        <v>586418.98164726677</v>
      </c>
      <c r="G72" s="202">
        <f t="shared" si="29"/>
        <v>1947750.926949322</v>
      </c>
      <c r="H72" s="199">
        <f t="shared" si="29"/>
        <v>595289.32341231126</v>
      </c>
      <c r="I72" s="197">
        <f t="shared" si="29"/>
        <v>539789.26462622464</v>
      </c>
      <c r="J72" s="197">
        <f t="shared" si="29"/>
        <v>653065.86311375315</v>
      </c>
      <c r="K72" s="197">
        <f t="shared" si="29"/>
        <v>704957.12195950898</v>
      </c>
      <c r="L72" s="200">
        <f t="shared" si="29"/>
        <v>2493101.5731117981</v>
      </c>
      <c r="M72" s="199">
        <f t="shared" si="29"/>
        <v>4440852.5000611199</v>
      </c>
      <c r="N72" s="209">
        <v>45</v>
      </c>
      <c r="O72" s="197">
        <f t="shared" ref="O72:Y72" si="30">SUM(O68:O70)</f>
        <v>440449.17223226285</v>
      </c>
      <c r="P72" s="197">
        <f t="shared" si="30"/>
        <v>521967.67387293081</v>
      </c>
      <c r="Q72" s="197">
        <f t="shared" si="30"/>
        <v>572808.87597362674</v>
      </c>
      <c r="R72" s="197">
        <f t="shared" si="30"/>
        <v>686899.01484855101</v>
      </c>
      <c r="S72" s="202">
        <f t="shared" si="30"/>
        <v>2222124.7369273715</v>
      </c>
      <c r="T72" s="199">
        <f t="shared" si="30"/>
        <v>640416.65173906158</v>
      </c>
      <c r="U72" s="197">
        <f t="shared" si="30"/>
        <v>686738.15837833262</v>
      </c>
      <c r="V72" s="197">
        <f t="shared" si="30"/>
        <v>690643.27498840902</v>
      </c>
      <c r="W72" s="197">
        <f t="shared" si="30"/>
        <v>825748.08752647997</v>
      </c>
      <c r="X72" s="200">
        <f t="shared" si="30"/>
        <v>2843546.1726322831</v>
      </c>
      <c r="Y72" s="199">
        <f t="shared" si="30"/>
        <v>5065670.9095596541</v>
      </c>
      <c r="Z72" s="209">
        <v>45</v>
      </c>
      <c r="AA72" s="197">
        <f t="shared" ref="AA72:AK72" si="31">SUM(AA68:AA70)</f>
        <v>107440.14501513222</v>
      </c>
      <c r="AB72" s="197">
        <f t="shared" si="31"/>
        <v>131819.53562363645</v>
      </c>
      <c r="AC72" s="197">
        <f t="shared" si="31"/>
        <v>151190.72731261709</v>
      </c>
      <c r="AD72" s="197">
        <f t="shared" si="31"/>
        <v>183071.57564324865</v>
      </c>
      <c r="AE72" s="202">
        <f t="shared" si="31"/>
        <v>573521.98359463445</v>
      </c>
      <c r="AF72" s="199">
        <f t="shared" si="31"/>
        <v>156218.8381107148</v>
      </c>
      <c r="AG72" s="197">
        <f t="shared" si="31"/>
        <v>173431.24807093106</v>
      </c>
      <c r="AH72" s="197">
        <f t="shared" si="31"/>
        <v>182292.66940317632</v>
      </c>
      <c r="AI72" s="197">
        <f t="shared" si="31"/>
        <v>220077.47893073104</v>
      </c>
      <c r="AJ72" s="200">
        <f t="shared" si="31"/>
        <v>732020.23451555322</v>
      </c>
      <c r="AK72" s="199">
        <f t="shared" si="31"/>
        <v>1305542.2181101877</v>
      </c>
      <c r="AL72" s="209">
        <v>45</v>
      </c>
      <c r="AM72" s="197">
        <f t="shared" ref="AM72:AW72" si="32">SUM(AM68:AM70)</f>
        <v>439657.42466398625</v>
      </c>
      <c r="AN72" s="197">
        <f t="shared" si="32"/>
        <v>562053.14669415366</v>
      </c>
      <c r="AO72" s="197">
        <f t="shared" si="32"/>
        <v>626386.59752274177</v>
      </c>
      <c r="AP72" s="197">
        <f t="shared" si="32"/>
        <v>797274.80889541586</v>
      </c>
      <c r="AQ72" s="202">
        <f t="shared" si="32"/>
        <v>2425371.9777762969</v>
      </c>
      <c r="AR72" s="199">
        <f t="shared" si="32"/>
        <v>639265.44438378734</v>
      </c>
      <c r="AS72" s="197">
        <f t="shared" si="32"/>
        <v>739477.48527709534</v>
      </c>
      <c r="AT72" s="197">
        <f t="shared" si="32"/>
        <v>755242.64596394112</v>
      </c>
      <c r="AU72" s="197">
        <f t="shared" si="32"/>
        <v>958435.13303565234</v>
      </c>
      <c r="AV72" s="200">
        <f t="shared" si="32"/>
        <v>3092420.7086604759</v>
      </c>
      <c r="AW72" s="199">
        <f t="shared" si="32"/>
        <v>5517792.6864367733</v>
      </c>
      <c r="AX72" s="209">
        <v>45</v>
      </c>
      <c r="AY72" s="197">
        <f t="shared" ref="AY72:BI72" si="33">SUM(AY68:AY70)</f>
        <v>6888.2038440062661</v>
      </c>
      <c r="AZ72" s="197">
        <f t="shared" si="33"/>
        <v>7880.0502127190084</v>
      </c>
      <c r="BA72" s="197">
        <f t="shared" si="33"/>
        <v>14532.519243714205</v>
      </c>
      <c r="BB72" s="197">
        <f t="shared" si="33"/>
        <v>16841.823746806138</v>
      </c>
      <c r="BC72" s="202">
        <f t="shared" si="33"/>
        <v>46142.59704724561</v>
      </c>
      <c r="BD72" s="199">
        <f t="shared" si="33"/>
        <v>10015.503990885916</v>
      </c>
      <c r="BE72" s="197">
        <f t="shared" si="33"/>
        <v>10367.559988645653</v>
      </c>
      <c r="BF72" s="197">
        <f t="shared" si="33"/>
        <v>17522.051604474385</v>
      </c>
      <c r="BG72" s="197">
        <f t="shared" si="33"/>
        <v>20246.212978554777</v>
      </c>
      <c r="BH72" s="200">
        <f t="shared" si="33"/>
        <v>58151.328562560724</v>
      </c>
      <c r="BI72" s="199">
        <f t="shared" si="33"/>
        <v>104293.92560980635</v>
      </c>
      <c r="BJ72" s="209">
        <v>45</v>
      </c>
      <c r="BK72" s="197">
        <f t="shared" ref="BK72:BU72" si="34">SUM(BK68:BK70)</f>
        <v>0</v>
      </c>
      <c r="BL72" s="197">
        <f t="shared" si="34"/>
        <v>0</v>
      </c>
      <c r="BM72" s="197">
        <f t="shared" si="34"/>
        <v>0</v>
      </c>
      <c r="BN72" s="197">
        <f t="shared" si="34"/>
        <v>0</v>
      </c>
      <c r="BO72" s="202">
        <f t="shared" si="34"/>
        <v>0</v>
      </c>
      <c r="BP72" s="199">
        <f t="shared" si="34"/>
        <v>0</v>
      </c>
      <c r="BQ72" s="197">
        <f t="shared" si="34"/>
        <v>0</v>
      </c>
      <c r="BR72" s="197">
        <f t="shared" si="34"/>
        <v>0</v>
      </c>
      <c r="BS72" s="197">
        <f t="shared" si="34"/>
        <v>0</v>
      </c>
      <c r="BT72" s="200">
        <f t="shared" si="34"/>
        <v>0</v>
      </c>
      <c r="BU72" s="199">
        <f t="shared" si="34"/>
        <v>0</v>
      </c>
      <c r="BV72" s="209">
        <v>45</v>
      </c>
      <c r="BW72" s="197">
        <f t="shared" ref="BW72:CG72" si="35">SUM(BW68:BW70)</f>
        <v>9817.669846629622</v>
      </c>
      <c r="BX72" s="197">
        <f t="shared" si="35"/>
        <v>10449.631803823033</v>
      </c>
      <c r="BY72" s="197">
        <f t="shared" si="35"/>
        <v>9717.5279280257619</v>
      </c>
      <c r="BZ72" s="197">
        <f t="shared" si="35"/>
        <v>9895.7608455810059</v>
      </c>
      <c r="CA72" s="202">
        <f t="shared" si="35"/>
        <v>39880.590424059425</v>
      </c>
      <c r="CB72" s="199">
        <f t="shared" si="35"/>
        <v>14274.971205400616</v>
      </c>
      <c r="CC72" s="197">
        <f t="shared" si="35"/>
        <v>13748.286071899671</v>
      </c>
      <c r="CD72" s="197">
        <f t="shared" si="35"/>
        <v>11716.55257889552</v>
      </c>
      <c r="CE72" s="197">
        <f t="shared" si="35"/>
        <v>11896.079942201675</v>
      </c>
      <c r="CF72" s="200">
        <f t="shared" si="35"/>
        <v>51635.889798397475</v>
      </c>
      <c r="CG72" s="199">
        <f t="shared" si="35"/>
        <v>91516.480222456914</v>
      </c>
      <c r="CH72" s="209">
        <v>45</v>
      </c>
      <c r="CI72" s="200">
        <f>SUM(CI68:CI70)</f>
        <v>1413665.2831578378</v>
      </c>
      <c r="CJ72" s="200">
        <f>SUM(CJ68:CJ70)</f>
        <v>1644446.5655868722</v>
      </c>
      <c r="CK72" s="200">
        <f>SUM(CK68:CK70)</f>
        <v>1916278.9983473506</v>
      </c>
      <c r="CL72" s="200">
        <f>SUM(CL68:CL70)</f>
        <v>2280401.9656268694</v>
      </c>
      <c r="CM72" s="197">
        <f>SUM(CA72,AE72,S72,G72)</f>
        <v>4783278.2378953872</v>
      </c>
      <c r="CN72" s="200">
        <f>SUM(CN68:CN70)</f>
        <v>2055480.7328421613</v>
      </c>
      <c r="CO72" s="200">
        <f>SUM(CO68:CO70)</f>
        <v>2163552.002413129</v>
      </c>
      <c r="CP72" s="200">
        <f>SUM(CP68:CP70)</f>
        <v>2310483.0576526495</v>
      </c>
      <c r="CQ72" s="200">
        <f>SUM(CQ68:CQ70)</f>
        <v>2741360.1143731284</v>
      </c>
      <c r="CR72" s="197">
        <f>SUM(CD72,AH72,V72,J72)</f>
        <v>1537718.360084234</v>
      </c>
      <c r="CS72" s="200">
        <f>SUM(CS68:CS70)</f>
        <v>3469146.0159999994</v>
      </c>
      <c r="CT72" s="200">
        <f>SUM(CT68:CT70)</f>
        <v>3807998.5680000014</v>
      </c>
      <c r="CU72" s="200">
        <f>SUM(CU68:CU70)</f>
        <v>4226762.0559999999</v>
      </c>
      <c r="CV72" s="200">
        <f>SUM(CV68:CV70)</f>
        <v>5021762.0799999982</v>
      </c>
      <c r="CW72" s="197">
        <f>SUM(CG72,AK72,Y72,M72)</f>
        <v>10903582.107953418</v>
      </c>
    </row>
    <row r="73" spans="1:101" ht="15.75" customHeight="1">
      <c r="A73" s="119"/>
      <c r="B73" s="209"/>
      <c r="C73" s="89"/>
      <c r="D73" s="89"/>
      <c r="E73" s="89"/>
      <c r="F73" s="89"/>
      <c r="G73" s="330"/>
      <c r="H73" s="331"/>
      <c r="I73" s="89"/>
      <c r="J73" s="89"/>
      <c r="K73" s="89"/>
      <c r="L73" s="89"/>
      <c r="M73" s="332"/>
      <c r="N73" s="209"/>
      <c r="O73" s="89"/>
      <c r="P73" s="89"/>
      <c r="Q73" s="89"/>
      <c r="R73" s="89"/>
      <c r="S73" s="330"/>
      <c r="T73" s="331"/>
      <c r="U73" s="89"/>
      <c r="V73" s="89"/>
      <c r="W73" s="89"/>
      <c r="X73" s="89"/>
      <c r="Y73" s="332"/>
      <c r="Z73" s="209"/>
      <c r="AA73" s="89"/>
      <c r="AB73" s="89"/>
      <c r="AC73" s="89"/>
      <c r="AD73" s="89"/>
      <c r="AE73" s="330"/>
      <c r="AF73" s="331"/>
      <c r="AG73" s="89"/>
      <c r="AH73" s="89"/>
      <c r="AI73" s="89"/>
      <c r="AJ73" s="89"/>
      <c r="AK73" s="332"/>
      <c r="AL73" s="209"/>
      <c r="AM73" s="89"/>
      <c r="AN73" s="89"/>
      <c r="AO73" s="89"/>
      <c r="AP73" s="89"/>
      <c r="AQ73" s="330"/>
      <c r="AR73" s="331"/>
      <c r="AS73" s="89"/>
      <c r="AT73" s="89"/>
      <c r="AU73" s="89"/>
      <c r="AV73" s="89"/>
      <c r="AW73" s="332"/>
      <c r="AX73" s="209"/>
      <c r="AY73" s="89"/>
      <c r="AZ73" s="89"/>
      <c r="BA73" s="89"/>
      <c r="BB73" s="89"/>
      <c r="BC73" s="330"/>
      <c r="BD73" s="331"/>
      <c r="BE73" s="89"/>
      <c r="BF73" s="89"/>
      <c r="BG73" s="89"/>
      <c r="BH73" s="89"/>
      <c r="BI73" s="332"/>
      <c r="BJ73" s="209"/>
      <c r="BK73" s="89"/>
      <c r="BL73" s="89"/>
      <c r="BM73" s="89"/>
      <c r="BN73" s="89"/>
      <c r="BO73" s="330"/>
      <c r="BP73" s="331"/>
      <c r="BQ73" s="89"/>
      <c r="BR73" s="89"/>
      <c r="BS73" s="89"/>
      <c r="BT73" s="89"/>
      <c r="BU73" s="332"/>
      <c r="BV73" s="209"/>
      <c r="BW73" s="89"/>
      <c r="BX73" s="89"/>
      <c r="BY73" s="89"/>
      <c r="BZ73" s="89"/>
      <c r="CA73" s="330"/>
      <c r="CB73" s="331"/>
      <c r="CC73" s="89"/>
      <c r="CD73" s="89"/>
      <c r="CE73" s="89"/>
      <c r="CF73" s="89"/>
      <c r="CG73" s="332"/>
      <c r="CH73" s="209"/>
      <c r="CI73" s="161"/>
      <c r="CJ73" s="161"/>
      <c r="CK73" s="161"/>
      <c r="CL73" s="161"/>
      <c r="CM73" s="369"/>
      <c r="CN73" s="161"/>
      <c r="CO73" s="161"/>
      <c r="CP73" s="161"/>
      <c r="CQ73" s="161"/>
      <c r="CR73" s="369"/>
      <c r="CS73" s="161"/>
      <c r="CT73" s="161"/>
      <c r="CU73" s="161"/>
      <c r="CV73" s="161"/>
      <c r="CW73" s="369"/>
    </row>
    <row r="74" spans="1:101" ht="15.75" customHeight="1">
      <c r="A74" s="16" t="s">
        <v>269</v>
      </c>
      <c r="B74" s="209"/>
      <c r="C74" s="161" t="s">
        <v>1362</v>
      </c>
      <c r="D74" s="161" t="s">
        <v>1362</v>
      </c>
      <c r="E74" s="161" t="s">
        <v>1362</v>
      </c>
      <c r="F74" s="161" t="s">
        <v>1362</v>
      </c>
      <c r="G74" s="336"/>
      <c r="H74" s="337" t="s">
        <v>1362</v>
      </c>
      <c r="I74" s="161" t="s">
        <v>1362</v>
      </c>
      <c r="J74" s="161" t="s">
        <v>1362</v>
      </c>
      <c r="K74" s="161" t="s">
        <v>1362</v>
      </c>
      <c r="L74" s="161"/>
      <c r="M74" s="338" t="s">
        <v>1362</v>
      </c>
      <c r="N74" s="209"/>
      <c r="O74" s="161" t="s">
        <v>1362</v>
      </c>
      <c r="P74" s="161" t="s">
        <v>1362</v>
      </c>
      <c r="Q74" s="161" t="s">
        <v>1362</v>
      </c>
      <c r="R74" s="161" t="s">
        <v>1362</v>
      </c>
      <c r="S74" s="336"/>
      <c r="T74" s="337" t="s">
        <v>1362</v>
      </c>
      <c r="U74" s="161" t="s">
        <v>1362</v>
      </c>
      <c r="V74" s="161" t="s">
        <v>1362</v>
      </c>
      <c r="W74" s="161" t="s">
        <v>1362</v>
      </c>
      <c r="X74" s="161"/>
      <c r="Y74" s="338" t="s">
        <v>1362</v>
      </c>
      <c r="Z74" s="209"/>
      <c r="AA74" s="161" t="s">
        <v>1362</v>
      </c>
      <c r="AB74" s="161" t="s">
        <v>1362</v>
      </c>
      <c r="AC74" s="161" t="s">
        <v>1362</v>
      </c>
      <c r="AD74" s="161" t="s">
        <v>1362</v>
      </c>
      <c r="AE74" s="336"/>
      <c r="AF74" s="337" t="s">
        <v>1362</v>
      </c>
      <c r="AG74" s="161" t="s">
        <v>1362</v>
      </c>
      <c r="AH74" s="161" t="s">
        <v>1362</v>
      </c>
      <c r="AI74" s="161" t="s">
        <v>1362</v>
      </c>
      <c r="AJ74" s="161"/>
      <c r="AK74" s="338" t="s">
        <v>1362</v>
      </c>
      <c r="AL74" s="209"/>
      <c r="AM74" s="161" t="s">
        <v>1362</v>
      </c>
      <c r="AN74" s="161" t="s">
        <v>1362</v>
      </c>
      <c r="AO74" s="161" t="s">
        <v>1362</v>
      </c>
      <c r="AP74" s="161" t="s">
        <v>1362</v>
      </c>
      <c r="AQ74" s="336"/>
      <c r="AR74" s="337" t="s">
        <v>1362</v>
      </c>
      <c r="AS74" s="161" t="s">
        <v>1362</v>
      </c>
      <c r="AT74" s="161" t="s">
        <v>1362</v>
      </c>
      <c r="AU74" s="161" t="s">
        <v>1362</v>
      </c>
      <c r="AV74" s="161"/>
      <c r="AW74" s="338" t="s">
        <v>1362</v>
      </c>
      <c r="AX74" s="209"/>
      <c r="AY74" s="161" t="s">
        <v>1362</v>
      </c>
      <c r="AZ74" s="161" t="s">
        <v>1362</v>
      </c>
      <c r="BA74" s="161" t="s">
        <v>1362</v>
      </c>
      <c r="BB74" s="161" t="s">
        <v>1362</v>
      </c>
      <c r="BC74" s="336"/>
      <c r="BD74" s="337" t="s">
        <v>1362</v>
      </c>
      <c r="BE74" s="161" t="s">
        <v>1362</v>
      </c>
      <c r="BF74" s="161" t="s">
        <v>1362</v>
      </c>
      <c r="BG74" s="161" t="s">
        <v>1362</v>
      </c>
      <c r="BH74" s="161"/>
      <c r="BI74" s="338" t="s">
        <v>1362</v>
      </c>
      <c r="BJ74" s="209"/>
      <c r="BK74" s="161" t="s">
        <v>1362</v>
      </c>
      <c r="BL74" s="161" t="s">
        <v>1362</v>
      </c>
      <c r="BM74" s="161" t="s">
        <v>1362</v>
      </c>
      <c r="BN74" s="161" t="s">
        <v>1362</v>
      </c>
      <c r="BO74" s="336"/>
      <c r="BP74" s="337" t="s">
        <v>1362</v>
      </c>
      <c r="BQ74" s="161" t="s">
        <v>1362</v>
      </c>
      <c r="BR74" s="161" t="s">
        <v>1362</v>
      </c>
      <c r="BS74" s="161" t="s">
        <v>1362</v>
      </c>
      <c r="BT74" s="161"/>
      <c r="BU74" s="338" t="s">
        <v>1362</v>
      </c>
      <c r="BV74" s="209"/>
      <c r="BW74" s="161" t="s">
        <v>1362</v>
      </c>
      <c r="BX74" s="161" t="s">
        <v>1362</v>
      </c>
      <c r="BY74" s="161" t="s">
        <v>1362</v>
      </c>
      <c r="BZ74" s="161" t="s">
        <v>1362</v>
      </c>
      <c r="CA74" s="336"/>
      <c r="CB74" s="337" t="s">
        <v>1362</v>
      </c>
      <c r="CC74" s="161" t="s">
        <v>1362</v>
      </c>
      <c r="CD74" s="161" t="s">
        <v>1362</v>
      </c>
      <c r="CE74" s="161" t="s">
        <v>1362</v>
      </c>
      <c r="CF74" s="161"/>
      <c r="CG74" s="338" t="s">
        <v>1362</v>
      </c>
      <c r="CH74" s="209"/>
      <c r="CI74" s="161"/>
      <c r="CJ74" s="161"/>
      <c r="CK74" s="161"/>
      <c r="CL74" s="161"/>
      <c r="CM74" s="369"/>
      <c r="CN74" s="161"/>
      <c r="CO74" s="161"/>
      <c r="CP74" s="161"/>
      <c r="CQ74" s="161"/>
      <c r="CR74" s="369"/>
      <c r="CS74" s="161"/>
      <c r="CT74" s="161"/>
      <c r="CU74" s="161"/>
      <c r="CV74" s="161"/>
      <c r="CW74" s="369"/>
    </row>
    <row r="75" spans="1:101" s="284" customFormat="1" ht="15.75" customHeight="1">
      <c r="A75" s="79" t="s">
        <v>270</v>
      </c>
      <c r="B75" s="209">
        <v>46</v>
      </c>
      <c r="C75" s="537">
        <f>'Schedule 3B_Income_Eastern'!C75+'Schedule 3C_Income_Western'!C75+'Schedule 3D_Income_The Cape'!C75</f>
        <v>0</v>
      </c>
      <c r="D75" s="537">
        <f>'Schedule 3B_Income_Eastern'!D75+'Schedule 3C_Income_Western'!D75+'Schedule 3D_Income_The Cape'!D75</f>
        <v>0</v>
      </c>
      <c r="E75" s="537">
        <f>'Schedule 3B_Income_Eastern'!E75+'Schedule 3C_Income_Western'!E75+'Schedule 3D_Income_The Cape'!E75</f>
        <v>0</v>
      </c>
      <c r="F75" s="537">
        <f>'Schedule 3B_Income_Eastern'!F75+'Schedule 3C_Income_Western'!F75+'Schedule 3D_Income_The Cape'!F75</f>
        <v>0</v>
      </c>
      <c r="G75" s="537">
        <f>'Schedule 3B_Income_Eastern'!G75+'Schedule 3C_Income_Western'!G75+'Schedule 3D_Income_The Cape'!G75</f>
        <v>0</v>
      </c>
      <c r="H75" s="537">
        <f>'Schedule 3B_Income_Eastern'!H75+'Schedule 3C_Income_Western'!H75+'Schedule 3D_Income_The Cape'!H75</f>
        <v>0</v>
      </c>
      <c r="I75" s="537">
        <f>'Schedule 3B_Income_Eastern'!I75+'Schedule 3C_Income_Western'!I75+'Schedule 3D_Income_The Cape'!I75</f>
        <v>0</v>
      </c>
      <c r="J75" s="537">
        <f>'Schedule 3B_Income_Eastern'!J75+'Schedule 3C_Income_Western'!J75+'Schedule 3D_Income_The Cape'!J75</f>
        <v>0</v>
      </c>
      <c r="K75" s="537">
        <f>'Schedule 3B_Income_Eastern'!K75+'Schedule 3C_Income_Western'!K75+'Schedule 3D_Income_The Cape'!K75</f>
        <v>0</v>
      </c>
      <c r="L75" s="537">
        <f>'Schedule 3B_Income_Eastern'!L75+'Schedule 3C_Income_Western'!L75+'Schedule 3D_Income_The Cape'!L75</f>
        <v>0</v>
      </c>
      <c r="M75" s="537">
        <f>'Schedule 3B_Income_Eastern'!M75+'Schedule 3C_Income_Western'!M75+'Schedule 3D_Income_The Cape'!M75</f>
        <v>0</v>
      </c>
      <c r="N75" s="209">
        <v>46</v>
      </c>
      <c r="O75" s="537">
        <f>'Schedule 3B_Income_Eastern'!O75+'Schedule 3C_Income_Western'!O75+'Schedule 3D_Income_The Cape'!O75</f>
        <v>0</v>
      </c>
      <c r="P75" s="537">
        <f>'Schedule 3B_Income_Eastern'!P75+'Schedule 3C_Income_Western'!P75+'Schedule 3D_Income_The Cape'!P75</f>
        <v>0</v>
      </c>
      <c r="Q75" s="537">
        <f>'Schedule 3B_Income_Eastern'!Q75+'Schedule 3C_Income_Western'!Q75+'Schedule 3D_Income_The Cape'!Q75</f>
        <v>0</v>
      </c>
      <c r="R75" s="537">
        <f>'Schedule 3B_Income_Eastern'!R75+'Schedule 3C_Income_Western'!R75+'Schedule 3D_Income_The Cape'!R75</f>
        <v>0</v>
      </c>
      <c r="S75" s="537">
        <f>'Schedule 3B_Income_Eastern'!S75+'Schedule 3C_Income_Western'!S75+'Schedule 3D_Income_The Cape'!S75</f>
        <v>0</v>
      </c>
      <c r="T75" s="537">
        <f>'Schedule 3B_Income_Eastern'!T75+'Schedule 3C_Income_Western'!T75+'Schedule 3D_Income_The Cape'!T75</f>
        <v>0</v>
      </c>
      <c r="U75" s="537">
        <f>'Schedule 3B_Income_Eastern'!U75+'Schedule 3C_Income_Western'!U75+'Schedule 3D_Income_The Cape'!U75</f>
        <v>0</v>
      </c>
      <c r="V75" s="537">
        <f>'Schedule 3B_Income_Eastern'!V75+'Schedule 3C_Income_Western'!V75+'Schedule 3D_Income_The Cape'!V75</f>
        <v>0</v>
      </c>
      <c r="W75" s="537">
        <f>'Schedule 3B_Income_Eastern'!W75+'Schedule 3C_Income_Western'!W75+'Schedule 3D_Income_The Cape'!W75</f>
        <v>0</v>
      </c>
      <c r="X75" s="537">
        <f>'Schedule 3B_Income_Eastern'!X75+'Schedule 3C_Income_Western'!X75+'Schedule 3D_Income_The Cape'!X75</f>
        <v>0</v>
      </c>
      <c r="Y75" s="537">
        <f>'Schedule 3B_Income_Eastern'!Y75+'Schedule 3C_Income_Western'!Y75+'Schedule 3D_Income_The Cape'!Y75</f>
        <v>0</v>
      </c>
      <c r="Z75" s="209">
        <v>46</v>
      </c>
      <c r="AA75" s="537">
        <f>'Schedule 3B_Income_Eastern'!AA75+'Schedule 3C_Income_Western'!AA75+'Schedule 3D_Income_The Cape'!AA75</f>
        <v>0</v>
      </c>
      <c r="AB75" s="537">
        <f>'Schedule 3B_Income_Eastern'!AB75+'Schedule 3C_Income_Western'!AB75+'Schedule 3D_Income_The Cape'!AB75</f>
        <v>0</v>
      </c>
      <c r="AC75" s="537">
        <f>'Schedule 3B_Income_Eastern'!AC75+'Schedule 3C_Income_Western'!AC75+'Schedule 3D_Income_The Cape'!AC75</f>
        <v>0</v>
      </c>
      <c r="AD75" s="537">
        <f>'Schedule 3B_Income_Eastern'!AD75+'Schedule 3C_Income_Western'!AD75+'Schedule 3D_Income_The Cape'!AD75</f>
        <v>0</v>
      </c>
      <c r="AE75" s="537">
        <f>'Schedule 3B_Income_Eastern'!AE75+'Schedule 3C_Income_Western'!AE75+'Schedule 3D_Income_The Cape'!AE75</f>
        <v>0</v>
      </c>
      <c r="AF75" s="537">
        <f>'Schedule 3B_Income_Eastern'!AF75+'Schedule 3C_Income_Western'!AF75+'Schedule 3D_Income_The Cape'!AF75</f>
        <v>0</v>
      </c>
      <c r="AG75" s="537">
        <f>'Schedule 3B_Income_Eastern'!AG75+'Schedule 3C_Income_Western'!AG75+'Schedule 3D_Income_The Cape'!AG75</f>
        <v>0</v>
      </c>
      <c r="AH75" s="537">
        <f>'Schedule 3B_Income_Eastern'!AH75+'Schedule 3C_Income_Western'!AH75+'Schedule 3D_Income_The Cape'!AH75</f>
        <v>0</v>
      </c>
      <c r="AI75" s="537">
        <f>'Schedule 3B_Income_Eastern'!AI75+'Schedule 3C_Income_Western'!AI75+'Schedule 3D_Income_The Cape'!AI75</f>
        <v>0</v>
      </c>
      <c r="AJ75" s="537">
        <f>'Schedule 3B_Income_Eastern'!AJ75+'Schedule 3C_Income_Western'!AJ75+'Schedule 3D_Income_The Cape'!AJ75</f>
        <v>0</v>
      </c>
      <c r="AK75" s="537">
        <f>'Schedule 3B_Income_Eastern'!AK75+'Schedule 3C_Income_Western'!AK75+'Schedule 3D_Income_The Cape'!AK75</f>
        <v>0</v>
      </c>
      <c r="AL75" s="209">
        <v>46</v>
      </c>
      <c r="AM75" s="537">
        <f>'Schedule 3B_Income_Eastern'!AM75+'Schedule 3C_Income_Western'!AM75+'Schedule 3D_Income_The Cape'!AM75</f>
        <v>0</v>
      </c>
      <c r="AN75" s="537">
        <f>'Schedule 3B_Income_Eastern'!AN75+'Schedule 3C_Income_Western'!AN75+'Schedule 3D_Income_The Cape'!AN75</f>
        <v>0</v>
      </c>
      <c r="AO75" s="537">
        <f>'Schedule 3B_Income_Eastern'!AO75+'Schedule 3C_Income_Western'!AO75+'Schedule 3D_Income_The Cape'!AO75</f>
        <v>0</v>
      </c>
      <c r="AP75" s="537">
        <f>'Schedule 3B_Income_Eastern'!AP75+'Schedule 3C_Income_Western'!AP75+'Schedule 3D_Income_The Cape'!AP75</f>
        <v>0</v>
      </c>
      <c r="AQ75" s="537">
        <f>'Schedule 3B_Income_Eastern'!AQ75+'Schedule 3C_Income_Western'!AQ75+'Schedule 3D_Income_The Cape'!AQ75</f>
        <v>0</v>
      </c>
      <c r="AR75" s="537">
        <f>'Schedule 3B_Income_Eastern'!AR75+'Schedule 3C_Income_Western'!AR75+'Schedule 3D_Income_The Cape'!AR75</f>
        <v>0</v>
      </c>
      <c r="AS75" s="537">
        <f>'Schedule 3B_Income_Eastern'!AS75+'Schedule 3C_Income_Western'!AS75+'Schedule 3D_Income_The Cape'!AS75</f>
        <v>0</v>
      </c>
      <c r="AT75" s="537">
        <f>'Schedule 3B_Income_Eastern'!AT75+'Schedule 3C_Income_Western'!AT75+'Schedule 3D_Income_The Cape'!AT75</f>
        <v>0</v>
      </c>
      <c r="AU75" s="537">
        <f>'Schedule 3B_Income_Eastern'!AU75+'Schedule 3C_Income_Western'!AU75+'Schedule 3D_Income_The Cape'!AU75</f>
        <v>0</v>
      </c>
      <c r="AV75" s="537">
        <f>'Schedule 3B_Income_Eastern'!AV75+'Schedule 3C_Income_Western'!AV75+'Schedule 3D_Income_The Cape'!AV75</f>
        <v>0</v>
      </c>
      <c r="AW75" s="537">
        <f>'Schedule 3B_Income_Eastern'!AW75+'Schedule 3C_Income_Western'!AW75+'Schedule 3D_Income_The Cape'!AW75</f>
        <v>0</v>
      </c>
      <c r="AX75" s="209">
        <v>46</v>
      </c>
      <c r="AY75" s="537">
        <f>'Schedule 3B_Income_Eastern'!AY75+'Schedule 3C_Income_Western'!AY75+'Schedule 3D_Income_The Cape'!AY75</f>
        <v>0</v>
      </c>
      <c r="AZ75" s="537">
        <f>'Schedule 3B_Income_Eastern'!AZ75+'Schedule 3C_Income_Western'!AZ75+'Schedule 3D_Income_The Cape'!AZ75</f>
        <v>0</v>
      </c>
      <c r="BA75" s="537">
        <f>'Schedule 3B_Income_Eastern'!BA75+'Schedule 3C_Income_Western'!BA75+'Schedule 3D_Income_The Cape'!BA75</f>
        <v>0</v>
      </c>
      <c r="BB75" s="537">
        <f>'Schedule 3B_Income_Eastern'!BB75+'Schedule 3C_Income_Western'!BB75+'Schedule 3D_Income_The Cape'!BB75</f>
        <v>0</v>
      </c>
      <c r="BC75" s="537">
        <f>'Schedule 3B_Income_Eastern'!BC75+'Schedule 3C_Income_Western'!BC75+'Schedule 3D_Income_The Cape'!BC75</f>
        <v>0</v>
      </c>
      <c r="BD75" s="537">
        <f>'Schedule 3B_Income_Eastern'!BD75+'Schedule 3C_Income_Western'!BD75+'Schedule 3D_Income_The Cape'!BD75</f>
        <v>0</v>
      </c>
      <c r="BE75" s="537">
        <f>'Schedule 3B_Income_Eastern'!BE75+'Schedule 3C_Income_Western'!BE75+'Schedule 3D_Income_The Cape'!BE75</f>
        <v>0</v>
      </c>
      <c r="BF75" s="537">
        <f>'Schedule 3B_Income_Eastern'!BF75+'Schedule 3C_Income_Western'!BF75+'Schedule 3D_Income_The Cape'!BF75</f>
        <v>0</v>
      </c>
      <c r="BG75" s="537">
        <f>'Schedule 3B_Income_Eastern'!BG75+'Schedule 3C_Income_Western'!BG75+'Schedule 3D_Income_The Cape'!BG75</f>
        <v>0</v>
      </c>
      <c r="BH75" s="537">
        <f>'Schedule 3B_Income_Eastern'!BH75+'Schedule 3C_Income_Western'!BH75+'Schedule 3D_Income_The Cape'!BH75</f>
        <v>0</v>
      </c>
      <c r="BI75" s="537">
        <f>'Schedule 3B_Income_Eastern'!BI75+'Schedule 3C_Income_Western'!BI75+'Schedule 3D_Income_The Cape'!BI75</f>
        <v>0</v>
      </c>
      <c r="BJ75" s="209">
        <v>46</v>
      </c>
      <c r="BK75" s="537">
        <f>'Schedule 3B_Income_Eastern'!BK75+'Schedule 3C_Income_Western'!BK75+'Schedule 3D_Income_The Cape'!BK75</f>
        <v>0</v>
      </c>
      <c r="BL75" s="537">
        <f>'Schedule 3B_Income_Eastern'!BL75+'Schedule 3C_Income_Western'!BL75+'Schedule 3D_Income_The Cape'!BL75</f>
        <v>0</v>
      </c>
      <c r="BM75" s="537">
        <f>'Schedule 3B_Income_Eastern'!BM75+'Schedule 3C_Income_Western'!BM75+'Schedule 3D_Income_The Cape'!BM75</f>
        <v>0</v>
      </c>
      <c r="BN75" s="537">
        <f>'Schedule 3B_Income_Eastern'!BN75+'Schedule 3C_Income_Western'!BN75+'Schedule 3D_Income_The Cape'!BN75</f>
        <v>0</v>
      </c>
      <c r="BO75" s="537">
        <f>'Schedule 3B_Income_Eastern'!BO75+'Schedule 3C_Income_Western'!BO75+'Schedule 3D_Income_The Cape'!BO75</f>
        <v>0</v>
      </c>
      <c r="BP75" s="537">
        <f>'Schedule 3B_Income_Eastern'!BP75+'Schedule 3C_Income_Western'!BP75+'Schedule 3D_Income_The Cape'!BP75</f>
        <v>0</v>
      </c>
      <c r="BQ75" s="537">
        <f>'Schedule 3B_Income_Eastern'!BQ75+'Schedule 3C_Income_Western'!BQ75+'Schedule 3D_Income_The Cape'!BQ75</f>
        <v>0</v>
      </c>
      <c r="BR75" s="537">
        <f>'Schedule 3B_Income_Eastern'!BR75+'Schedule 3C_Income_Western'!BR75+'Schedule 3D_Income_The Cape'!BR75</f>
        <v>0</v>
      </c>
      <c r="BS75" s="537">
        <f>'Schedule 3B_Income_Eastern'!BS75+'Schedule 3C_Income_Western'!BS75+'Schedule 3D_Income_The Cape'!BS75</f>
        <v>0</v>
      </c>
      <c r="BT75" s="537">
        <f>'Schedule 3B_Income_Eastern'!BT75+'Schedule 3C_Income_Western'!BT75+'Schedule 3D_Income_The Cape'!BT75</f>
        <v>0</v>
      </c>
      <c r="BU75" s="537">
        <f>'Schedule 3B_Income_Eastern'!BU75+'Schedule 3C_Income_Western'!BU75+'Schedule 3D_Income_The Cape'!BU75</f>
        <v>0</v>
      </c>
      <c r="BV75" s="209">
        <v>46</v>
      </c>
      <c r="BW75" s="537">
        <f>'Schedule 3B_Income_Eastern'!BW75+'Schedule 3C_Income_Western'!BW75+'Schedule 3D_Income_The Cape'!BW75</f>
        <v>0</v>
      </c>
      <c r="BX75" s="537">
        <f>'Schedule 3B_Income_Eastern'!BX75+'Schedule 3C_Income_Western'!BX75+'Schedule 3D_Income_The Cape'!BX75</f>
        <v>0</v>
      </c>
      <c r="BY75" s="537">
        <f>'Schedule 3B_Income_Eastern'!BY75+'Schedule 3C_Income_Western'!BY75+'Schedule 3D_Income_The Cape'!BY75</f>
        <v>0</v>
      </c>
      <c r="BZ75" s="537">
        <f>'Schedule 3B_Income_Eastern'!BZ75+'Schedule 3C_Income_Western'!BZ75+'Schedule 3D_Income_The Cape'!BZ75</f>
        <v>0</v>
      </c>
      <c r="CA75" s="537">
        <f>'Schedule 3B_Income_Eastern'!CA75+'Schedule 3C_Income_Western'!CA75+'Schedule 3D_Income_The Cape'!CA75</f>
        <v>0</v>
      </c>
      <c r="CB75" s="537">
        <f>'Schedule 3B_Income_Eastern'!CB75+'Schedule 3C_Income_Western'!CB75+'Schedule 3D_Income_The Cape'!CB75</f>
        <v>0</v>
      </c>
      <c r="CC75" s="537">
        <f>'Schedule 3B_Income_Eastern'!CC75+'Schedule 3C_Income_Western'!CC75+'Schedule 3D_Income_The Cape'!CC75</f>
        <v>0</v>
      </c>
      <c r="CD75" s="537">
        <f>'Schedule 3B_Income_Eastern'!CD75+'Schedule 3C_Income_Western'!CD75+'Schedule 3D_Income_The Cape'!CD75</f>
        <v>0</v>
      </c>
      <c r="CE75" s="537">
        <f>'Schedule 3B_Income_Eastern'!CE75+'Schedule 3C_Income_Western'!CE75+'Schedule 3D_Income_The Cape'!CE75</f>
        <v>0</v>
      </c>
      <c r="CF75" s="537">
        <f>'Schedule 3B_Income_Eastern'!CF75+'Schedule 3C_Income_Western'!CF75+'Schedule 3D_Income_The Cape'!CF75</f>
        <v>0</v>
      </c>
      <c r="CG75" s="537">
        <f>'Schedule 3B_Income_Eastern'!CG75+'Schedule 3C_Income_Western'!CG75+'Schedule 3D_Income_The Cape'!CG75</f>
        <v>0</v>
      </c>
      <c r="CH75" s="209">
        <v>46</v>
      </c>
      <c r="CI75" s="537">
        <f>'Schedule 3B_Income_Eastern'!CI75+'Schedule 3C_Income_Western'!CI75+'Schedule 3D_Income_The Cape'!CI75</f>
        <v>0</v>
      </c>
      <c r="CJ75" s="537">
        <f>'Schedule 3B_Income_Eastern'!CJ75+'Schedule 3C_Income_Western'!CJ75+'Schedule 3D_Income_The Cape'!CJ75</f>
        <v>0</v>
      </c>
      <c r="CK75" s="537">
        <f>'Schedule 3B_Income_Eastern'!CK75+'Schedule 3C_Income_Western'!CK75+'Schedule 3D_Income_The Cape'!CK75</f>
        <v>0</v>
      </c>
      <c r="CL75" s="537">
        <f>'Schedule 3B_Income_Eastern'!CL75+'Schedule 3C_Income_Western'!CL75+'Schedule 3D_Income_The Cape'!CL75</f>
        <v>0</v>
      </c>
      <c r="CM75" s="367">
        <f t="shared" ref="CM75:CM85" si="36">SUM(G75,S75,AE75,CA75)</f>
        <v>0</v>
      </c>
      <c r="CN75" s="537">
        <f>'Schedule 3B_Income_Eastern'!CN75+'Schedule 3C_Income_Western'!CN75+'Schedule 3D_Income_The Cape'!CN75</f>
        <v>0</v>
      </c>
      <c r="CO75" s="537">
        <f>'Schedule 3B_Income_Eastern'!CO75+'Schedule 3C_Income_Western'!CO75+'Schedule 3D_Income_The Cape'!CO75</f>
        <v>0</v>
      </c>
      <c r="CP75" s="537">
        <f>'Schedule 3B_Income_Eastern'!CP75+'Schedule 3C_Income_Western'!CP75+'Schedule 3D_Income_The Cape'!CP75</f>
        <v>0</v>
      </c>
      <c r="CQ75" s="537">
        <f>'Schedule 3B_Income_Eastern'!CQ75+'Schedule 3C_Income_Western'!CQ75+'Schedule 3D_Income_The Cape'!CQ75</f>
        <v>0</v>
      </c>
      <c r="CR75" s="367">
        <f t="shared" ref="CR75:CR85" si="37">SUM(L75,X75,AJ75,CF75)</f>
        <v>0</v>
      </c>
      <c r="CS75" s="537">
        <f>'Schedule 3B_Income_Eastern'!CS75+'Schedule 3C_Income_Western'!CS75+'Schedule 3D_Income_The Cape'!CS75</f>
        <v>0</v>
      </c>
      <c r="CT75" s="537">
        <f>'Schedule 3B_Income_Eastern'!CT75+'Schedule 3C_Income_Western'!CT75+'Schedule 3D_Income_The Cape'!CT75</f>
        <v>0</v>
      </c>
      <c r="CU75" s="537">
        <f>'Schedule 3B_Income_Eastern'!CU75+'Schedule 3C_Income_Western'!CU75+'Schedule 3D_Income_The Cape'!CU75</f>
        <v>0</v>
      </c>
      <c r="CV75" s="537">
        <f>'Schedule 3B_Income_Eastern'!CV75+'Schedule 3C_Income_Western'!CV75+'Schedule 3D_Income_The Cape'!CV75</f>
        <v>0</v>
      </c>
      <c r="CW75" s="367">
        <f t="shared" ref="CW75:CW84" si="38">SUM(CG75,AK75,Y75,M75)</f>
        <v>0</v>
      </c>
    </row>
    <row r="76" spans="1:101" ht="15.75" customHeight="1">
      <c r="A76" s="79" t="s">
        <v>272</v>
      </c>
      <c r="B76" s="209">
        <v>47</v>
      </c>
      <c r="C76" s="537">
        <f>'Schedule 3B_Income_Eastern'!C76+'Schedule 3C_Income_Western'!C76+'Schedule 3D_Income_The Cape'!C76</f>
        <v>0</v>
      </c>
      <c r="D76" s="537">
        <f>'Schedule 3B_Income_Eastern'!D76+'Schedule 3C_Income_Western'!D76+'Schedule 3D_Income_The Cape'!D76</f>
        <v>0</v>
      </c>
      <c r="E76" s="537">
        <f>'Schedule 3B_Income_Eastern'!E76+'Schedule 3C_Income_Western'!E76+'Schedule 3D_Income_The Cape'!E76</f>
        <v>0</v>
      </c>
      <c r="F76" s="537">
        <f>'Schedule 3B_Income_Eastern'!F76+'Schedule 3C_Income_Western'!F76+'Schedule 3D_Income_The Cape'!F76</f>
        <v>0</v>
      </c>
      <c r="G76" s="537">
        <f>'Schedule 3B_Income_Eastern'!G76+'Schedule 3C_Income_Western'!G76+'Schedule 3D_Income_The Cape'!G76</f>
        <v>0</v>
      </c>
      <c r="H76" s="537">
        <f>'Schedule 3B_Income_Eastern'!H76+'Schedule 3C_Income_Western'!H76+'Schedule 3D_Income_The Cape'!H76</f>
        <v>0</v>
      </c>
      <c r="I76" s="537">
        <f>'Schedule 3B_Income_Eastern'!I76+'Schedule 3C_Income_Western'!I76+'Schedule 3D_Income_The Cape'!I76</f>
        <v>0</v>
      </c>
      <c r="J76" s="537">
        <f>'Schedule 3B_Income_Eastern'!J76+'Schedule 3C_Income_Western'!J76+'Schedule 3D_Income_The Cape'!J76</f>
        <v>0</v>
      </c>
      <c r="K76" s="537">
        <f>'Schedule 3B_Income_Eastern'!K76+'Schedule 3C_Income_Western'!K76+'Schedule 3D_Income_The Cape'!K76</f>
        <v>0</v>
      </c>
      <c r="L76" s="537">
        <f>'Schedule 3B_Income_Eastern'!L76+'Schedule 3C_Income_Western'!L76+'Schedule 3D_Income_The Cape'!L76</f>
        <v>0</v>
      </c>
      <c r="M76" s="537">
        <f>'Schedule 3B_Income_Eastern'!M76+'Schedule 3C_Income_Western'!M76+'Schedule 3D_Income_The Cape'!M76</f>
        <v>0</v>
      </c>
      <c r="N76" s="209">
        <v>47</v>
      </c>
      <c r="O76" s="537">
        <f>'Schedule 3B_Income_Eastern'!O76+'Schedule 3C_Income_Western'!O76+'Schedule 3D_Income_The Cape'!O76</f>
        <v>0</v>
      </c>
      <c r="P76" s="537">
        <f>'Schedule 3B_Income_Eastern'!P76+'Schedule 3C_Income_Western'!P76+'Schedule 3D_Income_The Cape'!P76</f>
        <v>0</v>
      </c>
      <c r="Q76" s="537">
        <f>'Schedule 3B_Income_Eastern'!Q76+'Schedule 3C_Income_Western'!Q76+'Schedule 3D_Income_The Cape'!Q76</f>
        <v>0</v>
      </c>
      <c r="R76" s="537">
        <f>'Schedule 3B_Income_Eastern'!R76+'Schedule 3C_Income_Western'!R76+'Schedule 3D_Income_The Cape'!R76</f>
        <v>0</v>
      </c>
      <c r="S76" s="537">
        <f>'Schedule 3B_Income_Eastern'!S76+'Schedule 3C_Income_Western'!S76+'Schedule 3D_Income_The Cape'!S76</f>
        <v>0</v>
      </c>
      <c r="T76" s="537">
        <f>'Schedule 3B_Income_Eastern'!T76+'Schedule 3C_Income_Western'!T76+'Schedule 3D_Income_The Cape'!T76</f>
        <v>0</v>
      </c>
      <c r="U76" s="537">
        <f>'Schedule 3B_Income_Eastern'!U76+'Schedule 3C_Income_Western'!U76+'Schedule 3D_Income_The Cape'!U76</f>
        <v>0</v>
      </c>
      <c r="V76" s="537">
        <f>'Schedule 3B_Income_Eastern'!V76+'Schedule 3C_Income_Western'!V76+'Schedule 3D_Income_The Cape'!V76</f>
        <v>0</v>
      </c>
      <c r="W76" s="537">
        <f>'Schedule 3B_Income_Eastern'!W76+'Schedule 3C_Income_Western'!W76+'Schedule 3D_Income_The Cape'!W76</f>
        <v>0</v>
      </c>
      <c r="X76" s="537">
        <f>'Schedule 3B_Income_Eastern'!X76+'Schedule 3C_Income_Western'!X76+'Schedule 3D_Income_The Cape'!X76</f>
        <v>0</v>
      </c>
      <c r="Y76" s="537">
        <f>'Schedule 3B_Income_Eastern'!Y76+'Schedule 3C_Income_Western'!Y76+'Schedule 3D_Income_The Cape'!Y76</f>
        <v>0</v>
      </c>
      <c r="Z76" s="209">
        <v>47</v>
      </c>
      <c r="AA76" s="537">
        <f>'Schedule 3B_Income_Eastern'!AA76+'Schedule 3C_Income_Western'!AA76+'Schedule 3D_Income_The Cape'!AA76</f>
        <v>0</v>
      </c>
      <c r="AB76" s="537">
        <f>'Schedule 3B_Income_Eastern'!AB76+'Schedule 3C_Income_Western'!AB76+'Schedule 3D_Income_The Cape'!AB76</f>
        <v>0</v>
      </c>
      <c r="AC76" s="537">
        <f>'Schedule 3B_Income_Eastern'!AC76+'Schedule 3C_Income_Western'!AC76+'Schedule 3D_Income_The Cape'!AC76</f>
        <v>0</v>
      </c>
      <c r="AD76" s="537">
        <f>'Schedule 3B_Income_Eastern'!AD76+'Schedule 3C_Income_Western'!AD76+'Schedule 3D_Income_The Cape'!AD76</f>
        <v>0</v>
      </c>
      <c r="AE76" s="537">
        <f>'Schedule 3B_Income_Eastern'!AE76+'Schedule 3C_Income_Western'!AE76+'Schedule 3D_Income_The Cape'!AE76</f>
        <v>0</v>
      </c>
      <c r="AF76" s="537">
        <f>'Schedule 3B_Income_Eastern'!AF76+'Schedule 3C_Income_Western'!AF76+'Schedule 3D_Income_The Cape'!AF76</f>
        <v>0</v>
      </c>
      <c r="AG76" s="537">
        <f>'Schedule 3B_Income_Eastern'!AG76+'Schedule 3C_Income_Western'!AG76+'Schedule 3D_Income_The Cape'!AG76</f>
        <v>0</v>
      </c>
      <c r="AH76" s="537">
        <f>'Schedule 3B_Income_Eastern'!AH76+'Schedule 3C_Income_Western'!AH76+'Schedule 3D_Income_The Cape'!AH76</f>
        <v>0</v>
      </c>
      <c r="AI76" s="537">
        <f>'Schedule 3B_Income_Eastern'!AI76+'Schedule 3C_Income_Western'!AI76+'Schedule 3D_Income_The Cape'!AI76</f>
        <v>0</v>
      </c>
      <c r="AJ76" s="537">
        <f>'Schedule 3B_Income_Eastern'!AJ76+'Schedule 3C_Income_Western'!AJ76+'Schedule 3D_Income_The Cape'!AJ76</f>
        <v>0</v>
      </c>
      <c r="AK76" s="537">
        <f>'Schedule 3B_Income_Eastern'!AK76+'Schedule 3C_Income_Western'!AK76+'Schedule 3D_Income_The Cape'!AK76</f>
        <v>0</v>
      </c>
      <c r="AL76" s="209">
        <v>47</v>
      </c>
      <c r="AM76" s="537">
        <f>'Schedule 3B_Income_Eastern'!AM76+'Schedule 3C_Income_Western'!AM76+'Schedule 3D_Income_The Cape'!AM76</f>
        <v>0</v>
      </c>
      <c r="AN76" s="537">
        <f>'Schedule 3B_Income_Eastern'!AN76+'Schedule 3C_Income_Western'!AN76+'Schedule 3D_Income_The Cape'!AN76</f>
        <v>0</v>
      </c>
      <c r="AO76" s="537">
        <f>'Schedule 3B_Income_Eastern'!AO76+'Schedule 3C_Income_Western'!AO76+'Schedule 3D_Income_The Cape'!AO76</f>
        <v>0</v>
      </c>
      <c r="AP76" s="537">
        <f>'Schedule 3B_Income_Eastern'!AP76+'Schedule 3C_Income_Western'!AP76+'Schedule 3D_Income_The Cape'!AP76</f>
        <v>0</v>
      </c>
      <c r="AQ76" s="537">
        <f>'Schedule 3B_Income_Eastern'!AQ76+'Schedule 3C_Income_Western'!AQ76+'Schedule 3D_Income_The Cape'!AQ76</f>
        <v>0</v>
      </c>
      <c r="AR76" s="537">
        <f>'Schedule 3B_Income_Eastern'!AR76+'Schedule 3C_Income_Western'!AR76+'Schedule 3D_Income_The Cape'!AR76</f>
        <v>0</v>
      </c>
      <c r="AS76" s="537">
        <f>'Schedule 3B_Income_Eastern'!AS76+'Schedule 3C_Income_Western'!AS76+'Schedule 3D_Income_The Cape'!AS76</f>
        <v>0</v>
      </c>
      <c r="AT76" s="537">
        <f>'Schedule 3B_Income_Eastern'!AT76+'Schedule 3C_Income_Western'!AT76+'Schedule 3D_Income_The Cape'!AT76</f>
        <v>0</v>
      </c>
      <c r="AU76" s="537">
        <f>'Schedule 3B_Income_Eastern'!AU76+'Schedule 3C_Income_Western'!AU76+'Schedule 3D_Income_The Cape'!AU76</f>
        <v>0</v>
      </c>
      <c r="AV76" s="537">
        <f>'Schedule 3B_Income_Eastern'!AV76+'Schedule 3C_Income_Western'!AV76+'Schedule 3D_Income_The Cape'!AV76</f>
        <v>0</v>
      </c>
      <c r="AW76" s="537">
        <f>'Schedule 3B_Income_Eastern'!AW76+'Schedule 3C_Income_Western'!AW76+'Schedule 3D_Income_The Cape'!AW76</f>
        <v>0</v>
      </c>
      <c r="AX76" s="209">
        <v>47</v>
      </c>
      <c r="AY76" s="537">
        <f>'Schedule 3B_Income_Eastern'!AY76+'Schedule 3C_Income_Western'!AY76+'Schedule 3D_Income_The Cape'!AY76</f>
        <v>0</v>
      </c>
      <c r="AZ76" s="537">
        <f>'Schedule 3B_Income_Eastern'!AZ76+'Schedule 3C_Income_Western'!AZ76+'Schedule 3D_Income_The Cape'!AZ76</f>
        <v>0</v>
      </c>
      <c r="BA76" s="537">
        <f>'Schedule 3B_Income_Eastern'!BA76+'Schedule 3C_Income_Western'!BA76+'Schedule 3D_Income_The Cape'!BA76</f>
        <v>0</v>
      </c>
      <c r="BB76" s="537">
        <f>'Schedule 3B_Income_Eastern'!BB76+'Schedule 3C_Income_Western'!BB76+'Schedule 3D_Income_The Cape'!BB76</f>
        <v>0</v>
      </c>
      <c r="BC76" s="537">
        <f>'Schedule 3B_Income_Eastern'!BC76+'Schedule 3C_Income_Western'!BC76+'Schedule 3D_Income_The Cape'!BC76</f>
        <v>0</v>
      </c>
      <c r="BD76" s="537">
        <f>'Schedule 3B_Income_Eastern'!BD76+'Schedule 3C_Income_Western'!BD76+'Schedule 3D_Income_The Cape'!BD76</f>
        <v>0</v>
      </c>
      <c r="BE76" s="537">
        <f>'Schedule 3B_Income_Eastern'!BE76+'Schedule 3C_Income_Western'!BE76+'Schedule 3D_Income_The Cape'!BE76</f>
        <v>0</v>
      </c>
      <c r="BF76" s="537">
        <f>'Schedule 3B_Income_Eastern'!BF76+'Schedule 3C_Income_Western'!BF76+'Schedule 3D_Income_The Cape'!BF76</f>
        <v>0</v>
      </c>
      <c r="BG76" s="537">
        <f>'Schedule 3B_Income_Eastern'!BG76+'Schedule 3C_Income_Western'!BG76+'Schedule 3D_Income_The Cape'!BG76</f>
        <v>0</v>
      </c>
      <c r="BH76" s="537">
        <f>'Schedule 3B_Income_Eastern'!BH76+'Schedule 3C_Income_Western'!BH76+'Schedule 3D_Income_The Cape'!BH76</f>
        <v>0</v>
      </c>
      <c r="BI76" s="537">
        <f>'Schedule 3B_Income_Eastern'!BI76+'Schedule 3C_Income_Western'!BI76+'Schedule 3D_Income_The Cape'!BI76</f>
        <v>0</v>
      </c>
      <c r="BJ76" s="209">
        <v>47</v>
      </c>
      <c r="BK76" s="537">
        <f>'Schedule 3B_Income_Eastern'!BK76+'Schedule 3C_Income_Western'!BK76+'Schedule 3D_Income_The Cape'!BK76</f>
        <v>0</v>
      </c>
      <c r="BL76" s="537">
        <f>'Schedule 3B_Income_Eastern'!BL76+'Schedule 3C_Income_Western'!BL76+'Schedule 3D_Income_The Cape'!BL76</f>
        <v>0</v>
      </c>
      <c r="BM76" s="537">
        <f>'Schedule 3B_Income_Eastern'!BM76+'Schedule 3C_Income_Western'!BM76+'Schedule 3D_Income_The Cape'!BM76</f>
        <v>0</v>
      </c>
      <c r="BN76" s="537">
        <f>'Schedule 3B_Income_Eastern'!BN76+'Schedule 3C_Income_Western'!BN76+'Schedule 3D_Income_The Cape'!BN76</f>
        <v>0</v>
      </c>
      <c r="BO76" s="537">
        <f>'Schedule 3B_Income_Eastern'!BO76+'Schedule 3C_Income_Western'!BO76+'Schedule 3D_Income_The Cape'!BO76</f>
        <v>0</v>
      </c>
      <c r="BP76" s="537">
        <f>'Schedule 3B_Income_Eastern'!BP76+'Schedule 3C_Income_Western'!BP76+'Schedule 3D_Income_The Cape'!BP76</f>
        <v>0</v>
      </c>
      <c r="BQ76" s="537">
        <f>'Schedule 3B_Income_Eastern'!BQ76+'Schedule 3C_Income_Western'!BQ76+'Schedule 3D_Income_The Cape'!BQ76</f>
        <v>0</v>
      </c>
      <c r="BR76" s="537">
        <f>'Schedule 3B_Income_Eastern'!BR76+'Schedule 3C_Income_Western'!BR76+'Schedule 3D_Income_The Cape'!BR76</f>
        <v>0</v>
      </c>
      <c r="BS76" s="537">
        <f>'Schedule 3B_Income_Eastern'!BS76+'Schedule 3C_Income_Western'!BS76+'Schedule 3D_Income_The Cape'!BS76</f>
        <v>0</v>
      </c>
      <c r="BT76" s="537">
        <f>'Schedule 3B_Income_Eastern'!BT76+'Schedule 3C_Income_Western'!BT76+'Schedule 3D_Income_The Cape'!BT76</f>
        <v>0</v>
      </c>
      <c r="BU76" s="537">
        <f>'Schedule 3B_Income_Eastern'!BU76+'Schedule 3C_Income_Western'!BU76+'Schedule 3D_Income_The Cape'!BU76</f>
        <v>0</v>
      </c>
      <c r="BV76" s="209">
        <v>47</v>
      </c>
      <c r="BW76" s="537">
        <f>'Schedule 3B_Income_Eastern'!BW76+'Schedule 3C_Income_Western'!BW76+'Schedule 3D_Income_The Cape'!BW76</f>
        <v>0</v>
      </c>
      <c r="BX76" s="537">
        <f>'Schedule 3B_Income_Eastern'!BX76+'Schedule 3C_Income_Western'!BX76+'Schedule 3D_Income_The Cape'!BX76</f>
        <v>0</v>
      </c>
      <c r="BY76" s="537">
        <f>'Schedule 3B_Income_Eastern'!BY76+'Schedule 3C_Income_Western'!BY76+'Schedule 3D_Income_The Cape'!BY76</f>
        <v>0</v>
      </c>
      <c r="BZ76" s="537">
        <f>'Schedule 3B_Income_Eastern'!BZ76+'Schedule 3C_Income_Western'!BZ76+'Schedule 3D_Income_The Cape'!BZ76</f>
        <v>0</v>
      </c>
      <c r="CA76" s="537">
        <f>'Schedule 3B_Income_Eastern'!CA76+'Schedule 3C_Income_Western'!CA76+'Schedule 3D_Income_The Cape'!CA76</f>
        <v>0</v>
      </c>
      <c r="CB76" s="537">
        <f>'Schedule 3B_Income_Eastern'!CB76+'Schedule 3C_Income_Western'!CB76+'Schedule 3D_Income_The Cape'!CB76</f>
        <v>0</v>
      </c>
      <c r="CC76" s="537">
        <f>'Schedule 3B_Income_Eastern'!CC76+'Schedule 3C_Income_Western'!CC76+'Schedule 3D_Income_The Cape'!CC76</f>
        <v>0</v>
      </c>
      <c r="CD76" s="537">
        <f>'Schedule 3B_Income_Eastern'!CD76+'Schedule 3C_Income_Western'!CD76+'Schedule 3D_Income_The Cape'!CD76</f>
        <v>0</v>
      </c>
      <c r="CE76" s="537">
        <f>'Schedule 3B_Income_Eastern'!CE76+'Schedule 3C_Income_Western'!CE76+'Schedule 3D_Income_The Cape'!CE76</f>
        <v>0</v>
      </c>
      <c r="CF76" s="537">
        <f>'Schedule 3B_Income_Eastern'!CF76+'Schedule 3C_Income_Western'!CF76+'Schedule 3D_Income_The Cape'!CF76</f>
        <v>0</v>
      </c>
      <c r="CG76" s="537">
        <f>'Schedule 3B_Income_Eastern'!CG76+'Schedule 3C_Income_Western'!CG76+'Schedule 3D_Income_The Cape'!CG76</f>
        <v>0</v>
      </c>
      <c r="CH76" s="209">
        <v>47</v>
      </c>
      <c r="CI76" s="537">
        <f>'Schedule 3B_Income_Eastern'!CI76+'Schedule 3C_Income_Western'!CI76+'Schedule 3D_Income_The Cape'!CI76</f>
        <v>0</v>
      </c>
      <c r="CJ76" s="537">
        <f>'Schedule 3B_Income_Eastern'!CJ76+'Schedule 3C_Income_Western'!CJ76+'Schedule 3D_Income_The Cape'!CJ76</f>
        <v>0</v>
      </c>
      <c r="CK76" s="537">
        <f>'Schedule 3B_Income_Eastern'!CK76+'Schedule 3C_Income_Western'!CK76+'Schedule 3D_Income_The Cape'!CK76</f>
        <v>0</v>
      </c>
      <c r="CL76" s="537">
        <f>'Schedule 3B_Income_Eastern'!CL76+'Schedule 3C_Income_Western'!CL76+'Schedule 3D_Income_The Cape'!CL76</f>
        <v>0</v>
      </c>
      <c r="CM76" s="367">
        <f t="shared" si="36"/>
        <v>0</v>
      </c>
      <c r="CN76" s="537">
        <f>'Schedule 3B_Income_Eastern'!CN76+'Schedule 3C_Income_Western'!CN76+'Schedule 3D_Income_The Cape'!CN76</f>
        <v>0</v>
      </c>
      <c r="CO76" s="537">
        <f>'Schedule 3B_Income_Eastern'!CO76+'Schedule 3C_Income_Western'!CO76+'Schedule 3D_Income_The Cape'!CO76</f>
        <v>0</v>
      </c>
      <c r="CP76" s="537">
        <f>'Schedule 3B_Income_Eastern'!CP76+'Schedule 3C_Income_Western'!CP76+'Schedule 3D_Income_The Cape'!CP76</f>
        <v>0</v>
      </c>
      <c r="CQ76" s="537">
        <f>'Schedule 3B_Income_Eastern'!CQ76+'Schedule 3C_Income_Western'!CQ76+'Schedule 3D_Income_The Cape'!CQ76</f>
        <v>0</v>
      </c>
      <c r="CR76" s="367">
        <f t="shared" si="37"/>
        <v>0</v>
      </c>
      <c r="CS76" s="537">
        <f>'Schedule 3B_Income_Eastern'!CS76+'Schedule 3C_Income_Western'!CS76+'Schedule 3D_Income_The Cape'!CS76</f>
        <v>0</v>
      </c>
      <c r="CT76" s="537">
        <f>'Schedule 3B_Income_Eastern'!CT76+'Schedule 3C_Income_Western'!CT76+'Schedule 3D_Income_The Cape'!CT76</f>
        <v>0</v>
      </c>
      <c r="CU76" s="537">
        <f>'Schedule 3B_Income_Eastern'!CU76+'Schedule 3C_Income_Western'!CU76+'Schedule 3D_Income_The Cape'!CU76</f>
        <v>0</v>
      </c>
      <c r="CV76" s="537">
        <f>'Schedule 3B_Income_Eastern'!CV76+'Schedule 3C_Income_Western'!CV76+'Schedule 3D_Income_The Cape'!CV76</f>
        <v>0</v>
      </c>
      <c r="CW76" s="367">
        <f t="shared" si="38"/>
        <v>0</v>
      </c>
    </row>
    <row r="77" spans="1:101" ht="15.75" customHeight="1">
      <c r="A77" s="79" t="s">
        <v>274</v>
      </c>
      <c r="B77" s="209">
        <v>48</v>
      </c>
      <c r="C77" s="537">
        <f>'Schedule 3B_Income_Eastern'!C77+'Schedule 3C_Income_Western'!C77+'Schedule 3D_Income_The Cape'!C77</f>
        <v>0</v>
      </c>
      <c r="D77" s="537">
        <f>'Schedule 3B_Income_Eastern'!D77+'Schedule 3C_Income_Western'!D77+'Schedule 3D_Income_The Cape'!D77</f>
        <v>0</v>
      </c>
      <c r="E77" s="537">
        <f>'Schedule 3B_Income_Eastern'!E77+'Schedule 3C_Income_Western'!E77+'Schedule 3D_Income_The Cape'!E77</f>
        <v>0</v>
      </c>
      <c r="F77" s="537">
        <f>'Schedule 3B_Income_Eastern'!F77+'Schedule 3C_Income_Western'!F77+'Schedule 3D_Income_The Cape'!F77</f>
        <v>0</v>
      </c>
      <c r="G77" s="537">
        <f>'Schedule 3B_Income_Eastern'!G77+'Schedule 3C_Income_Western'!G77+'Schedule 3D_Income_The Cape'!G77</f>
        <v>0</v>
      </c>
      <c r="H77" s="537">
        <f>'Schedule 3B_Income_Eastern'!H77+'Schedule 3C_Income_Western'!H77+'Schedule 3D_Income_The Cape'!H77</f>
        <v>0</v>
      </c>
      <c r="I77" s="537">
        <f>'Schedule 3B_Income_Eastern'!I77+'Schedule 3C_Income_Western'!I77+'Schedule 3D_Income_The Cape'!I77</f>
        <v>0</v>
      </c>
      <c r="J77" s="537">
        <f>'Schedule 3B_Income_Eastern'!J77+'Schedule 3C_Income_Western'!J77+'Schedule 3D_Income_The Cape'!J77</f>
        <v>0</v>
      </c>
      <c r="K77" s="537">
        <f>'Schedule 3B_Income_Eastern'!K77+'Schedule 3C_Income_Western'!K77+'Schedule 3D_Income_The Cape'!K77</f>
        <v>0</v>
      </c>
      <c r="L77" s="537">
        <f>'Schedule 3B_Income_Eastern'!L77+'Schedule 3C_Income_Western'!L77+'Schedule 3D_Income_The Cape'!L77</f>
        <v>0</v>
      </c>
      <c r="M77" s="537">
        <f>'Schedule 3B_Income_Eastern'!M77+'Schedule 3C_Income_Western'!M77+'Schedule 3D_Income_The Cape'!M77</f>
        <v>0</v>
      </c>
      <c r="N77" s="209">
        <v>48</v>
      </c>
      <c r="O77" s="537">
        <f>'Schedule 3B_Income_Eastern'!O77+'Schedule 3C_Income_Western'!O77+'Schedule 3D_Income_The Cape'!O77</f>
        <v>0</v>
      </c>
      <c r="P77" s="537">
        <f>'Schedule 3B_Income_Eastern'!P77+'Schedule 3C_Income_Western'!P77+'Schedule 3D_Income_The Cape'!P77</f>
        <v>0</v>
      </c>
      <c r="Q77" s="537">
        <f>'Schedule 3B_Income_Eastern'!Q77+'Schedule 3C_Income_Western'!Q77+'Schedule 3D_Income_The Cape'!Q77</f>
        <v>0</v>
      </c>
      <c r="R77" s="537">
        <f>'Schedule 3B_Income_Eastern'!R77+'Schedule 3C_Income_Western'!R77+'Schedule 3D_Income_The Cape'!R77</f>
        <v>0</v>
      </c>
      <c r="S77" s="537">
        <f>'Schedule 3B_Income_Eastern'!S77+'Schedule 3C_Income_Western'!S77+'Schedule 3D_Income_The Cape'!S77</f>
        <v>0</v>
      </c>
      <c r="T77" s="537">
        <f>'Schedule 3B_Income_Eastern'!T77+'Schedule 3C_Income_Western'!T77+'Schedule 3D_Income_The Cape'!T77</f>
        <v>0</v>
      </c>
      <c r="U77" s="537">
        <f>'Schedule 3B_Income_Eastern'!U77+'Schedule 3C_Income_Western'!U77+'Schedule 3D_Income_The Cape'!U77</f>
        <v>0</v>
      </c>
      <c r="V77" s="537">
        <f>'Schedule 3B_Income_Eastern'!V77+'Schedule 3C_Income_Western'!V77+'Schedule 3D_Income_The Cape'!V77</f>
        <v>0</v>
      </c>
      <c r="W77" s="537">
        <f>'Schedule 3B_Income_Eastern'!W77+'Schedule 3C_Income_Western'!W77+'Schedule 3D_Income_The Cape'!W77</f>
        <v>0</v>
      </c>
      <c r="X77" s="537">
        <f>'Schedule 3B_Income_Eastern'!X77+'Schedule 3C_Income_Western'!X77+'Schedule 3D_Income_The Cape'!X77</f>
        <v>0</v>
      </c>
      <c r="Y77" s="537">
        <f>'Schedule 3B_Income_Eastern'!Y77+'Schedule 3C_Income_Western'!Y77+'Schedule 3D_Income_The Cape'!Y77</f>
        <v>0</v>
      </c>
      <c r="Z77" s="209">
        <v>48</v>
      </c>
      <c r="AA77" s="537">
        <f>'Schedule 3B_Income_Eastern'!AA77+'Schedule 3C_Income_Western'!AA77+'Schedule 3D_Income_The Cape'!AA77</f>
        <v>0</v>
      </c>
      <c r="AB77" s="537">
        <f>'Schedule 3B_Income_Eastern'!AB77+'Schedule 3C_Income_Western'!AB77+'Schedule 3D_Income_The Cape'!AB77</f>
        <v>0</v>
      </c>
      <c r="AC77" s="537">
        <f>'Schedule 3B_Income_Eastern'!AC77+'Schedule 3C_Income_Western'!AC77+'Schedule 3D_Income_The Cape'!AC77</f>
        <v>0</v>
      </c>
      <c r="AD77" s="537">
        <f>'Schedule 3B_Income_Eastern'!AD77+'Schedule 3C_Income_Western'!AD77+'Schedule 3D_Income_The Cape'!AD77</f>
        <v>0</v>
      </c>
      <c r="AE77" s="537">
        <f>'Schedule 3B_Income_Eastern'!AE77+'Schedule 3C_Income_Western'!AE77+'Schedule 3D_Income_The Cape'!AE77</f>
        <v>0</v>
      </c>
      <c r="AF77" s="537">
        <f>'Schedule 3B_Income_Eastern'!AF77+'Schedule 3C_Income_Western'!AF77+'Schedule 3D_Income_The Cape'!AF77</f>
        <v>0</v>
      </c>
      <c r="AG77" s="537">
        <f>'Schedule 3B_Income_Eastern'!AG77+'Schedule 3C_Income_Western'!AG77+'Schedule 3D_Income_The Cape'!AG77</f>
        <v>0</v>
      </c>
      <c r="AH77" s="537">
        <f>'Schedule 3B_Income_Eastern'!AH77+'Schedule 3C_Income_Western'!AH77+'Schedule 3D_Income_The Cape'!AH77</f>
        <v>0</v>
      </c>
      <c r="AI77" s="537">
        <f>'Schedule 3B_Income_Eastern'!AI77+'Schedule 3C_Income_Western'!AI77+'Schedule 3D_Income_The Cape'!AI77</f>
        <v>0</v>
      </c>
      <c r="AJ77" s="537">
        <f>'Schedule 3B_Income_Eastern'!AJ77+'Schedule 3C_Income_Western'!AJ77+'Schedule 3D_Income_The Cape'!AJ77</f>
        <v>0</v>
      </c>
      <c r="AK77" s="537">
        <f>'Schedule 3B_Income_Eastern'!AK77+'Schedule 3C_Income_Western'!AK77+'Schedule 3D_Income_The Cape'!AK77</f>
        <v>0</v>
      </c>
      <c r="AL77" s="209">
        <v>48</v>
      </c>
      <c r="AM77" s="537">
        <f>'Schedule 3B_Income_Eastern'!AM77+'Schedule 3C_Income_Western'!AM77+'Schedule 3D_Income_The Cape'!AM77</f>
        <v>0</v>
      </c>
      <c r="AN77" s="537">
        <f>'Schedule 3B_Income_Eastern'!AN77+'Schedule 3C_Income_Western'!AN77+'Schedule 3D_Income_The Cape'!AN77</f>
        <v>0</v>
      </c>
      <c r="AO77" s="537">
        <f>'Schedule 3B_Income_Eastern'!AO77+'Schedule 3C_Income_Western'!AO77+'Schedule 3D_Income_The Cape'!AO77</f>
        <v>0</v>
      </c>
      <c r="AP77" s="537">
        <f>'Schedule 3B_Income_Eastern'!AP77+'Schedule 3C_Income_Western'!AP77+'Schedule 3D_Income_The Cape'!AP77</f>
        <v>0</v>
      </c>
      <c r="AQ77" s="537">
        <f>'Schedule 3B_Income_Eastern'!AQ77+'Schedule 3C_Income_Western'!AQ77+'Schedule 3D_Income_The Cape'!AQ77</f>
        <v>0</v>
      </c>
      <c r="AR77" s="537">
        <f>'Schedule 3B_Income_Eastern'!AR77+'Schedule 3C_Income_Western'!AR77+'Schedule 3D_Income_The Cape'!AR77</f>
        <v>0</v>
      </c>
      <c r="AS77" s="537">
        <f>'Schedule 3B_Income_Eastern'!AS77+'Schedule 3C_Income_Western'!AS77+'Schedule 3D_Income_The Cape'!AS77</f>
        <v>0</v>
      </c>
      <c r="AT77" s="537">
        <f>'Schedule 3B_Income_Eastern'!AT77+'Schedule 3C_Income_Western'!AT77+'Schedule 3D_Income_The Cape'!AT77</f>
        <v>0</v>
      </c>
      <c r="AU77" s="537">
        <f>'Schedule 3B_Income_Eastern'!AU77+'Schedule 3C_Income_Western'!AU77+'Schedule 3D_Income_The Cape'!AU77</f>
        <v>0</v>
      </c>
      <c r="AV77" s="537">
        <f>'Schedule 3B_Income_Eastern'!AV77+'Schedule 3C_Income_Western'!AV77+'Schedule 3D_Income_The Cape'!AV77</f>
        <v>0</v>
      </c>
      <c r="AW77" s="537">
        <f>'Schedule 3B_Income_Eastern'!AW77+'Schedule 3C_Income_Western'!AW77+'Schedule 3D_Income_The Cape'!AW77</f>
        <v>0</v>
      </c>
      <c r="AX77" s="209">
        <v>48</v>
      </c>
      <c r="AY77" s="537">
        <f>'Schedule 3B_Income_Eastern'!AY77+'Schedule 3C_Income_Western'!AY77+'Schedule 3D_Income_The Cape'!AY77</f>
        <v>0</v>
      </c>
      <c r="AZ77" s="537">
        <f>'Schedule 3B_Income_Eastern'!AZ77+'Schedule 3C_Income_Western'!AZ77+'Schedule 3D_Income_The Cape'!AZ77</f>
        <v>0</v>
      </c>
      <c r="BA77" s="537">
        <f>'Schedule 3B_Income_Eastern'!BA77+'Schedule 3C_Income_Western'!BA77+'Schedule 3D_Income_The Cape'!BA77</f>
        <v>0</v>
      </c>
      <c r="BB77" s="537">
        <f>'Schedule 3B_Income_Eastern'!BB77+'Schedule 3C_Income_Western'!BB77+'Schedule 3D_Income_The Cape'!BB77</f>
        <v>0</v>
      </c>
      <c r="BC77" s="537">
        <f>'Schedule 3B_Income_Eastern'!BC77+'Schedule 3C_Income_Western'!BC77+'Schedule 3D_Income_The Cape'!BC77</f>
        <v>0</v>
      </c>
      <c r="BD77" s="537">
        <f>'Schedule 3B_Income_Eastern'!BD77+'Schedule 3C_Income_Western'!BD77+'Schedule 3D_Income_The Cape'!BD77</f>
        <v>0</v>
      </c>
      <c r="BE77" s="537">
        <f>'Schedule 3B_Income_Eastern'!BE77+'Schedule 3C_Income_Western'!BE77+'Schedule 3D_Income_The Cape'!BE77</f>
        <v>0</v>
      </c>
      <c r="BF77" s="537">
        <f>'Schedule 3B_Income_Eastern'!BF77+'Schedule 3C_Income_Western'!BF77+'Schedule 3D_Income_The Cape'!BF77</f>
        <v>0</v>
      </c>
      <c r="BG77" s="537">
        <f>'Schedule 3B_Income_Eastern'!BG77+'Schedule 3C_Income_Western'!BG77+'Schedule 3D_Income_The Cape'!BG77</f>
        <v>0</v>
      </c>
      <c r="BH77" s="537">
        <f>'Schedule 3B_Income_Eastern'!BH77+'Schedule 3C_Income_Western'!BH77+'Schedule 3D_Income_The Cape'!BH77</f>
        <v>0</v>
      </c>
      <c r="BI77" s="537">
        <f>'Schedule 3B_Income_Eastern'!BI77+'Schedule 3C_Income_Western'!BI77+'Schedule 3D_Income_The Cape'!BI77</f>
        <v>0</v>
      </c>
      <c r="BJ77" s="209">
        <v>48</v>
      </c>
      <c r="BK77" s="537">
        <f>'Schedule 3B_Income_Eastern'!BK77+'Schedule 3C_Income_Western'!BK77+'Schedule 3D_Income_The Cape'!BK77</f>
        <v>0</v>
      </c>
      <c r="BL77" s="537">
        <f>'Schedule 3B_Income_Eastern'!BL77+'Schedule 3C_Income_Western'!BL77+'Schedule 3D_Income_The Cape'!BL77</f>
        <v>0</v>
      </c>
      <c r="BM77" s="537">
        <f>'Schedule 3B_Income_Eastern'!BM77+'Schedule 3C_Income_Western'!BM77+'Schedule 3D_Income_The Cape'!BM77</f>
        <v>0</v>
      </c>
      <c r="BN77" s="537">
        <f>'Schedule 3B_Income_Eastern'!BN77+'Schedule 3C_Income_Western'!BN77+'Schedule 3D_Income_The Cape'!BN77</f>
        <v>0</v>
      </c>
      <c r="BO77" s="537">
        <f>'Schedule 3B_Income_Eastern'!BO77+'Schedule 3C_Income_Western'!BO77+'Schedule 3D_Income_The Cape'!BO77</f>
        <v>0</v>
      </c>
      <c r="BP77" s="537">
        <f>'Schedule 3B_Income_Eastern'!BP77+'Schedule 3C_Income_Western'!BP77+'Schedule 3D_Income_The Cape'!BP77</f>
        <v>0</v>
      </c>
      <c r="BQ77" s="537">
        <f>'Schedule 3B_Income_Eastern'!BQ77+'Schedule 3C_Income_Western'!BQ77+'Schedule 3D_Income_The Cape'!BQ77</f>
        <v>0</v>
      </c>
      <c r="BR77" s="537">
        <f>'Schedule 3B_Income_Eastern'!BR77+'Schedule 3C_Income_Western'!BR77+'Schedule 3D_Income_The Cape'!BR77</f>
        <v>0</v>
      </c>
      <c r="BS77" s="537">
        <f>'Schedule 3B_Income_Eastern'!BS77+'Schedule 3C_Income_Western'!BS77+'Schedule 3D_Income_The Cape'!BS77</f>
        <v>0</v>
      </c>
      <c r="BT77" s="537">
        <f>'Schedule 3B_Income_Eastern'!BT77+'Schedule 3C_Income_Western'!BT77+'Schedule 3D_Income_The Cape'!BT77</f>
        <v>0</v>
      </c>
      <c r="BU77" s="537">
        <f>'Schedule 3B_Income_Eastern'!BU77+'Schedule 3C_Income_Western'!BU77+'Schedule 3D_Income_The Cape'!BU77</f>
        <v>0</v>
      </c>
      <c r="BV77" s="209">
        <v>48</v>
      </c>
      <c r="BW77" s="537">
        <f>'Schedule 3B_Income_Eastern'!BW77+'Schedule 3C_Income_Western'!BW77+'Schedule 3D_Income_The Cape'!BW77</f>
        <v>0</v>
      </c>
      <c r="BX77" s="537">
        <f>'Schedule 3B_Income_Eastern'!BX77+'Schedule 3C_Income_Western'!BX77+'Schedule 3D_Income_The Cape'!BX77</f>
        <v>0</v>
      </c>
      <c r="BY77" s="537">
        <f>'Schedule 3B_Income_Eastern'!BY77+'Schedule 3C_Income_Western'!BY77+'Schedule 3D_Income_The Cape'!BY77</f>
        <v>0</v>
      </c>
      <c r="BZ77" s="537">
        <f>'Schedule 3B_Income_Eastern'!BZ77+'Schedule 3C_Income_Western'!BZ77+'Schedule 3D_Income_The Cape'!BZ77</f>
        <v>0</v>
      </c>
      <c r="CA77" s="537">
        <f>'Schedule 3B_Income_Eastern'!CA77+'Schedule 3C_Income_Western'!CA77+'Schedule 3D_Income_The Cape'!CA77</f>
        <v>0</v>
      </c>
      <c r="CB77" s="537">
        <f>'Schedule 3B_Income_Eastern'!CB77+'Schedule 3C_Income_Western'!CB77+'Schedule 3D_Income_The Cape'!CB77</f>
        <v>0</v>
      </c>
      <c r="CC77" s="537">
        <f>'Schedule 3B_Income_Eastern'!CC77+'Schedule 3C_Income_Western'!CC77+'Schedule 3D_Income_The Cape'!CC77</f>
        <v>0</v>
      </c>
      <c r="CD77" s="537">
        <f>'Schedule 3B_Income_Eastern'!CD77+'Schedule 3C_Income_Western'!CD77+'Schedule 3D_Income_The Cape'!CD77</f>
        <v>0</v>
      </c>
      <c r="CE77" s="537">
        <f>'Schedule 3B_Income_Eastern'!CE77+'Schedule 3C_Income_Western'!CE77+'Schedule 3D_Income_The Cape'!CE77</f>
        <v>0</v>
      </c>
      <c r="CF77" s="537">
        <f>'Schedule 3B_Income_Eastern'!CF77+'Schedule 3C_Income_Western'!CF77+'Schedule 3D_Income_The Cape'!CF77</f>
        <v>0</v>
      </c>
      <c r="CG77" s="537">
        <f>'Schedule 3B_Income_Eastern'!CG77+'Schedule 3C_Income_Western'!CG77+'Schedule 3D_Income_The Cape'!CG77</f>
        <v>0</v>
      </c>
      <c r="CH77" s="209">
        <v>48</v>
      </c>
      <c r="CI77" s="537">
        <f>'Schedule 3B_Income_Eastern'!CI77+'Schedule 3C_Income_Western'!CI77+'Schedule 3D_Income_The Cape'!CI77</f>
        <v>0</v>
      </c>
      <c r="CJ77" s="537">
        <f>'Schedule 3B_Income_Eastern'!CJ77+'Schedule 3C_Income_Western'!CJ77+'Schedule 3D_Income_The Cape'!CJ77</f>
        <v>0</v>
      </c>
      <c r="CK77" s="537">
        <f>'Schedule 3B_Income_Eastern'!CK77+'Schedule 3C_Income_Western'!CK77+'Schedule 3D_Income_The Cape'!CK77</f>
        <v>0</v>
      </c>
      <c r="CL77" s="537">
        <f>'Schedule 3B_Income_Eastern'!CL77+'Schedule 3C_Income_Western'!CL77+'Schedule 3D_Income_The Cape'!CL77</f>
        <v>0</v>
      </c>
      <c r="CM77" s="367">
        <f t="shared" si="36"/>
        <v>0</v>
      </c>
      <c r="CN77" s="537">
        <f>'Schedule 3B_Income_Eastern'!CN77+'Schedule 3C_Income_Western'!CN77+'Schedule 3D_Income_The Cape'!CN77</f>
        <v>0</v>
      </c>
      <c r="CO77" s="537">
        <f>'Schedule 3B_Income_Eastern'!CO77+'Schedule 3C_Income_Western'!CO77+'Schedule 3D_Income_The Cape'!CO77</f>
        <v>0</v>
      </c>
      <c r="CP77" s="537">
        <f>'Schedule 3B_Income_Eastern'!CP77+'Schedule 3C_Income_Western'!CP77+'Schedule 3D_Income_The Cape'!CP77</f>
        <v>0</v>
      </c>
      <c r="CQ77" s="537">
        <f>'Schedule 3B_Income_Eastern'!CQ77+'Schedule 3C_Income_Western'!CQ77+'Schedule 3D_Income_The Cape'!CQ77</f>
        <v>0</v>
      </c>
      <c r="CR77" s="367">
        <f t="shared" si="37"/>
        <v>0</v>
      </c>
      <c r="CS77" s="537">
        <f>'Schedule 3B_Income_Eastern'!CS77+'Schedule 3C_Income_Western'!CS77+'Schedule 3D_Income_The Cape'!CS77</f>
        <v>0</v>
      </c>
      <c r="CT77" s="537">
        <f>'Schedule 3B_Income_Eastern'!CT77+'Schedule 3C_Income_Western'!CT77+'Schedule 3D_Income_The Cape'!CT77</f>
        <v>0</v>
      </c>
      <c r="CU77" s="537">
        <f>'Schedule 3B_Income_Eastern'!CU77+'Schedule 3C_Income_Western'!CU77+'Schedule 3D_Income_The Cape'!CU77</f>
        <v>0</v>
      </c>
      <c r="CV77" s="537">
        <f>'Schedule 3B_Income_Eastern'!CV77+'Schedule 3C_Income_Western'!CV77+'Schedule 3D_Income_The Cape'!CV77</f>
        <v>0</v>
      </c>
      <c r="CW77" s="367">
        <f t="shared" si="38"/>
        <v>0</v>
      </c>
    </row>
    <row r="78" spans="1:101" ht="15.75" customHeight="1">
      <c r="A78" s="79" t="s">
        <v>276</v>
      </c>
      <c r="B78" s="209">
        <v>49</v>
      </c>
      <c r="C78" s="537">
        <f>'Schedule 3B_Income_Eastern'!C78+'Schedule 3C_Income_Western'!C78+'Schedule 3D_Income_The Cape'!C78</f>
        <v>0</v>
      </c>
      <c r="D78" s="537">
        <f>'Schedule 3B_Income_Eastern'!D78+'Schedule 3C_Income_Western'!D78+'Schedule 3D_Income_The Cape'!D78</f>
        <v>0</v>
      </c>
      <c r="E78" s="537">
        <f>'Schedule 3B_Income_Eastern'!E78+'Schedule 3C_Income_Western'!E78+'Schedule 3D_Income_The Cape'!E78</f>
        <v>0</v>
      </c>
      <c r="F78" s="537">
        <f>'Schedule 3B_Income_Eastern'!F78+'Schedule 3C_Income_Western'!F78+'Schedule 3D_Income_The Cape'!F78</f>
        <v>0</v>
      </c>
      <c r="G78" s="537">
        <f>'Schedule 3B_Income_Eastern'!G78+'Schedule 3C_Income_Western'!G78+'Schedule 3D_Income_The Cape'!G78</f>
        <v>0</v>
      </c>
      <c r="H78" s="537">
        <f>'Schedule 3B_Income_Eastern'!H78+'Schedule 3C_Income_Western'!H78+'Schedule 3D_Income_The Cape'!H78</f>
        <v>0</v>
      </c>
      <c r="I78" s="537">
        <f>'Schedule 3B_Income_Eastern'!I78+'Schedule 3C_Income_Western'!I78+'Schedule 3D_Income_The Cape'!I78</f>
        <v>0</v>
      </c>
      <c r="J78" s="537">
        <f>'Schedule 3B_Income_Eastern'!J78+'Schedule 3C_Income_Western'!J78+'Schedule 3D_Income_The Cape'!J78</f>
        <v>0</v>
      </c>
      <c r="K78" s="537">
        <f>'Schedule 3B_Income_Eastern'!K78+'Schedule 3C_Income_Western'!K78+'Schedule 3D_Income_The Cape'!K78</f>
        <v>0</v>
      </c>
      <c r="L78" s="537">
        <f>'Schedule 3B_Income_Eastern'!L78+'Schedule 3C_Income_Western'!L78+'Schedule 3D_Income_The Cape'!L78</f>
        <v>0</v>
      </c>
      <c r="M78" s="537">
        <f>'Schedule 3B_Income_Eastern'!M78+'Schedule 3C_Income_Western'!M78+'Schedule 3D_Income_The Cape'!M78</f>
        <v>0</v>
      </c>
      <c r="N78" s="209">
        <v>49</v>
      </c>
      <c r="O78" s="537">
        <f>'Schedule 3B_Income_Eastern'!O78+'Schedule 3C_Income_Western'!O78+'Schedule 3D_Income_The Cape'!O78</f>
        <v>0</v>
      </c>
      <c r="P78" s="537">
        <f>'Schedule 3B_Income_Eastern'!P78+'Schedule 3C_Income_Western'!P78+'Schedule 3D_Income_The Cape'!P78</f>
        <v>0</v>
      </c>
      <c r="Q78" s="537">
        <f>'Schedule 3B_Income_Eastern'!Q78+'Schedule 3C_Income_Western'!Q78+'Schedule 3D_Income_The Cape'!Q78</f>
        <v>0</v>
      </c>
      <c r="R78" s="537">
        <f>'Schedule 3B_Income_Eastern'!R78+'Schedule 3C_Income_Western'!R78+'Schedule 3D_Income_The Cape'!R78</f>
        <v>0</v>
      </c>
      <c r="S78" s="537">
        <f>'Schedule 3B_Income_Eastern'!S78+'Schedule 3C_Income_Western'!S78+'Schedule 3D_Income_The Cape'!S78</f>
        <v>0</v>
      </c>
      <c r="T78" s="537">
        <f>'Schedule 3B_Income_Eastern'!T78+'Schedule 3C_Income_Western'!T78+'Schedule 3D_Income_The Cape'!T78</f>
        <v>0</v>
      </c>
      <c r="U78" s="537">
        <f>'Schedule 3B_Income_Eastern'!U78+'Schedule 3C_Income_Western'!U78+'Schedule 3D_Income_The Cape'!U78</f>
        <v>0</v>
      </c>
      <c r="V78" s="537">
        <f>'Schedule 3B_Income_Eastern'!V78+'Schedule 3C_Income_Western'!V78+'Schedule 3D_Income_The Cape'!V78</f>
        <v>0</v>
      </c>
      <c r="W78" s="537">
        <f>'Schedule 3B_Income_Eastern'!W78+'Schedule 3C_Income_Western'!W78+'Schedule 3D_Income_The Cape'!W78</f>
        <v>0</v>
      </c>
      <c r="X78" s="537">
        <f>'Schedule 3B_Income_Eastern'!X78+'Schedule 3C_Income_Western'!X78+'Schedule 3D_Income_The Cape'!X78</f>
        <v>0</v>
      </c>
      <c r="Y78" s="537">
        <f>'Schedule 3B_Income_Eastern'!Y78+'Schedule 3C_Income_Western'!Y78+'Schedule 3D_Income_The Cape'!Y78</f>
        <v>0</v>
      </c>
      <c r="Z78" s="209">
        <v>49</v>
      </c>
      <c r="AA78" s="537">
        <f>'Schedule 3B_Income_Eastern'!AA78+'Schedule 3C_Income_Western'!AA78+'Schedule 3D_Income_The Cape'!AA78</f>
        <v>0</v>
      </c>
      <c r="AB78" s="537">
        <f>'Schedule 3B_Income_Eastern'!AB78+'Schedule 3C_Income_Western'!AB78+'Schedule 3D_Income_The Cape'!AB78</f>
        <v>0</v>
      </c>
      <c r="AC78" s="537">
        <f>'Schedule 3B_Income_Eastern'!AC78+'Schedule 3C_Income_Western'!AC78+'Schedule 3D_Income_The Cape'!AC78</f>
        <v>0</v>
      </c>
      <c r="AD78" s="537">
        <f>'Schedule 3B_Income_Eastern'!AD78+'Schedule 3C_Income_Western'!AD78+'Schedule 3D_Income_The Cape'!AD78</f>
        <v>0</v>
      </c>
      <c r="AE78" s="537">
        <f>'Schedule 3B_Income_Eastern'!AE78+'Schedule 3C_Income_Western'!AE78+'Schedule 3D_Income_The Cape'!AE78</f>
        <v>0</v>
      </c>
      <c r="AF78" s="537">
        <f>'Schedule 3B_Income_Eastern'!AF78+'Schedule 3C_Income_Western'!AF78+'Schedule 3D_Income_The Cape'!AF78</f>
        <v>0</v>
      </c>
      <c r="AG78" s="537">
        <f>'Schedule 3B_Income_Eastern'!AG78+'Schedule 3C_Income_Western'!AG78+'Schedule 3D_Income_The Cape'!AG78</f>
        <v>0</v>
      </c>
      <c r="AH78" s="537">
        <f>'Schedule 3B_Income_Eastern'!AH78+'Schedule 3C_Income_Western'!AH78+'Schedule 3D_Income_The Cape'!AH78</f>
        <v>0</v>
      </c>
      <c r="AI78" s="537">
        <f>'Schedule 3B_Income_Eastern'!AI78+'Schedule 3C_Income_Western'!AI78+'Schedule 3D_Income_The Cape'!AI78</f>
        <v>0</v>
      </c>
      <c r="AJ78" s="537">
        <f>'Schedule 3B_Income_Eastern'!AJ78+'Schedule 3C_Income_Western'!AJ78+'Schedule 3D_Income_The Cape'!AJ78</f>
        <v>0</v>
      </c>
      <c r="AK78" s="537">
        <f>'Schedule 3B_Income_Eastern'!AK78+'Schedule 3C_Income_Western'!AK78+'Schedule 3D_Income_The Cape'!AK78</f>
        <v>0</v>
      </c>
      <c r="AL78" s="209">
        <v>49</v>
      </c>
      <c r="AM78" s="537">
        <f>'Schedule 3B_Income_Eastern'!AM78+'Schedule 3C_Income_Western'!AM78+'Schedule 3D_Income_The Cape'!AM78</f>
        <v>0</v>
      </c>
      <c r="AN78" s="537">
        <f>'Schedule 3B_Income_Eastern'!AN78+'Schedule 3C_Income_Western'!AN78+'Schedule 3D_Income_The Cape'!AN78</f>
        <v>0</v>
      </c>
      <c r="AO78" s="537">
        <f>'Schedule 3B_Income_Eastern'!AO78+'Schedule 3C_Income_Western'!AO78+'Schedule 3D_Income_The Cape'!AO78</f>
        <v>0</v>
      </c>
      <c r="AP78" s="537">
        <f>'Schedule 3B_Income_Eastern'!AP78+'Schedule 3C_Income_Western'!AP78+'Schedule 3D_Income_The Cape'!AP78</f>
        <v>0</v>
      </c>
      <c r="AQ78" s="537">
        <f>'Schedule 3B_Income_Eastern'!AQ78+'Schedule 3C_Income_Western'!AQ78+'Schedule 3D_Income_The Cape'!AQ78</f>
        <v>0</v>
      </c>
      <c r="AR78" s="537">
        <f>'Schedule 3B_Income_Eastern'!AR78+'Schedule 3C_Income_Western'!AR78+'Schedule 3D_Income_The Cape'!AR78</f>
        <v>0</v>
      </c>
      <c r="AS78" s="537">
        <f>'Schedule 3B_Income_Eastern'!AS78+'Schedule 3C_Income_Western'!AS78+'Schedule 3D_Income_The Cape'!AS78</f>
        <v>0</v>
      </c>
      <c r="AT78" s="537">
        <f>'Schedule 3B_Income_Eastern'!AT78+'Schedule 3C_Income_Western'!AT78+'Schedule 3D_Income_The Cape'!AT78</f>
        <v>0</v>
      </c>
      <c r="AU78" s="537">
        <f>'Schedule 3B_Income_Eastern'!AU78+'Schedule 3C_Income_Western'!AU78+'Schedule 3D_Income_The Cape'!AU78</f>
        <v>0</v>
      </c>
      <c r="AV78" s="537">
        <f>'Schedule 3B_Income_Eastern'!AV78+'Schedule 3C_Income_Western'!AV78+'Schedule 3D_Income_The Cape'!AV78</f>
        <v>0</v>
      </c>
      <c r="AW78" s="537">
        <f>'Schedule 3B_Income_Eastern'!AW78+'Schedule 3C_Income_Western'!AW78+'Schedule 3D_Income_The Cape'!AW78</f>
        <v>0</v>
      </c>
      <c r="AX78" s="209">
        <v>49</v>
      </c>
      <c r="AY78" s="537">
        <f>'Schedule 3B_Income_Eastern'!AY78+'Schedule 3C_Income_Western'!AY78+'Schedule 3D_Income_The Cape'!AY78</f>
        <v>0</v>
      </c>
      <c r="AZ78" s="537">
        <f>'Schedule 3B_Income_Eastern'!AZ78+'Schedule 3C_Income_Western'!AZ78+'Schedule 3D_Income_The Cape'!AZ78</f>
        <v>0</v>
      </c>
      <c r="BA78" s="537">
        <f>'Schedule 3B_Income_Eastern'!BA78+'Schedule 3C_Income_Western'!BA78+'Schedule 3D_Income_The Cape'!BA78</f>
        <v>0</v>
      </c>
      <c r="BB78" s="537">
        <f>'Schedule 3B_Income_Eastern'!BB78+'Schedule 3C_Income_Western'!BB78+'Schedule 3D_Income_The Cape'!BB78</f>
        <v>0</v>
      </c>
      <c r="BC78" s="537">
        <f>'Schedule 3B_Income_Eastern'!BC78+'Schedule 3C_Income_Western'!BC78+'Schedule 3D_Income_The Cape'!BC78</f>
        <v>0</v>
      </c>
      <c r="BD78" s="537">
        <f>'Schedule 3B_Income_Eastern'!BD78+'Schedule 3C_Income_Western'!BD78+'Schedule 3D_Income_The Cape'!BD78</f>
        <v>0</v>
      </c>
      <c r="BE78" s="537">
        <f>'Schedule 3B_Income_Eastern'!BE78+'Schedule 3C_Income_Western'!BE78+'Schedule 3D_Income_The Cape'!BE78</f>
        <v>0</v>
      </c>
      <c r="BF78" s="537">
        <f>'Schedule 3B_Income_Eastern'!BF78+'Schedule 3C_Income_Western'!BF78+'Schedule 3D_Income_The Cape'!BF78</f>
        <v>0</v>
      </c>
      <c r="BG78" s="537">
        <f>'Schedule 3B_Income_Eastern'!BG78+'Schedule 3C_Income_Western'!BG78+'Schedule 3D_Income_The Cape'!BG78</f>
        <v>0</v>
      </c>
      <c r="BH78" s="537">
        <f>'Schedule 3B_Income_Eastern'!BH78+'Schedule 3C_Income_Western'!BH78+'Schedule 3D_Income_The Cape'!BH78</f>
        <v>0</v>
      </c>
      <c r="BI78" s="537">
        <f>'Schedule 3B_Income_Eastern'!BI78+'Schedule 3C_Income_Western'!BI78+'Schedule 3D_Income_The Cape'!BI78</f>
        <v>0</v>
      </c>
      <c r="BJ78" s="209">
        <v>49</v>
      </c>
      <c r="BK78" s="537">
        <f>'Schedule 3B_Income_Eastern'!BK78+'Schedule 3C_Income_Western'!BK78+'Schedule 3D_Income_The Cape'!BK78</f>
        <v>0</v>
      </c>
      <c r="BL78" s="537">
        <f>'Schedule 3B_Income_Eastern'!BL78+'Schedule 3C_Income_Western'!BL78+'Schedule 3D_Income_The Cape'!BL78</f>
        <v>0</v>
      </c>
      <c r="BM78" s="537">
        <f>'Schedule 3B_Income_Eastern'!BM78+'Schedule 3C_Income_Western'!BM78+'Schedule 3D_Income_The Cape'!BM78</f>
        <v>0</v>
      </c>
      <c r="BN78" s="537">
        <f>'Schedule 3B_Income_Eastern'!BN78+'Schedule 3C_Income_Western'!BN78+'Schedule 3D_Income_The Cape'!BN78</f>
        <v>0</v>
      </c>
      <c r="BO78" s="537">
        <f>'Schedule 3B_Income_Eastern'!BO78+'Schedule 3C_Income_Western'!BO78+'Schedule 3D_Income_The Cape'!BO78</f>
        <v>0</v>
      </c>
      <c r="BP78" s="537">
        <f>'Schedule 3B_Income_Eastern'!BP78+'Schedule 3C_Income_Western'!BP78+'Schedule 3D_Income_The Cape'!BP78</f>
        <v>0</v>
      </c>
      <c r="BQ78" s="537">
        <f>'Schedule 3B_Income_Eastern'!BQ78+'Schedule 3C_Income_Western'!BQ78+'Schedule 3D_Income_The Cape'!BQ78</f>
        <v>0</v>
      </c>
      <c r="BR78" s="537">
        <f>'Schedule 3B_Income_Eastern'!BR78+'Schedule 3C_Income_Western'!BR78+'Schedule 3D_Income_The Cape'!BR78</f>
        <v>0</v>
      </c>
      <c r="BS78" s="537">
        <f>'Schedule 3B_Income_Eastern'!BS78+'Schedule 3C_Income_Western'!BS78+'Schedule 3D_Income_The Cape'!BS78</f>
        <v>0</v>
      </c>
      <c r="BT78" s="537">
        <f>'Schedule 3B_Income_Eastern'!BT78+'Schedule 3C_Income_Western'!BT78+'Schedule 3D_Income_The Cape'!BT78</f>
        <v>0</v>
      </c>
      <c r="BU78" s="537">
        <f>'Schedule 3B_Income_Eastern'!BU78+'Schedule 3C_Income_Western'!BU78+'Schedule 3D_Income_The Cape'!BU78</f>
        <v>0</v>
      </c>
      <c r="BV78" s="209">
        <v>49</v>
      </c>
      <c r="BW78" s="537">
        <f>'Schedule 3B_Income_Eastern'!BW78+'Schedule 3C_Income_Western'!BW78+'Schedule 3D_Income_The Cape'!BW78</f>
        <v>0</v>
      </c>
      <c r="BX78" s="537">
        <f>'Schedule 3B_Income_Eastern'!BX78+'Schedule 3C_Income_Western'!BX78+'Schedule 3D_Income_The Cape'!BX78</f>
        <v>0</v>
      </c>
      <c r="BY78" s="537">
        <f>'Schedule 3B_Income_Eastern'!BY78+'Schedule 3C_Income_Western'!BY78+'Schedule 3D_Income_The Cape'!BY78</f>
        <v>0</v>
      </c>
      <c r="BZ78" s="537">
        <f>'Schedule 3B_Income_Eastern'!BZ78+'Schedule 3C_Income_Western'!BZ78+'Schedule 3D_Income_The Cape'!BZ78</f>
        <v>0</v>
      </c>
      <c r="CA78" s="537">
        <f>'Schedule 3B_Income_Eastern'!CA78+'Schedule 3C_Income_Western'!CA78+'Schedule 3D_Income_The Cape'!CA78</f>
        <v>0</v>
      </c>
      <c r="CB78" s="537">
        <f>'Schedule 3B_Income_Eastern'!CB78+'Schedule 3C_Income_Western'!CB78+'Schedule 3D_Income_The Cape'!CB78</f>
        <v>0</v>
      </c>
      <c r="CC78" s="537">
        <f>'Schedule 3B_Income_Eastern'!CC78+'Schedule 3C_Income_Western'!CC78+'Schedule 3D_Income_The Cape'!CC78</f>
        <v>0</v>
      </c>
      <c r="CD78" s="537">
        <f>'Schedule 3B_Income_Eastern'!CD78+'Schedule 3C_Income_Western'!CD78+'Schedule 3D_Income_The Cape'!CD78</f>
        <v>0</v>
      </c>
      <c r="CE78" s="537">
        <f>'Schedule 3B_Income_Eastern'!CE78+'Schedule 3C_Income_Western'!CE78+'Schedule 3D_Income_The Cape'!CE78</f>
        <v>0</v>
      </c>
      <c r="CF78" s="537">
        <f>'Schedule 3B_Income_Eastern'!CF78+'Schedule 3C_Income_Western'!CF78+'Schedule 3D_Income_The Cape'!CF78</f>
        <v>0</v>
      </c>
      <c r="CG78" s="537">
        <f>'Schedule 3B_Income_Eastern'!CG78+'Schedule 3C_Income_Western'!CG78+'Schedule 3D_Income_The Cape'!CG78</f>
        <v>0</v>
      </c>
      <c r="CH78" s="209">
        <v>49</v>
      </c>
      <c r="CI78" s="537">
        <f>'Schedule 3B_Income_Eastern'!CI78+'Schedule 3C_Income_Western'!CI78+'Schedule 3D_Income_The Cape'!CI78</f>
        <v>0</v>
      </c>
      <c r="CJ78" s="537">
        <f>'Schedule 3B_Income_Eastern'!CJ78+'Schedule 3C_Income_Western'!CJ78+'Schedule 3D_Income_The Cape'!CJ78</f>
        <v>0</v>
      </c>
      <c r="CK78" s="537">
        <f>'Schedule 3B_Income_Eastern'!CK78+'Schedule 3C_Income_Western'!CK78+'Schedule 3D_Income_The Cape'!CK78</f>
        <v>0</v>
      </c>
      <c r="CL78" s="537">
        <f>'Schedule 3B_Income_Eastern'!CL78+'Schedule 3C_Income_Western'!CL78+'Schedule 3D_Income_The Cape'!CL78</f>
        <v>0</v>
      </c>
      <c r="CM78" s="367">
        <f t="shared" si="36"/>
        <v>0</v>
      </c>
      <c r="CN78" s="537">
        <f>'Schedule 3B_Income_Eastern'!CN78+'Schedule 3C_Income_Western'!CN78+'Schedule 3D_Income_The Cape'!CN78</f>
        <v>0</v>
      </c>
      <c r="CO78" s="537">
        <f>'Schedule 3B_Income_Eastern'!CO78+'Schedule 3C_Income_Western'!CO78+'Schedule 3D_Income_The Cape'!CO78</f>
        <v>0</v>
      </c>
      <c r="CP78" s="537">
        <f>'Schedule 3B_Income_Eastern'!CP78+'Schedule 3C_Income_Western'!CP78+'Schedule 3D_Income_The Cape'!CP78</f>
        <v>0</v>
      </c>
      <c r="CQ78" s="537">
        <f>'Schedule 3B_Income_Eastern'!CQ78+'Schedule 3C_Income_Western'!CQ78+'Schedule 3D_Income_The Cape'!CQ78</f>
        <v>0</v>
      </c>
      <c r="CR78" s="367">
        <f t="shared" si="37"/>
        <v>0</v>
      </c>
      <c r="CS78" s="537">
        <f>'Schedule 3B_Income_Eastern'!CS78+'Schedule 3C_Income_Western'!CS78+'Schedule 3D_Income_The Cape'!CS78</f>
        <v>0</v>
      </c>
      <c r="CT78" s="537">
        <f>'Schedule 3B_Income_Eastern'!CT78+'Schedule 3C_Income_Western'!CT78+'Schedule 3D_Income_The Cape'!CT78</f>
        <v>0</v>
      </c>
      <c r="CU78" s="537">
        <f>'Schedule 3B_Income_Eastern'!CU78+'Schedule 3C_Income_Western'!CU78+'Schedule 3D_Income_The Cape'!CU78</f>
        <v>0</v>
      </c>
      <c r="CV78" s="537">
        <f>'Schedule 3B_Income_Eastern'!CV78+'Schedule 3C_Income_Western'!CV78+'Schedule 3D_Income_The Cape'!CV78</f>
        <v>0</v>
      </c>
      <c r="CW78" s="367">
        <f t="shared" si="38"/>
        <v>0</v>
      </c>
    </row>
    <row r="79" spans="1:101" ht="15.75" customHeight="1">
      <c r="A79" s="79" t="s">
        <v>278</v>
      </c>
      <c r="B79" s="209">
        <v>50</v>
      </c>
      <c r="C79" s="537">
        <f>'Schedule 3B_Income_Eastern'!C79+'Schedule 3C_Income_Western'!C79+'Schedule 3D_Income_The Cape'!C79</f>
        <v>0</v>
      </c>
      <c r="D79" s="537">
        <f>'Schedule 3B_Income_Eastern'!D79+'Schedule 3C_Income_Western'!D79+'Schedule 3D_Income_The Cape'!D79</f>
        <v>0</v>
      </c>
      <c r="E79" s="537">
        <f>'Schedule 3B_Income_Eastern'!E79+'Schedule 3C_Income_Western'!E79+'Schedule 3D_Income_The Cape'!E79</f>
        <v>0</v>
      </c>
      <c r="F79" s="537">
        <f>'Schedule 3B_Income_Eastern'!F79+'Schedule 3C_Income_Western'!F79+'Schedule 3D_Income_The Cape'!F79</f>
        <v>0</v>
      </c>
      <c r="G79" s="537">
        <f>'Schedule 3B_Income_Eastern'!G79+'Schedule 3C_Income_Western'!G79+'Schedule 3D_Income_The Cape'!G79</f>
        <v>0</v>
      </c>
      <c r="H79" s="537">
        <f>'Schedule 3B_Income_Eastern'!H79+'Schedule 3C_Income_Western'!H79+'Schedule 3D_Income_The Cape'!H79</f>
        <v>0</v>
      </c>
      <c r="I79" s="537">
        <f>'Schedule 3B_Income_Eastern'!I79+'Schedule 3C_Income_Western'!I79+'Schedule 3D_Income_The Cape'!I79</f>
        <v>0</v>
      </c>
      <c r="J79" s="537">
        <f>'Schedule 3B_Income_Eastern'!J79+'Schedule 3C_Income_Western'!J79+'Schedule 3D_Income_The Cape'!J79</f>
        <v>0</v>
      </c>
      <c r="K79" s="537">
        <f>'Schedule 3B_Income_Eastern'!K79+'Schedule 3C_Income_Western'!K79+'Schedule 3D_Income_The Cape'!K79</f>
        <v>0</v>
      </c>
      <c r="L79" s="537">
        <f>'Schedule 3B_Income_Eastern'!L79+'Schedule 3C_Income_Western'!L79+'Schedule 3D_Income_The Cape'!L79</f>
        <v>0</v>
      </c>
      <c r="M79" s="537">
        <f>'Schedule 3B_Income_Eastern'!M79+'Schedule 3C_Income_Western'!M79+'Schedule 3D_Income_The Cape'!M79</f>
        <v>0</v>
      </c>
      <c r="N79" s="209">
        <v>50</v>
      </c>
      <c r="O79" s="537">
        <f>'Schedule 3B_Income_Eastern'!O79+'Schedule 3C_Income_Western'!O79+'Schedule 3D_Income_The Cape'!O79</f>
        <v>0</v>
      </c>
      <c r="P79" s="537">
        <f>'Schedule 3B_Income_Eastern'!P79+'Schedule 3C_Income_Western'!P79+'Schedule 3D_Income_The Cape'!P79</f>
        <v>0</v>
      </c>
      <c r="Q79" s="537">
        <f>'Schedule 3B_Income_Eastern'!Q79+'Schedule 3C_Income_Western'!Q79+'Schedule 3D_Income_The Cape'!Q79</f>
        <v>0</v>
      </c>
      <c r="R79" s="537">
        <f>'Schedule 3B_Income_Eastern'!R79+'Schedule 3C_Income_Western'!R79+'Schedule 3D_Income_The Cape'!R79</f>
        <v>0</v>
      </c>
      <c r="S79" s="537">
        <f>'Schedule 3B_Income_Eastern'!S79+'Schedule 3C_Income_Western'!S79+'Schedule 3D_Income_The Cape'!S79</f>
        <v>0</v>
      </c>
      <c r="T79" s="537">
        <f>'Schedule 3B_Income_Eastern'!T79+'Schedule 3C_Income_Western'!T79+'Schedule 3D_Income_The Cape'!T79</f>
        <v>0</v>
      </c>
      <c r="U79" s="537">
        <f>'Schedule 3B_Income_Eastern'!U79+'Schedule 3C_Income_Western'!U79+'Schedule 3D_Income_The Cape'!U79</f>
        <v>0</v>
      </c>
      <c r="V79" s="537">
        <f>'Schedule 3B_Income_Eastern'!V79+'Schedule 3C_Income_Western'!V79+'Schedule 3D_Income_The Cape'!V79</f>
        <v>0</v>
      </c>
      <c r="W79" s="537">
        <f>'Schedule 3B_Income_Eastern'!W79+'Schedule 3C_Income_Western'!W79+'Schedule 3D_Income_The Cape'!W79</f>
        <v>0</v>
      </c>
      <c r="X79" s="537">
        <f>'Schedule 3B_Income_Eastern'!X79+'Schedule 3C_Income_Western'!X79+'Schedule 3D_Income_The Cape'!X79</f>
        <v>0</v>
      </c>
      <c r="Y79" s="537">
        <f>'Schedule 3B_Income_Eastern'!Y79+'Schedule 3C_Income_Western'!Y79+'Schedule 3D_Income_The Cape'!Y79</f>
        <v>0</v>
      </c>
      <c r="Z79" s="209">
        <v>50</v>
      </c>
      <c r="AA79" s="537">
        <f>'Schedule 3B_Income_Eastern'!AA79+'Schedule 3C_Income_Western'!AA79+'Schedule 3D_Income_The Cape'!AA79</f>
        <v>0</v>
      </c>
      <c r="AB79" s="537">
        <f>'Schedule 3B_Income_Eastern'!AB79+'Schedule 3C_Income_Western'!AB79+'Schedule 3D_Income_The Cape'!AB79</f>
        <v>0</v>
      </c>
      <c r="AC79" s="537">
        <f>'Schedule 3B_Income_Eastern'!AC79+'Schedule 3C_Income_Western'!AC79+'Schedule 3D_Income_The Cape'!AC79</f>
        <v>0</v>
      </c>
      <c r="AD79" s="537">
        <f>'Schedule 3B_Income_Eastern'!AD79+'Schedule 3C_Income_Western'!AD79+'Schedule 3D_Income_The Cape'!AD79</f>
        <v>0</v>
      </c>
      <c r="AE79" s="537">
        <f>'Schedule 3B_Income_Eastern'!AE79+'Schedule 3C_Income_Western'!AE79+'Schedule 3D_Income_The Cape'!AE79</f>
        <v>0</v>
      </c>
      <c r="AF79" s="537">
        <f>'Schedule 3B_Income_Eastern'!AF79+'Schedule 3C_Income_Western'!AF79+'Schedule 3D_Income_The Cape'!AF79</f>
        <v>0</v>
      </c>
      <c r="AG79" s="537">
        <f>'Schedule 3B_Income_Eastern'!AG79+'Schedule 3C_Income_Western'!AG79+'Schedule 3D_Income_The Cape'!AG79</f>
        <v>0</v>
      </c>
      <c r="AH79" s="537">
        <f>'Schedule 3B_Income_Eastern'!AH79+'Schedule 3C_Income_Western'!AH79+'Schedule 3D_Income_The Cape'!AH79</f>
        <v>0</v>
      </c>
      <c r="AI79" s="537">
        <f>'Schedule 3B_Income_Eastern'!AI79+'Schedule 3C_Income_Western'!AI79+'Schedule 3D_Income_The Cape'!AI79</f>
        <v>0</v>
      </c>
      <c r="AJ79" s="537">
        <f>'Schedule 3B_Income_Eastern'!AJ79+'Schedule 3C_Income_Western'!AJ79+'Schedule 3D_Income_The Cape'!AJ79</f>
        <v>0</v>
      </c>
      <c r="AK79" s="537">
        <f>'Schedule 3B_Income_Eastern'!AK79+'Schedule 3C_Income_Western'!AK79+'Schedule 3D_Income_The Cape'!AK79</f>
        <v>0</v>
      </c>
      <c r="AL79" s="209">
        <v>50</v>
      </c>
      <c r="AM79" s="537">
        <f>'Schedule 3B_Income_Eastern'!AM79+'Schedule 3C_Income_Western'!AM79+'Schedule 3D_Income_The Cape'!AM79</f>
        <v>0</v>
      </c>
      <c r="AN79" s="537">
        <f>'Schedule 3B_Income_Eastern'!AN79+'Schedule 3C_Income_Western'!AN79+'Schedule 3D_Income_The Cape'!AN79</f>
        <v>0</v>
      </c>
      <c r="AO79" s="537">
        <f>'Schedule 3B_Income_Eastern'!AO79+'Schedule 3C_Income_Western'!AO79+'Schedule 3D_Income_The Cape'!AO79</f>
        <v>0</v>
      </c>
      <c r="AP79" s="537">
        <f>'Schedule 3B_Income_Eastern'!AP79+'Schedule 3C_Income_Western'!AP79+'Schedule 3D_Income_The Cape'!AP79</f>
        <v>0</v>
      </c>
      <c r="AQ79" s="537">
        <f>'Schedule 3B_Income_Eastern'!AQ79+'Schedule 3C_Income_Western'!AQ79+'Schedule 3D_Income_The Cape'!AQ79</f>
        <v>0</v>
      </c>
      <c r="AR79" s="537">
        <f>'Schedule 3B_Income_Eastern'!AR79+'Schedule 3C_Income_Western'!AR79+'Schedule 3D_Income_The Cape'!AR79</f>
        <v>0</v>
      </c>
      <c r="AS79" s="537">
        <f>'Schedule 3B_Income_Eastern'!AS79+'Schedule 3C_Income_Western'!AS79+'Schedule 3D_Income_The Cape'!AS79</f>
        <v>0</v>
      </c>
      <c r="AT79" s="537">
        <f>'Schedule 3B_Income_Eastern'!AT79+'Schedule 3C_Income_Western'!AT79+'Schedule 3D_Income_The Cape'!AT79</f>
        <v>0</v>
      </c>
      <c r="AU79" s="537">
        <f>'Schedule 3B_Income_Eastern'!AU79+'Schedule 3C_Income_Western'!AU79+'Schedule 3D_Income_The Cape'!AU79</f>
        <v>0</v>
      </c>
      <c r="AV79" s="537">
        <f>'Schedule 3B_Income_Eastern'!AV79+'Schedule 3C_Income_Western'!AV79+'Schedule 3D_Income_The Cape'!AV79</f>
        <v>0</v>
      </c>
      <c r="AW79" s="537">
        <f>'Schedule 3B_Income_Eastern'!AW79+'Schedule 3C_Income_Western'!AW79+'Schedule 3D_Income_The Cape'!AW79</f>
        <v>0</v>
      </c>
      <c r="AX79" s="209">
        <v>50</v>
      </c>
      <c r="AY79" s="537">
        <f>'Schedule 3B_Income_Eastern'!AY79+'Schedule 3C_Income_Western'!AY79+'Schedule 3D_Income_The Cape'!AY79</f>
        <v>0</v>
      </c>
      <c r="AZ79" s="537">
        <f>'Schedule 3B_Income_Eastern'!AZ79+'Schedule 3C_Income_Western'!AZ79+'Schedule 3D_Income_The Cape'!AZ79</f>
        <v>0</v>
      </c>
      <c r="BA79" s="537">
        <f>'Schedule 3B_Income_Eastern'!BA79+'Schedule 3C_Income_Western'!BA79+'Schedule 3D_Income_The Cape'!BA79</f>
        <v>0</v>
      </c>
      <c r="BB79" s="537">
        <f>'Schedule 3B_Income_Eastern'!BB79+'Schedule 3C_Income_Western'!BB79+'Schedule 3D_Income_The Cape'!BB79</f>
        <v>0</v>
      </c>
      <c r="BC79" s="537">
        <f>'Schedule 3B_Income_Eastern'!BC79+'Schedule 3C_Income_Western'!BC79+'Schedule 3D_Income_The Cape'!BC79</f>
        <v>0</v>
      </c>
      <c r="BD79" s="537">
        <f>'Schedule 3B_Income_Eastern'!BD79+'Schedule 3C_Income_Western'!BD79+'Schedule 3D_Income_The Cape'!BD79</f>
        <v>0</v>
      </c>
      <c r="BE79" s="537">
        <f>'Schedule 3B_Income_Eastern'!BE79+'Schedule 3C_Income_Western'!BE79+'Schedule 3D_Income_The Cape'!BE79</f>
        <v>0</v>
      </c>
      <c r="BF79" s="537">
        <f>'Schedule 3B_Income_Eastern'!BF79+'Schedule 3C_Income_Western'!BF79+'Schedule 3D_Income_The Cape'!BF79</f>
        <v>0</v>
      </c>
      <c r="BG79" s="537">
        <f>'Schedule 3B_Income_Eastern'!BG79+'Schedule 3C_Income_Western'!BG79+'Schedule 3D_Income_The Cape'!BG79</f>
        <v>0</v>
      </c>
      <c r="BH79" s="537">
        <f>'Schedule 3B_Income_Eastern'!BH79+'Schedule 3C_Income_Western'!BH79+'Schedule 3D_Income_The Cape'!BH79</f>
        <v>0</v>
      </c>
      <c r="BI79" s="537">
        <f>'Schedule 3B_Income_Eastern'!BI79+'Schedule 3C_Income_Western'!BI79+'Schedule 3D_Income_The Cape'!BI79</f>
        <v>0</v>
      </c>
      <c r="BJ79" s="209">
        <v>50</v>
      </c>
      <c r="BK79" s="537">
        <f>'Schedule 3B_Income_Eastern'!BK79+'Schedule 3C_Income_Western'!BK79+'Schedule 3D_Income_The Cape'!BK79</f>
        <v>0</v>
      </c>
      <c r="BL79" s="537">
        <f>'Schedule 3B_Income_Eastern'!BL79+'Schedule 3C_Income_Western'!BL79+'Schedule 3D_Income_The Cape'!BL79</f>
        <v>0</v>
      </c>
      <c r="BM79" s="537">
        <f>'Schedule 3B_Income_Eastern'!BM79+'Schedule 3C_Income_Western'!BM79+'Schedule 3D_Income_The Cape'!BM79</f>
        <v>0</v>
      </c>
      <c r="BN79" s="537">
        <f>'Schedule 3B_Income_Eastern'!BN79+'Schedule 3C_Income_Western'!BN79+'Schedule 3D_Income_The Cape'!BN79</f>
        <v>0</v>
      </c>
      <c r="BO79" s="537">
        <f>'Schedule 3B_Income_Eastern'!BO79+'Schedule 3C_Income_Western'!BO79+'Schedule 3D_Income_The Cape'!BO79</f>
        <v>0</v>
      </c>
      <c r="BP79" s="537">
        <f>'Schedule 3B_Income_Eastern'!BP79+'Schedule 3C_Income_Western'!BP79+'Schedule 3D_Income_The Cape'!BP79</f>
        <v>0</v>
      </c>
      <c r="BQ79" s="537">
        <f>'Schedule 3B_Income_Eastern'!BQ79+'Schedule 3C_Income_Western'!BQ79+'Schedule 3D_Income_The Cape'!BQ79</f>
        <v>0</v>
      </c>
      <c r="BR79" s="537">
        <f>'Schedule 3B_Income_Eastern'!BR79+'Schedule 3C_Income_Western'!BR79+'Schedule 3D_Income_The Cape'!BR79</f>
        <v>0</v>
      </c>
      <c r="BS79" s="537">
        <f>'Schedule 3B_Income_Eastern'!BS79+'Schedule 3C_Income_Western'!BS79+'Schedule 3D_Income_The Cape'!BS79</f>
        <v>0</v>
      </c>
      <c r="BT79" s="537">
        <f>'Schedule 3B_Income_Eastern'!BT79+'Schedule 3C_Income_Western'!BT79+'Schedule 3D_Income_The Cape'!BT79</f>
        <v>0</v>
      </c>
      <c r="BU79" s="537">
        <f>'Schedule 3B_Income_Eastern'!BU79+'Schedule 3C_Income_Western'!BU79+'Schedule 3D_Income_The Cape'!BU79</f>
        <v>0</v>
      </c>
      <c r="BV79" s="209">
        <v>50</v>
      </c>
      <c r="BW79" s="537">
        <f>'Schedule 3B_Income_Eastern'!BW79+'Schedule 3C_Income_Western'!BW79+'Schedule 3D_Income_The Cape'!BW79</f>
        <v>0</v>
      </c>
      <c r="BX79" s="537">
        <f>'Schedule 3B_Income_Eastern'!BX79+'Schedule 3C_Income_Western'!BX79+'Schedule 3D_Income_The Cape'!BX79</f>
        <v>0</v>
      </c>
      <c r="BY79" s="537">
        <f>'Schedule 3B_Income_Eastern'!BY79+'Schedule 3C_Income_Western'!BY79+'Schedule 3D_Income_The Cape'!BY79</f>
        <v>0</v>
      </c>
      <c r="BZ79" s="537">
        <f>'Schedule 3B_Income_Eastern'!BZ79+'Schedule 3C_Income_Western'!BZ79+'Schedule 3D_Income_The Cape'!BZ79</f>
        <v>0</v>
      </c>
      <c r="CA79" s="537">
        <f>'Schedule 3B_Income_Eastern'!CA79+'Schedule 3C_Income_Western'!CA79+'Schedule 3D_Income_The Cape'!CA79</f>
        <v>0</v>
      </c>
      <c r="CB79" s="537">
        <f>'Schedule 3B_Income_Eastern'!CB79+'Schedule 3C_Income_Western'!CB79+'Schedule 3D_Income_The Cape'!CB79</f>
        <v>0</v>
      </c>
      <c r="CC79" s="537">
        <f>'Schedule 3B_Income_Eastern'!CC79+'Schedule 3C_Income_Western'!CC79+'Schedule 3D_Income_The Cape'!CC79</f>
        <v>0</v>
      </c>
      <c r="CD79" s="537">
        <f>'Schedule 3B_Income_Eastern'!CD79+'Schedule 3C_Income_Western'!CD79+'Schedule 3D_Income_The Cape'!CD79</f>
        <v>0</v>
      </c>
      <c r="CE79" s="537">
        <f>'Schedule 3B_Income_Eastern'!CE79+'Schedule 3C_Income_Western'!CE79+'Schedule 3D_Income_The Cape'!CE79</f>
        <v>0</v>
      </c>
      <c r="CF79" s="537">
        <f>'Schedule 3B_Income_Eastern'!CF79+'Schedule 3C_Income_Western'!CF79+'Schedule 3D_Income_The Cape'!CF79</f>
        <v>0</v>
      </c>
      <c r="CG79" s="537">
        <f>'Schedule 3B_Income_Eastern'!CG79+'Schedule 3C_Income_Western'!CG79+'Schedule 3D_Income_The Cape'!CG79</f>
        <v>0</v>
      </c>
      <c r="CH79" s="209">
        <v>50</v>
      </c>
      <c r="CI79" s="537">
        <f>'Schedule 3B_Income_Eastern'!CI79+'Schedule 3C_Income_Western'!CI79+'Schedule 3D_Income_The Cape'!CI79</f>
        <v>0</v>
      </c>
      <c r="CJ79" s="537">
        <f>'Schedule 3B_Income_Eastern'!CJ79+'Schedule 3C_Income_Western'!CJ79+'Schedule 3D_Income_The Cape'!CJ79</f>
        <v>0</v>
      </c>
      <c r="CK79" s="537">
        <f>'Schedule 3B_Income_Eastern'!CK79+'Schedule 3C_Income_Western'!CK79+'Schedule 3D_Income_The Cape'!CK79</f>
        <v>0</v>
      </c>
      <c r="CL79" s="537">
        <f>'Schedule 3B_Income_Eastern'!CL79+'Schedule 3C_Income_Western'!CL79+'Schedule 3D_Income_The Cape'!CL79</f>
        <v>0</v>
      </c>
      <c r="CM79" s="367">
        <f t="shared" si="36"/>
        <v>0</v>
      </c>
      <c r="CN79" s="537">
        <f>'Schedule 3B_Income_Eastern'!CN79+'Schedule 3C_Income_Western'!CN79+'Schedule 3D_Income_The Cape'!CN79</f>
        <v>0</v>
      </c>
      <c r="CO79" s="537">
        <f>'Schedule 3B_Income_Eastern'!CO79+'Schedule 3C_Income_Western'!CO79+'Schedule 3D_Income_The Cape'!CO79</f>
        <v>0</v>
      </c>
      <c r="CP79" s="537">
        <f>'Schedule 3B_Income_Eastern'!CP79+'Schedule 3C_Income_Western'!CP79+'Schedule 3D_Income_The Cape'!CP79</f>
        <v>0</v>
      </c>
      <c r="CQ79" s="537">
        <f>'Schedule 3B_Income_Eastern'!CQ79+'Schedule 3C_Income_Western'!CQ79+'Schedule 3D_Income_The Cape'!CQ79</f>
        <v>0</v>
      </c>
      <c r="CR79" s="367">
        <f t="shared" si="37"/>
        <v>0</v>
      </c>
      <c r="CS79" s="537">
        <f>'Schedule 3B_Income_Eastern'!CS79+'Schedule 3C_Income_Western'!CS79+'Schedule 3D_Income_The Cape'!CS79</f>
        <v>0</v>
      </c>
      <c r="CT79" s="537">
        <f>'Schedule 3B_Income_Eastern'!CT79+'Schedule 3C_Income_Western'!CT79+'Schedule 3D_Income_The Cape'!CT79</f>
        <v>0</v>
      </c>
      <c r="CU79" s="537">
        <f>'Schedule 3B_Income_Eastern'!CU79+'Schedule 3C_Income_Western'!CU79+'Schedule 3D_Income_The Cape'!CU79</f>
        <v>0</v>
      </c>
      <c r="CV79" s="537">
        <f>'Schedule 3B_Income_Eastern'!CV79+'Schedule 3C_Income_Western'!CV79+'Schedule 3D_Income_The Cape'!CV79</f>
        <v>0</v>
      </c>
      <c r="CW79" s="367">
        <f t="shared" si="38"/>
        <v>0</v>
      </c>
    </row>
    <row r="80" spans="1:101" ht="15.75" customHeight="1">
      <c r="A80" s="79" t="s">
        <v>280</v>
      </c>
      <c r="B80" s="209">
        <v>51</v>
      </c>
      <c r="C80" s="537">
        <f>'Schedule 3B_Income_Eastern'!C80+'Schedule 3C_Income_Western'!C80+'Schedule 3D_Income_The Cape'!C80</f>
        <v>0</v>
      </c>
      <c r="D80" s="537">
        <f>'Schedule 3B_Income_Eastern'!D80+'Schedule 3C_Income_Western'!D80+'Schedule 3D_Income_The Cape'!D80</f>
        <v>0</v>
      </c>
      <c r="E80" s="537">
        <f>'Schedule 3B_Income_Eastern'!E80+'Schedule 3C_Income_Western'!E80+'Schedule 3D_Income_The Cape'!E80</f>
        <v>0</v>
      </c>
      <c r="F80" s="537">
        <f>'Schedule 3B_Income_Eastern'!F80+'Schedule 3C_Income_Western'!F80+'Schedule 3D_Income_The Cape'!F80</f>
        <v>0</v>
      </c>
      <c r="G80" s="537">
        <f>'Schedule 3B_Income_Eastern'!G80+'Schedule 3C_Income_Western'!G80+'Schedule 3D_Income_The Cape'!G80</f>
        <v>0</v>
      </c>
      <c r="H80" s="537">
        <f>'Schedule 3B_Income_Eastern'!H80+'Schedule 3C_Income_Western'!H80+'Schedule 3D_Income_The Cape'!H80</f>
        <v>0</v>
      </c>
      <c r="I80" s="537">
        <f>'Schedule 3B_Income_Eastern'!I80+'Schedule 3C_Income_Western'!I80+'Schedule 3D_Income_The Cape'!I80</f>
        <v>0</v>
      </c>
      <c r="J80" s="537">
        <f>'Schedule 3B_Income_Eastern'!J80+'Schedule 3C_Income_Western'!J80+'Schedule 3D_Income_The Cape'!J80</f>
        <v>0</v>
      </c>
      <c r="K80" s="537">
        <f>'Schedule 3B_Income_Eastern'!K80+'Schedule 3C_Income_Western'!K80+'Schedule 3D_Income_The Cape'!K80</f>
        <v>0</v>
      </c>
      <c r="L80" s="537">
        <f>'Schedule 3B_Income_Eastern'!L80+'Schedule 3C_Income_Western'!L80+'Schedule 3D_Income_The Cape'!L80</f>
        <v>0</v>
      </c>
      <c r="M80" s="537">
        <f>'Schedule 3B_Income_Eastern'!M80+'Schedule 3C_Income_Western'!M80+'Schedule 3D_Income_The Cape'!M80</f>
        <v>0</v>
      </c>
      <c r="N80" s="209">
        <v>51</v>
      </c>
      <c r="O80" s="537">
        <f>'Schedule 3B_Income_Eastern'!O80+'Schedule 3C_Income_Western'!O80+'Schedule 3D_Income_The Cape'!O80</f>
        <v>0</v>
      </c>
      <c r="P80" s="537">
        <f>'Schedule 3B_Income_Eastern'!P80+'Schedule 3C_Income_Western'!P80+'Schedule 3D_Income_The Cape'!P80</f>
        <v>0</v>
      </c>
      <c r="Q80" s="537">
        <f>'Schedule 3B_Income_Eastern'!Q80+'Schedule 3C_Income_Western'!Q80+'Schedule 3D_Income_The Cape'!Q80</f>
        <v>0</v>
      </c>
      <c r="R80" s="537">
        <f>'Schedule 3B_Income_Eastern'!R80+'Schedule 3C_Income_Western'!R80+'Schedule 3D_Income_The Cape'!R80</f>
        <v>0</v>
      </c>
      <c r="S80" s="537">
        <f>'Schedule 3B_Income_Eastern'!S80+'Schedule 3C_Income_Western'!S80+'Schedule 3D_Income_The Cape'!S80</f>
        <v>0</v>
      </c>
      <c r="T80" s="537">
        <f>'Schedule 3B_Income_Eastern'!T80+'Schedule 3C_Income_Western'!T80+'Schedule 3D_Income_The Cape'!T80</f>
        <v>0</v>
      </c>
      <c r="U80" s="537">
        <f>'Schedule 3B_Income_Eastern'!U80+'Schedule 3C_Income_Western'!U80+'Schedule 3D_Income_The Cape'!U80</f>
        <v>0</v>
      </c>
      <c r="V80" s="537">
        <f>'Schedule 3B_Income_Eastern'!V80+'Schedule 3C_Income_Western'!V80+'Schedule 3D_Income_The Cape'!V80</f>
        <v>0</v>
      </c>
      <c r="W80" s="537">
        <f>'Schedule 3B_Income_Eastern'!W80+'Schedule 3C_Income_Western'!W80+'Schedule 3D_Income_The Cape'!W80</f>
        <v>0</v>
      </c>
      <c r="X80" s="537">
        <f>'Schedule 3B_Income_Eastern'!X80+'Schedule 3C_Income_Western'!X80+'Schedule 3D_Income_The Cape'!X80</f>
        <v>0</v>
      </c>
      <c r="Y80" s="537">
        <f>'Schedule 3B_Income_Eastern'!Y80+'Schedule 3C_Income_Western'!Y80+'Schedule 3D_Income_The Cape'!Y80</f>
        <v>0</v>
      </c>
      <c r="Z80" s="209">
        <v>51</v>
      </c>
      <c r="AA80" s="537">
        <f>'Schedule 3B_Income_Eastern'!AA80+'Schedule 3C_Income_Western'!AA80+'Schedule 3D_Income_The Cape'!AA80</f>
        <v>0</v>
      </c>
      <c r="AB80" s="537">
        <f>'Schedule 3B_Income_Eastern'!AB80+'Schedule 3C_Income_Western'!AB80+'Schedule 3D_Income_The Cape'!AB80</f>
        <v>0</v>
      </c>
      <c r="AC80" s="537">
        <f>'Schedule 3B_Income_Eastern'!AC80+'Schedule 3C_Income_Western'!AC80+'Schedule 3D_Income_The Cape'!AC80</f>
        <v>0</v>
      </c>
      <c r="AD80" s="537">
        <f>'Schedule 3B_Income_Eastern'!AD80+'Schedule 3C_Income_Western'!AD80+'Schedule 3D_Income_The Cape'!AD80</f>
        <v>0</v>
      </c>
      <c r="AE80" s="537">
        <f>'Schedule 3B_Income_Eastern'!AE80+'Schedule 3C_Income_Western'!AE80+'Schedule 3D_Income_The Cape'!AE80</f>
        <v>0</v>
      </c>
      <c r="AF80" s="537">
        <f>'Schedule 3B_Income_Eastern'!AF80+'Schedule 3C_Income_Western'!AF80+'Schedule 3D_Income_The Cape'!AF80</f>
        <v>0</v>
      </c>
      <c r="AG80" s="537">
        <f>'Schedule 3B_Income_Eastern'!AG80+'Schedule 3C_Income_Western'!AG80+'Schedule 3D_Income_The Cape'!AG80</f>
        <v>0</v>
      </c>
      <c r="AH80" s="537">
        <f>'Schedule 3B_Income_Eastern'!AH80+'Schedule 3C_Income_Western'!AH80+'Schedule 3D_Income_The Cape'!AH80</f>
        <v>0</v>
      </c>
      <c r="AI80" s="537">
        <f>'Schedule 3B_Income_Eastern'!AI80+'Schedule 3C_Income_Western'!AI80+'Schedule 3D_Income_The Cape'!AI80</f>
        <v>0</v>
      </c>
      <c r="AJ80" s="537">
        <f>'Schedule 3B_Income_Eastern'!AJ80+'Schedule 3C_Income_Western'!AJ80+'Schedule 3D_Income_The Cape'!AJ80</f>
        <v>0</v>
      </c>
      <c r="AK80" s="537">
        <f>'Schedule 3B_Income_Eastern'!AK80+'Schedule 3C_Income_Western'!AK80+'Schedule 3D_Income_The Cape'!AK80</f>
        <v>0</v>
      </c>
      <c r="AL80" s="209">
        <v>51</v>
      </c>
      <c r="AM80" s="537">
        <f>'Schedule 3B_Income_Eastern'!AM80+'Schedule 3C_Income_Western'!AM80+'Schedule 3D_Income_The Cape'!AM80</f>
        <v>0</v>
      </c>
      <c r="AN80" s="537">
        <f>'Schedule 3B_Income_Eastern'!AN80+'Schedule 3C_Income_Western'!AN80+'Schedule 3D_Income_The Cape'!AN80</f>
        <v>0</v>
      </c>
      <c r="AO80" s="537">
        <f>'Schedule 3B_Income_Eastern'!AO80+'Schedule 3C_Income_Western'!AO80+'Schedule 3D_Income_The Cape'!AO80</f>
        <v>0</v>
      </c>
      <c r="AP80" s="537">
        <f>'Schedule 3B_Income_Eastern'!AP80+'Schedule 3C_Income_Western'!AP80+'Schedule 3D_Income_The Cape'!AP80</f>
        <v>0</v>
      </c>
      <c r="AQ80" s="537">
        <f>'Schedule 3B_Income_Eastern'!AQ80+'Schedule 3C_Income_Western'!AQ80+'Schedule 3D_Income_The Cape'!AQ80</f>
        <v>0</v>
      </c>
      <c r="AR80" s="537">
        <f>'Schedule 3B_Income_Eastern'!AR80+'Schedule 3C_Income_Western'!AR80+'Schedule 3D_Income_The Cape'!AR80</f>
        <v>0</v>
      </c>
      <c r="AS80" s="537">
        <f>'Schedule 3B_Income_Eastern'!AS80+'Schedule 3C_Income_Western'!AS80+'Schedule 3D_Income_The Cape'!AS80</f>
        <v>0</v>
      </c>
      <c r="AT80" s="537">
        <f>'Schedule 3B_Income_Eastern'!AT80+'Schedule 3C_Income_Western'!AT80+'Schedule 3D_Income_The Cape'!AT80</f>
        <v>0</v>
      </c>
      <c r="AU80" s="537">
        <f>'Schedule 3B_Income_Eastern'!AU80+'Schedule 3C_Income_Western'!AU80+'Schedule 3D_Income_The Cape'!AU80</f>
        <v>0</v>
      </c>
      <c r="AV80" s="537">
        <f>'Schedule 3B_Income_Eastern'!AV80+'Schedule 3C_Income_Western'!AV80+'Schedule 3D_Income_The Cape'!AV80</f>
        <v>0</v>
      </c>
      <c r="AW80" s="537">
        <f>'Schedule 3B_Income_Eastern'!AW80+'Schedule 3C_Income_Western'!AW80+'Schedule 3D_Income_The Cape'!AW80</f>
        <v>0</v>
      </c>
      <c r="AX80" s="209">
        <v>51</v>
      </c>
      <c r="AY80" s="537">
        <f>'Schedule 3B_Income_Eastern'!AY80+'Schedule 3C_Income_Western'!AY80+'Schedule 3D_Income_The Cape'!AY80</f>
        <v>0</v>
      </c>
      <c r="AZ80" s="537">
        <f>'Schedule 3B_Income_Eastern'!AZ80+'Schedule 3C_Income_Western'!AZ80+'Schedule 3D_Income_The Cape'!AZ80</f>
        <v>0</v>
      </c>
      <c r="BA80" s="537">
        <f>'Schedule 3B_Income_Eastern'!BA80+'Schedule 3C_Income_Western'!BA80+'Schedule 3D_Income_The Cape'!BA80</f>
        <v>0</v>
      </c>
      <c r="BB80" s="537">
        <f>'Schedule 3B_Income_Eastern'!BB80+'Schedule 3C_Income_Western'!BB80+'Schedule 3D_Income_The Cape'!BB80</f>
        <v>0</v>
      </c>
      <c r="BC80" s="537">
        <f>'Schedule 3B_Income_Eastern'!BC80+'Schedule 3C_Income_Western'!BC80+'Schedule 3D_Income_The Cape'!BC80</f>
        <v>0</v>
      </c>
      <c r="BD80" s="537">
        <f>'Schedule 3B_Income_Eastern'!BD80+'Schedule 3C_Income_Western'!BD80+'Schedule 3D_Income_The Cape'!BD80</f>
        <v>0</v>
      </c>
      <c r="BE80" s="537">
        <f>'Schedule 3B_Income_Eastern'!BE80+'Schedule 3C_Income_Western'!BE80+'Schedule 3D_Income_The Cape'!BE80</f>
        <v>0</v>
      </c>
      <c r="BF80" s="537">
        <f>'Schedule 3B_Income_Eastern'!BF80+'Schedule 3C_Income_Western'!BF80+'Schedule 3D_Income_The Cape'!BF80</f>
        <v>0</v>
      </c>
      <c r="BG80" s="537">
        <f>'Schedule 3B_Income_Eastern'!BG80+'Schedule 3C_Income_Western'!BG80+'Schedule 3D_Income_The Cape'!BG80</f>
        <v>0</v>
      </c>
      <c r="BH80" s="537">
        <f>'Schedule 3B_Income_Eastern'!BH80+'Schedule 3C_Income_Western'!BH80+'Schedule 3D_Income_The Cape'!BH80</f>
        <v>0</v>
      </c>
      <c r="BI80" s="537">
        <f>'Schedule 3B_Income_Eastern'!BI80+'Schedule 3C_Income_Western'!BI80+'Schedule 3D_Income_The Cape'!BI80</f>
        <v>0</v>
      </c>
      <c r="BJ80" s="209">
        <v>51</v>
      </c>
      <c r="BK80" s="537">
        <f>'Schedule 3B_Income_Eastern'!BK80+'Schedule 3C_Income_Western'!BK80+'Schedule 3D_Income_The Cape'!BK80</f>
        <v>0</v>
      </c>
      <c r="BL80" s="537">
        <f>'Schedule 3B_Income_Eastern'!BL80+'Schedule 3C_Income_Western'!BL80+'Schedule 3D_Income_The Cape'!BL80</f>
        <v>0</v>
      </c>
      <c r="BM80" s="537">
        <f>'Schedule 3B_Income_Eastern'!BM80+'Schedule 3C_Income_Western'!BM80+'Schedule 3D_Income_The Cape'!BM80</f>
        <v>0</v>
      </c>
      <c r="BN80" s="537">
        <f>'Schedule 3B_Income_Eastern'!BN80+'Schedule 3C_Income_Western'!BN80+'Schedule 3D_Income_The Cape'!BN80</f>
        <v>0</v>
      </c>
      <c r="BO80" s="537">
        <f>'Schedule 3B_Income_Eastern'!BO80+'Schedule 3C_Income_Western'!BO80+'Schedule 3D_Income_The Cape'!BO80</f>
        <v>0</v>
      </c>
      <c r="BP80" s="537">
        <f>'Schedule 3B_Income_Eastern'!BP80+'Schedule 3C_Income_Western'!BP80+'Schedule 3D_Income_The Cape'!BP80</f>
        <v>0</v>
      </c>
      <c r="BQ80" s="537">
        <f>'Schedule 3B_Income_Eastern'!BQ80+'Schedule 3C_Income_Western'!BQ80+'Schedule 3D_Income_The Cape'!BQ80</f>
        <v>0</v>
      </c>
      <c r="BR80" s="537">
        <f>'Schedule 3B_Income_Eastern'!BR80+'Schedule 3C_Income_Western'!BR80+'Schedule 3D_Income_The Cape'!BR80</f>
        <v>0</v>
      </c>
      <c r="BS80" s="537">
        <f>'Schedule 3B_Income_Eastern'!BS80+'Schedule 3C_Income_Western'!BS80+'Schedule 3D_Income_The Cape'!BS80</f>
        <v>0</v>
      </c>
      <c r="BT80" s="537">
        <f>'Schedule 3B_Income_Eastern'!BT80+'Schedule 3C_Income_Western'!BT80+'Schedule 3D_Income_The Cape'!BT80</f>
        <v>0</v>
      </c>
      <c r="BU80" s="537">
        <f>'Schedule 3B_Income_Eastern'!BU80+'Schedule 3C_Income_Western'!BU80+'Schedule 3D_Income_The Cape'!BU80</f>
        <v>0</v>
      </c>
      <c r="BV80" s="209">
        <v>51</v>
      </c>
      <c r="BW80" s="537">
        <f>'Schedule 3B_Income_Eastern'!BW80+'Schedule 3C_Income_Western'!BW80+'Schedule 3D_Income_The Cape'!BW80</f>
        <v>0</v>
      </c>
      <c r="BX80" s="537">
        <f>'Schedule 3B_Income_Eastern'!BX80+'Schedule 3C_Income_Western'!BX80+'Schedule 3D_Income_The Cape'!BX80</f>
        <v>0</v>
      </c>
      <c r="BY80" s="537">
        <f>'Schedule 3B_Income_Eastern'!BY80+'Schedule 3C_Income_Western'!BY80+'Schedule 3D_Income_The Cape'!BY80</f>
        <v>0</v>
      </c>
      <c r="BZ80" s="537">
        <f>'Schedule 3B_Income_Eastern'!BZ80+'Schedule 3C_Income_Western'!BZ80+'Schedule 3D_Income_The Cape'!BZ80</f>
        <v>0</v>
      </c>
      <c r="CA80" s="537">
        <f>'Schedule 3B_Income_Eastern'!CA80+'Schedule 3C_Income_Western'!CA80+'Schedule 3D_Income_The Cape'!CA80</f>
        <v>0</v>
      </c>
      <c r="CB80" s="537">
        <f>'Schedule 3B_Income_Eastern'!CB80+'Schedule 3C_Income_Western'!CB80+'Schedule 3D_Income_The Cape'!CB80</f>
        <v>0</v>
      </c>
      <c r="CC80" s="537">
        <f>'Schedule 3B_Income_Eastern'!CC80+'Schedule 3C_Income_Western'!CC80+'Schedule 3D_Income_The Cape'!CC80</f>
        <v>0</v>
      </c>
      <c r="CD80" s="537">
        <f>'Schedule 3B_Income_Eastern'!CD80+'Schedule 3C_Income_Western'!CD80+'Schedule 3D_Income_The Cape'!CD80</f>
        <v>0</v>
      </c>
      <c r="CE80" s="537">
        <f>'Schedule 3B_Income_Eastern'!CE80+'Schedule 3C_Income_Western'!CE80+'Schedule 3D_Income_The Cape'!CE80</f>
        <v>0</v>
      </c>
      <c r="CF80" s="537">
        <f>'Schedule 3B_Income_Eastern'!CF80+'Schedule 3C_Income_Western'!CF80+'Schedule 3D_Income_The Cape'!CF80</f>
        <v>0</v>
      </c>
      <c r="CG80" s="537">
        <f>'Schedule 3B_Income_Eastern'!CG80+'Schedule 3C_Income_Western'!CG80+'Schedule 3D_Income_The Cape'!CG80</f>
        <v>0</v>
      </c>
      <c r="CH80" s="209">
        <v>51</v>
      </c>
      <c r="CI80" s="537">
        <f>'Schedule 3B_Income_Eastern'!CI80+'Schedule 3C_Income_Western'!CI80+'Schedule 3D_Income_The Cape'!CI80</f>
        <v>0</v>
      </c>
      <c r="CJ80" s="537">
        <f>'Schedule 3B_Income_Eastern'!CJ80+'Schedule 3C_Income_Western'!CJ80+'Schedule 3D_Income_The Cape'!CJ80</f>
        <v>0</v>
      </c>
      <c r="CK80" s="537">
        <f>'Schedule 3B_Income_Eastern'!CK80+'Schedule 3C_Income_Western'!CK80+'Schedule 3D_Income_The Cape'!CK80</f>
        <v>0</v>
      </c>
      <c r="CL80" s="537">
        <f>'Schedule 3B_Income_Eastern'!CL80+'Schedule 3C_Income_Western'!CL80+'Schedule 3D_Income_The Cape'!CL80</f>
        <v>0</v>
      </c>
      <c r="CM80" s="367">
        <f t="shared" si="36"/>
        <v>0</v>
      </c>
      <c r="CN80" s="537">
        <f>'Schedule 3B_Income_Eastern'!CN80+'Schedule 3C_Income_Western'!CN80+'Schedule 3D_Income_The Cape'!CN80</f>
        <v>0</v>
      </c>
      <c r="CO80" s="537">
        <f>'Schedule 3B_Income_Eastern'!CO80+'Schedule 3C_Income_Western'!CO80+'Schedule 3D_Income_The Cape'!CO80</f>
        <v>0</v>
      </c>
      <c r="CP80" s="537">
        <f>'Schedule 3B_Income_Eastern'!CP80+'Schedule 3C_Income_Western'!CP80+'Schedule 3D_Income_The Cape'!CP80</f>
        <v>0</v>
      </c>
      <c r="CQ80" s="537">
        <f>'Schedule 3B_Income_Eastern'!CQ80+'Schedule 3C_Income_Western'!CQ80+'Schedule 3D_Income_The Cape'!CQ80</f>
        <v>0</v>
      </c>
      <c r="CR80" s="367">
        <f t="shared" si="37"/>
        <v>0</v>
      </c>
      <c r="CS80" s="537">
        <f>'Schedule 3B_Income_Eastern'!CS80+'Schedule 3C_Income_Western'!CS80+'Schedule 3D_Income_The Cape'!CS80</f>
        <v>0</v>
      </c>
      <c r="CT80" s="537">
        <f>'Schedule 3B_Income_Eastern'!CT80+'Schedule 3C_Income_Western'!CT80+'Schedule 3D_Income_The Cape'!CT80</f>
        <v>0</v>
      </c>
      <c r="CU80" s="537">
        <f>'Schedule 3B_Income_Eastern'!CU80+'Schedule 3C_Income_Western'!CU80+'Schedule 3D_Income_The Cape'!CU80</f>
        <v>0</v>
      </c>
      <c r="CV80" s="537">
        <f>'Schedule 3B_Income_Eastern'!CV80+'Schedule 3C_Income_Western'!CV80+'Schedule 3D_Income_The Cape'!CV80</f>
        <v>0</v>
      </c>
      <c r="CW80" s="367">
        <f t="shared" si="38"/>
        <v>0</v>
      </c>
    </row>
    <row r="81" spans="1:101" ht="15.75" customHeight="1">
      <c r="A81" s="79" t="s">
        <v>282</v>
      </c>
      <c r="B81" s="209">
        <v>52</v>
      </c>
      <c r="C81" s="537">
        <f>'Schedule 3B_Income_Eastern'!C81+'Schedule 3C_Income_Western'!C81+'Schedule 3D_Income_The Cape'!C81</f>
        <v>0</v>
      </c>
      <c r="D81" s="537">
        <f>'Schedule 3B_Income_Eastern'!D81+'Schedule 3C_Income_Western'!D81+'Schedule 3D_Income_The Cape'!D81</f>
        <v>0</v>
      </c>
      <c r="E81" s="537">
        <f>'Schedule 3B_Income_Eastern'!E81+'Schedule 3C_Income_Western'!E81+'Schedule 3D_Income_The Cape'!E81</f>
        <v>0</v>
      </c>
      <c r="F81" s="537">
        <f>'Schedule 3B_Income_Eastern'!F81+'Schedule 3C_Income_Western'!F81+'Schedule 3D_Income_The Cape'!F81</f>
        <v>0</v>
      </c>
      <c r="G81" s="537">
        <f>'Schedule 3B_Income_Eastern'!G81+'Schedule 3C_Income_Western'!G81+'Schedule 3D_Income_The Cape'!G81</f>
        <v>0</v>
      </c>
      <c r="H81" s="537">
        <f>'Schedule 3B_Income_Eastern'!H81+'Schedule 3C_Income_Western'!H81+'Schedule 3D_Income_The Cape'!H81</f>
        <v>0</v>
      </c>
      <c r="I81" s="537">
        <f>'Schedule 3B_Income_Eastern'!I81+'Schedule 3C_Income_Western'!I81+'Schedule 3D_Income_The Cape'!I81</f>
        <v>0</v>
      </c>
      <c r="J81" s="537">
        <f>'Schedule 3B_Income_Eastern'!J81+'Schedule 3C_Income_Western'!J81+'Schedule 3D_Income_The Cape'!J81</f>
        <v>0</v>
      </c>
      <c r="K81" s="537">
        <f>'Schedule 3B_Income_Eastern'!K81+'Schedule 3C_Income_Western'!K81+'Schedule 3D_Income_The Cape'!K81</f>
        <v>0</v>
      </c>
      <c r="L81" s="537">
        <f>'Schedule 3B_Income_Eastern'!L81+'Schedule 3C_Income_Western'!L81+'Schedule 3D_Income_The Cape'!L81</f>
        <v>0</v>
      </c>
      <c r="M81" s="537">
        <f>'Schedule 3B_Income_Eastern'!M81+'Schedule 3C_Income_Western'!M81+'Schedule 3D_Income_The Cape'!M81</f>
        <v>0</v>
      </c>
      <c r="N81" s="209">
        <v>52</v>
      </c>
      <c r="O81" s="537">
        <f>'Schedule 3B_Income_Eastern'!O81+'Schedule 3C_Income_Western'!O81+'Schedule 3D_Income_The Cape'!O81</f>
        <v>0</v>
      </c>
      <c r="P81" s="537">
        <f>'Schedule 3B_Income_Eastern'!P81+'Schedule 3C_Income_Western'!P81+'Schedule 3D_Income_The Cape'!P81</f>
        <v>0</v>
      </c>
      <c r="Q81" s="537">
        <f>'Schedule 3B_Income_Eastern'!Q81+'Schedule 3C_Income_Western'!Q81+'Schedule 3D_Income_The Cape'!Q81</f>
        <v>0</v>
      </c>
      <c r="R81" s="537">
        <f>'Schedule 3B_Income_Eastern'!R81+'Schedule 3C_Income_Western'!R81+'Schedule 3D_Income_The Cape'!R81</f>
        <v>0</v>
      </c>
      <c r="S81" s="537">
        <f>'Schedule 3B_Income_Eastern'!S81+'Schedule 3C_Income_Western'!S81+'Schedule 3D_Income_The Cape'!S81</f>
        <v>0</v>
      </c>
      <c r="T81" s="537">
        <f>'Schedule 3B_Income_Eastern'!T81+'Schedule 3C_Income_Western'!T81+'Schedule 3D_Income_The Cape'!T81</f>
        <v>0</v>
      </c>
      <c r="U81" s="537">
        <f>'Schedule 3B_Income_Eastern'!U81+'Schedule 3C_Income_Western'!U81+'Schedule 3D_Income_The Cape'!U81</f>
        <v>0</v>
      </c>
      <c r="V81" s="537">
        <f>'Schedule 3B_Income_Eastern'!V81+'Schedule 3C_Income_Western'!V81+'Schedule 3D_Income_The Cape'!V81</f>
        <v>0</v>
      </c>
      <c r="W81" s="537">
        <f>'Schedule 3B_Income_Eastern'!W81+'Schedule 3C_Income_Western'!W81+'Schedule 3D_Income_The Cape'!W81</f>
        <v>0</v>
      </c>
      <c r="X81" s="537">
        <f>'Schedule 3B_Income_Eastern'!X81+'Schedule 3C_Income_Western'!X81+'Schedule 3D_Income_The Cape'!X81</f>
        <v>0</v>
      </c>
      <c r="Y81" s="537">
        <f>'Schedule 3B_Income_Eastern'!Y81+'Schedule 3C_Income_Western'!Y81+'Schedule 3D_Income_The Cape'!Y81</f>
        <v>0</v>
      </c>
      <c r="Z81" s="209">
        <v>52</v>
      </c>
      <c r="AA81" s="537">
        <f>'Schedule 3B_Income_Eastern'!AA81+'Schedule 3C_Income_Western'!AA81+'Schedule 3D_Income_The Cape'!AA81</f>
        <v>0</v>
      </c>
      <c r="AB81" s="537">
        <f>'Schedule 3B_Income_Eastern'!AB81+'Schedule 3C_Income_Western'!AB81+'Schedule 3D_Income_The Cape'!AB81</f>
        <v>0</v>
      </c>
      <c r="AC81" s="537">
        <f>'Schedule 3B_Income_Eastern'!AC81+'Schedule 3C_Income_Western'!AC81+'Schedule 3D_Income_The Cape'!AC81</f>
        <v>0</v>
      </c>
      <c r="AD81" s="537">
        <f>'Schedule 3B_Income_Eastern'!AD81+'Schedule 3C_Income_Western'!AD81+'Schedule 3D_Income_The Cape'!AD81</f>
        <v>0</v>
      </c>
      <c r="AE81" s="537">
        <f>'Schedule 3B_Income_Eastern'!AE81+'Schedule 3C_Income_Western'!AE81+'Schedule 3D_Income_The Cape'!AE81</f>
        <v>0</v>
      </c>
      <c r="AF81" s="537">
        <f>'Schedule 3B_Income_Eastern'!AF81+'Schedule 3C_Income_Western'!AF81+'Schedule 3D_Income_The Cape'!AF81</f>
        <v>0</v>
      </c>
      <c r="AG81" s="537">
        <f>'Schedule 3B_Income_Eastern'!AG81+'Schedule 3C_Income_Western'!AG81+'Schedule 3D_Income_The Cape'!AG81</f>
        <v>0</v>
      </c>
      <c r="AH81" s="537">
        <f>'Schedule 3B_Income_Eastern'!AH81+'Schedule 3C_Income_Western'!AH81+'Schedule 3D_Income_The Cape'!AH81</f>
        <v>0</v>
      </c>
      <c r="AI81" s="537">
        <f>'Schedule 3B_Income_Eastern'!AI81+'Schedule 3C_Income_Western'!AI81+'Schedule 3D_Income_The Cape'!AI81</f>
        <v>0</v>
      </c>
      <c r="AJ81" s="537">
        <f>'Schedule 3B_Income_Eastern'!AJ81+'Schedule 3C_Income_Western'!AJ81+'Schedule 3D_Income_The Cape'!AJ81</f>
        <v>0</v>
      </c>
      <c r="AK81" s="537">
        <f>'Schedule 3B_Income_Eastern'!AK81+'Schedule 3C_Income_Western'!AK81+'Schedule 3D_Income_The Cape'!AK81</f>
        <v>0</v>
      </c>
      <c r="AL81" s="209">
        <v>52</v>
      </c>
      <c r="AM81" s="537">
        <f>'Schedule 3B_Income_Eastern'!AM81+'Schedule 3C_Income_Western'!AM81+'Schedule 3D_Income_The Cape'!AM81</f>
        <v>0</v>
      </c>
      <c r="AN81" s="537">
        <f>'Schedule 3B_Income_Eastern'!AN81+'Schedule 3C_Income_Western'!AN81+'Schedule 3D_Income_The Cape'!AN81</f>
        <v>0</v>
      </c>
      <c r="AO81" s="537">
        <f>'Schedule 3B_Income_Eastern'!AO81+'Schedule 3C_Income_Western'!AO81+'Schedule 3D_Income_The Cape'!AO81</f>
        <v>0</v>
      </c>
      <c r="AP81" s="537">
        <f>'Schedule 3B_Income_Eastern'!AP81+'Schedule 3C_Income_Western'!AP81+'Schedule 3D_Income_The Cape'!AP81</f>
        <v>0</v>
      </c>
      <c r="AQ81" s="537">
        <f>'Schedule 3B_Income_Eastern'!AQ81+'Schedule 3C_Income_Western'!AQ81+'Schedule 3D_Income_The Cape'!AQ81</f>
        <v>0</v>
      </c>
      <c r="AR81" s="537">
        <f>'Schedule 3B_Income_Eastern'!AR81+'Schedule 3C_Income_Western'!AR81+'Schedule 3D_Income_The Cape'!AR81</f>
        <v>0</v>
      </c>
      <c r="AS81" s="537">
        <f>'Schedule 3B_Income_Eastern'!AS81+'Schedule 3C_Income_Western'!AS81+'Schedule 3D_Income_The Cape'!AS81</f>
        <v>0</v>
      </c>
      <c r="AT81" s="537">
        <f>'Schedule 3B_Income_Eastern'!AT81+'Schedule 3C_Income_Western'!AT81+'Schedule 3D_Income_The Cape'!AT81</f>
        <v>0</v>
      </c>
      <c r="AU81" s="537">
        <f>'Schedule 3B_Income_Eastern'!AU81+'Schedule 3C_Income_Western'!AU81+'Schedule 3D_Income_The Cape'!AU81</f>
        <v>0</v>
      </c>
      <c r="AV81" s="537">
        <f>'Schedule 3B_Income_Eastern'!AV81+'Schedule 3C_Income_Western'!AV81+'Schedule 3D_Income_The Cape'!AV81</f>
        <v>0</v>
      </c>
      <c r="AW81" s="537">
        <f>'Schedule 3B_Income_Eastern'!AW81+'Schedule 3C_Income_Western'!AW81+'Schedule 3D_Income_The Cape'!AW81</f>
        <v>0</v>
      </c>
      <c r="AX81" s="209">
        <v>52</v>
      </c>
      <c r="AY81" s="537">
        <f>'Schedule 3B_Income_Eastern'!AY81+'Schedule 3C_Income_Western'!AY81+'Schedule 3D_Income_The Cape'!AY81</f>
        <v>0</v>
      </c>
      <c r="AZ81" s="537">
        <f>'Schedule 3B_Income_Eastern'!AZ81+'Schedule 3C_Income_Western'!AZ81+'Schedule 3D_Income_The Cape'!AZ81</f>
        <v>0</v>
      </c>
      <c r="BA81" s="537">
        <f>'Schedule 3B_Income_Eastern'!BA81+'Schedule 3C_Income_Western'!BA81+'Schedule 3D_Income_The Cape'!BA81</f>
        <v>0</v>
      </c>
      <c r="BB81" s="537">
        <f>'Schedule 3B_Income_Eastern'!BB81+'Schedule 3C_Income_Western'!BB81+'Schedule 3D_Income_The Cape'!BB81</f>
        <v>0</v>
      </c>
      <c r="BC81" s="537">
        <f>'Schedule 3B_Income_Eastern'!BC81+'Schedule 3C_Income_Western'!BC81+'Schedule 3D_Income_The Cape'!BC81</f>
        <v>0</v>
      </c>
      <c r="BD81" s="537">
        <f>'Schedule 3B_Income_Eastern'!BD81+'Schedule 3C_Income_Western'!BD81+'Schedule 3D_Income_The Cape'!BD81</f>
        <v>0</v>
      </c>
      <c r="BE81" s="537">
        <f>'Schedule 3B_Income_Eastern'!BE81+'Schedule 3C_Income_Western'!BE81+'Schedule 3D_Income_The Cape'!BE81</f>
        <v>0</v>
      </c>
      <c r="BF81" s="537">
        <f>'Schedule 3B_Income_Eastern'!BF81+'Schedule 3C_Income_Western'!BF81+'Schedule 3D_Income_The Cape'!BF81</f>
        <v>0</v>
      </c>
      <c r="BG81" s="537">
        <f>'Schedule 3B_Income_Eastern'!BG81+'Schedule 3C_Income_Western'!BG81+'Schedule 3D_Income_The Cape'!BG81</f>
        <v>0</v>
      </c>
      <c r="BH81" s="537">
        <f>'Schedule 3B_Income_Eastern'!BH81+'Schedule 3C_Income_Western'!BH81+'Schedule 3D_Income_The Cape'!BH81</f>
        <v>0</v>
      </c>
      <c r="BI81" s="537">
        <f>'Schedule 3B_Income_Eastern'!BI81+'Schedule 3C_Income_Western'!BI81+'Schedule 3D_Income_The Cape'!BI81</f>
        <v>0</v>
      </c>
      <c r="BJ81" s="209">
        <v>52</v>
      </c>
      <c r="BK81" s="537">
        <f>'Schedule 3B_Income_Eastern'!BK81+'Schedule 3C_Income_Western'!BK81+'Schedule 3D_Income_The Cape'!BK81</f>
        <v>0</v>
      </c>
      <c r="BL81" s="537">
        <f>'Schedule 3B_Income_Eastern'!BL81+'Schedule 3C_Income_Western'!BL81+'Schedule 3D_Income_The Cape'!BL81</f>
        <v>0</v>
      </c>
      <c r="BM81" s="537">
        <f>'Schedule 3B_Income_Eastern'!BM81+'Schedule 3C_Income_Western'!BM81+'Schedule 3D_Income_The Cape'!BM81</f>
        <v>0</v>
      </c>
      <c r="BN81" s="537">
        <f>'Schedule 3B_Income_Eastern'!BN81+'Schedule 3C_Income_Western'!BN81+'Schedule 3D_Income_The Cape'!BN81</f>
        <v>0</v>
      </c>
      <c r="BO81" s="537">
        <f>'Schedule 3B_Income_Eastern'!BO81+'Schedule 3C_Income_Western'!BO81+'Schedule 3D_Income_The Cape'!BO81</f>
        <v>0</v>
      </c>
      <c r="BP81" s="537">
        <f>'Schedule 3B_Income_Eastern'!BP81+'Schedule 3C_Income_Western'!BP81+'Schedule 3D_Income_The Cape'!BP81</f>
        <v>0</v>
      </c>
      <c r="BQ81" s="537">
        <f>'Schedule 3B_Income_Eastern'!BQ81+'Schedule 3C_Income_Western'!BQ81+'Schedule 3D_Income_The Cape'!BQ81</f>
        <v>0</v>
      </c>
      <c r="BR81" s="537">
        <f>'Schedule 3B_Income_Eastern'!BR81+'Schedule 3C_Income_Western'!BR81+'Schedule 3D_Income_The Cape'!BR81</f>
        <v>0</v>
      </c>
      <c r="BS81" s="537">
        <f>'Schedule 3B_Income_Eastern'!BS81+'Schedule 3C_Income_Western'!BS81+'Schedule 3D_Income_The Cape'!BS81</f>
        <v>0</v>
      </c>
      <c r="BT81" s="537">
        <f>'Schedule 3B_Income_Eastern'!BT81+'Schedule 3C_Income_Western'!BT81+'Schedule 3D_Income_The Cape'!BT81</f>
        <v>0</v>
      </c>
      <c r="BU81" s="537">
        <f>'Schedule 3B_Income_Eastern'!BU81+'Schedule 3C_Income_Western'!BU81+'Schedule 3D_Income_The Cape'!BU81</f>
        <v>0</v>
      </c>
      <c r="BV81" s="209">
        <v>52</v>
      </c>
      <c r="BW81" s="537">
        <f>'Schedule 3B_Income_Eastern'!BW81+'Schedule 3C_Income_Western'!BW81+'Schedule 3D_Income_The Cape'!BW81</f>
        <v>0</v>
      </c>
      <c r="BX81" s="537">
        <f>'Schedule 3B_Income_Eastern'!BX81+'Schedule 3C_Income_Western'!BX81+'Schedule 3D_Income_The Cape'!BX81</f>
        <v>0</v>
      </c>
      <c r="BY81" s="537">
        <f>'Schedule 3B_Income_Eastern'!BY81+'Schedule 3C_Income_Western'!BY81+'Schedule 3D_Income_The Cape'!BY81</f>
        <v>0</v>
      </c>
      <c r="BZ81" s="537">
        <f>'Schedule 3B_Income_Eastern'!BZ81+'Schedule 3C_Income_Western'!BZ81+'Schedule 3D_Income_The Cape'!BZ81</f>
        <v>0</v>
      </c>
      <c r="CA81" s="537">
        <f>'Schedule 3B_Income_Eastern'!CA81+'Schedule 3C_Income_Western'!CA81+'Schedule 3D_Income_The Cape'!CA81</f>
        <v>0</v>
      </c>
      <c r="CB81" s="537">
        <f>'Schedule 3B_Income_Eastern'!CB81+'Schedule 3C_Income_Western'!CB81+'Schedule 3D_Income_The Cape'!CB81</f>
        <v>0</v>
      </c>
      <c r="CC81" s="537">
        <f>'Schedule 3B_Income_Eastern'!CC81+'Schedule 3C_Income_Western'!CC81+'Schedule 3D_Income_The Cape'!CC81</f>
        <v>0</v>
      </c>
      <c r="CD81" s="537">
        <f>'Schedule 3B_Income_Eastern'!CD81+'Schedule 3C_Income_Western'!CD81+'Schedule 3D_Income_The Cape'!CD81</f>
        <v>0</v>
      </c>
      <c r="CE81" s="537">
        <f>'Schedule 3B_Income_Eastern'!CE81+'Schedule 3C_Income_Western'!CE81+'Schedule 3D_Income_The Cape'!CE81</f>
        <v>0</v>
      </c>
      <c r="CF81" s="537">
        <f>'Schedule 3B_Income_Eastern'!CF81+'Schedule 3C_Income_Western'!CF81+'Schedule 3D_Income_The Cape'!CF81</f>
        <v>0</v>
      </c>
      <c r="CG81" s="537">
        <f>'Schedule 3B_Income_Eastern'!CG81+'Schedule 3C_Income_Western'!CG81+'Schedule 3D_Income_The Cape'!CG81</f>
        <v>0</v>
      </c>
      <c r="CH81" s="209">
        <v>52</v>
      </c>
      <c r="CI81" s="537">
        <f>'Schedule 3B_Income_Eastern'!CI81+'Schedule 3C_Income_Western'!CI81+'Schedule 3D_Income_The Cape'!CI81</f>
        <v>0</v>
      </c>
      <c r="CJ81" s="537">
        <f>'Schedule 3B_Income_Eastern'!CJ81+'Schedule 3C_Income_Western'!CJ81+'Schedule 3D_Income_The Cape'!CJ81</f>
        <v>0</v>
      </c>
      <c r="CK81" s="537">
        <f>'Schedule 3B_Income_Eastern'!CK81+'Schedule 3C_Income_Western'!CK81+'Schedule 3D_Income_The Cape'!CK81</f>
        <v>0</v>
      </c>
      <c r="CL81" s="537">
        <f>'Schedule 3B_Income_Eastern'!CL81+'Schedule 3C_Income_Western'!CL81+'Schedule 3D_Income_The Cape'!CL81</f>
        <v>0</v>
      </c>
      <c r="CM81" s="367">
        <f t="shared" si="36"/>
        <v>0</v>
      </c>
      <c r="CN81" s="537">
        <f>'Schedule 3B_Income_Eastern'!CN81+'Schedule 3C_Income_Western'!CN81+'Schedule 3D_Income_The Cape'!CN81</f>
        <v>0</v>
      </c>
      <c r="CO81" s="537">
        <f>'Schedule 3B_Income_Eastern'!CO81+'Schedule 3C_Income_Western'!CO81+'Schedule 3D_Income_The Cape'!CO81</f>
        <v>0</v>
      </c>
      <c r="CP81" s="537">
        <f>'Schedule 3B_Income_Eastern'!CP81+'Schedule 3C_Income_Western'!CP81+'Schedule 3D_Income_The Cape'!CP81</f>
        <v>0</v>
      </c>
      <c r="CQ81" s="537">
        <f>'Schedule 3B_Income_Eastern'!CQ81+'Schedule 3C_Income_Western'!CQ81+'Schedule 3D_Income_The Cape'!CQ81</f>
        <v>0</v>
      </c>
      <c r="CR81" s="367">
        <f t="shared" si="37"/>
        <v>0</v>
      </c>
      <c r="CS81" s="537">
        <f>'Schedule 3B_Income_Eastern'!CS81+'Schedule 3C_Income_Western'!CS81+'Schedule 3D_Income_The Cape'!CS81</f>
        <v>0</v>
      </c>
      <c r="CT81" s="537">
        <f>'Schedule 3B_Income_Eastern'!CT81+'Schedule 3C_Income_Western'!CT81+'Schedule 3D_Income_The Cape'!CT81</f>
        <v>0</v>
      </c>
      <c r="CU81" s="537">
        <f>'Schedule 3B_Income_Eastern'!CU81+'Schedule 3C_Income_Western'!CU81+'Schedule 3D_Income_The Cape'!CU81</f>
        <v>0</v>
      </c>
      <c r="CV81" s="537">
        <f>'Schedule 3B_Income_Eastern'!CV81+'Schedule 3C_Income_Western'!CV81+'Schedule 3D_Income_The Cape'!CV81</f>
        <v>0</v>
      </c>
      <c r="CW81" s="367">
        <f t="shared" si="38"/>
        <v>0</v>
      </c>
    </row>
    <row r="82" spans="1:101" ht="15.75" customHeight="1">
      <c r="A82" s="79" t="s">
        <v>284</v>
      </c>
      <c r="B82" s="209">
        <v>53</v>
      </c>
      <c r="C82" s="537">
        <f>'Schedule 3B_Income_Eastern'!C82+'Schedule 3C_Income_Western'!C82+'Schedule 3D_Income_The Cape'!C82</f>
        <v>0</v>
      </c>
      <c r="D82" s="537">
        <f>'Schedule 3B_Income_Eastern'!D82+'Schedule 3C_Income_Western'!D82+'Schedule 3D_Income_The Cape'!D82</f>
        <v>0</v>
      </c>
      <c r="E82" s="537">
        <f>'Schedule 3B_Income_Eastern'!E82+'Schedule 3C_Income_Western'!E82+'Schedule 3D_Income_The Cape'!E82</f>
        <v>0</v>
      </c>
      <c r="F82" s="537">
        <f>'Schedule 3B_Income_Eastern'!F82+'Schedule 3C_Income_Western'!F82+'Schedule 3D_Income_The Cape'!F82</f>
        <v>0</v>
      </c>
      <c r="G82" s="537">
        <f>'Schedule 3B_Income_Eastern'!G82+'Schedule 3C_Income_Western'!G82+'Schedule 3D_Income_The Cape'!G82</f>
        <v>0</v>
      </c>
      <c r="H82" s="537">
        <f>'Schedule 3B_Income_Eastern'!H82+'Schedule 3C_Income_Western'!H82+'Schedule 3D_Income_The Cape'!H82</f>
        <v>0</v>
      </c>
      <c r="I82" s="537">
        <f>'Schedule 3B_Income_Eastern'!I82+'Schedule 3C_Income_Western'!I82+'Schedule 3D_Income_The Cape'!I82</f>
        <v>0</v>
      </c>
      <c r="J82" s="537">
        <f>'Schedule 3B_Income_Eastern'!J82+'Schedule 3C_Income_Western'!J82+'Schedule 3D_Income_The Cape'!J82</f>
        <v>0</v>
      </c>
      <c r="K82" s="537">
        <f>'Schedule 3B_Income_Eastern'!K82+'Schedule 3C_Income_Western'!K82+'Schedule 3D_Income_The Cape'!K82</f>
        <v>0</v>
      </c>
      <c r="L82" s="537">
        <f>'Schedule 3B_Income_Eastern'!L82+'Schedule 3C_Income_Western'!L82+'Schedule 3D_Income_The Cape'!L82</f>
        <v>0</v>
      </c>
      <c r="M82" s="537">
        <f>'Schedule 3B_Income_Eastern'!M82+'Schedule 3C_Income_Western'!M82+'Schedule 3D_Income_The Cape'!M82</f>
        <v>0</v>
      </c>
      <c r="N82" s="209">
        <v>53</v>
      </c>
      <c r="O82" s="537">
        <f>'Schedule 3B_Income_Eastern'!O82+'Schedule 3C_Income_Western'!O82+'Schedule 3D_Income_The Cape'!O82</f>
        <v>0</v>
      </c>
      <c r="P82" s="537">
        <f>'Schedule 3B_Income_Eastern'!P82+'Schedule 3C_Income_Western'!P82+'Schedule 3D_Income_The Cape'!P82</f>
        <v>0</v>
      </c>
      <c r="Q82" s="537">
        <f>'Schedule 3B_Income_Eastern'!Q82+'Schedule 3C_Income_Western'!Q82+'Schedule 3D_Income_The Cape'!Q82</f>
        <v>0</v>
      </c>
      <c r="R82" s="537">
        <f>'Schedule 3B_Income_Eastern'!R82+'Schedule 3C_Income_Western'!R82+'Schedule 3D_Income_The Cape'!R82</f>
        <v>0</v>
      </c>
      <c r="S82" s="537">
        <f>'Schedule 3B_Income_Eastern'!S82+'Schedule 3C_Income_Western'!S82+'Schedule 3D_Income_The Cape'!S82</f>
        <v>0</v>
      </c>
      <c r="T82" s="537">
        <f>'Schedule 3B_Income_Eastern'!T82+'Schedule 3C_Income_Western'!T82+'Schedule 3D_Income_The Cape'!T82</f>
        <v>0</v>
      </c>
      <c r="U82" s="537">
        <f>'Schedule 3B_Income_Eastern'!U82+'Schedule 3C_Income_Western'!U82+'Schedule 3D_Income_The Cape'!U82</f>
        <v>0</v>
      </c>
      <c r="V82" s="537">
        <f>'Schedule 3B_Income_Eastern'!V82+'Schedule 3C_Income_Western'!V82+'Schedule 3D_Income_The Cape'!V82</f>
        <v>0</v>
      </c>
      <c r="W82" s="537">
        <f>'Schedule 3B_Income_Eastern'!W82+'Schedule 3C_Income_Western'!W82+'Schedule 3D_Income_The Cape'!W82</f>
        <v>0</v>
      </c>
      <c r="X82" s="537">
        <f>'Schedule 3B_Income_Eastern'!X82+'Schedule 3C_Income_Western'!X82+'Schedule 3D_Income_The Cape'!X82</f>
        <v>0</v>
      </c>
      <c r="Y82" s="537">
        <f>'Schedule 3B_Income_Eastern'!Y82+'Schedule 3C_Income_Western'!Y82+'Schedule 3D_Income_The Cape'!Y82</f>
        <v>0</v>
      </c>
      <c r="Z82" s="209">
        <v>53</v>
      </c>
      <c r="AA82" s="537">
        <f>'Schedule 3B_Income_Eastern'!AA82+'Schedule 3C_Income_Western'!AA82+'Schedule 3D_Income_The Cape'!AA82</f>
        <v>0</v>
      </c>
      <c r="AB82" s="537">
        <f>'Schedule 3B_Income_Eastern'!AB82+'Schedule 3C_Income_Western'!AB82+'Schedule 3D_Income_The Cape'!AB82</f>
        <v>0</v>
      </c>
      <c r="AC82" s="537">
        <f>'Schedule 3B_Income_Eastern'!AC82+'Schedule 3C_Income_Western'!AC82+'Schedule 3D_Income_The Cape'!AC82</f>
        <v>0</v>
      </c>
      <c r="AD82" s="537">
        <f>'Schedule 3B_Income_Eastern'!AD82+'Schedule 3C_Income_Western'!AD82+'Schedule 3D_Income_The Cape'!AD82</f>
        <v>0</v>
      </c>
      <c r="AE82" s="537">
        <f>'Schedule 3B_Income_Eastern'!AE82+'Schedule 3C_Income_Western'!AE82+'Schedule 3D_Income_The Cape'!AE82</f>
        <v>0</v>
      </c>
      <c r="AF82" s="537">
        <f>'Schedule 3B_Income_Eastern'!AF82+'Schedule 3C_Income_Western'!AF82+'Schedule 3D_Income_The Cape'!AF82</f>
        <v>0</v>
      </c>
      <c r="AG82" s="537">
        <f>'Schedule 3B_Income_Eastern'!AG82+'Schedule 3C_Income_Western'!AG82+'Schedule 3D_Income_The Cape'!AG82</f>
        <v>0</v>
      </c>
      <c r="AH82" s="537">
        <f>'Schedule 3B_Income_Eastern'!AH82+'Schedule 3C_Income_Western'!AH82+'Schedule 3D_Income_The Cape'!AH82</f>
        <v>0</v>
      </c>
      <c r="AI82" s="537">
        <f>'Schedule 3B_Income_Eastern'!AI82+'Schedule 3C_Income_Western'!AI82+'Schedule 3D_Income_The Cape'!AI82</f>
        <v>0</v>
      </c>
      <c r="AJ82" s="537">
        <f>'Schedule 3B_Income_Eastern'!AJ82+'Schedule 3C_Income_Western'!AJ82+'Schedule 3D_Income_The Cape'!AJ82</f>
        <v>0</v>
      </c>
      <c r="AK82" s="537">
        <f>'Schedule 3B_Income_Eastern'!AK82+'Schedule 3C_Income_Western'!AK82+'Schedule 3D_Income_The Cape'!AK82</f>
        <v>0</v>
      </c>
      <c r="AL82" s="209">
        <v>53</v>
      </c>
      <c r="AM82" s="537">
        <f>'Schedule 3B_Income_Eastern'!AM82+'Schedule 3C_Income_Western'!AM82+'Schedule 3D_Income_The Cape'!AM82</f>
        <v>0</v>
      </c>
      <c r="AN82" s="537">
        <f>'Schedule 3B_Income_Eastern'!AN82+'Schedule 3C_Income_Western'!AN82+'Schedule 3D_Income_The Cape'!AN82</f>
        <v>0</v>
      </c>
      <c r="AO82" s="537">
        <f>'Schedule 3B_Income_Eastern'!AO82+'Schedule 3C_Income_Western'!AO82+'Schedule 3D_Income_The Cape'!AO82</f>
        <v>0</v>
      </c>
      <c r="AP82" s="537">
        <f>'Schedule 3B_Income_Eastern'!AP82+'Schedule 3C_Income_Western'!AP82+'Schedule 3D_Income_The Cape'!AP82</f>
        <v>0</v>
      </c>
      <c r="AQ82" s="537">
        <f>'Schedule 3B_Income_Eastern'!AQ82+'Schedule 3C_Income_Western'!AQ82+'Schedule 3D_Income_The Cape'!AQ82</f>
        <v>0</v>
      </c>
      <c r="AR82" s="537">
        <f>'Schedule 3B_Income_Eastern'!AR82+'Schedule 3C_Income_Western'!AR82+'Schedule 3D_Income_The Cape'!AR82</f>
        <v>0</v>
      </c>
      <c r="AS82" s="537">
        <f>'Schedule 3B_Income_Eastern'!AS82+'Schedule 3C_Income_Western'!AS82+'Schedule 3D_Income_The Cape'!AS82</f>
        <v>0</v>
      </c>
      <c r="AT82" s="537">
        <f>'Schedule 3B_Income_Eastern'!AT82+'Schedule 3C_Income_Western'!AT82+'Schedule 3D_Income_The Cape'!AT82</f>
        <v>0</v>
      </c>
      <c r="AU82" s="537">
        <f>'Schedule 3B_Income_Eastern'!AU82+'Schedule 3C_Income_Western'!AU82+'Schedule 3D_Income_The Cape'!AU82</f>
        <v>0</v>
      </c>
      <c r="AV82" s="537">
        <f>'Schedule 3B_Income_Eastern'!AV82+'Schedule 3C_Income_Western'!AV82+'Schedule 3D_Income_The Cape'!AV82</f>
        <v>0</v>
      </c>
      <c r="AW82" s="537">
        <f>'Schedule 3B_Income_Eastern'!AW82+'Schedule 3C_Income_Western'!AW82+'Schedule 3D_Income_The Cape'!AW82</f>
        <v>0</v>
      </c>
      <c r="AX82" s="209">
        <v>53</v>
      </c>
      <c r="AY82" s="537">
        <f>'Schedule 3B_Income_Eastern'!AY82+'Schedule 3C_Income_Western'!AY82+'Schedule 3D_Income_The Cape'!AY82</f>
        <v>0</v>
      </c>
      <c r="AZ82" s="537">
        <f>'Schedule 3B_Income_Eastern'!AZ82+'Schedule 3C_Income_Western'!AZ82+'Schedule 3D_Income_The Cape'!AZ82</f>
        <v>0</v>
      </c>
      <c r="BA82" s="537">
        <f>'Schedule 3B_Income_Eastern'!BA82+'Schedule 3C_Income_Western'!BA82+'Schedule 3D_Income_The Cape'!BA82</f>
        <v>0</v>
      </c>
      <c r="BB82" s="537">
        <f>'Schedule 3B_Income_Eastern'!BB82+'Schedule 3C_Income_Western'!BB82+'Schedule 3D_Income_The Cape'!BB82</f>
        <v>0</v>
      </c>
      <c r="BC82" s="537">
        <f>'Schedule 3B_Income_Eastern'!BC82+'Schedule 3C_Income_Western'!BC82+'Schedule 3D_Income_The Cape'!BC82</f>
        <v>0</v>
      </c>
      <c r="BD82" s="537">
        <f>'Schedule 3B_Income_Eastern'!BD82+'Schedule 3C_Income_Western'!BD82+'Schedule 3D_Income_The Cape'!BD82</f>
        <v>0</v>
      </c>
      <c r="BE82" s="537">
        <f>'Schedule 3B_Income_Eastern'!BE82+'Schedule 3C_Income_Western'!BE82+'Schedule 3D_Income_The Cape'!BE82</f>
        <v>0</v>
      </c>
      <c r="BF82" s="537">
        <f>'Schedule 3B_Income_Eastern'!BF82+'Schedule 3C_Income_Western'!BF82+'Schedule 3D_Income_The Cape'!BF82</f>
        <v>0</v>
      </c>
      <c r="BG82" s="537">
        <f>'Schedule 3B_Income_Eastern'!BG82+'Schedule 3C_Income_Western'!BG82+'Schedule 3D_Income_The Cape'!BG82</f>
        <v>0</v>
      </c>
      <c r="BH82" s="537">
        <f>'Schedule 3B_Income_Eastern'!BH82+'Schedule 3C_Income_Western'!BH82+'Schedule 3D_Income_The Cape'!BH82</f>
        <v>0</v>
      </c>
      <c r="BI82" s="537">
        <f>'Schedule 3B_Income_Eastern'!BI82+'Schedule 3C_Income_Western'!BI82+'Schedule 3D_Income_The Cape'!BI82</f>
        <v>0</v>
      </c>
      <c r="BJ82" s="209">
        <v>53</v>
      </c>
      <c r="BK82" s="537">
        <f>'Schedule 3B_Income_Eastern'!BK82+'Schedule 3C_Income_Western'!BK82+'Schedule 3D_Income_The Cape'!BK82</f>
        <v>0</v>
      </c>
      <c r="BL82" s="537">
        <f>'Schedule 3B_Income_Eastern'!BL82+'Schedule 3C_Income_Western'!BL82+'Schedule 3D_Income_The Cape'!BL82</f>
        <v>0</v>
      </c>
      <c r="BM82" s="537">
        <f>'Schedule 3B_Income_Eastern'!BM82+'Schedule 3C_Income_Western'!BM82+'Schedule 3D_Income_The Cape'!BM82</f>
        <v>0</v>
      </c>
      <c r="BN82" s="537">
        <f>'Schedule 3B_Income_Eastern'!BN82+'Schedule 3C_Income_Western'!BN82+'Schedule 3D_Income_The Cape'!BN82</f>
        <v>0</v>
      </c>
      <c r="BO82" s="537">
        <f>'Schedule 3B_Income_Eastern'!BO82+'Schedule 3C_Income_Western'!BO82+'Schedule 3D_Income_The Cape'!BO82</f>
        <v>0</v>
      </c>
      <c r="BP82" s="537">
        <f>'Schedule 3B_Income_Eastern'!BP82+'Schedule 3C_Income_Western'!BP82+'Schedule 3D_Income_The Cape'!BP82</f>
        <v>0</v>
      </c>
      <c r="BQ82" s="537">
        <f>'Schedule 3B_Income_Eastern'!BQ82+'Schedule 3C_Income_Western'!BQ82+'Schedule 3D_Income_The Cape'!BQ82</f>
        <v>0</v>
      </c>
      <c r="BR82" s="537">
        <f>'Schedule 3B_Income_Eastern'!BR82+'Schedule 3C_Income_Western'!BR82+'Schedule 3D_Income_The Cape'!BR82</f>
        <v>0</v>
      </c>
      <c r="BS82" s="537">
        <f>'Schedule 3B_Income_Eastern'!BS82+'Schedule 3C_Income_Western'!BS82+'Schedule 3D_Income_The Cape'!BS82</f>
        <v>0</v>
      </c>
      <c r="BT82" s="537">
        <f>'Schedule 3B_Income_Eastern'!BT82+'Schedule 3C_Income_Western'!BT82+'Schedule 3D_Income_The Cape'!BT82</f>
        <v>0</v>
      </c>
      <c r="BU82" s="537">
        <f>'Schedule 3B_Income_Eastern'!BU82+'Schedule 3C_Income_Western'!BU82+'Schedule 3D_Income_The Cape'!BU82</f>
        <v>0</v>
      </c>
      <c r="BV82" s="209">
        <v>53</v>
      </c>
      <c r="BW82" s="537">
        <f>'Schedule 3B_Income_Eastern'!BW82+'Schedule 3C_Income_Western'!BW82+'Schedule 3D_Income_The Cape'!BW82</f>
        <v>0</v>
      </c>
      <c r="BX82" s="537">
        <f>'Schedule 3B_Income_Eastern'!BX82+'Schedule 3C_Income_Western'!BX82+'Schedule 3D_Income_The Cape'!BX82</f>
        <v>0</v>
      </c>
      <c r="BY82" s="537">
        <f>'Schedule 3B_Income_Eastern'!BY82+'Schedule 3C_Income_Western'!BY82+'Schedule 3D_Income_The Cape'!BY82</f>
        <v>0</v>
      </c>
      <c r="BZ82" s="537">
        <f>'Schedule 3B_Income_Eastern'!BZ82+'Schedule 3C_Income_Western'!BZ82+'Schedule 3D_Income_The Cape'!BZ82</f>
        <v>0</v>
      </c>
      <c r="CA82" s="537">
        <f>'Schedule 3B_Income_Eastern'!CA82+'Schedule 3C_Income_Western'!CA82+'Schedule 3D_Income_The Cape'!CA82</f>
        <v>0</v>
      </c>
      <c r="CB82" s="537">
        <f>'Schedule 3B_Income_Eastern'!CB82+'Schedule 3C_Income_Western'!CB82+'Schedule 3D_Income_The Cape'!CB82</f>
        <v>0</v>
      </c>
      <c r="CC82" s="537">
        <f>'Schedule 3B_Income_Eastern'!CC82+'Schedule 3C_Income_Western'!CC82+'Schedule 3D_Income_The Cape'!CC82</f>
        <v>0</v>
      </c>
      <c r="CD82" s="537">
        <f>'Schedule 3B_Income_Eastern'!CD82+'Schedule 3C_Income_Western'!CD82+'Schedule 3D_Income_The Cape'!CD82</f>
        <v>0</v>
      </c>
      <c r="CE82" s="537">
        <f>'Schedule 3B_Income_Eastern'!CE82+'Schedule 3C_Income_Western'!CE82+'Schedule 3D_Income_The Cape'!CE82</f>
        <v>0</v>
      </c>
      <c r="CF82" s="537">
        <f>'Schedule 3B_Income_Eastern'!CF82+'Schedule 3C_Income_Western'!CF82+'Schedule 3D_Income_The Cape'!CF82</f>
        <v>0</v>
      </c>
      <c r="CG82" s="537">
        <f>'Schedule 3B_Income_Eastern'!CG82+'Schedule 3C_Income_Western'!CG82+'Schedule 3D_Income_The Cape'!CG82</f>
        <v>0</v>
      </c>
      <c r="CH82" s="209">
        <v>53</v>
      </c>
      <c r="CI82" s="537">
        <f>'Schedule 3B_Income_Eastern'!CI82+'Schedule 3C_Income_Western'!CI82+'Schedule 3D_Income_The Cape'!CI82</f>
        <v>0</v>
      </c>
      <c r="CJ82" s="537">
        <f>'Schedule 3B_Income_Eastern'!CJ82+'Schedule 3C_Income_Western'!CJ82+'Schedule 3D_Income_The Cape'!CJ82</f>
        <v>0</v>
      </c>
      <c r="CK82" s="537">
        <f>'Schedule 3B_Income_Eastern'!CK82+'Schedule 3C_Income_Western'!CK82+'Schedule 3D_Income_The Cape'!CK82</f>
        <v>0</v>
      </c>
      <c r="CL82" s="537">
        <f>'Schedule 3B_Income_Eastern'!CL82+'Schedule 3C_Income_Western'!CL82+'Schedule 3D_Income_The Cape'!CL82</f>
        <v>0</v>
      </c>
      <c r="CM82" s="367">
        <f t="shared" si="36"/>
        <v>0</v>
      </c>
      <c r="CN82" s="537">
        <f>'Schedule 3B_Income_Eastern'!CN82+'Schedule 3C_Income_Western'!CN82+'Schedule 3D_Income_The Cape'!CN82</f>
        <v>0</v>
      </c>
      <c r="CO82" s="537">
        <f>'Schedule 3B_Income_Eastern'!CO82+'Schedule 3C_Income_Western'!CO82+'Schedule 3D_Income_The Cape'!CO82</f>
        <v>0</v>
      </c>
      <c r="CP82" s="537">
        <f>'Schedule 3B_Income_Eastern'!CP82+'Schedule 3C_Income_Western'!CP82+'Schedule 3D_Income_The Cape'!CP82</f>
        <v>0</v>
      </c>
      <c r="CQ82" s="537">
        <f>'Schedule 3B_Income_Eastern'!CQ82+'Schedule 3C_Income_Western'!CQ82+'Schedule 3D_Income_The Cape'!CQ82</f>
        <v>0</v>
      </c>
      <c r="CR82" s="367">
        <f t="shared" si="37"/>
        <v>0</v>
      </c>
      <c r="CS82" s="537">
        <f>'Schedule 3B_Income_Eastern'!CS82+'Schedule 3C_Income_Western'!CS82+'Schedule 3D_Income_The Cape'!CS82</f>
        <v>0</v>
      </c>
      <c r="CT82" s="537">
        <f>'Schedule 3B_Income_Eastern'!CT82+'Schedule 3C_Income_Western'!CT82+'Schedule 3D_Income_The Cape'!CT82</f>
        <v>0</v>
      </c>
      <c r="CU82" s="537">
        <f>'Schedule 3B_Income_Eastern'!CU82+'Schedule 3C_Income_Western'!CU82+'Schedule 3D_Income_The Cape'!CU82</f>
        <v>0</v>
      </c>
      <c r="CV82" s="537">
        <f>'Schedule 3B_Income_Eastern'!CV82+'Schedule 3C_Income_Western'!CV82+'Schedule 3D_Income_The Cape'!CV82</f>
        <v>0</v>
      </c>
      <c r="CW82" s="367">
        <f t="shared" si="38"/>
        <v>0</v>
      </c>
    </row>
    <row r="83" spans="1:101" ht="15.75" customHeight="1">
      <c r="A83" s="79" t="s">
        <v>286</v>
      </c>
      <c r="B83" s="209">
        <v>54</v>
      </c>
      <c r="C83" s="537">
        <f>'Schedule 3B_Income_Eastern'!C83+'Schedule 3C_Income_Western'!C83+'Schedule 3D_Income_The Cape'!C83</f>
        <v>0</v>
      </c>
      <c r="D83" s="537">
        <f>'Schedule 3B_Income_Eastern'!D83+'Schedule 3C_Income_Western'!D83+'Schedule 3D_Income_The Cape'!D83</f>
        <v>0</v>
      </c>
      <c r="E83" s="537">
        <f>'Schedule 3B_Income_Eastern'!E83+'Schedule 3C_Income_Western'!E83+'Schedule 3D_Income_The Cape'!E83</f>
        <v>0</v>
      </c>
      <c r="F83" s="537">
        <f>'Schedule 3B_Income_Eastern'!F83+'Schedule 3C_Income_Western'!F83+'Schedule 3D_Income_The Cape'!F83</f>
        <v>0</v>
      </c>
      <c r="G83" s="537">
        <f>'Schedule 3B_Income_Eastern'!G83+'Schedule 3C_Income_Western'!G83+'Schedule 3D_Income_The Cape'!G83</f>
        <v>0</v>
      </c>
      <c r="H83" s="537">
        <f>'Schedule 3B_Income_Eastern'!H83+'Schedule 3C_Income_Western'!H83+'Schedule 3D_Income_The Cape'!H83</f>
        <v>0</v>
      </c>
      <c r="I83" s="537">
        <f>'Schedule 3B_Income_Eastern'!I83+'Schedule 3C_Income_Western'!I83+'Schedule 3D_Income_The Cape'!I83</f>
        <v>0</v>
      </c>
      <c r="J83" s="537">
        <f>'Schedule 3B_Income_Eastern'!J83+'Schedule 3C_Income_Western'!J83+'Schedule 3D_Income_The Cape'!J83</f>
        <v>0</v>
      </c>
      <c r="K83" s="537">
        <f>'Schedule 3B_Income_Eastern'!K83+'Schedule 3C_Income_Western'!K83+'Schedule 3D_Income_The Cape'!K83</f>
        <v>0</v>
      </c>
      <c r="L83" s="537">
        <f>'Schedule 3B_Income_Eastern'!L83+'Schedule 3C_Income_Western'!L83+'Schedule 3D_Income_The Cape'!L83</f>
        <v>0</v>
      </c>
      <c r="M83" s="537">
        <f>'Schedule 3B_Income_Eastern'!M83+'Schedule 3C_Income_Western'!M83+'Schedule 3D_Income_The Cape'!M83</f>
        <v>0</v>
      </c>
      <c r="N83" s="209">
        <v>54</v>
      </c>
      <c r="O83" s="537">
        <f>'Schedule 3B_Income_Eastern'!O83+'Schedule 3C_Income_Western'!O83+'Schedule 3D_Income_The Cape'!O83</f>
        <v>0</v>
      </c>
      <c r="P83" s="537">
        <f>'Schedule 3B_Income_Eastern'!P83+'Schedule 3C_Income_Western'!P83+'Schedule 3D_Income_The Cape'!P83</f>
        <v>0</v>
      </c>
      <c r="Q83" s="537">
        <f>'Schedule 3B_Income_Eastern'!Q83+'Schedule 3C_Income_Western'!Q83+'Schedule 3D_Income_The Cape'!Q83</f>
        <v>0</v>
      </c>
      <c r="R83" s="537">
        <f>'Schedule 3B_Income_Eastern'!R83+'Schedule 3C_Income_Western'!R83+'Schedule 3D_Income_The Cape'!R83</f>
        <v>0</v>
      </c>
      <c r="S83" s="537">
        <f>'Schedule 3B_Income_Eastern'!S83+'Schedule 3C_Income_Western'!S83+'Schedule 3D_Income_The Cape'!S83</f>
        <v>0</v>
      </c>
      <c r="T83" s="537">
        <f>'Schedule 3B_Income_Eastern'!T83+'Schedule 3C_Income_Western'!T83+'Schedule 3D_Income_The Cape'!T83</f>
        <v>0</v>
      </c>
      <c r="U83" s="537">
        <f>'Schedule 3B_Income_Eastern'!U83+'Schedule 3C_Income_Western'!U83+'Schedule 3D_Income_The Cape'!U83</f>
        <v>0</v>
      </c>
      <c r="V83" s="537">
        <f>'Schedule 3B_Income_Eastern'!V83+'Schedule 3C_Income_Western'!V83+'Schedule 3D_Income_The Cape'!V83</f>
        <v>0</v>
      </c>
      <c r="W83" s="537">
        <f>'Schedule 3B_Income_Eastern'!W83+'Schedule 3C_Income_Western'!W83+'Schedule 3D_Income_The Cape'!W83</f>
        <v>0</v>
      </c>
      <c r="X83" s="537">
        <f>'Schedule 3B_Income_Eastern'!X83+'Schedule 3C_Income_Western'!X83+'Schedule 3D_Income_The Cape'!X83</f>
        <v>0</v>
      </c>
      <c r="Y83" s="537">
        <f>'Schedule 3B_Income_Eastern'!Y83+'Schedule 3C_Income_Western'!Y83+'Schedule 3D_Income_The Cape'!Y83</f>
        <v>0</v>
      </c>
      <c r="Z83" s="209">
        <v>54</v>
      </c>
      <c r="AA83" s="537">
        <f>'Schedule 3B_Income_Eastern'!AA83+'Schedule 3C_Income_Western'!AA83+'Schedule 3D_Income_The Cape'!AA83</f>
        <v>0</v>
      </c>
      <c r="AB83" s="537">
        <f>'Schedule 3B_Income_Eastern'!AB83+'Schedule 3C_Income_Western'!AB83+'Schedule 3D_Income_The Cape'!AB83</f>
        <v>0</v>
      </c>
      <c r="AC83" s="537">
        <f>'Schedule 3B_Income_Eastern'!AC83+'Schedule 3C_Income_Western'!AC83+'Schedule 3D_Income_The Cape'!AC83</f>
        <v>0</v>
      </c>
      <c r="AD83" s="537">
        <f>'Schedule 3B_Income_Eastern'!AD83+'Schedule 3C_Income_Western'!AD83+'Schedule 3D_Income_The Cape'!AD83</f>
        <v>0</v>
      </c>
      <c r="AE83" s="537">
        <f>'Schedule 3B_Income_Eastern'!AE83+'Schedule 3C_Income_Western'!AE83+'Schedule 3D_Income_The Cape'!AE83</f>
        <v>0</v>
      </c>
      <c r="AF83" s="537">
        <f>'Schedule 3B_Income_Eastern'!AF83+'Schedule 3C_Income_Western'!AF83+'Schedule 3D_Income_The Cape'!AF83</f>
        <v>0</v>
      </c>
      <c r="AG83" s="537">
        <f>'Schedule 3B_Income_Eastern'!AG83+'Schedule 3C_Income_Western'!AG83+'Schedule 3D_Income_The Cape'!AG83</f>
        <v>0</v>
      </c>
      <c r="AH83" s="537">
        <f>'Schedule 3B_Income_Eastern'!AH83+'Schedule 3C_Income_Western'!AH83+'Schedule 3D_Income_The Cape'!AH83</f>
        <v>0</v>
      </c>
      <c r="AI83" s="537">
        <f>'Schedule 3B_Income_Eastern'!AI83+'Schedule 3C_Income_Western'!AI83+'Schedule 3D_Income_The Cape'!AI83</f>
        <v>0</v>
      </c>
      <c r="AJ83" s="537">
        <f>'Schedule 3B_Income_Eastern'!AJ83+'Schedule 3C_Income_Western'!AJ83+'Schedule 3D_Income_The Cape'!AJ83</f>
        <v>0</v>
      </c>
      <c r="AK83" s="537">
        <f>'Schedule 3B_Income_Eastern'!AK83+'Schedule 3C_Income_Western'!AK83+'Schedule 3D_Income_The Cape'!AK83</f>
        <v>0</v>
      </c>
      <c r="AL83" s="209">
        <v>54</v>
      </c>
      <c r="AM83" s="537">
        <f>'Schedule 3B_Income_Eastern'!AM83+'Schedule 3C_Income_Western'!AM83+'Schedule 3D_Income_The Cape'!AM83</f>
        <v>0</v>
      </c>
      <c r="AN83" s="537">
        <f>'Schedule 3B_Income_Eastern'!AN83+'Schedule 3C_Income_Western'!AN83+'Schedule 3D_Income_The Cape'!AN83</f>
        <v>0</v>
      </c>
      <c r="AO83" s="537">
        <f>'Schedule 3B_Income_Eastern'!AO83+'Schedule 3C_Income_Western'!AO83+'Schedule 3D_Income_The Cape'!AO83</f>
        <v>0</v>
      </c>
      <c r="AP83" s="537">
        <f>'Schedule 3B_Income_Eastern'!AP83+'Schedule 3C_Income_Western'!AP83+'Schedule 3D_Income_The Cape'!AP83</f>
        <v>0</v>
      </c>
      <c r="AQ83" s="537">
        <f>'Schedule 3B_Income_Eastern'!AQ83+'Schedule 3C_Income_Western'!AQ83+'Schedule 3D_Income_The Cape'!AQ83</f>
        <v>0</v>
      </c>
      <c r="AR83" s="537">
        <f>'Schedule 3B_Income_Eastern'!AR83+'Schedule 3C_Income_Western'!AR83+'Schedule 3D_Income_The Cape'!AR83</f>
        <v>0</v>
      </c>
      <c r="AS83" s="537">
        <f>'Schedule 3B_Income_Eastern'!AS83+'Schedule 3C_Income_Western'!AS83+'Schedule 3D_Income_The Cape'!AS83</f>
        <v>0</v>
      </c>
      <c r="AT83" s="537">
        <f>'Schedule 3B_Income_Eastern'!AT83+'Schedule 3C_Income_Western'!AT83+'Schedule 3D_Income_The Cape'!AT83</f>
        <v>0</v>
      </c>
      <c r="AU83" s="537">
        <f>'Schedule 3B_Income_Eastern'!AU83+'Schedule 3C_Income_Western'!AU83+'Schedule 3D_Income_The Cape'!AU83</f>
        <v>0</v>
      </c>
      <c r="AV83" s="537">
        <f>'Schedule 3B_Income_Eastern'!AV83+'Schedule 3C_Income_Western'!AV83+'Schedule 3D_Income_The Cape'!AV83</f>
        <v>0</v>
      </c>
      <c r="AW83" s="537">
        <f>'Schedule 3B_Income_Eastern'!AW83+'Schedule 3C_Income_Western'!AW83+'Schedule 3D_Income_The Cape'!AW83</f>
        <v>0</v>
      </c>
      <c r="AX83" s="209">
        <v>54</v>
      </c>
      <c r="AY83" s="537">
        <f>'Schedule 3B_Income_Eastern'!AY83+'Schedule 3C_Income_Western'!AY83+'Schedule 3D_Income_The Cape'!AY83</f>
        <v>0</v>
      </c>
      <c r="AZ83" s="537">
        <f>'Schedule 3B_Income_Eastern'!AZ83+'Schedule 3C_Income_Western'!AZ83+'Schedule 3D_Income_The Cape'!AZ83</f>
        <v>0</v>
      </c>
      <c r="BA83" s="537">
        <f>'Schedule 3B_Income_Eastern'!BA83+'Schedule 3C_Income_Western'!BA83+'Schedule 3D_Income_The Cape'!BA83</f>
        <v>0</v>
      </c>
      <c r="BB83" s="537">
        <f>'Schedule 3B_Income_Eastern'!BB83+'Schedule 3C_Income_Western'!BB83+'Schedule 3D_Income_The Cape'!BB83</f>
        <v>0</v>
      </c>
      <c r="BC83" s="537">
        <f>'Schedule 3B_Income_Eastern'!BC83+'Schedule 3C_Income_Western'!BC83+'Schedule 3D_Income_The Cape'!BC83</f>
        <v>0</v>
      </c>
      <c r="BD83" s="537">
        <f>'Schedule 3B_Income_Eastern'!BD83+'Schedule 3C_Income_Western'!BD83+'Schedule 3D_Income_The Cape'!BD83</f>
        <v>0</v>
      </c>
      <c r="BE83" s="537">
        <f>'Schedule 3B_Income_Eastern'!BE83+'Schedule 3C_Income_Western'!BE83+'Schedule 3D_Income_The Cape'!BE83</f>
        <v>0</v>
      </c>
      <c r="BF83" s="537">
        <f>'Schedule 3B_Income_Eastern'!BF83+'Schedule 3C_Income_Western'!BF83+'Schedule 3D_Income_The Cape'!BF83</f>
        <v>0</v>
      </c>
      <c r="BG83" s="537">
        <f>'Schedule 3B_Income_Eastern'!BG83+'Schedule 3C_Income_Western'!BG83+'Schedule 3D_Income_The Cape'!BG83</f>
        <v>0</v>
      </c>
      <c r="BH83" s="537">
        <f>'Schedule 3B_Income_Eastern'!BH83+'Schedule 3C_Income_Western'!BH83+'Schedule 3D_Income_The Cape'!BH83</f>
        <v>0</v>
      </c>
      <c r="BI83" s="537">
        <f>'Schedule 3B_Income_Eastern'!BI83+'Schedule 3C_Income_Western'!BI83+'Schedule 3D_Income_The Cape'!BI83</f>
        <v>0</v>
      </c>
      <c r="BJ83" s="209">
        <v>54</v>
      </c>
      <c r="BK83" s="537">
        <f>'Schedule 3B_Income_Eastern'!BK83+'Schedule 3C_Income_Western'!BK83+'Schedule 3D_Income_The Cape'!BK83</f>
        <v>0</v>
      </c>
      <c r="BL83" s="537">
        <f>'Schedule 3B_Income_Eastern'!BL83+'Schedule 3C_Income_Western'!BL83+'Schedule 3D_Income_The Cape'!BL83</f>
        <v>0</v>
      </c>
      <c r="BM83" s="537">
        <f>'Schedule 3B_Income_Eastern'!BM83+'Schedule 3C_Income_Western'!BM83+'Schedule 3D_Income_The Cape'!BM83</f>
        <v>0</v>
      </c>
      <c r="BN83" s="537">
        <f>'Schedule 3B_Income_Eastern'!BN83+'Schedule 3C_Income_Western'!BN83+'Schedule 3D_Income_The Cape'!BN83</f>
        <v>0</v>
      </c>
      <c r="BO83" s="537">
        <f>'Schedule 3B_Income_Eastern'!BO83+'Schedule 3C_Income_Western'!BO83+'Schedule 3D_Income_The Cape'!BO83</f>
        <v>0</v>
      </c>
      <c r="BP83" s="537">
        <f>'Schedule 3B_Income_Eastern'!BP83+'Schedule 3C_Income_Western'!BP83+'Schedule 3D_Income_The Cape'!BP83</f>
        <v>0</v>
      </c>
      <c r="BQ83" s="537">
        <f>'Schedule 3B_Income_Eastern'!BQ83+'Schedule 3C_Income_Western'!BQ83+'Schedule 3D_Income_The Cape'!BQ83</f>
        <v>0</v>
      </c>
      <c r="BR83" s="537">
        <f>'Schedule 3B_Income_Eastern'!BR83+'Schedule 3C_Income_Western'!BR83+'Schedule 3D_Income_The Cape'!BR83</f>
        <v>0</v>
      </c>
      <c r="BS83" s="537">
        <f>'Schedule 3B_Income_Eastern'!BS83+'Schedule 3C_Income_Western'!BS83+'Schedule 3D_Income_The Cape'!BS83</f>
        <v>0</v>
      </c>
      <c r="BT83" s="537">
        <f>'Schedule 3B_Income_Eastern'!BT83+'Schedule 3C_Income_Western'!BT83+'Schedule 3D_Income_The Cape'!BT83</f>
        <v>0</v>
      </c>
      <c r="BU83" s="537">
        <f>'Schedule 3B_Income_Eastern'!BU83+'Schedule 3C_Income_Western'!BU83+'Schedule 3D_Income_The Cape'!BU83</f>
        <v>0</v>
      </c>
      <c r="BV83" s="209">
        <v>54</v>
      </c>
      <c r="BW83" s="537">
        <f>'Schedule 3B_Income_Eastern'!BW83+'Schedule 3C_Income_Western'!BW83+'Schedule 3D_Income_The Cape'!BW83</f>
        <v>0</v>
      </c>
      <c r="BX83" s="537">
        <f>'Schedule 3B_Income_Eastern'!BX83+'Schedule 3C_Income_Western'!BX83+'Schedule 3D_Income_The Cape'!BX83</f>
        <v>0</v>
      </c>
      <c r="BY83" s="537">
        <f>'Schedule 3B_Income_Eastern'!BY83+'Schedule 3C_Income_Western'!BY83+'Schedule 3D_Income_The Cape'!BY83</f>
        <v>0</v>
      </c>
      <c r="BZ83" s="537">
        <f>'Schedule 3B_Income_Eastern'!BZ83+'Schedule 3C_Income_Western'!BZ83+'Schedule 3D_Income_The Cape'!BZ83</f>
        <v>0</v>
      </c>
      <c r="CA83" s="537">
        <f>'Schedule 3B_Income_Eastern'!CA83+'Schedule 3C_Income_Western'!CA83+'Schedule 3D_Income_The Cape'!CA83</f>
        <v>0</v>
      </c>
      <c r="CB83" s="537">
        <f>'Schedule 3B_Income_Eastern'!CB83+'Schedule 3C_Income_Western'!CB83+'Schedule 3D_Income_The Cape'!CB83</f>
        <v>0</v>
      </c>
      <c r="CC83" s="537">
        <f>'Schedule 3B_Income_Eastern'!CC83+'Schedule 3C_Income_Western'!CC83+'Schedule 3D_Income_The Cape'!CC83</f>
        <v>0</v>
      </c>
      <c r="CD83" s="537">
        <f>'Schedule 3B_Income_Eastern'!CD83+'Schedule 3C_Income_Western'!CD83+'Schedule 3D_Income_The Cape'!CD83</f>
        <v>0</v>
      </c>
      <c r="CE83" s="537">
        <f>'Schedule 3B_Income_Eastern'!CE83+'Schedule 3C_Income_Western'!CE83+'Schedule 3D_Income_The Cape'!CE83</f>
        <v>0</v>
      </c>
      <c r="CF83" s="537">
        <f>'Schedule 3B_Income_Eastern'!CF83+'Schedule 3C_Income_Western'!CF83+'Schedule 3D_Income_The Cape'!CF83</f>
        <v>0</v>
      </c>
      <c r="CG83" s="537">
        <f>'Schedule 3B_Income_Eastern'!CG83+'Schedule 3C_Income_Western'!CG83+'Schedule 3D_Income_The Cape'!CG83</f>
        <v>0</v>
      </c>
      <c r="CH83" s="209">
        <v>54</v>
      </c>
      <c r="CI83" s="537">
        <f>'Schedule 3B_Income_Eastern'!CI83+'Schedule 3C_Income_Western'!CI83+'Schedule 3D_Income_The Cape'!CI83</f>
        <v>0</v>
      </c>
      <c r="CJ83" s="537">
        <f>'Schedule 3B_Income_Eastern'!CJ83+'Schedule 3C_Income_Western'!CJ83+'Schedule 3D_Income_The Cape'!CJ83</f>
        <v>0</v>
      </c>
      <c r="CK83" s="537">
        <f>'Schedule 3B_Income_Eastern'!CK83+'Schedule 3C_Income_Western'!CK83+'Schedule 3D_Income_The Cape'!CK83</f>
        <v>0</v>
      </c>
      <c r="CL83" s="537">
        <f>'Schedule 3B_Income_Eastern'!CL83+'Schedule 3C_Income_Western'!CL83+'Schedule 3D_Income_The Cape'!CL83</f>
        <v>0</v>
      </c>
      <c r="CM83" s="367">
        <f t="shared" si="36"/>
        <v>0</v>
      </c>
      <c r="CN83" s="537">
        <f>'Schedule 3B_Income_Eastern'!CN83+'Schedule 3C_Income_Western'!CN83+'Schedule 3D_Income_The Cape'!CN83</f>
        <v>0</v>
      </c>
      <c r="CO83" s="537">
        <f>'Schedule 3B_Income_Eastern'!CO83+'Schedule 3C_Income_Western'!CO83+'Schedule 3D_Income_The Cape'!CO83</f>
        <v>0</v>
      </c>
      <c r="CP83" s="537">
        <f>'Schedule 3B_Income_Eastern'!CP83+'Schedule 3C_Income_Western'!CP83+'Schedule 3D_Income_The Cape'!CP83</f>
        <v>0</v>
      </c>
      <c r="CQ83" s="537">
        <f>'Schedule 3B_Income_Eastern'!CQ83+'Schedule 3C_Income_Western'!CQ83+'Schedule 3D_Income_The Cape'!CQ83</f>
        <v>0</v>
      </c>
      <c r="CR83" s="367">
        <f t="shared" si="37"/>
        <v>0</v>
      </c>
      <c r="CS83" s="537">
        <f>'Schedule 3B_Income_Eastern'!CS83+'Schedule 3C_Income_Western'!CS83+'Schedule 3D_Income_The Cape'!CS83</f>
        <v>0</v>
      </c>
      <c r="CT83" s="537">
        <f>'Schedule 3B_Income_Eastern'!CT83+'Schedule 3C_Income_Western'!CT83+'Schedule 3D_Income_The Cape'!CT83</f>
        <v>0</v>
      </c>
      <c r="CU83" s="537">
        <f>'Schedule 3B_Income_Eastern'!CU83+'Schedule 3C_Income_Western'!CU83+'Schedule 3D_Income_The Cape'!CU83</f>
        <v>0</v>
      </c>
      <c r="CV83" s="537">
        <f>'Schedule 3B_Income_Eastern'!CV83+'Schedule 3C_Income_Western'!CV83+'Schedule 3D_Income_The Cape'!CV83</f>
        <v>0</v>
      </c>
      <c r="CW83" s="367">
        <f t="shared" si="38"/>
        <v>0</v>
      </c>
    </row>
    <row r="84" spans="1:101" ht="15.75" customHeight="1">
      <c r="A84" s="79" t="s">
        <v>288</v>
      </c>
      <c r="B84" s="209">
        <v>55</v>
      </c>
      <c r="C84" s="537">
        <f>'Schedule 3B_Income_Eastern'!C84+'Schedule 3C_Income_Western'!C84+'Schedule 3D_Income_The Cape'!C84</f>
        <v>0</v>
      </c>
      <c r="D84" s="537">
        <f>'Schedule 3B_Income_Eastern'!D84+'Schedule 3C_Income_Western'!D84+'Schedule 3D_Income_The Cape'!D84</f>
        <v>0</v>
      </c>
      <c r="E84" s="537">
        <f>'Schedule 3B_Income_Eastern'!E84+'Schedule 3C_Income_Western'!E84+'Schedule 3D_Income_The Cape'!E84</f>
        <v>0</v>
      </c>
      <c r="F84" s="537">
        <f>'Schedule 3B_Income_Eastern'!F84+'Schedule 3C_Income_Western'!F84+'Schedule 3D_Income_The Cape'!F84</f>
        <v>0</v>
      </c>
      <c r="G84" s="537">
        <f>'Schedule 3B_Income_Eastern'!G84+'Schedule 3C_Income_Western'!G84+'Schedule 3D_Income_The Cape'!G84</f>
        <v>0</v>
      </c>
      <c r="H84" s="537">
        <f>'Schedule 3B_Income_Eastern'!H84+'Schedule 3C_Income_Western'!H84+'Schedule 3D_Income_The Cape'!H84</f>
        <v>0</v>
      </c>
      <c r="I84" s="537">
        <f>'Schedule 3B_Income_Eastern'!I84+'Schedule 3C_Income_Western'!I84+'Schedule 3D_Income_The Cape'!I84</f>
        <v>0</v>
      </c>
      <c r="J84" s="537">
        <f>'Schedule 3B_Income_Eastern'!J84+'Schedule 3C_Income_Western'!J84+'Schedule 3D_Income_The Cape'!J84</f>
        <v>0</v>
      </c>
      <c r="K84" s="537">
        <f>'Schedule 3B_Income_Eastern'!K84+'Schedule 3C_Income_Western'!K84+'Schedule 3D_Income_The Cape'!K84</f>
        <v>0</v>
      </c>
      <c r="L84" s="537">
        <f>'Schedule 3B_Income_Eastern'!L84+'Schedule 3C_Income_Western'!L84+'Schedule 3D_Income_The Cape'!L84</f>
        <v>0</v>
      </c>
      <c r="M84" s="537">
        <f>'Schedule 3B_Income_Eastern'!M84+'Schedule 3C_Income_Western'!M84+'Schedule 3D_Income_The Cape'!M84</f>
        <v>0</v>
      </c>
      <c r="N84" s="209">
        <v>55</v>
      </c>
      <c r="O84" s="537">
        <f>'Schedule 3B_Income_Eastern'!O84+'Schedule 3C_Income_Western'!O84+'Schedule 3D_Income_The Cape'!O84</f>
        <v>0</v>
      </c>
      <c r="P84" s="537">
        <f>'Schedule 3B_Income_Eastern'!P84+'Schedule 3C_Income_Western'!P84+'Schedule 3D_Income_The Cape'!P84</f>
        <v>0</v>
      </c>
      <c r="Q84" s="537">
        <f>'Schedule 3B_Income_Eastern'!Q84+'Schedule 3C_Income_Western'!Q84+'Schedule 3D_Income_The Cape'!Q84</f>
        <v>0</v>
      </c>
      <c r="R84" s="537">
        <f>'Schedule 3B_Income_Eastern'!R84+'Schedule 3C_Income_Western'!R84+'Schedule 3D_Income_The Cape'!R84</f>
        <v>0</v>
      </c>
      <c r="S84" s="537">
        <f>'Schedule 3B_Income_Eastern'!S84+'Schedule 3C_Income_Western'!S84+'Schedule 3D_Income_The Cape'!S84</f>
        <v>0</v>
      </c>
      <c r="T84" s="537">
        <f>'Schedule 3B_Income_Eastern'!T84+'Schedule 3C_Income_Western'!T84+'Schedule 3D_Income_The Cape'!T84</f>
        <v>0</v>
      </c>
      <c r="U84" s="537">
        <f>'Schedule 3B_Income_Eastern'!U84+'Schedule 3C_Income_Western'!U84+'Schedule 3D_Income_The Cape'!U84</f>
        <v>0</v>
      </c>
      <c r="V84" s="537">
        <f>'Schedule 3B_Income_Eastern'!V84+'Schedule 3C_Income_Western'!V84+'Schedule 3D_Income_The Cape'!V84</f>
        <v>0</v>
      </c>
      <c r="W84" s="537">
        <f>'Schedule 3B_Income_Eastern'!W84+'Schedule 3C_Income_Western'!W84+'Schedule 3D_Income_The Cape'!W84</f>
        <v>0</v>
      </c>
      <c r="X84" s="537">
        <f>'Schedule 3B_Income_Eastern'!X84+'Schedule 3C_Income_Western'!X84+'Schedule 3D_Income_The Cape'!X84</f>
        <v>0</v>
      </c>
      <c r="Y84" s="537">
        <f>'Schedule 3B_Income_Eastern'!Y84+'Schedule 3C_Income_Western'!Y84+'Schedule 3D_Income_The Cape'!Y84</f>
        <v>0</v>
      </c>
      <c r="Z84" s="209">
        <v>55</v>
      </c>
      <c r="AA84" s="537">
        <f>'Schedule 3B_Income_Eastern'!AA84+'Schedule 3C_Income_Western'!AA84+'Schedule 3D_Income_The Cape'!AA84</f>
        <v>0</v>
      </c>
      <c r="AB84" s="537">
        <f>'Schedule 3B_Income_Eastern'!AB84+'Schedule 3C_Income_Western'!AB84+'Schedule 3D_Income_The Cape'!AB84</f>
        <v>0</v>
      </c>
      <c r="AC84" s="537">
        <f>'Schedule 3B_Income_Eastern'!AC84+'Schedule 3C_Income_Western'!AC84+'Schedule 3D_Income_The Cape'!AC84</f>
        <v>0</v>
      </c>
      <c r="AD84" s="537">
        <f>'Schedule 3B_Income_Eastern'!AD84+'Schedule 3C_Income_Western'!AD84+'Schedule 3D_Income_The Cape'!AD84</f>
        <v>0</v>
      </c>
      <c r="AE84" s="537">
        <f>'Schedule 3B_Income_Eastern'!AE84+'Schedule 3C_Income_Western'!AE84+'Schedule 3D_Income_The Cape'!AE84</f>
        <v>0</v>
      </c>
      <c r="AF84" s="537">
        <f>'Schedule 3B_Income_Eastern'!AF84+'Schedule 3C_Income_Western'!AF84+'Schedule 3D_Income_The Cape'!AF84</f>
        <v>0</v>
      </c>
      <c r="AG84" s="537">
        <f>'Schedule 3B_Income_Eastern'!AG84+'Schedule 3C_Income_Western'!AG84+'Schedule 3D_Income_The Cape'!AG84</f>
        <v>0</v>
      </c>
      <c r="AH84" s="537">
        <f>'Schedule 3B_Income_Eastern'!AH84+'Schedule 3C_Income_Western'!AH84+'Schedule 3D_Income_The Cape'!AH84</f>
        <v>0</v>
      </c>
      <c r="AI84" s="537">
        <f>'Schedule 3B_Income_Eastern'!AI84+'Schedule 3C_Income_Western'!AI84+'Schedule 3D_Income_The Cape'!AI84</f>
        <v>0</v>
      </c>
      <c r="AJ84" s="537">
        <f>'Schedule 3B_Income_Eastern'!AJ84+'Schedule 3C_Income_Western'!AJ84+'Schedule 3D_Income_The Cape'!AJ84</f>
        <v>0</v>
      </c>
      <c r="AK84" s="537">
        <f>'Schedule 3B_Income_Eastern'!AK84+'Schedule 3C_Income_Western'!AK84+'Schedule 3D_Income_The Cape'!AK84</f>
        <v>0</v>
      </c>
      <c r="AL84" s="209">
        <v>55</v>
      </c>
      <c r="AM84" s="537">
        <f>'Schedule 3B_Income_Eastern'!AM84+'Schedule 3C_Income_Western'!AM84+'Schedule 3D_Income_The Cape'!AM84</f>
        <v>0</v>
      </c>
      <c r="AN84" s="537">
        <f>'Schedule 3B_Income_Eastern'!AN84+'Schedule 3C_Income_Western'!AN84+'Schedule 3D_Income_The Cape'!AN84</f>
        <v>0</v>
      </c>
      <c r="AO84" s="537">
        <f>'Schedule 3B_Income_Eastern'!AO84+'Schedule 3C_Income_Western'!AO84+'Schedule 3D_Income_The Cape'!AO84</f>
        <v>0</v>
      </c>
      <c r="AP84" s="537">
        <f>'Schedule 3B_Income_Eastern'!AP84+'Schedule 3C_Income_Western'!AP84+'Schedule 3D_Income_The Cape'!AP84</f>
        <v>0</v>
      </c>
      <c r="AQ84" s="537">
        <f>'Schedule 3B_Income_Eastern'!AQ84+'Schedule 3C_Income_Western'!AQ84+'Schedule 3D_Income_The Cape'!AQ84</f>
        <v>0</v>
      </c>
      <c r="AR84" s="537">
        <f>'Schedule 3B_Income_Eastern'!AR84+'Schedule 3C_Income_Western'!AR84+'Schedule 3D_Income_The Cape'!AR84</f>
        <v>0</v>
      </c>
      <c r="AS84" s="537">
        <f>'Schedule 3B_Income_Eastern'!AS84+'Schedule 3C_Income_Western'!AS84+'Schedule 3D_Income_The Cape'!AS84</f>
        <v>0</v>
      </c>
      <c r="AT84" s="537">
        <f>'Schedule 3B_Income_Eastern'!AT84+'Schedule 3C_Income_Western'!AT84+'Schedule 3D_Income_The Cape'!AT84</f>
        <v>0</v>
      </c>
      <c r="AU84" s="537">
        <f>'Schedule 3B_Income_Eastern'!AU84+'Schedule 3C_Income_Western'!AU84+'Schedule 3D_Income_The Cape'!AU84</f>
        <v>0</v>
      </c>
      <c r="AV84" s="537">
        <f>'Schedule 3B_Income_Eastern'!AV84+'Schedule 3C_Income_Western'!AV84+'Schedule 3D_Income_The Cape'!AV84</f>
        <v>0</v>
      </c>
      <c r="AW84" s="537">
        <f>'Schedule 3B_Income_Eastern'!AW84+'Schedule 3C_Income_Western'!AW84+'Schedule 3D_Income_The Cape'!AW84</f>
        <v>0</v>
      </c>
      <c r="AX84" s="209">
        <v>55</v>
      </c>
      <c r="AY84" s="537">
        <f>'Schedule 3B_Income_Eastern'!AY84+'Schedule 3C_Income_Western'!AY84+'Schedule 3D_Income_The Cape'!AY84</f>
        <v>0</v>
      </c>
      <c r="AZ84" s="537">
        <f>'Schedule 3B_Income_Eastern'!AZ84+'Schedule 3C_Income_Western'!AZ84+'Schedule 3D_Income_The Cape'!AZ84</f>
        <v>0</v>
      </c>
      <c r="BA84" s="537">
        <f>'Schedule 3B_Income_Eastern'!BA84+'Schedule 3C_Income_Western'!BA84+'Schedule 3D_Income_The Cape'!BA84</f>
        <v>0</v>
      </c>
      <c r="BB84" s="537">
        <f>'Schedule 3B_Income_Eastern'!BB84+'Schedule 3C_Income_Western'!BB84+'Schedule 3D_Income_The Cape'!BB84</f>
        <v>0</v>
      </c>
      <c r="BC84" s="537">
        <f>'Schedule 3B_Income_Eastern'!BC84+'Schedule 3C_Income_Western'!BC84+'Schedule 3D_Income_The Cape'!BC84</f>
        <v>0</v>
      </c>
      <c r="BD84" s="537">
        <f>'Schedule 3B_Income_Eastern'!BD84+'Schedule 3C_Income_Western'!BD84+'Schedule 3D_Income_The Cape'!BD84</f>
        <v>0</v>
      </c>
      <c r="BE84" s="537">
        <f>'Schedule 3B_Income_Eastern'!BE84+'Schedule 3C_Income_Western'!BE84+'Schedule 3D_Income_The Cape'!BE84</f>
        <v>0</v>
      </c>
      <c r="BF84" s="537">
        <f>'Schedule 3B_Income_Eastern'!BF84+'Schedule 3C_Income_Western'!BF84+'Schedule 3D_Income_The Cape'!BF84</f>
        <v>0</v>
      </c>
      <c r="BG84" s="537">
        <f>'Schedule 3B_Income_Eastern'!BG84+'Schedule 3C_Income_Western'!BG84+'Schedule 3D_Income_The Cape'!BG84</f>
        <v>0</v>
      </c>
      <c r="BH84" s="537">
        <f>'Schedule 3B_Income_Eastern'!BH84+'Schedule 3C_Income_Western'!BH84+'Schedule 3D_Income_The Cape'!BH84</f>
        <v>0</v>
      </c>
      <c r="BI84" s="537">
        <f>'Schedule 3B_Income_Eastern'!BI84+'Schedule 3C_Income_Western'!BI84+'Schedule 3D_Income_The Cape'!BI84</f>
        <v>0</v>
      </c>
      <c r="BJ84" s="209">
        <v>55</v>
      </c>
      <c r="BK84" s="537">
        <f>'Schedule 3B_Income_Eastern'!BK84+'Schedule 3C_Income_Western'!BK84+'Schedule 3D_Income_The Cape'!BK84</f>
        <v>0</v>
      </c>
      <c r="BL84" s="537">
        <f>'Schedule 3B_Income_Eastern'!BL84+'Schedule 3C_Income_Western'!BL84+'Schedule 3D_Income_The Cape'!BL84</f>
        <v>0</v>
      </c>
      <c r="BM84" s="537">
        <f>'Schedule 3B_Income_Eastern'!BM84+'Schedule 3C_Income_Western'!BM84+'Schedule 3D_Income_The Cape'!BM84</f>
        <v>0</v>
      </c>
      <c r="BN84" s="537">
        <f>'Schedule 3B_Income_Eastern'!BN84+'Schedule 3C_Income_Western'!BN84+'Schedule 3D_Income_The Cape'!BN84</f>
        <v>0</v>
      </c>
      <c r="BO84" s="537">
        <f>'Schedule 3B_Income_Eastern'!BO84+'Schedule 3C_Income_Western'!BO84+'Schedule 3D_Income_The Cape'!BO84</f>
        <v>0</v>
      </c>
      <c r="BP84" s="537">
        <f>'Schedule 3B_Income_Eastern'!BP84+'Schedule 3C_Income_Western'!BP84+'Schedule 3D_Income_The Cape'!BP84</f>
        <v>0</v>
      </c>
      <c r="BQ84" s="537">
        <f>'Schedule 3B_Income_Eastern'!BQ84+'Schedule 3C_Income_Western'!BQ84+'Schedule 3D_Income_The Cape'!BQ84</f>
        <v>0</v>
      </c>
      <c r="BR84" s="537">
        <f>'Schedule 3B_Income_Eastern'!BR84+'Schedule 3C_Income_Western'!BR84+'Schedule 3D_Income_The Cape'!BR84</f>
        <v>0</v>
      </c>
      <c r="BS84" s="537">
        <f>'Schedule 3B_Income_Eastern'!BS84+'Schedule 3C_Income_Western'!BS84+'Schedule 3D_Income_The Cape'!BS84</f>
        <v>0</v>
      </c>
      <c r="BT84" s="537">
        <f>'Schedule 3B_Income_Eastern'!BT84+'Schedule 3C_Income_Western'!BT84+'Schedule 3D_Income_The Cape'!BT84</f>
        <v>0</v>
      </c>
      <c r="BU84" s="537">
        <f>'Schedule 3B_Income_Eastern'!BU84+'Schedule 3C_Income_Western'!BU84+'Schedule 3D_Income_The Cape'!BU84</f>
        <v>0</v>
      </c>
      <c r="BV84" s="209">
        <v>55</v>
      </c>
      <c r="BW84" s="537">
        <f>'Schedule 3B_Income_Eastern'!BW84+'Schedule 3C_Income_Western'!BW84+'Schedule 3D_Income_The Cape'!BW84</f>
        <v>0</v>
      </c>
      <c r="BX84" s="537">
        <f>'Schedule 3B_Income_Eastern'!BX84+'Schedule 3C_Income_Western'!BX84+'Schedule 3D_Income_The Cape'!BX84</f>
        <v>0</v>
      </c>
      <c r="BY84" s="537">
        <f>'Schedule 3B_Income_Eastern'!BY84+'Schedule 3C_Income_Western'!BY84+'Schedule 3D_Income_The Cape'!BY84</f>
        <v>0</v>
      </c>
      <c r="BZ84" s="537">
        <f>'Schedule 3B_Income_Eastern'!BZ84+'Schedule 3C_Income_Western'!BZ84+'Schedule 3D_Income_The Cape'!BZ84</f>
        <v>0</v>
      </c>
      <c r="CA84" s="537">
        <f>'Schedule 3B_Income_Eastern'!CA84+'Schedule 3C_Income_Western'!CA84+'Schedule 3D_Income_The Cape'!CA84</f>
        <v>0</v>
      </c>
      <c r="CB84" s="537">
        <f>'Schedule 3B_Income_Eastern'!CB84+'Schedule 3C_Income_Western'!CB84+'Schedule 3D_Income_The Cape'!CB84</f>
        <v>0</v>
      </c>
      <c r="CC84" s="537">
        <f>'Schedule 3B_Income_Eastern'!CC84+'Schedule 3C_Income_Western'!CC84+'Schedule 3D_Income_The Cape'!CC84</f>
        <v>0</v>
      </c>
      <c r="CD84" s="537">
        <f>'Schedule 3B_Income_Eastern'!CD84+'Schedule 3C_Income_Western'!CD84+'Schedule 3D_Income_The Cape'!CD84</f>
        <v>0</v>
      </c>
      <c r="CE84" s="537">
        <f>'Schedule 3B_Income_Eastern'!CE84+'Schedule 3C_Income_Western'!CE84+'Schedule 3D_Income_The Cape'!CE84</f>
        <v>0</v>
      </c>
      <c r="CF84" s="537">
        <f>'Schedule 3B_Income_Eastern'!CF84+'Schedule 3C_Income_Western'!CF84+'Schedule 3D_Income_The Cape'!CF84</f>
        <v>0</v>
      </c>
      <c r="CG84" s="537">
        <f>'Schedule 3B_Income_Eastern'!CG84+'Schedule 3C_Income_Western'!CG84+'Schedule 3D_Income_The Cape'!CG84</f>
        <v>0</v>
      </c>
      <c r="CH84" s="209">
        <v>55</v>
      </c>
      <c r="CI84" s="537">
        <f>'Schedule 3B_Income_Eastern'!CI84+'Schedule 3C_Income_Western'!CI84+'Schedule 3D_Income_The Cape'!CI84</f>
        <v>0</v>
      </c>
      <c r="CJ84" s="537">
        <f>'Schedule 3B_Income_Eastern'!CJ84+'Schedule 3C_Income_Western'!CJ84+'Schedule 3D_Income_The Cape'!CJ84</f>
        <v>0</v>
      </c>
      <c r="CK84" s="537">
        <f>'Schedule 3B_Income_Eastern'!CK84+'Schedule 3C_Income_Western'!CK84+'Schedule 3D_Income_The Cape'!CK84</f>
        <v>0</v>
      </c>
      <c r="CL84" s="537">
        <f>'Schedule 3B_Income_Eastern'!CL84+'Schedule 3C_Income_Western'!CL84+'Schedule 3D_Income_The Cape'!CL84</f>
        <v>0</v>
      </c>
      <c r="CM84" s="367">
        <f t="shared" si="36"/>
        <v>0</v>
      </c>
      <c r="CN84" s="537">
        <f>'Schedule 3B_Income_Eastern'!CN84+'Schedule 3C_Income_Western'!CN84+'Schedule 3D_Income_The Cape'!CN84</f>
        <v>0</v>
      </c>
      <c r="CO84" s="537">
        <f>'Schedule 3B_Income_Eastern'!CO84+'Schedule 3C_Income_Western'!CO84+'Schedule 3D_Income_The Cape'!CO84</f>
        <v>0</v>
      </c>
      <c r="CP84" s="537">
        <f>'Schedule 3B_Income_Eastern'!CP84+'Schedule 3C_Income_Western'!CP84+'Schedule 3D_Income_The Cape'!CP84</f>
        <v>0</v>
      </c>
      <c r="CQ84" s="537">
        <f>'Schedule 3B_Income_Eastern'!CQ84+'Schedule 3C_Income_Western'!CQ84+'Schedule 3D_Income_The Cape'!CQ84</f>
        <v>0</v>
      </c>
      <c r="CR84" s="367">
        <f t="shared" si="37"/>
        <v>0</v>
      </c>
      <c r="CS84" s="537">
        <f>'Schedule 3B_Income_Eastern'!CS84+'Schedule 3C_Income_Western'!CS84+'Schedule 3D_Income_The Cape'!CS84</f>
        <v>0</v>
      </c>
      <c r="CT84" s="537">
        <f>'Schedule 3B_Income_Eastern'!CT84+'Schedule 3C_Income_Western'!CT84+'Schedule 3D_Income_The Cape'!CT84</f>
        <v>0</v>
      </c>
      <c r="CU84" s="537">
        <f>'Schedule 3B_Income_Eastern'!CU84+'Schedule 3C_Income_Western'!CU84+'Schedule 3D_Income_The Cape'!CU84</f>
        <v>0</v>
      </c>
      <c r="CV84" s="537">
        <f>'Schedule 3B_Income_Eastern'!CV84+'Schedule 3C_Income_Western'!CV84+'Schedule 3D_Income_The Cape'!CV84</f>
        <v>0</v>
      </c>
      <c r="CW84" s="367">
        <f t="shared" si="38"/>
        <v>0</v>
      </c>
    </row>
    <row r="85" spans="1:101" ht="15.75" customHeight="1">
      <c r="A85" s="79" t="s">
        <v>290</v>
      </c>
      <c r="B85" s="209">
        <v>56</v>
      </c>
      <c r="C85" s="537">
        <f>'Schedule 3B_Income_Eastern'!C85+'Schedule 3C_Income_Western'!C85+'Schedule 3D_Income_The Cape'!C85</f>
        <v>309612.41966187628</v>
      </c>
      <c r="D85" s="537">
        <f>'Schedule 3B_Income_Eastern'!D85+'Schedule 3C_Income_Western'!D85+'Schedule 3D_Income_The Cape'!D85</f>
        <v>349417.97031517711</v>
      </c>
      <c r="E85" s="537">
        <f>'Schedule 3B_Income_Eastern'!E85+'Schedule 3C_Income_Western'!E85+'Schedule 3D_Income_The Cape'!E85</f>
        <v>583098.35141248209</v>
      </c>
      <c r="F85" s="537">
        <f>'Schedule 3B_Income_Eastern'!F85+'Schedule 3C_Income_Western'!F85+'Schedule 3D_Income_The Cape'!F85</f>
        <v>577835.15381023136</v>
      </c>
      <c r="G85" s="537">
        <f>'Schedule 3B_Income_Eastern'!G85+'Schedule 3C_Income_Western'!G85+'Schedule 3D_Income_The Cape'!G85</f>
        <v>1819963.8951997668</v>
      </c>
      <c r="H85" s="537">
        <f>'Schedule 3B_Income_Eastern'!H85+'Schedule 3C_Income_Western'!H85+'Schedule 3D_Income_The Cape'!H85</f>
        <v>436989.28988917387</v>
      </c>
      <c r="I85" s="537">
        <f>'Schedule 3B_Income_Eastern'!I85+'Schedule 3C_Income_Western'!I85+'Schedule 3D_Income_The Cape'!I85</f>
        <v>459719.37621745473</v>
      </c>
      <c r="J85" s="537">
        <f>'Schedule 3B_Income_Eastern'!J85+'Schedule 3C_Income_Western'!J85+'Schedule 3D_Income_The Cape'!J85</f>
        <v>703049.43228289019</v>
      </c>
      <c r="K85" s="537">
        <f>'Schedule 3B_Income_Eastern'!K85+'Schedule 3C_Income_Western'!K85+'Schedule 3D_Income_The Cape'!K85</f>
        <v>694638.16783835425</v>
      </c>
      <c r="L85" s="537">
        <f>'Schedule 3B_Income_Eastern'!L85+'Schedule 3C_Income_Western'!L85+'Schedule 3D_Income_The Cape'!L85</f>
        <v>2294396.266227873</v>
      </c>
      <c r="M85" s="537">
        <f>'Schedule 3B_Income_Eastern'!M85+'Schedule 3C_Income_Western'!M85+'Schedule 3D_Income_The Cape'!M85</f>
        <v>4114360.1614276404</v>
      </c>
      <c r="N85" s="209">
        <v>56</v>
      </c>
      <c r="O85" s="537">
        <f>'Schedule 3B_Income_Eastern'!O85+'Schedule 3C_Income_Western'!O85+'Schedule 3D_Income_The Cape'!O85</f>
        <v>333083.32828834222</v>
      </c>
      <c r="P85" s="537">
        <f>'Schedule 3B_Income_Eastern'!P85+'Schedule 3C_Income_Western'!P85+'Schedule 3D_Income_The Cape'!P85</f>
        <v>444541.35931120859</v>
      </c>
      <c r="Q85" s="537">
        <f>'Schedule 3B_Income_Eastern'!Q85+'Schedule 3C_Income_Western'!Q85+'Schedule 3D_Income_The Cape'!Q85</f>
        <v>616649.83243767079</v>
      </c>
      <c r="R85" s="537">
        <f>'Schedule 3B_Income_Eastern'!R85+'Schedule 3C_Income_Western'!R85+'Schedule 3D_Income_The Cape'!R85</f>
        <v>676844.38996528648</v>
      </c>
      <c r="S85" s="537">
        <f>'Schedule 3B_Income_Eastern'!S85+'Schedule 3C_Income_Western'!S85+'Schedule 3D_Income_The Cape'!S85</f>
        <v>2071118.910002508</v>
      </c>
      <c r="T85" s="537">
        <f>'Schedule 3B_Income_Eastern'!T85+'Schedule 3C_Income_Western'!T85+'Schedule 3D_Income_The Cape'!T85</f>
        <v>470116.30625671521</v>
      </c>
      <c r="U85" s="537">
        <f>'Schedule 3B_Income_Eastern'!U85+'Schedule 3C_Income_Western'!U85+'Schedule 3D_Income_The Cape'!U85</f>
        <v>584870.5383442943</v>
      </c>
      <c r="V85" s="537">
        <f>'Schedule 3B_Income_Eastern'!V85+'Schedule 3C_Income_Western'!V85+'Schedule 3D_Income_The Cape'!V85</f>
        <v>743502.89888911427</v>
      </c>
      <c r="W85" s="537">
        <f>'Schedule 3B_Income_Eastern'!W85+'Schedule 3C_Income_Western'!W85+'Schedule 3D_Income_The Cape'!W85</f>
        <v>813661.03093056614</v>
      </c>
      <c r="X85" s="537">
        <f>'Schedule 3B_Income_Eastern'!X85+'Schedule 3C_Income_Western'!X85+'Schedule 3D_Income_The Cape'!X85</f>
        <v>2612150.7744206898</v>
      </c>
      <c r="Y85" s="537">
        <f>'Schedule 3B_Income_Eastern'!Y85+'Schedule 3C_Income_Western'!Y85+'Schedule 3D_Income_The Cape'!Y85</f>
        <v>4683269.684423198</v>
      </c>
      <c r="Z85" s="209">
        <v>56</v>
      </c>
      <c r="AA85" s="537">
        <f>'Schedule 3B_Income_Eastern'!AA85+'Schedule 3C_Income_Western'!AA85+'Schedule 3D_Income_The Cape'!AA85</f>
        <v>81250.058689067111</v>
      </c>
      <c r="AB85" s="537">
        <f>'Schedule 3B_Income_Eastern'!AB85+'Schedule 3C_Income_Western'!AB85+'Schedule 3D_Income_The Cape'!AB85</f>
        <v>112266.02428289301</v>
      </c>
      <c r="AC85" s="537">
        <f>'Schedule 3B_Income_Eastern'!AC85+'Schedule 3C_Income_Western'!AC85+'Schedule 3D_Income_The Cape'!AC85</f>
        <v>162762.3812654528</v>
      </c>
      <c r="AD85" s="537">
        <f>'Schedule 3B_Income_Eastern'!AD85+'Schedule 3C_Income_Western'!AD85+'Schedule 3D_Income_The Cape'!AD85</f>
        <v>180391.82799462683</v>
      </c>
      <c r="AE85" s="537">
        <f>'Schedule 3B_Income_Eastern'!AE85+'Schedule 3C_Income_Western'!AE85+'Schedule 3D_Income_The Cape'!AE85</f>
        <v>536670.29223203973</v>
      </c>
      <c r="AF85" s="537">
        <f>'Schedule 3B_Income_Eastern'!AF85+'Schedule 3C_Income_Western'!AF85+'Schedule 3D_Income_The Cape'!AF85</f>
        <v>114676.94186416727</v>
      </c>
      <c r="AG85" s="537">
        <f>'Schedule 3B_Income_Eastern'!AG85+'Schedule 3C_Income_Western'!AG85+'Schedule 3D_Income_The Cape'!AG85</f>
        <v>147705.24425859351</v>
      </c>
      <c r="AH85" s="537">
        <f>'Schedule 3B_Income_Eastern'!AH85+'Schedule 3C_Income_Western'!AH85+'Schedule 3D_Income_The Cape'!AH85</f>
        <v>196244.76637345264</v>
      </c>
      <c r="AI85" s="537">
        <f>'Schedule 3B_Income_Eastern'!AI85+'Schedule 3C_Income_Western'!AI85+'Schedule 3D_Income_The Cape'!AI85</f>
        <v>216856.04980058304</v>
      </c>
      <c r="AJ85" s="537">
        <f>'Schedule 3B_Income_Eastern'!AJ85+'Schedule 3C_Income_Western'!AJ85+'Schedule 3D_Income_The Cape'!AJ85</f>
        <v>675483.00229679653</v>
      </c>
      <c r="AK85" s="537">
        <f>'Schedule 3B_Income_Eastern'!AK85+'Schedule 3C_Income_Western'!AK85+'Schedule 3D_Income_The Cape'!AK85</f>
        <v>1212153.2945288364</v>
      </c>
      <c r="AL85" s="209">
        <v>56</v>
      </c>
      <c r="AM85" s="537">
        <f>'Schedule 3B_Income_Eastern'!AM85+'Schedule 3C_Income_Western'!AM85+'Schedule 3D_Income_The Cape'!AM85</f>
        <v>332484.58061929973</v>
      </c>
      <c r="AN85" s="537">
        <f>'Schedule 3B_Income_Eastern'!AN85+'Schedule 3C_Income_Western'!AN85+'Schedule 3D_Income_The Cape'!AN85</f>
        <v>478680.73511653277</v>
      </c>
      <c r="AO85" s="537">
        <f>'Schedule 3B_Income_Eastern'!AO85+'Schedule 3C_Income_Western'!AO85+'Schedule 3D_Income_The Cape'!AO85</f>
        <v>674328.22116636625</v>
      </c>
      <c r="AP85" s="537">
        <f>'Schedule 3B_Income_Eastern'!AP85+'Schedule 3C_Income_Western'!AP85+'Schedule 3D_Income_The Cape'!AP85</f>
        <v>785604.5357416725</v>
      </c>
      <c r="AQ85" s="537">
        <f>'Schedule 3B_Income_Eastern'!AQ85+'Schedule 3C_Income_Western'!AQ85+'Schedule 3D_Income_The Cape'!AQ85</f>
        <v>2271098.072643871</v>
      </c>
      <c r="AR85" s="537">
        <f>'Schedule 3B_Income_Eastern'!AR85+'Schedule 3C_Income_Western'!AR85+'Schedule 3D_Income_The Cape'!AR85</f>
        <v>469271.22930856358</v>
      </c>
      <c r="AS85" s="537">
        <f>'Schedule 3B_Income_Eastern'!AS85+'Schedule 3C_Income_Western'!AS85+'Schedule 3D_Income_The Cape'!AS85</f>
        <v>629786.75297263835</v>
      </c>
      <c r="AT85" s="537">
        <f>'Schedule 3B_Income_Eastern'!AT85+'Schedule 3C_Income_Western'!AT85+'Schedule 3D_Income_The Cape'!AT85</f>
        <v>813046.49878520751</v>
      </c>
      <c r="AU85" s="537">
        <f>'Schedule 3B_Income_Eastern'!AU85+'Schedule 3C_Income_Western'!AU85+'Schedule 3D_Income_The Cape'!AU85</f>
        <v>944405.84266064723</v>
      </c>
      <c r="AV85" s="537">
        <f>'Schedule 3B_Income_Eastern'!AV85+'Schedule 3C_Income_Western'!AV85+'Schedule 3D_Income_The Cape'!AV85</f>
        <v>2856510.3237270568</v>
      </c>
      <c r="AW85" s="537">
        <f>'Schedule 3B_Income_Eastern'!AW85+'Schedule 3C_Income_Western'!AW85+'Schedule 3D_Income_The Cape'!AW85</f>
        <v>5127608.3963709278</v>
      </c>
      <c r="AX85" s="209">
        <v>56</v>
      </c>
      <c r="AY85" s="537">
        <f>'Schedule 3B_Income_Eastern'!AY85+'Schedule 3C_Income_Western'!AY85+'Schedule 3D_Income_The Cape'!AY85</f>
        <v>5209.1047206697422</v>
      </c>
      <c r="AZ85" s="537">
        <f>'Schedule 3B_Income_Eastern'!AZ85+'Schedule 3C_Income_Western'!AZ85+'Schedule 3D_Income_The Cape'!AZ85</f>
        <v>6711.1593463457812</v>
      </c>
      <c r="BA85" s="537">
        <f>'Schedule 3B_Income_Eastern'!BA85+'Schedule 3C_Income_Western'!BA85+'Schedule 3D_Income_The Cape'!BA85</f>
        <v>15644.791713992567</v>
      </c>
      <c r="BB85" s="537">
        <f>'Schedule 3B_Income_Eastern'!BB85+'Schedule 3C_Income_Western'!BB85+'Schedule 3D_Income_The Cape'!BB85</f>
        <v>16595.298105534792</v>
      </c>
      <c r="BC85" s="537">
        <f>'Schedule 3B_Income_Eastern'!BC85+'Schedule 3C_Income_Western'!BC85+'Schedule 3D_Income_The Cape'!BC85</f>
        <v>44160.353886542878</v>
      </c>
      <c r="BD85" s="537">
        <f>'Schedule 3B_Income_Eastern'!BD85+'Schedule 3C_Income_Western'!BD85+'Schedule 3D_Income_The Cape'!BD85</f>
        <v>7352.1694489186084</v>
      </c>
      <c r="BE85" s="537">
        <f>'Schedule 3B_Income_Eastern'!BE85+'Schedule 3C_Income_Western'!BE85+'Schedule 3D_Income_The Cape'!BE85</f>
        <v>8829.6832175377531</v>
      </c>
      <c r="BF85" s="537">
        <f>'Schedule 3B_Income_Eastern'!BF85+'Schedule 3C_Income_Western'!BF85+'Schedule 3D_Income_The Cape'!BF85</f>
        <v>18863.133305149469</v>
      </c>
      <c r="BG85" s="537">
        <f>'Schedule 3B_Income_Eastern'!BG85+'Schedule 3C_Income_Western'!BG85+'Schedule 3D_Income_The Cape'!BG85</f>
        <v>19949.854893296881</v>
      </c>
      <c r="BH85" s="537">
        <f>'Schedule 3B_Income_Eastern'!BH85+'Schedule 3C_Income_Western'!BH85+'Schedule 3D_Income_The Cape'!BH85</f>
        <v>54994.840864902711</v>
      </c>
      <c r="BI85" s="537">
        <f>'Schedule 3B_Income_Eastern'!BI85+'Schedule 3C_Income_Western'!BI85+'Schedule 3D_Income_The Cape'!BI85</f>
        <v>99155.194751445597</v>
      </c>
      <c r="BJ85" s="209">
        <v>56</v>
      </c>
      <c r="BK85" s="537">
        <f>'Schedule 3B_Income_Eastern'!BK85+'Schedule 3C_Income_Western'!BK85+'Schedule 3D_Income_The Cape'!BK85</f>
        <v>0</v>
      </c>
      <c r="BL85" s="537">
        <f>'Schedule 3B_Income_Eastern'!BL85+'Schedule 3C_Income_Western'!BL85+'Schedule 3D_Income_The Cape'!BL85</f>
        <v>0</v>
      </c>
      <c r="BM85" s="537">
        <f>'Schedule 3B_Income_Eastern'!BM85+'Schedule 3C_Income_Western'!BM85+'Schedule 3D_Income_The Cape'!BM85</f>
        <v>0</v>
      </c>
      <c r="BN85" s="537">
        <f>'Schedule 3B_Income_Eastern'!BN85+'Schedule 3C_Income_Western'!BN85+'Schedule 3D_Income_The Cape'!BN85</f>
        <v>0</v>
      </c>
      <c r="BO85" s="537">
        <f>'Schedule 3B_Income_Eastern'!BO85+'Schedule 3C_Income_Western'!BO85+'Schedule 3D_Income_The Cape'!BO85</f>
        <v>0</v>
      </c>
      <c r="BP85" s="537">
        <f>'Schedule 3B_Income_Eastern'!BP85+'Schedule 3C_Income_Western'!BP85+'Schedule 3D_Income_The Cape'!BP85</f>
        <v>0</v>
      </c>
      <c r="BQ85" s="537">
        <f>'Schedule 3B_Income_Eastern'!BQ85+'Schedule 3C_Income_Western'!BQ85+'Schedule 3D_Income_The Cape'!BQ85</f>
        <v>0</v>
      </c>
      <c r="BR85" s="537">
        <f>'Schedule 3B_Income_Eastern'!BR85+'Schedule 3C_Income_Western'!BR85+'Schedule 3D_Income_The Cape'!BR85</f>
        <v>0</v>
      </c>
      <c r="BS85" s="537">
        <f>'Schedule 3B_Income_Eastern'!BS85+'Schedule 3C_Income_Western'!BS85+'Schedule 3D_Income_The Cape'!BS85</f>
        <v>0</v>
      </c>
      <c r="BT85" s="537">
        <f>'Schedule 3B_Income_Eastern'!BT85+'Schedule 3C_Income_Western'!BT85+'Schedule 3D_Income_The Cape'!BT85</f>
        <v>0</v>
      </c>
      <c r="BU85" s="537">
        <f>'Schedule 3B_Income_Eastern'!BU85+'Schedule 3C_Income_Western'!BU85+'Schedule 3D_Income_The Cape'!BU85</f>
        <v>0</v>
      </c>
      <c r="BV85" s="209">
        <v>56</v>
      </c>
      <c r="BW85" s="537">
        <f>'Schedule 3B_Income_Eastern'!BW85+'Schedule 3C_Income_Western'!BW85+'Schedule 3D_Income_The Cape'!BW85</f>
        <v>7424.4710961269875</v>
      </c>
      <c r="BX85" s="537">
        <f>'Schedule 3B_Income_Eastern'!BX85+'Schedule 3C_Income_Western'!BX85+'Schedule 3D_Income_The Cape'!BX85</f>
        <v>8899.5808723281007</v>
      </c>
      <c r="BY85" s="537">
        <f>'Schedule 3B_Income_Eastern'!BY85+'Schedule 3C_Income_Western'!BY85+'Schedule 3D_Income_The Cape'!BY85</f>
        <v>10461.276387067315</v>
      </c>
      <c r="BZ85" s="537">
        <f>'Schedule 3B_Income_Eastern'!BZ85+'Schedule 3C_Income_Western'!BZ85+'Schedule 3D_Income_The Cape'!BZ85</f>
        <v>9750.9096213311786</v>
      </c>
      <c r="CA85" s="537">
        <f>'Schedule 3B_Income_Eastern'!CA85+'Schedule 3C_Income_Western'!CA85+'Schedule 3D_Income_The Cape'!CA85</f>
        <v>36536.237976853583</v>
      </c>
      <c r="CB85" s="537">
        <f>'Schedule 3B_Income_Eastern'!CB85+'Schedule 3C_Income_Western'!CB85+'Schedule 3D_Income_The Cape'!CB85</f>
        <v>10478.954157079397</v>
      </c>
      <c r="CC85" s="537">
        <f>'Schedule 3B_Income_Eastern'!CC85+'Schedule 3C_Income_Western'!CC85+'Schedule 3D_Income_The Cape'!CC85</f>
        <v>11708.927744995717</v>
      </c>
      <c r="CD85" s="537">
        <f>'Schedule 3B_Income_Eastern'!CD85+'Schedule 3C_Income_Western'!CD85+'Schedule 3D_Income_The Cape'!CD85</f>
        <v>12613.299981154161</v>
      </c>
      <c r="CE85" s="537">
        <f>'Schedule 3B_Income_Eastern'!CE85+'Schedule 3C_Income_Western'!CE85+'Schedule 3D_Income_The Cape'!CE85</f>
        <v>11721.948637869355</v>
      </c>
      <c r="CF85" s="537">
        <f>'Schedule 3B_Income_Eastern'!CF85+'Schedule 3C_Income_Western'!CF85+'Schedule 3D_Income_The Cape'!CF85</f>
        <v>46523.130521098625</v>
      </c>
      <c r="CG85" s="537">
        <f>'Schedule 3B_Income_Eastern'!CG85+'Schedule 3C_Income_Western'!CG85+'Schedule 3D_Income_The Cape'!CG85</f>
        <v>83059.368497952208</v>
      </c>
      <c r="CH85" s="209">
        <v>56</v>
      </c>
      <c r="CI85" s="537">
        <f>'Schedule 3B_Income_Eastern'!CI85+'Schedule 3C_Income_Western'!CI85+'Schedule 3D_Income_The Cape'!CI85</f>
        <v>1069063.9630753822</v>
      </c>
      <c r="CJ85" s="537">
        <f>'Schedule 3B_Income_Eastern'!CJ85+'Schedule 3C_Income_Western'!CJ85+'Schedule 3D_Income_The Cape'!CJ85</f>
        <v>1400516.8292444851</v>
      </c>
      <c r="CK85" s="537">
        <f>'Schedule 3B_Income_Eastern'!CK85+'Schedule 3C_Income_Western'!CK85+'Schedule 3D_Income_The Cape'!CK85</f>
        <v>2062944.8543830318</v>
      </c>
      <c r="CL85" s="537">
        <f>'Schedule 3B_Income_Eastern'!CL85+'Schedule 3C_Income_Western'!CL85+'Schedule 3D_Income_The Cape'!CL85</f>
        <v>2247022.1152386833</v>
      </c>
      <c r="CM85" s="367">
        <f t="shared" si="36"/>
        <v>4464289.3354111677</v>
      </c>
      <c r="CN85" s="537">
        <f>'Schedule 3B_Income_Eastern'!CN85+'Schedule 3C_Income_Western'!CN85+'Schedule 3D_Income_The Cape'!CN85</f>
        <v>1508884.8909246179</v>
      </c>
      <c r="CO85" s="537">
        <f>'Schedule 3B_Income_Eastern'!CO85+'Schedule 3C_Income_Western'!CO85+'Schedule 3D_Income_The Cape'!CO85</f>
        <v>1842620.5227555141</v>
      </c>
      <c r="CP85" s="537">
        <f>'Schedule 3B_Income_Eastern'!CP85+'Schedule 3C_Income_Western'!CP85+'Schedule 3D_Income_The Cape'!CP85</f>
        <v>2487320.0296169682</v>
      </c>
      <c r="CQ85" s="537">
        <f>'Schedule 3B_Income_Eastern'!CQ85+'Schedule 3C_Income_Western'!CQ85+'Schedule 3D_Income_The Cape'!CQ85</f>
        <v>2701232.8947613169</v>
      </c>
      <c r="CR85" s="367">
        <f t="shared" si="37"/>
        <v>5628553.173466458</v>
      </c>
      <c r="CS85" s="537">
        <f>'Schedule 3B_Income_Eastern'!CS85+'Schedule 3C_Income_Western'!CS85+'Schedule 3D_Income_The Cape'!CS85</f>
        <v>2577948.8539999998</v>
      </c>
      <c r="CT85" s="537">
        <f>'Schedule 3B_Income_Eastern'!CT85+'Schedule 3C_Income_Western'!CT85+'Schedule 3D_Income_The Cape'!CT85</f>
        <v>3243137.3519999995</v>
      </c>
      <c r="CU85" s="537">
        <f>'Schedule 3B_Income_Eastern'!CU85+'Schedule 3C_Income_Western'!CU85+'Schedule 3D_Income_The Cape'!CU85</f>
        <v>4550264.8840000005</v>
      </c>
      <c r="CV85" s="537">
        <f>'Schedule 3B_Income_Eastern'!CV85+'Schedule 3C_Income_Western'!CV85+'Schedule 3D_Income_The Cape'!CV85</f>
        <v>4948255.0100000007</v>
      </c>
      <c r="CW85" s="367">
        <f>SUM(CG85,AK85,Y85,M85)</f>
        <v>10092842.508877628</v>
      </c>
    </row>
    <row r="86" spans="1:101" ht="15.75" customHeight="1">
      <c r="A86" s="119"/>
      <c r="B86" s="209"/>
      <c r="C86" s="170" t="s">
        <v>1362</v>
      </c>
      <c r="D86" s="170" t="s">
        <v>1362</v>
      </c>
      <c r="E86" s="170" t="s">
        <v>1362</v>
      </c>
      <c r="F86" s="170" t="s">
        <v>1362</v>
      </c>
      <c r="G86" s="333"/>
      <c r="H86" s="334" t="s">
        <v>1362</v>
      </c>
      <c r="I86" s="170" t="s">
        <v>1362</v>
      </c>
      <c r="J86" s="170" t="s">
        <v>1362</v>
      </c>
      <c r="K86" s="170" t="s">
        <v>1362</v>
      </c>
      <c r="L86" s="335"/>
      <c r="M86" s="334" t="s">
        <v>1362</v>
      </c>
      <c r="N86" s="209"/>
      <c r="O86" s="170" t="s">
        <v>1362</v>
      </c>
      <c r="P86" s="170" t="s">
        <v>1362</v>
      </c>
      <c r="Q86" s="170" t="s">
        <v>1362</v>
      </c>
      <c r="R86" s="170" t="s">
        <v>1362</v>
      </c>
      <c r="S86" s="333"/>
      <c r="T86" s="334" t="s">
        <v>1362</v>
      </c>
      <c r="U86" s="170" t="s">
        <v>1362</v>
      </c>
      <c r="V86" s="170" t="s">
        <v>1362</v>
      </c>
      <c r="W86" s="170" t="s">
        <v>1362</v>
      </c>
      <c r="X86" s="335"/>
      <c r="Y86" s="334" t="s">
        <v>1362</v>
      </c>
      <c r="Z86" s="209"/>
      <c r="AA86" s="170" t="s">
        <v>1362</v>
      </c>
      <c r="AB86" s="170" t="s">
        <v>1362</v>
      </c>
      <c r="AC86" s="170" t="s">
        <v>1362</v>
      </c>
      <c r="AD86" s="170" t="s">
        <v>1362</v>
      </c>
      <c r="AE86" s="333"/>
      <c r="AF86" s="334" t="s">
        <v>1362</v>
      </c>
      <c r="AG86" s="170" t="s">
        <v>1362</v>
      </c>
      <c r="AH86" s="170" t="s">
        <v>1362</v>
      </c>
      <c r="AI86" s="170" t="s">
        <v>1362</v>
      </c>
      <c r="AJ86" s="335"/>
      <c r="AK86" s="334" t="s">
        <v>1362</v>
      </c>
      <c r="AL86" s="209"/>
      <c r="AM86" s="170" t="s">
        <v>1362</v>
      </c>
      <c r="AN86" s="170" t="s">
        <v>1362</v>
      </c>
      <c r="AO86" s="170" t="s">
        <v>1362</v>
      </c>
      <c r="AP86" s="170" t="s">
        <v>1362</v>
      </c>
      <c r="AQ86" s="333"/>
      <c r="AR86" s="334" t="s">
        <v>1362</v>
      </c>
      <c r="AS86" s="170" t="s">
        <v>1362</v>
      </c>
      <c r="AT86" s="170" t="s">
        <v>1362</v>
      </c>
      <c r="AU86" s="170" t="s">
        <v>1362</v>
      </c>
      <c r="AV86" s="335"/>
      <c r="AW86" s="334" t="s">
        <v>1362</v>
      </c>
      <c r="AX86" s="209"/>
      <c r="AY86" s="170" t="s">
        <v>1362</v>
      </c>
      <c r="AZ86" s="170" t="s">
        <v>1362</v>
      </c>
      <c r="BA86" s="170" t="s">
        <v>1362</v>
      </c>
      <c r="BB86" s="170" t="s">
        <v>1362</v>
      </c>
      <c r="BC86" s="333"/>
      <c r="BD86" s="334" t="s">
        <v>1362</v>
      </c>
      <c r="BE86" s="170" t="s">
        <v>1362</v>
      </c>
      <c r="BF86" s="170" t="s">
        <v>1362</v>
      </c>
      <c r="BG86" s="170" t="s">
        <v>1362</v>
      </c>
      <c r="BH86" s="335"/>
      <c r="BI86" s="334" t="s">
        <v>1362</v>
      </c>
      <c r="BJ86" s="209"/>
      <c r="BK86" s="170" t="s">
        <v>1362</v>
      </c>
      <c r="BL86" s="170" t="s">
        <v>1362</v>
      </c>
      <c r="BM86" s="170" t="s">
        <v>1362</v>
      </c>
      <c r="BN86" s="170" t="s">
        <v>1362</v>
      </c>
      <c r="BO86" s="333"/>
      <c r="BP86" s="334" t="s">
        <v>1362</v>
      </c>
      <c r="BQ86" s="170" t="s">
        <v>1362</v>
      </c>
      <c r="BR86" s="170" t="s">
        <v>1362</v>
      </c>
      <c r="BS86" s="170" t="s">
        <v>1362</v>
      </c>
      <c r="BT86" s="335"/>
      <c r="BU86" s="334" t="s">
        <v>1362</v>
      </c>
      <c r="BV86" s="209"/>
      <c r="BW86" s="170" t="s">
        <v>1362</v>
      </c>
      <c r="BX86" s="170" t="s">
        <v>1362</v>
      </c>
      <c r="BY86" s="170" t="s">
        <v>1362</v>
      </c>
      <c r="BZ86" s="170" t="s">
        <v>1362</v>
      </c>
      <c r="CA86" s="333"/>
      <c r="CB86" s="334" t="s">
        <v>1362</v>
      </c>
      <c r="CC86" s="170" t="s">
        <v>1362</v>
      </c>
      <c r="CD86" s="170" t="s">
        <v>1362</v>
      </c>
      <c r="CE86" s="170" t="s">
        <v>1362</v>
      </c>
      <c r="CF86" s="335"/>
      <c r="CG86" s="334" t="s">
        <v>1362</v>
      </c>
      <c r="CH86" s="209"/>
      <c r="CI86" s="335" t="s">
        <v>1362</v>
      </c>
      <c r="CJ86" s="335"/>
      <c r="CK86" s="335"/>
      <c r="CL86" s="335"/>
      <c r="CM86" s="170"/>
      <c r="CN86" s="335" t="s">
        <v>1362</v>
      </c>
      <c r="CO86" s="335"/>
      <c r="CP86" s="335"/>
      <c r="CQ86" s="335"/>
      <c r="CR86" s="170"/>
      <c r="CS86" s="335" t="s">
        <v>1362</v>
      </c>
      <c r="CT86" s="335"/>
      <c r="CU86" s="335"/>
      <c r="CV86" s="335"/>
      <c r="CW86" s="170"/>
    </row>
    <row r="87" spans="1:101" s="284" customFormat="1" ht="15.75" customHeight="1">
      <c r="A87" s="16" t="s">
        <v>292</v>
      </c>
      <c r="B87" s="209">
        <v>57</v>
      </c>
      <c r="C87" s="197">
        <f t="shared" ref="C87:M87" si="39">SUM(C75:C85)</f>
        <v>309612.41966187628</v>
      </c>
      <c r="D87" s="197">
        <f t="shared" si="39"/>
        <v>349417.97031517711</v>
      </c>
      <c r="E87" s="197">
        <f t="shared" si="39"/>
        <v>583098.35141248209</v>
      </c>
      <c r="F87" s="197">
        <f t="shared" si="39"/>
        <v>577835.15381023136</v>
      </c>
      <c r="G87" s="202">
        <f t="shared" si="39"/>
        <v>1819963.8951997668</v>
      </c>
      <c r="H87" s="199">
        <f t="shared" si="39"/>
        <v>436989.28988917387</v>
      </c>
      <c r="I87" s="197">
        <f t="shared" si="39"/>
        <v>459719.37621745473</v>
      </c>
      <c r="J87" s="197">
        <f t="shared" si="39"/>
        <v>703049.43228289019</v>
      </c>
      <c r="K87" s="197">
        <f t="shared" si="39"/>
        <v>694638.16783835425</v>
      </c>
      <c r="L87" s="200">
        <f t="shared" si="39"/>
        <v>2294396.266227873</v>
      </c>
      <c r="M87" s="199">
        <f t="shared" si="39"/>
        <v>4114360.1614276404</v>
      </c>
      <c r="N87" s="209">
        <v>57</v>
      </c>
      <c r="O87" s="197">
        <f t="shared" ref="O87:Y87" si="40">SUM(O75:O85)</f>
        <v>333083.32828834222</v>
      </c>
      <c r="P87" s="197">
        <f t="shared" si="40"/>
        <v>444541.35931120859</v>
      </c>
      <c r="Q87" s="197">
        <f t="shared" si="40"/>
        <v>616649.83243767079</v>
      </c>
      <c r="R87" s="197">
        <f t="shared" si="40"/>
        <v>676844.38996528648</v>
      </c>
      <c r="S87" s="202">
        <f t="shared" si="40"/>
        <v>2071118.910002508</v>
      </c>
      <c r="T87" s="199">
        <f t="shared" si="40"/>
        <v>470116.30625671521</v>
      </c>
      <c r="U87" s="197">
        <f t="shared" si="40"/>
        <v>584870.5383442943</v>
      </c>
      <c r="V87" s="197">
        <f t="shared" si="40"/>
        <v>743502.89888911427</v>
      </c>
      <c r="W87" s="197">
        <f t="shared" si="40"/>
        <v>813661.03093056614</v>
      </c>
      <c r="X87" s="200">
        <f t="shared" si="40"/>
        <v>2612150.7744206898</v>
      </c>
      <c r="Y87" s="199">
        <f t="shared" si="40"/>
        <v>4683269.684423198</v>
      </c>
      <c r="Z87" s="209">
        <v>57</v>
      </c>
      <c r="AA87" s="197">
        <f t="shared" ref="AA87:AK87" si="41">SUM(AA75:AA85)</f>
        <v>81250.058689067111</v>
      </c>
      <c r="AB87" s="197">
        <f t="shared" si="41"/>
        <v>112266.02428289301</v>
      </c>
      <c r="AC87" s="197">
        <f t="shared" si="41"/>
        <v>162762.3812654528</v>
      </c>
      <c r="AD87" s="197">
        <f t="shared" si="41"/>
        <v>180391.82799462683</v>
      </c>
      <c r="AE87" s="202">
        <f t="shared" si="41"/>
        <v>536670.29223203973</v>
      </c>
      <c r="AF87" s="199">
        <f t="shared" si="41"/>
        <v>114676.94186416727</v>
      </c>
      <c r="AG87" s="197">
        <f t="shared" si="41"/>
        <v>147705.24425859351</v>
      </c>
      <c r="AH87" s="197">
        <f t="shared" si="41"/>
        <v>196244.76637345264</v>
      </c>
      <c r="AI87" s="197">
        <f t="shared" si="41"/>
        <v>216856.04980058304</v>
      </c>
      <c r="AJ87" s="200">
        <f t="shared" si="41"/>
        <v>675483.00229679653</v>
      </c>
      <c r="AK87" s="199">
        <f t="shared" si="41"/>
        <v>1212153.2945288364</v>
      </c>
      <c r="AL87" s="209">
        <v>57</v>
      </c>
      <c r="AM87" s="197">
        <f t="shared" ref="AM87:AW87" si="42">SUM(AM75:AM85)</f>
        <v>332484.58061929973</v>
      </c>
      <c r="AN87" s="197">
        <f t="shared" si="42"/>
        <v>478680.73511653277</v>
      </c>
      <c r="AO87" s="197">
        <f t="shared" si="42"/>
        <v>674328.22116636625</v>
      </c>
      <c r="AP87" s="197">
        <f t="shared" si="42"/>
        <v>785604.5357416725</v>
      </c>
      <c r="AQ87" s="202">
        <f t="shared" si="42"/>
        <v>2271098.072643871</v>
      </c>
      <c r="AR87" s="199">
        <f t="shared" si="42"/>
        <v>469271.22930856358</v>
      </c>
      <c r="AS87" s="197">
        <f t="shared" si="42"/>
        <v>629786.75297263835</v>
      </c>
      <c r="AT87" s="197">
        <f t="shared" si="42"/>
        <v>813046.49878520751</v>
      </c>
      <c r="AU87" s="197">
        <f t="shared" si="42"/>
        <v>944405.84266064723</v>
      </c>
      <c r="AV87" s="200">
        <f t="shared" si="42"/>
        <v>2856510.3237270568</v>
      </c>
      <c r="AW87" s="199">
        <f t="shared" si="42"/>
        <v>5127608.3963709278</v>
      </c>
      <c r="AX87" s="209">
        <v>57</v>
      </c>
      <c r="AY87" s="197">
        <f t="shared" ref="AY87:BI87" si="43">SUM(AY75:AY85)</f>
        <v>5209.1047206697422</v>
      </c>
      <c r="AZ87" s="197">
        <f t="shared" si="43"/>
        <v>6711.1593463457812</v>
      </c>
      <c r="BA87" s="197">
        <f t="shared" si="43"/>
        <v>15644.791713992567</v>
      </c>
      <c r="BB87" s="197">
        <f t="shared" si="43"/>
        <v>16595.298105534792</v>
      </c>
      <c r="BC87" s="202">
        <f t="shared" si="43"/>
        <v>44160.353886542878</v>
      </c>
      <c r="BD87" s="199">
        <f t="shared" si="43"/>
        <v>7352.1694489186084</v>
      </c>
      <c r="BE87" s="197">
        <f t="shared" si="43"/>
        <v>8829.6832175377531</v>
      </c>
      <c r="BF87" s="197">
        <f t="shared" si="43"/>
        <v>18863.133305149469</v>
      </c>
      <c r="BG87" s="197">
        <f t="shared" si="43"/>
        <v>19949.854893296881</v>
      </c>
      <c r="BH87" s="200">
        <f t="shared" si="43"/>
        <v>54994.840864902711</v>
      </c>
      <c r="BI87" s="199">
        <f t="shared" si="43"/>
        <v>99155.194751445597</v>
      </c>
      <c r="BJ87" s="209">
        <v>57</v>
      </c>
      <c r="BK87" s="197">
        <f t="shared" ref="BK87:BU87" si="44">SUM(BK75:BK85)</f>
        <v>0</v>
      </c>
      <c r="BL87" s="197">
        <f t="shared" si="44"/>
        <v>0</v>
      </c>
      <c r="BM87" s="197">
        <f t="shared" si="44"/>
        <v>0</v>
      </c>
      <c r="BN87" s="197">
        <f t="shared" si="44"/>
        <v>0</v>
      </c>
      <c r="BO87" s="202">
        <f t="shared" si="44"/>
        <v>0</v>
      </c>
      <c r="BP87" s="199">
        <f t="shared" si="44"/>
        <v>0</v>
      </c>
      <c r="BQ87" s="197">
        <f t="shared" si="44"/>
        <v>0</v>
      </c>
      <c r="BR87" s="197">
        <f t="shared" si="44"/>
        <v>0</v>
      </c>
      <c r="BS87" s="197">
        <f t="shared" si="44"/>
        <v>0</v>
      </c>
      <c r="BT87" s="200">
        <f t="shared" si="44"/>
        <v>0</v>
      </c>
      <c r="BU87" s="199">
        <f t="shared" si="44"/>
        <v>0</v>
      </c>
      <c r="BV87" s="209">
        <v>57</v>
      </c>
      <c r="BW87" s="197">
        <f t="shared" ref="BW87:CG87" si="45">SUM(BW75:BW85)</f>
        <v>7424.4710961269875</v>
      </c>
      <c r="BX87" s="197">
        <f t="shared" si="45"/>
        <v>8899.5808723281007</v>
      </c>
      <c r="BY87" s="197">
        <f t="shared" si="45"/>
        <v>10461.276387067315</v>
      </c>
      <c r="BZ87" s="197">
        <f t="shared" si="45"/>
        <v>9750.9096213311786</v>
      </c>
      <c r="CA87" s="202">
        <f t="shared" si="45"/>
        <v>36536.237976853583</v>
      </c>
      <c r="CB87" s="199">
        <f t="shared" si="45"/>
        <v>10478.954157079397</v>
      </c>
      <c r="CC87" s="197">
        <f t="shared" si="45"/>
        <v>11708.927744995717</v>
      </c>
      <c r="CD87" s="197">
        <f t="shared" si="45"/>
        <v>12613.299981154161</v>
      </c>
      <c r="CE87" s="197">
        <f t="shared" si="45"/>
        <v>11721.948637869355</v>
      </c>
      <c r="CF87" s="200">
        <f t="shared" si="45"/>
        <v>46523.130521098625</v>
      </c>
      <c r="CG87" s="199">
        <f t="shared" si="45"/>
        <v>83059.368497952208</v>
      </c>
      <c r="CH87" s="209">
        <v>57</v>
      </c>
      <c r="CI87" s="200">
        <f t="shared" ref="CI87:CL87" si="46">SUM(CI75:CI85)</f>
        <v>1069063.9630753822</v>
      </c>
      <c r="CJ87" s="200">
        <f t="shared" si="46"/>
        <v>1400516.8292444851</v>
      </c>
      <c r="CK87" s="200">
        <f t="shared" si="46"/>
        <v>2062944.8543830318</v>
      </c>
      <c r="CL87" s="200">
        <f t="shared" si="46"/>
        <v>2247022.1152386833</v>
      </c>
      <c r="CM87" s="197">
        <f>SUM(CM75:CM85)</f>
        <v>4464289.3354111677</v>
      </c>
      <c r="CN87" s="200">
        <f t="shared" ref="CN87:CQ87" si="47">SUM(CN75:CN85)</f>
        <v>1508884.8909246179</v>
      </c>
      <c r="CO87" s="200">
        <f t="shared" si="47"/>
        <v>1842620.5227555141</v>
      </c>
      <c r="CP87" s="200">
        <f t="shared" si="47"/>
        <v>2487320.0296169682</v>
      </c>
      <c r="CQ87" s="200">
        <f t="shared" si="47"/>
        <v>2701232.8947613169</v>
      </c>
      <c r="CR87" s="197">
        <f>SUM(CR75:CR85)</f>
        <v>5628553.173466458</v>
      </c>
      <c r="CS87" s="200">
        <f t="shared" ref="CS87:CV87" si="48">SUM(CS75:CS85)</f>
        <v>2577948.8539999998</v>
      </c>
      <c r="CT87" s="200">
        <f t="shared" si="48"/>
        <v>3243137.3519999995</v>
      </c>
      <c r="CU87" s="200">
        <f t="shared" si="48"/>
        <v>4550264.8840000005</v>
      </c>
      <c r="CV87" s="200">
        <f t="shared" si="48"/>
        <v>4948255.0100000007</v>
      </c>
      <c r="CW87" s="197">
        <f>SUM(CW75:CW85)</f>
        <v>10092842.508877628</v>
      </c>
    </row>
    <row r="88" spans="1:101" ht="15.75" customHeight="1">
      <c r="A88" s="119"/>
      <c r="B88" s="209"/>
      <c r="C88" s="170" t="s">
        <v>1362</v>
      </c>
      <c r="D88" s="170" t="s">
        <v>1362</v>
      </c>
      <c r="E88" s="170" t="s">
        <v>1362</v>
      </c>
      <c r="F88" s="170" t="s">
        <v>1362</v>
      </c>
      <c r="G88" s="333"/>
      <c r="H88" s="334" t="s">
        <v>1362</v>
      </c>
      <c r="I88" s="170" t="s">
        <v>1362</v>
      </c>
      <c r="J88" s="170" t="s">
        <v>1362</v>
      </c>
      <c r="K88" s="170" t="s">
        <v>1362</v>
      </c>
      <c r="L88" s="335"/>
      <c r="M88" s="334" t="s">
        <v>1362</v>
      </c>
      <c r="N88" s="209"/>
      <c r="O88" s="170" t="s">
        <v>1362</v>
      </c>
      <c r="P88" s="170" t="s">
        <v>1362</v>
      </c>
      <c r="Q88" s="170" t="s">
        <v>1362</v>
      </c>
      <c r="R88" s="170" t="s">
        <v>1362</v>
      </c>
      <c r="S88" s="333"/>
      <c r="T88" s="334" t="s">
        <v>1362</v>
      </c>
      <c r="U88" s="170" t="s">
        <v>1362</v>
      </c>
      <c r="V88" s="170" t="s">
        <v>1362</v>
      </c>
      <c r="W88" s="170" t="s">
        <v>1362</v>
      </c>
      <c r="X88" s="335"/>
      <c r="Y88" s="334" t="s">
        <v>1362</v>
      </c>
      <c r="Z88" s="209"/>
      <c r="AA88" s="170" t="s">
        <v>1362</v>
      </c>
      <c r="AB88" s="170" t="s">
        <v>1362</v>
      </c>
      <c r="AC88" s="170" t="s">
        <v>1362</v>
      </c>
      <c r="AD88" s="170" t="s">
        <v>1362</v>
      </c>
      <c r="AE88" s="333"/>
      <c r="AF88" s="334" t="s">
        <v>1362</v>
      </c>
      <c r="AG88" s="170" t="s">
        <v>1362</v>
      </c>
      <c r="AH88" s="170" t="s">
        <v>1362</v>
      </c>
      <c r="AI88" s="170" t="s">
        <v>1362</v>
      </c>
      <c r="AJ88" s="335"/>
      <c r="AK88" s="334" t="s">
        <v>1362</v>
      </c>
      <c r="AL88" s="209"/>
      <c r="AM88" s="170" t="s">
        <v>1362</v>
      </c>
      <c r="AN88" s="170" t="s">
        <v>1362</v>
      </c>
      <c r="AO88" s="170" t="s">
        <v>1362</v>
      </c>
      <c r="AP88" s="170" t="s">
        <v>1362</v>
      </c>
      <c r="AQ88" s="333"/>
      <c r="AR88" s="334" t="s">
        <v>1362</v>
      </c>
      <c r="AS88" s="170" t="s">
        <v>1362</v>
      </c>
      <c r="AT88" s="170" t="s">
        <v>1362</v>
      </c>
      <c r="AU88" s="170" t="s">
        <v>1362</v>
      </c>
      <c r="AV88" s="335"/>
      <c r="AW88" s="334" t="s">
        <v>1362</v>
      </c>
      <c r="AX88" s="209"/>
      <c r="AY88" s="170" t="s">
        <v>1362</v>
      </c>
      <c r="AZ88" s="170" t="s">
        <v>1362</v>
      </c>
      <c r="BA88" s="170" t="s">
        <v>1362</v>
      </c>
      <c r="BB88" s="170" t="s">
        <v>1362</v>
      </c>
      <c r="BC88" s="333"/>
      <c r="BD88" s="334" t="s">
        <v>1362</v>
      </c>
      <c r="BE88" s="170" t="s">
        <v>1362</v>
      </c>
      <c r="BF88" s="170" t="s">
        <v>1362</v>
      </c>
      <c r="BG88" s="170" t="s">
        <v>1362</v>
      </c>
      <c r="BH88" s="335"/>
      <c r="BI88" s="334" t="s">
        <v>1362</v>
      </c>
      <c r="BJ88" s="209"/>
      <c r="BK88" s="170" t="s">
        <v>1362</v>
      </c>
      <c r="BL88" s="170" t="s">
        <v>1362</v>
      </c>
      <c r="BM88" s="170" t="s">
        <v>1362</v>
      </c>
      <c r="BN88" s="170" t="s">
        <v>1362</v>
      </c>
      <c r="BO88" s="333"/>
      <c r="BP88" s="334" t="s">
        <v>1362</v>
      </c>
      <c r="BQ88" s="170" t="s">
        <v>1362</v>
      </c>
      <c r="BR88" s="170" t="s">
        <v>1362</v>
      </c>
      <c r="BS88" s="170" t="s">
        <v>1362</v>
      </c>
      <c r="BT88" s="335"/>
      <c r="BU88" s="334" t="s">
        <v>1362</v>
      </c>
      <c r="BV88" s="209"/>
      <c r="BW88" s="170" t="s">
        <v>1362</v>
      </c>
      <c r="BX88" s="170" t="s">
        <v>1362</v>
      </c>
      <c r="BY88" s="170" t="s">
        <v>1362</v>
      </c>
      <c r="BZ88" s="170" t="s">
        <v>1362</v>
      </c>
      <c r="CA88" s="333"/>
      <c r="CB88" s="334" t="s">
        <v>1362</v>
      </c>
      <c r="CC88" s="170" t="s">
        <v>1362</v>
      </c>
      <c r="CD88" s="170" t="s">
        <v>1362</v>
      </c>
      <c r="CE88" s="170" t="s">
        <v>1362</v>
      </c>
      <c r="CF88" s="335"/>
      <c r="CG88" s="334" t="s">
        <v>1362</v>
      </c>
      <c r="CH88" s="209"/>
      <c r="CI88" s="335" t="s">
        <v>1362</v>
      </c>
      <c r="CJ88" s="335"/>
      <c r="CK88" s="335"/>
      <c r="CL88" s="335"/>
      <c r="CM88" s="170"/>
      <c r="CN88" s="335" t="s">
        <v>1362</v>
      </c>
      <c r="CO88" s="335"/>
      <c r="CP88" s="335"/>
      <c r="CQ88" s="335"/>
      <c r="CR88" s="170"/>
      <c r="CS88" s="335" t="s">
        <v>1362</v>
      </c>
      <c r="CT88" s="335"/>
      <c r="CU88" s="335"/>
      <c r="CV88" s="335"/>
      <c r="CW88" s="170"/>
    </row>
    <row r="89" spans="1:101" s="284" customFormat="1" ht="15.75" customHeight="1">
      <c r="A89" s="16" t="s">
        <v>294</v>
      </c>
      <c r="B89" s="209">
        <v>58</v>
      </c>
      <c r="C89" s="197">
        <f t="shared" ref="C89:M89" si="49">C87+C65+C72-C69</f>
        <v>2137397.4669096256</v>
      </c>
      <c r="D89" s="197">
        <f t="shared" si="49"/>
        <v>2101389.4050759021</v>
      </c>
      <c r="E89" s="197">
        <f t="shared" si="49"/>
        <v>2675071.1996524548</v>
      </c>
      <c r="F89" s="197">
        <f t="shared" si="49"/>
        <v>2806666.4944224935</v>
      </c>
      <c r="G89" s="202">
        <f t="shared" si="49"/>
        <v>9720524.566060476</v>
      </c>
      <c r="H89" s="199">
        <f t="shared" si="49"/>
        <v>7126428.9705057694</v>
      </c>
      <c r="I89" s="197">
        <f t="shared" si="49"/>
        <v>7134572.419023958</v>
      </c>
      <c r="J89" s="197">
        <f t="shared" si="49"/>
        <v>9048846.5724166855</v>
      </c>
      <c r="K89" s="197">
        <f t="shared" si="49"/>
        <v>9034098.3460789453</v>
      </c>
      <c r="L89" s="200">
        <f t="shared" si="49"/>
        <v>32343946.308025364</v>
      </c>
      <c r="M89" s="199">
        <f t="shared" si="49"/>
        <v>42064470.874085829</v>
      </c>
      <c r="N89" s="209">
        <v>58</v>
      </c>
      <c r="O89" s="197">
        <f t="shared" ref="O89:Y89" si="50">O87+O65+O72-O69</f>
        <v>3149938.0680476064</v>
      </c>
      <c r="P89" s="197">
        <f t="shared" si="50"/>
        <v>3424432.7763736332</v>
      </c>
      <c r="Q89" s="197">
        <f t="shared" si="50"/>
        <v>3705352.770099367</v>
      </c>
      <c r="R89" s="197">
        <f t="shared" si="50"/>
        <v>4046010.0025646361</v>
      </c>
      <c r="S89" s="202">
        <f t="shared" si="50"/>
        <v>14325733.617085243</v>
      </c>
      <c r="T89" s="199">
        <f t="shared" si="50"/>
        <v>8661554.5484653749</v>
      </c>
      <c r="U89" s="197">
        <f t="shared" si="50"/>
        <v>10176253.560939932</v>
      </c>
      <c r="V89" s="197">
        <f t="shared" si="50"/>
        <v>11243159.322047995</v>
      </c>
      <c r="W89" s="197">
        <f t="shared" si="50"/>
        <v>12090179.406938365</v>
      </c>
      <c r="X89" s="200">
        <f t="shared" si="50"/>
        <v>42171146.838391669</v>
      </c>
      <c r="Y89" s="199">
        <f t="shared" si="50"/>
        <v>56496880.455476895</v>
      </c>
      <c r="Z89" s="209">
        <v>58</v>
      </c>
      <c r="AA89" s="197">
        <f t="shared" ref="AA89:AK89" si="51">AA87+AA65+AA72-AA69</f>
        <v>1165840.8467487721</v>
      </c>
      <c r="AB89" s="197">
        <f t="shared" si="51"/>
        <v>1342715.7615596694</v>
      </c>
      <c r="AC89" s="197">
        <f t="shared" si="51"/>
        <v>1547221.4502127678</v>
      </c>
      <c r="AD89" s="197">
        <f t="shared" si="51"/>
        <v>1692397.592386408</v>
      </c>
      <c r="AE89" s="202">
        <f t="shared" si="51"/>
        <v>5748175.6509076199</v>
      </c>
      <c r="AF89" s="199">
        <f t="shared" si="51"/>
        <v>2987438.6719904798</v>
      </c>
      <c r="AG89" s="197">
        <f t="shared" si="51"/>
        <v>3728180.1348574674</v>
      </c>
      <c r="AH89" s="197">
        <f t="shared" si="51"/>
        <v>4384364.6395668918</v>
      </c>
      <c r="AI89" s="197">
        <f t="shared" si="51"/>
        <v>5221483.5311036324</v>
      </c>
      <c r="AJ89" s="200">
        <f t="shared" si="51"/>
        <v>16321466.977518469</v>
      </c>
      <c r="AK89" s="199">
        <f t="shared" si="51"/>
        <v>22069642.628426082</v>
      </c>
      <c r="AL89" s="209">
        <v>58</v>
      </c>
      <c r="AM89" s="197">
        <f t="shared" ref="AM89:AW89" si="52">AM87+AM65+AM72-AM69</f>
        <v>9700157.3416654952</v>
      </c>
      <c r="AN89" s="197">
        <f t="shared" si="52"/>
        <v>10636460.356675934</v>
      </c>
      <c r="AO89" s="197">
        <f t="shared" si="52"/>
        <v>9048844.0104831271</v>
      </c>
      <c r="AP89" s="197">
        <f t="shared" si="52"/>
        <v>12758024.939737884</v>
      </c>
      <c r="AQ89" s="202">
        <f t="shared" si="52"/>
        <v>42143486.648562431</v>
      </c>
      <c r="AR89" s="199">
        <f t="shared" si="52"/>
        <v>17383352.798297785</v>
      </c>
      <c r="AS89" s="197">
        <f t="shared" si="52"/>
        <v>19924287.057167701</v>
      </c>
      <c r="AT89" s="197">
        <f t="shared" si="52"/>
        <v>25932458.516521256</v>
      </c>
      <c r="AU89" s="197">
        <f t="shared" si="52"/>
        <v>27695528.184440251</v>
      </c>
      <c r="AV89" s="200">
        <f t="shared" si="52"/>
        <v>90935626.556427002</v>
      </c>
      <c r="AW89" s="199">
        <f t="shared" si="52"/>
        <v>133079113.2049894</v>
      </c>
      <c r="AX89" s="209">
        <v>58</v>
      </c>
      <c r="AY89" s="197">
        <f t="shared" ref="AY89:BI89" si="53">AY87+AY65+AY72-AY69</f>
        <v>399580.67480096465</v>
      </c>
      <c r="AZ89" s="197">
        <f t="shared" si="53"/>
        <v>402529.49152176827</v>
      </c>
      <c r="BA89" s="197">
        <f t="shared" si="53"/>
        <v>304191.54516233655</v>
      </c>
      <c r="BB89" s="197">
        <f t="shared" si="53"/>
        <v>773811.58368046011</v>
      </c>
      <c r="BC89" s="202">
        <f t="shared" si="53"/>
        <v>1880113.2951655297</v>
      </c>
      <c r="BD89" s="199">
        <f t="shared" si="53"/>
        <v>207577.35510673834</v>
      </c>
      <c r="BE89" s="197">
        <f t="shared" si="53"/>
        <v>261009.53653696421</v>
      </c>
      <c r="BF89" s="197">
        <f t="shared" si="53"/>
        <v>1099628.0412163283</v>
      </c>
      <c r="BG89" s="197">
        <f t="shared" si="53"/>
        <v>1259212.4331160367</v>
      </c>
      <c r="BH89" s="200">
        <f t="shared" si="53"/>
        <v>2827427.3659760682</v>
      </c>
      <c r="BI89" s="199">
        <f t="shared" si="53"/>
        <v>4707540.6611415977</v>
      </c>
      <c r="BJ89" s="209">
        <v>58</v>
      </c>
      <c r="BK89" s="197">
        <f t="shared" ref="BK89:BU89" si="54">BK87+BK65+BK72-BK69</f>
        <v>0</v>
      </c>
      <c r="BL89" s="197">
        <f t="shared" si="54"/>
        <v>0</v>
      </c>
      <c r="BM89" s="197">
        <f t="shared" si="54"/>
        <v>0</v>
      </c>
      <c r="BN89" s="197">
        <f t="shared" si="54"/>
        <v>0</v>
      </c>
      <c r="BO89" s="202">
        <f t="shared" si="54"/>
        <v>0</v>
      </c>
      <c r="BP89" s="199">
        <f t="shared" si="54"/>
        <v>0</v>
      </c>
      <c r="BQ89" s="197">
        <f t="shared" si="54"/>
        <v>0</v>
      </c>
      <c r="BR89" s="197">
        <f t="shared" si="54"/>
        <v>0</v>
      </c>
      <c r="BS89" s="197">
        <f t="shared" si="54"/>
        <v>0</v>
      </c>
      <c r="BT89" s="200">
        <f t="shared" si="54"/>
        <v>0</v>
      </c>
      <c r="BU89" s="199">
        <f t="shared" si="54"/>
        <v>0</v>
      </c>
      <c r="BV89" s="209">
        <v>58</v>
      </c>
      <c r="BW89" s="197">
        <f t="shared" ref="BW89:CG89" si="55">BW87+BW65+BW72-BW69</f>
        <v>458952.1157611981</v>
      </c>
      <c r="BX89" s="197">
        <f t="shared" si="55"/>
        <v>480266.60495698435</v>
      </c>
      <c r="BY89" s="197">
        <f t="shared" si="55"/>
        <v>547578.95547458809</v>
      </c>
      <c r="BZ89" s="197">
        <f t="shared" si="55"/>
        <v>583237.48515142174</v>
      </c>
      <c r="CA89" s="202">
        <f t="shared" si="55"/>
        <v>2070035.1613441918</v>
      </c>
      <c r="CB89" s="199">
        <f t="shared" si="55"/>
        <v>590531.39854454773</v>
      </c>
      <c r="CC89" s="197">
        <f t="shared" si="55"/>
        <v>685334.78400989447</v>
      </c>
      <c r="CD89" s="197">
        <f t="shared" si="55"/>
        <v>654940.19770905259</v>
      </c>
      <c r="CE89" s="197">
        <f t="shared" si="55"/>
        <v>316859.85117861355</v>
      </c>
      <c r="CF89" s="200">
        <f t="shared" si="55"/>
        <v>2247666.2314421088</v>
      </c>
      <c r="CG89" s="199">
        <f t="shared" si="55"/>
        <v>4317701.3927863017</v>
      </c>
      <c r="CH89" s="209">
        <v>58</v>
      </c>
      <c r="CI89" s="200">
        <f t="shared" ref="CI89:CW89" si="56">CI87+CI65+CI72-CI69</f>
        <v>17011866.513933662</v>
      </c>
      <c r="CJ89" s="200">
        <f t="shared" si="56"/>
        <v>18387794.396163892</v>
      </c>
      <c r="CK89" s="200">
        <f t="shared" si="56"/>
        <v>17828259.931084644</v>
      </c>
      <c r="CL89" s="200">
        <f t="shared" si="56"/>
        <v>22660148.097943302</v>
      </c>
      <c r="CM89" s="197">
        <f t="shared" si="56"/>
        <v>31864468.99539753</v>
      </c>
      <c r="CN89" s="200">
        <f t="shared" ref="CN89:CQ89" si="57">CN87+CN65+CN72-CN69</f>
        <v>36956883.742910698</v>
      </c>
      <c r="CO89" s="200">
        <f t="shared" si="57"/>
        <v>41909637.492535897</v>
      </c>
      <c r="CP89" s="200">
        <f t="shared" si="57"/>
        <v>52363397.289478198</v>
      </c>
      <c r="CQ89" s="200">
        <f t="shared" si="57"/>
        <v>55617361.752855837</v>
      </c>
      <c r="CR89" s="197">
        <f t="shared" si="56"/>
        <v>29304453.507680476</v>
      </c>
      <c r="CS89" s="200">
        <f>CS87+CS65+CS72-CS69</f>
        <v>53968750.256844357</v>
      </c>
      <c r="CT89" s="200">
        <f t="shared" ref="CT89:CV89" si="58">CT87+CT65+CT72-CT69</f>
        <v>60297431.888699822</v>
      </c>
      <c r="CU89" s="200">
        <f t="shared" si="58"/>
        <v>70191657.220562875</v>
      </c>
      <c r="CV89" s="200">
        <f t="shared" si="58"/>
        <v>78277509.850799173</v>
      </c>
      <c r="CW89" s="197">
        <f t="shared" si="56"/>
        <v>124948695.35077511</v>
      </c>
    </row>
    <row r="90" spans="1:101" ht="15.75" customHeight="1">
      <c r="A90" s="119"/>
      <c r="B90" s="209"/>
      <c r="C90" s="170" t="s">
        <v>1362</v>
      </c>
      <c r="D90" s="170" t="s">
        <v>1362</v>
      </c>
      <c r="E90" s="170" t="s">
        <v>1362</v>
      </c>
      <c r="F90" s="170" t="s">
        <v>1362</v>
      </c>
      <c r="G90" s="333"/>
      <c r="H90" s="334" t="s">
        <v>1362</v>
      </c>
      <c r="I90" s="170" t="s">
        <v>1362</v>
      </c>
      <c r="J90" s="170" t="s">
        <v>1362</v>
      </c>
      <c r="K90" s="170" t="s">
        <v>1362</v>
      </c>
      <c r="L90" s="335"/>
      <c r="M90" s="334" t="s">
        <v>1362</v>
      </c>
      <c r="N90" s="209"/>
      <c r="O90" s="170" t="s">
        <v>1362</v>
      </c>
      <c r="P90" s="170" t="s">
        <v>1362</v>
      </c>
      <c r="Q90" s="170" t="s">
        <v>1362</v>
      </c>
      <c r="R90" s="170" t="s">
        <v>1362</v>
      </c>
      <c r="S90" s="333"/>
      <c r="T90" s="334" t="s">
        <v>1362</v>
      </c>
      <c r="U90" s="170" t="s">
        <v>1362</v>
      </c>
      <c r="V90" s="170" t="s">
        <v>1362</v>
      </c>
      <c r="W90" s="170" t="s">
        <v>1362</v>
      </c>
      <c r="X90" s="335"/>
      <c r="Y90" s="334" t="s">
        <v>1362</v>
      </c>
      <c r="Z90" s="209"/>
      <c r="AA90" s="170" t="s">
        <v>1362</v>
      </c>
      <c r="AB90" s="170" t="s">
        <v>1362</v>
      </c>
      <c r="AC90" s="170" t="s">
        <v>1362</v>
      </c>
      <c r="AD90" s="170" t="s">
        <v>1362</v>
      </c>
      <c r="AE90" s="333"/>
      <c r="AF90" s="334" t="s">
        <v>1362</v>
      </c>
      <c r="AG90" s="170" t="s">
        <v>1362</v>
      </c>
      <c r="AH90" s="170" t="s">
        <v>1362</v>
      </c>
      <c r="AI90" s="170" t="s">
        <v>1362</v>
      </c>
      <c r="AJ90" s="335"/>
      <c r="AK90" s="334" t="s">
        <v>1362</v>
      </c>
      <c r="AL90" s="209"/>
      <c r="AM90" s="170" t="s">
        <v>1362</v>
      </c>
      <c r="AN90" s="170" t="s">
        <v>1362</v>
      </c>
      <c r="AO90" s="170" t="s">
        <v>1362</v>
      </c>
      <c r="AP90" s="170" t="s">
        <v>1362</v>
      </c>
      <c r="AQ90" s="333"/>
      <c r="AR90" s="334" t="s">
        <v>1362</v>
      </c>
      <c r="AS90" s="170" t="s">
        <v>1362</v>
      </c>
      <c r="AT90" s="170" t="s">
        <v>1362</v>
      </c>
      <c r="AU90" s="170" t="s">
        <v>1362</v>
      </c>
      <c r="AV90" s="335"/>
      <c r="AW90" s="334" t="s">
        <v>1362</v>
      </c>
      <c r="AX90" s="209"/>
      <c r="AY90" s="170" t="s">
        <v>1362</v>
      </c>
      <c r="AZ90" s="170" t="s">
        <v>1362</v>
      </c>
      <c r="BA90" s="170" t="s">
        <v>1362</v>
      </c>
      <c r="BB90" s="170" t="s">
        <v>1362</v>
      </c>
      <c r="BC90" s="333"/>
      <c r="BD90" s="334" t="s">
        <v>1362</v>
      </c>
      <c r="BE90" s="170" t="s">
        <v>1362</v>
      </c>
      <c r="BF90" s="170" t="s">
        <v>1362</v>
      </c>
      <c r="BG90" s="170" t="s">
        <v>1362</v>
      </c>
      <c r="BH90" s="335"/>
      <c r="BI90" s="334" t="s">
        <v>1362</v>
      </c>
      <c r="BJ90" s="209"/>
      <c r="BK90" s="170" t="s">
        <v>1362</v>
      </c>
      <c r="BL90" s="170" t="s">
        <v>1362</v>
      </c>
      <c r="BM90" s="170" t="s">
        <v>1362</v>
      </c>
      <c r="BN90" s="170" t="s">
        <v>1362</v>
      </c>
      <c r="BO90" s="333"/>
      <c r="BP90" s="334" t="s">
        <v>1362</v>
      </c>
      <c r="BQ90" s="170" t="s">
        <v>1362</v>
      </c>
      <c r="BR90" s="170" t="s">
        <v>1362</v>
      </c>
      <c r="BS90" s="170" t="s">
        <v>1362</v>
      </c>
      <c r="BT90" s="335"/>
      <c r="BU90" s="334" t="s">
        <v>1362</v>
      </c>
      <c r="BV90" s="209"/>
      <c r="BW90" s="170" t="s">
        <v>1362</v>
      </c>
      <c r="BX90" s="170" t="s">
        <v>1362</v>
      </c>
      <c r="BY90" s="170" t="s">
        <v>1362</v>
      </c>
      <c r="BZ90" s="170" t="s">
        <v>1362</v>
      </c>
      <c r="CA90" s="333"/>
      <c r="CB90" s="334" t="s">
        <v>1362</v>
      </c>
      <c r="CC90" s="170" t="s">
        <v>1362</v>
      </c>
      <c r="CD90" s="170" t="s">
        <v>1362</v>
      </c>
      <c r="CE90" s="170" t="s">
        <v>1362</v>
      </c>
      <c r="CF90" s="335"/>
      <c r="CG90" s="334" t="s">
        <v>1362</v>
      </c>
      <c r="CH90" s="209"/>
      <c r="CI90" s="335" t="s">
        <v>1362</v>
      </c>
      <c r="CJ90" s="335"/>
      <c r="CK90" s="335"/>
      <c r="CL90" s="335"/>
      <c r="CM90" s="170"/>
      <c r="CN90" s="335" t="s">
        <v>1362</v>
      </c>
      <c r="CO90" s="335"/>
      <c r="CP90" s="335"/>
      <c r="CQ90" s="335"/>
      <c r="CR90" s="170"/>
      <c r="CS90" s="335" t="s">
        <v>1362</v>
      </c>
      <c r="CT90" s="335"/>
      <c r="CU90" s="335"/>
      <c r="CV90" s="335"/>
      <c r="CW90" s="170"/>
    </row>
    <row r="91" spans="1:101" s="284" customFormat="1" ht="15.75" customHeight="1">
      <c r="A91" s="16" t="s">
        <v>296</v>
      </c>
      <c r="B91" s="209">
        <v>59</v>
      </c>
      <c r="C91" s="197">
        <f t="shared" ref="C91:F91" si="59">C31-C89</f>
        <v>-555285.71140229679</v>
      </c>
      <c r="D91" s="197">
        <f t="shared" si="59"/>
        <v>-365165.3054769896</v>
      </c>
      <c r="E91" s="197">
        <f t="shared" si="59"/>
        <v>-1362030.5389121706</v>
      </c>
      <c r="F91" s="197">
        <f t="shared" si="59"/>
        <v>-1278806.2381710918</v>
      </c>
      <c r="G91" s="202">
        <f>SUM(C91:F91)</f>
        <v>-3561287.793962549</v>
      </c>
      <c r="H91" s="199">
        <f t="shared" ref="H91:K91" si="60">H31-H89</f>
        <v>-1208900.4308425132</v>
      </c>
      <c r="I91" s="197">
        <f t="shared" si="60"/>
        <v>-976866.11088706926</v>
      </c>
      <c r="J91" s="197">
        <f t="shared" si="60"/>
        <v>-2051602.6590033462</v>
      </c>
      <c r="K91" s="197">
        <f t="shared" si="60"/>
        <v>-833896.96421053074</v>
      </c>
      <c r="L91" s="200">
        <f>SUM(H91:K91)</f>
        <v>-5071266.1649434594</v>
      </c>
      <c r="M91" s="199">
        <f>M31-M89</f>
        <v>-8632553.9589059986</v>
      </c>
      <c r="N91" s="209">
        <v>59</v>
      </c>
      <c r="O91" s="197">
        <f t="shared" ref="O91:R91" si="61">O31-O89</f>
        <v>471695.93346275669</v>
      </c>
      <c r="P91" s="197">
        <f t="shared" si="61"/>
        <v>731172.38404052379</v>
      </c>
      <c r="Q91" s="197">
        <f t="shared" si="61"/>
        <v>225248.99813707219</v>
      </c>
      <c r="R91" s="197">
        <f t="shared" si="61"/>
        <v>377298.78671890032</v>
      </c>
      <c r="S91" s="202">
        <f>SUM(O91:R91)</f>
        <v>1805416.102359253</v>
      </c>
      <c r="T91" s="199">
        <f t="shared" ref="T91:W91" si="62">T31-T89</f>
        <v>-1593253.4387556873</v>
      </c>
      <c r="U91" s="197">
        <f t="shared" si="62"/>
        <v>-2093128.0897171358</v>
      </c>
      <c r="V91" s="197">
        <f t="shared" si="62"/>
        <v>-2110125.2119667362</v>
      </c>
      <c r="W91" s="197">
        <f t="shared" si="62"/>
        <v>-1798120.4940604065</v>
      </c>
      <c r="X91" s="200">
        <f>SUM(T91:W91)</f>
        <v>-7594627.2344999658</v>
      </c>
      <c r="Y91" s="199">
        <f>Y31-Y89</f>
        <v>-5789211.132140696</v>
      </c>
      <c r="Z91" s="209">
        <v>59</v>
      </c>
      <c r="AA91" s="197">
        <f t="shared" ref="AA91:AD91" si="63">AA31-AA89</f>
        <v>299973.55967862601</v>
      </c>
      <c r="AB91" s="197">
        <f t="shared" si="63"/>
        <v>347593.16375133116</v>
      </c>
      <c r="AC91" s="197">
        <f t="shared" si="63"/>
        <v>306935.14283726108</v>
      </c>
      <c r="AD91" s="197">
        <f t="shared" si="63"/>
        <v>410385.30038160994</v>
      </c>
      <c r="AE91" s="202">
        <f>SUM(AA91:AD91)</f>
        <v>1364887.1666488282</v>
      </c>
      <c r="AF91" s="199">
        <f t="shared" ref="AF91:AI91" si="64">AF31-AF89</f>
        <v>-399861.67019320279</v>
      </c>
      <c r="AG91" s="197">
        <f t="shared" si="64"/>
        <v>-881849.55208550068</v>
      </c>
      <c r="AH91" s="197">
        <f t="shared" si="64"/>
        <v>-1187425.4960831306</v>
      </c>
      <c r="AI91" s="197">
        <f t="shared" si="64"/>
        <v>-1780325.7232756652</v>
      </c>
      <c r="AJ91" s="200">
        <f>SUM(AF91:AI91)</f>
        <v>-4249462.4416374993</v>
      </c>
      <c r="AK91" s="199">
        <f>AK31-AK89</f>
        <v>-2884575.2749886662</v>
      </c>
      <c r="AL91" s="209">
        <v>59</v>
      </c>
      <c r="AM91" s="197">
        <f t="shared" ref="AM91:AP91" si="65">AM31-AM89</f>
        <v>5098211.7052497473</v>
      </c>
      <c r="AN91" s="197">
        <f t="shared" si="65"/>
        <v>7108059.6171371862</v>
      </c>
      <c r="AO91" s="197">
        <f t="shared" si="65"/>
        <v>12580816.968110271</v>
      </c>
      <c r="AP91" s="197">
        <f t="shared" si="65"/>
        <v>10766309.671137819</v>
      </c>
      <c r="AQ91" s="202">
        <f>SUM(AM91:AP91)</f>
        <v>35553397.961635023</v>
      </c>
      <c r="AR91" s="199">
        <f t="shared" ref="AR91:AU91" si="66">AR31-AR89</f>
        <v>-772641.70650134794</v>
      </c>
      <c r="AS91" s="197">
        <f t="shared" si="66"/>
        <v>-2257924.7536994517</v>
      </c>
      <c r="AT91" s="197">
        <f t="shared" si="66"/>
        <v>-7848294.7959806994</v>
      </c>
      <c r="AU91" s="197">
        <f t="shared" si="66"/>
        <v>-8917236.3300777189</v>
      </c>
      <c r="AV91" s="200">
        <f>SUM(AR91:AU91)</f>
        <v>-19796097.586259216</v>
      </c>
      <c r="AW91" s="199">
        <f>AW31-AW89</f>
        <v>15757300.375375837</v>
      </c>
      <c r="AX91" s="209">
        <v>59</v>
      </c>
      <c r="AY91" s="197">
        <f t="shared" ref="AY91:BB91" si="67">AY31-AY89</f>
        <v>260699.8145394579</v>
      </c>
      <c r="AZ91" s="197">
        <f t="shared" si="67"/>
        <v>308503.49361706642</v>
      </c>
      <c r="BA91" s="197">
        <f t="shared" si="67"/>
        <v>1060653.1443510344</v>
      </c>
      <c r="BB91" s="197">
        <f t="shared" si="67"/>
        <v>632887.00746107299</v>
      </c>
      <c r="BC91" s="202">
        <f>SUM(AY91:BB91)</f>
        <v>2262743.4599686316</v>
      </c>
      <c r="BD91" s="199">
        <f t="shared" ref="BD91:BG91" si="68">BD31-BD89</f>
        <v>158212.32793589256</v>
      </c>
      <c r="BE91" s="197">
        <f t="shared" si="68"/>
        <v>110639.0355993743</v>
      </c>
      <c r="BF91" s="197">
        <f t="shared" si="68"/>
        <v>-585399.42273260001</v>
      </c>
      <c r="BG91" s="197">
        <f t="shared" si="68"/>
        <v>-739249.25367341097</v>
      </c>
      <c r="BH91" s="200">
        <f>SUM(BD91:BG91)</f>
        <v>-1055797.3128707442</v>
      </c>
      <c r="BI91" s="199">
        <f>BI31-BI89</f>
        <v>1206946.1470978875</v>
      </c>
      <c r="BJ91" s="209">
        <v>59</v>
      </c>
      <c r="BK91" s="197">
        <f t="shared" ref="BK91:BN91" si="69">BK31-BK89</f>
        <v>0</v>
      </c>
      <c r="BL91" s="197">
        <f t="shared" si="69"/>
        <v>0</v>
      </c>
      <c r="BM91" s="197">
        <f t="shared" si="69"/>
        <v>0</v>
      </c>
      <c r="BN91" s="197">
        <f t="shared" si="69"/>
        <v>0</v>
      </c>
      <c r="BO91" s="202">
        <f>SUM(BK91:BN91)</f>
        <v>0</v>
      </c>
      <c r="BP91" s="199">
        <f t="shared" ref="BP91:BS91" si="70">BP31-BP89</f>
        <v>0</v>
      </c>
      <c r="BQ91" s="197">
        <f t="shared" si="70"/>
        <v>0</v>
      </c>
      <c r="BR91" s="197">
        <f t="shared" si="70"/>
        <v>0</v>
      </c>
      <c r="BS91" s="197">
        <f t="shared" si="70"/>
        <v>0</v>
      </c>
      <c r="BT91" s="200">
        <f>SUM(BP91:BS91)</f>
        <v>0</v>
      </c>
      <c r="BU91" s="199">
        <f>BU31-BU89</f>
        <v>0</v>
      </c>
      <c r="BV91" s="209">
        <v>59</v>
      </c>
      <c r="BW91" s="197">
        <f t="shared" ref="BW91:BZ91" si="71">BW31-BW89</f>
        <v>650220.2962693125</v>
      </c>
      <c r="BX91" s="197">
        <f t="shared" si="71"/>
        <v>617741.74557142891</v>
      </c>
      <c r="BY91" s="197">
        <f t="shared" si="71"/>
        <v>971829.36343119014</v>
      </c>
      <c r="BZ91" s="197">
        <f t="shared" si="71"/>
        <v>837347.87485337863</v>
      </c>
      <c r="CA91" s="202">
        <f>SUM(BW91:BZ91)</f>
        <v>3077139.2801253102</v>
      </c>
      <c r="CB91" s="199">
        <f t="shared" ref="CB91:CE91" si="72">CB31-CB89</f>
        <v>-54472.616545443656</v>
      </c>
      <c r="CC91" s="197">
        <f t="shared" si="72"/>
        <v>-104022.35099840944</v>
      </c>
      <c r="CD91" s="197">
        <f t="shared" si="72"/>
        <v>-82594.73774948658</v>
      </c>
      <c r="CE91" s="197">
        <f t="shared" si="72"/>
        <v>219316.53725335962</v>
      </c>
      <c r="CF91" s="200">
        <f>SUM(CB91:CE91)</f>
        <v>-21773.168039980053</v>
      </c>
      <c r="CG91" s="199">
        <f>CG31-CG89</f>
        <v>3055366.1120853284</v>
      </c>
      <c r="CH91" s="209">
        <v>59</v>
      </c>
      <c r="CI91" s="200">
        <f t="shared" ref="CI91:CR91" si="73">CI31-CI89</f>
        <v>6225515.5977976061</v>
      </c>
      <c r="CJ91" s="200">
        <f t="shared" si="73"/>
        <v>8747905.0986405462</v>
      </c>
      <c r="CK91" s="200">
        <f t="shared" si="73"/>
        <v>13783453.077954654</v>
      </c>
      <c r="CL91" s="200">
        <f t="shared" si="73"/>
        <v>11745422.4023817</v>
      </c>
      <c r="CM91" s="197">
        <f t="shared" si="73"/>
        <v>2686154.7551708445</v>
      </c>
      <c r="CN91" s="200">
        <f t="shared" ref="CN91:CQ91" si="74">CN31-CN89</f>
        <v>-3870917.5349023119</v>
      </c>
      <c r="CO91" s="200">
        <f t="shared" si="74"/>
        <v>-6203151.8217881769</v>
      </c>
      <c r="CP91" s="200">
        <f t="shared" si="74"/>
        <v>-13865442.323515981</v>
      </c>
      <c r="CQ91" s="200">
        <f t="shared" si="74"/>
        <v>-13849512.228044368</v>
      </c>
      <c r="CR91" s="197">
        <f t="shared" si="73"/>
        <v>-9404890.8807425499</v>
      </c>
      <c r="CS91" s="200">
        <f>CS31-CS89</f>
        <v>2354598.0628953055</v>
      </c>
      <c r="CT91" s="200">
        <f t="shared" ref="CT91:CV91" si="75">CT31-CT89</f>
        <v>2544753.2768523321</v>
      </c>
      <c r="CU91" s="200">
        <f t="shared" si="75"/>
        <v>-81989.245561376214</v>
      </c>
      <c r="CV91" s="200">
        <f t="shared" si="75"/>
        <v>-2104089.8256627023</v>
      </c>
      <c r="CW91" s="197">
        <f>CW31-CW89</f>
        <v>-14250974.25395003</v>
      </c>
    </row>
    <row r="92" spans="1:101" ht="15.75" customHeight="1">
      <c r="A92" s="119"/>
      <c r="B92" s="209"/>
      <c r="C92" s="273" t="s">
        <v>1366</v>
      </c>
      <c r="D92" s="273" t="s">
        <v>1366</v>
      </c>
      <c r="E92" s="273" t="s">
        <v>1366</v>
      </c>
      <c r="F92" s="273" t="s">
        <v>1366</v>
      </c>
      <c r="G92" s="339"/>
      <c r="H92" s="340" t="s">
        <v>1366</v>
      </c>
      <c r="I92" s="273" t="s">
        <v>1366</v>
      </c>
      <c r="J92" s="273" t="s">
        <v>1366</v>
      </c>
      <c r="K92" s="273" t="s">
        <v>1366</v>
      </c>
      <c r="L92" s="341"/>
      <c r="M92" s="340" t="s">
        <v>1366</v>
      </c>
      <c r="N92" s="209"/>
      <c r="O92" s="273" t="s">
        <v>1366</v>
      </c>
      <c r="P92" s="273" t="s">
        <v>1366</v>
      </c>
      <c r="Q92" s="273" t="s">
        <v>1366</v>
      </c>
      <c r="R92" s="273" t="s">
        <v>1366</v>
      </c>
      <c r="S92" s="339"/>
      <c r="T92" s="340" t="s">
        <v>1366</v>
      </c>
      <c r="U92" s="273" t="s">
        <v>1366</v>
      </c>
      <c r="V92" s="273" t="s">
        <v>1366</v>
      </c>
      <c r="W92" s="273" t="s">
        <v>1366</v>
      </c>
      <c r="X92" s="341"/>
      <c r="Y92" s="340" t="s">
        <v>1366</v>
      </c>
      <c r="Z92" s="209"/>
      <c r="AA92" s="273" t="s">
        <v>1366</v>
      </c>
      <c r="AB92" s="273" t="s">
        <v>1366</v>
      </c>
      <c r="AC92" s="273" t="s">
        <v>1366</v>
      </c>
      <c r="AD92" s="273" t="s">
        <v>1366</v>
      </c>
      <c r="AE92" s="339"/>
      <c r="AF92" s="340" t="s">
        <v>1366</v>
      </c>
      <c r="AG92" s="273" t="s">
        <v>1366</v>
      </c>
      <c r="AH92" s="273" t="s">
        <v>1366</v>
      </c>
      <c r="AI92" s="273" t="s">
        <v>1366</v>
      </c>
      <c r="AJ92" s="341"/>
      <c r="AK92" s="340" t="s">
        <v>1366</v>
      </c>
      <c r="AL92" s="209"/>
      <c r="AM92" s="273" t="s">
        <v>1366</v>
      </c>
      <c r="AN92" s="273" t="s">
        <v>1366</v>
      </c>
      <c r="AO92" s="273" t="s">
        <v>1366</v>
      </c>
      <c r="AP92" s="273" t="s">
        <v>1366</v>
      </c>
      <c r="AQ92" s="339"/>
      <c r="AR92" s="340" t="s">
        <v>1366</v>
      </c>
      <c r="AS92" s="273" t="s">
        <v>1366</v>
      </c>
      <c r="AT92" s="273" t="s">
        <v>1366</v>
      </c>
      <c r="AU92" s="273" t="s">
        <v>1366</v>
      </c>
      <c r="AV92" s="341"/>
      <c r="AW92" s="340" t="s">
        <v>1366</v>
      </c>
      <c r="AX92" s="209"/>
      <c r="AY92" s="273" t="s">
        <v>1366</v>
      </c>
      <c r="AZ92" s="273" t="s">
        <v>1366</v>
      </c>
      <c r="BA92" s="273" t="s">
        <v>1366</v>
      </c>
      <c r="BB92" s="273" t="s">
        <v>1366</v>
      </c>
      <c r="BC92" s="339"/>
      <c r="BD92" s="340" t="s">
        <v>1366</v>
      </c>
      <c r="BE92" s="273" t="s">
        <v>1366</v>
      </c>
      <c r="BF92" s="273" t="s">
        <v>1366</v>
      </c>
      <c r="BG92" s="273" t="s">
        <v>1366</v>
      </c>
      <c r="BH92" s="341"/>
      <c r="BI92" s="340" t="s">
        <v>1366</v>
      </c>
      <c r="BJ92" s="209"/>
      <c r="BK92" s="273" t="s">
        <v>1366</v>
      </c>
      <c r="BL92" s="273" t="s">
        <v>1366</v>
      </c>
      <c r="BM92" s="273" t="s">
        <v>1366</v>
      </c>
      <c r="BN92" s="273" t="s">
        <v>1366</v>
      </c>
      <c r="BO92" s="339"/>
      <c r="BP92" s="340" t="s">
        <v>1366</v>
      </c>
      <c r="BQ92" s="273" t="s">
        <v>1366</v>
      </c>
      <c r="BR92" s="273" t="s">
        <v>1366</v>
      </c>
      <c r="BS92" s="273" t="s">
        <v>1366</v>
      </c>
      <c r="BT92" s="341"/>
      <c r="BU92" s="340" t="s">
        <v>1366</v>
      </c>
      <c r="BV92" s="209"/>
      <c r="BW92" s="273" t="s">
        <v>1366</v>
      </c>
      <c r="BX92" s="273" t="s">
        <v>1366</v>
      </c>
      <c r="BY92" s="273" t="s">
        <v>1366</v>
      </c>
      <c r="BZ92" s="273" t="s">
        <v>1366</v>
      </c>
      <c r="CA92" s="339"/>
      <c r="CB92" s="340" t="s">
        <v>1366</v>
      </c>
      <c r="CC92" s="273" t="s">
        <v>1366</v>
      </c>
      <c r="CD92" s="273" t="s">
        <v>1366</v>
      </c>
      <c r="CE92" s="273" t="s">
        <v>1366</v>
      </c>
      <c r="CF92" s="341"/>
      <c r="CG92" s="340" t="s">
        <v>1366</v>
      </c>
      <c r="CH92" s="209"/>
      <c r="CI92" s="341" t="s">
        <v>1366</v>
      </c>
      <c r="CJ92" s="341"/>
      <c r="CK92" s="341"/>
      <c r="CL92" s="341"/>
      <c r="CM92" s="273"/>
      <c r="CN92" s="341" t="s">
        <v>1366</v>
      </c>
      <c r="CO92" s="341"/>
      <c r="CP92" s="341"/>
      <c r="CQ92" s="341"/>
      <c r="CR92" s="273"/>
      <c r="CS92" s="341" t="s">
        <v>1366</v>
      </c>
      <c r="CT92" s="341"/>
      <c r="CU92" s="341"/>
      <c r="CV92" s="341"/>
      <c r="CW92" s="273"/>
    </row>
    <row r="93" spans="1:101" ht="15.75" customHeight="1">
      <c r="A93" s="118" t="s">
        <v>298</v>
      </c>
      <c r="B93" s="209">
        <v>60</v>
      </c>
      <c r="C93" s="342">
        <f t="shared" ref="C93:M93" si="76">IF((C31-C27)=0,"",C91/(C31-C27))</f>
        <v>-0.3509775522932233</v>
      </c>
      <c r="D93" s="342">
        <f t="shared" si="76"/>
        <v>-0.21032152794178294</v>
      </c>
      <c r="E93" s="342">
        <f t="shared" si="76"/>
        <v>-1.0373102521777704</v>
      </c>
      <c r="F93" s="342">
        <f t="shared" si="76"/>
        <v>-0.83699162468473209</v>
      </c>
      <c r="G93" s="343">
        <f t="shared" si="76"/>
        <v>-0.57820277507362683</v>
      </c>
      <c r="H93" s="344">
        <f t="shared" si="76"/>
        <v>-0.20429144071543542</v>
      </c>
      <c r="I93" s="342">
        <f t="shared" si="76"/>
        <v>-0.15864123132930572</v>
      </c>
      <c r="J93" s="342">
        <f t="shared" si="76"/>
        <v>-0.29320153540317989</v>
      </c>
      <c r="K93" s="342">
        <f t="shared" si="76"/>
        <v>-0.10169225429687283</v>
      </c>
      <c r="L93" s="345">
        <f t="shared" si="76"/>
        <v>-0.18594674738008315</v>
      </c>
      <c r="M93" s="344">
        <f t="shared" si="76"/>
        <v>-0.25821295203645261</v>
      </c>
      <c r="N93" s="209">
        <v>60</v>
      </c>
      <c r="O93" s="342">
        <f t="shared" ref="O93:Y93" si="77">IF((O31-O27)=0,"",O91/(O31-O27))</f>
        <v>0.13024395432173461</v>
      </c>
      <c r="P93" s="342">
        <f t="shared" si="77"/>
        <v>0.17594847340300576</v>
      </c>
      <c r="Q93" s="342">
        <f t="shared" si="77"/>
        <v>5.7306491834744094E-2</v>
      </c>
      <c r="R93" s="342">
        <f t="shared" si="77"/>
        <v>8.529786291045105E-2</v>
      </c>
      <c r="S93" s="343">
        <f t="shared" si="77"/>
        <v>0.11192110505198541</v>
      </c>
      <c r="T93" s="344">
        <f t="shared" si="77"/>
        <v>-0.22540825780144588</v>
      </c>
      <c r="U93" s="342">
        <f t="shared" si="77"/>
        <v>-0.25895034008429069</v>
      </c>
      <c r="V93" s="342">
        <f t="shared" si="77"/>
        <v>-0.23104317650993222</v>
      </c>
      <c r="W93" s="342">
        <f t="shared" si="77"/>
        <v>-0.17470950266428273</v>
      </c>
      <c r="X93" s="345">
        <f t="shared" si="77"/>
        <v>-0.21964695468207759</v>
      </c>
      <c r="Y93" s="344">
        <f t="shared" si="77"/>
        <v>-0.11416835380908427</v>
      </c>
      <c r="Z93" s="209">
        <v>60</v>
      </c>
      <c r="AA93" s="342">
        <f t="shared" ref="AA93:AK93" si="78">IF((AA31-AA27)=0,"",AA91/(AA31-AA27))</f>
        <v>0.20464634428702741</v>
      </c>
      <c r="AB93" s="342">
        <f t="shared" si="78"/>
        <v>0.20563883828950225</v>
      </c>
      <c r="AC93" s="342">
        <f t="shared" si="78"/>
        <v>0.16553895393072626</v>
      </c>
      <c r="AD93" s="342">
        <f t="shared" si="78"/>
        <v>0.19516294420742381</v>
      </c>
      <c r="AE93" s="343">
        <f t="shared" si="78"/>
        <v>0.19188459341031219</v>
      </c>
      <c r="AF93" s="344">
        <f t="shared" si="78"/>
        <v>-0.15453131246547144</v>
      </c>
      <c r="AG93" s="342">
        <f t="shared" si="78"/>
        <v>-0.30981979304269375</v>
      </c>
      <c r="AH93" s="342">
        <f t="shared" si="78"/>
        <v>-0.3714257428088456</v>
      </c>
      <c r="AI93" s="342">
        <f t="shared" si="78"/>
        <v>-0.51736241773793956</v>
      </c>
      <c r="AJ93" s="345">
        <f t="shared" si="78"/>
        <v>-0.35200967900625368</v>
      </c>
      <c r="AK93" s="344">
        <f t="shared" si="78"/>
        <v>-0.1503552331533427</v>
      </c>
      <c r="AL93" s="209">
        <v>60</v>
      </c>
      <c r="AM93" s="342">
        <f t="shared" ref="AM93:AW93" si="79">IF((AM31-AM27)=0,"",AM91/(AM31-AM27))</f>
        <v>0.34451172889977916</v>
      </c>
      <c r="AN93" s="342">
        <f t="shared" si="79"/>
        <v>0.40057773485149595</v>
      </c>
      <c r="AO93" s="342">
        <f t="shared" si="79"/>
        <v>0.58164651681602164</v>
      </c>
      <c r="AP93" s="342">
        <f t="shared" si="79"/>
        <v>0.45766691595010595</v>
      </c>
      <c r="AQ93" s="343">
        <f t="shared" si="79"/>
        <v>0.45759103650043587</v>
      </c>
      <c r="AR93" s="344">
        <f t="shared" si="79"/>
        <v>-4.651466768830468E-2</v>
      </c>
      <c r="AS93" s="342">
        <f t="shared" si="79"/>
        <v>-0.12780926344164115</v>
      </c>
      <c r="AT93" s="342">
        <f t="shared" si="79"/>
        <v>-0.4339871567888075</v>
      </c>
      <c r="AU93" s="342">
        <f t="shared" si="79"/>
        <v>-0.47486940767757241</v>
      </c>
      <c r="AV93" s="345">
        <f t="shared" si="79"/>
        <v>-0.27827141777338266</v>
      </c>
      <c r="AW93" s="344">
        <f t="shared" si="79"/>
        <v>0.10586992790489119</v>
      </c>
      <c r="AX93" s="209">
        <v>60</v>
      </c>
      <c r="AY93" s="342">
        <f t="shared" ref="AY93:BI93" si="80">IF((AY31-AY27)=0,"",AY91/(AY31-AY27))</f>
        <v>0.39483192180929066</v>
      </c>
      <c r="AZ93" s="342">
        <f t="shared" si="80"/>
        <v>0.43388070605026674</v>
      </c>
      <c r="BA93" s="342">
        <f t="shared" si="80"/>
        <v>0.77712369216837796</v>
      </c>
      <c r="BB93" s="342">
        <f t="shared" si="80"/>
        <v>0.44990946279933819</v>
      </c>
      <c r="BC93" s="343">
        <f t="shared" si="80"/>
        <v>0.54617950697051199</v>
      </c>
      <c r="BD93" s="344">
        <f t="shared" si="80"/>
        <v>0.43252266335093364</v>
      </c>
      <c r="BE93" s="342">
        <f t="shared" si="80"/>
        <v>0.29769799723268303</v>
      </c>
      <c r="BF93" s="342">
        <f t="shared" si="80"/>
        <v>-1.1384030403806158</v>
      </c>
      <c r="BG93" s="342">
        <f t="shared" si="80"/>
        <v>-1.4217338513581843</v>
      </c>
      <c r="BH93" s="345">
        <f t="shared" si="80"/>
        <v>-0.59594682931695397</v>
      </c>
      <c r="BI93" s="344">
        <f t="shared" si="80"/>
        <v>0.2040660815096397</v>
      </c>
      <c r="BJ93" s="209">
        <v>60</v>
      </c>
      <c r="BK93" s="342" t="str">
        <f t="shared" ref="BK93:BU93" si="81">IF((BK31-BK27)=0,"",BK91/(BK31-BK27))</f>
        <v/>
      </c>
      <c r="BL93" s="342" t="str">
        <f t="shared" si="81"/>
        <v/>
      </c>
      <c r="BM93" s="342" t="str">
        <f t="shared" si="81"/>
        <v/>
      </c>
      <c r="BN93" s="342" t="str">
        <f t="shared" si="81"/>
        <v/>
      </c>
      <c r="BO93" s="343" t="str">
        <f t="shared" si="81"/>
        <v/>
      </c>
      <c r="BP93" s="344" t="str">
        <f t="shared" si="81"/>
        <v/>
      </c>
      <c r="BQ93" s="342" t="str">
        <f t="shared" si="81"/>
        <v/>
      </c>
      <c r="BR93" s="342" t="str">
        <f t="shared" si="81"/>
        <v/>
      </c>
      <c r="BS93" s="342" t="str">
        <f t="shared" si="81"/>
        <v/>
      </c>
      <c r="BT93" s="345" t="str">
        <f t="shared" si="81"/>
        <v/>
      </c>
      <c r="BU93" s="344" t="str">
        <f t="shared" si="81"/>
        <v/>
      </c>
      <c r="BV93" s="209">
        <v>60</v>
      </c>
      <c r="BW93" s="342">
        <f t="shared" ref="BW93:CG93" si="82">IF((BW31-BW27)=0,"",BW91/(BW31-BW27))</f>
        <v>0.58622112235823132</v>
      </c>
      <c r="BX93" s="342">
        <f t="shared" si="82"/>
        <v>0.562602046946312</v>
      </c>
      <c r="BY93" s="342">
        <f t="shared" si="82"/>
        <v>0.63961040053477247</v>
      </c>
      <c r="BZ93" s="342">
        <f t="shared" si="82"/>
        <v>0.58943862046455908</v>
      </c>
      <c r="CA93" s="343">
        <f t="shared" si="82"/>
        <v>0.59783077397446749</v>
      </c>
      <c r="CB93" s="344">
        <f t="shared" si="82"/>
        <v>-0.10161687183316157</v>
      </c>
      <c r="CC93" s="342">
        <f t="shared" si="82"/>
        <v>-0.17894396385008038</v>
      </c>
      <c r="CD93" s="342">
        <f t="shared" si="82"/>
        <v>-0.14430923896089187</v>
      </c>
      <c r="CE93" s="342">
        <f t="shared" si="82"/>
        <v>0.4090380367079241</v>
      </c>
      <c r="CF93" s="345">
        <f t="shared" si="82"/>
        <v>-9.7817673265494735E-3</v>
      </c>
      <c r="CG93" s="344">
        <f t="shared" si="82"/>
        <v>0.41439551585097339</v>
      </c>
      <c r="CH93" s="209">
        <v>60</v>
      </c>
      <c r="CI93" s="345">
        <f t="shared" ref="CI93:CW93" si="83">IF((CI31-CI27)=0,"",CI91/(CI31-CI27))</f>
        <v>0.26790950752816034</v>
      </c>
      <c r="CJ93" s="345">
        <f t="shared" si="83"/>
        <v>0.32237625200395043</v>
      </c>
      <c r="CK93" s="345">
        <f t="shared" si="83"/>
        <v>0.43602360536467311</v>
      </c>
      <c r="CL93" s="345">
        <f t="shared" si="83"/>
        <v>0.34138141677583139</v>
      </c>
      <c r="CM93" s="373">
        <f t="shared" si="83"/>
        <v>7.7745477898258086E-2</v>
      </c>
      <c r="CN93" s="345">
        <f t="shared" ref="CN93:CQ93" si="84">IF((CN31-CN27)=0,"",CN91/(CN31-CN27))</f>
        <v>-0.11699575314096056</v>
      </c>
      <c r="CO93" s="345">
        <f t="shared" si="84"/>
        <v>-0.17372619302240838</v>
      </c>
      <c r="CP93" s="345">
        <f t="shared" si="84"/>
        <v>-0.36016048997342964</v>
      </c>
      <c r="CQ93" s="345">
        <f t="shared" si="84"/>
        <v>-0.3315830809009524</v>
      </c>
      <c r="CR93" s="373">
        <f t="shared" si="83"/>
        <v>-0.47261796940256373</v>
      </c>
      <c r="CS93" s="345">
        <f t="shared" ref="CS93:CV93" si="85">IF((CS31-CS27)=0,"",CS91/(CS31-CS27))</f>
        <v>4.1805008635647622E-2</v>
      </c>
      <c r="CT93" s="345">
        <f t="shared" si="85"/>
        <v>4.0494347390187112E-2</v>
      </c>
      <c r="CU93" s="345">
        <f t="shared" si="85"/>
        <v>-1.1694427876995585E-3</v>
      </c>
      <c r="CV93" s="345">
        <f t="shared" si="85"/>
        <v>-2.7622362563849354E-2</v>
      </c>
      <c r="CW93" s="373">
        <f t="shared" si="83"/>
        <v>-0.12873773834499255</v>
      </c>
    </row>
    <row r="94" spans="1:101" ht="15.75" customHeight="1">
      <c r="A94" s="118" t="s">
        <v>300</v>
      </c>
      <c r="B94" s="209">
        <v>61</v>
      </c>
      <c r="C94" s="347">
        <f>IF((C31-C27-C24)=0,"",(C72+C65-C63)/(C31-C27-C24))</f>
        <v>1.1552818825125546</v>
      </c>
      <c r="D94" s="347">
        <f t="shared" ref="D94:M94" si="86">IF((D31-D27-D24)=0,"",(D72+D65-D63)/(D31-D27-D24))</f>
        <v>1.0090698747733373</v>
      </c>
      <c r="E94" s="347">
        <f t="shared" si="86"/>
        <v>1.5932277733581619</v>
      </c>
      <c r="F94" s="347">
        <f t="shared" si="86"/>
        <v>1.4587926686964747</v>
      </c>
      <c r="G94" s="343">
        <f t="shared" si="86"/>
        <v>1.2827174799727112</v>
      </c>
      <c r="H94" s="348">
        <f t="shared" si="86"/>
        <v>1.1304448530800437</v>
      </c>
      <c r="I94" s="347">
        <f t="shared" si="86"/>
        <v>1.0839836635252071</v>
      </c>
      <c r="J94" s="347">
        <f t="shared" si="86"/>
        <v>1.1927263424582575</v>
      </c>
      <c r="K94" s="347">
        <f t="shared" si="86"/>
        <v>1.0169823629795354</v>
      </c>
      <c r="L94" s="345">
        <f t="shared" si="86"/>
        <v>1.101818738904544</v>
      </c>
      <c r="M94" s="349">
        <f t="shared" si="86"/>
        <v>1.1351461182719937</v>
      </c>
      <c r="N94" s="209">
        <v>61</v>
      </c>
      <c r="O94" s="347">
        <f>IF((O31-O27-O24)=0,"",(O72+O65-O63)/(O31-O27-O24))</f>
        <v>0.77778559031214234</v>
      </c>
      <c r="P94" s="347">
        <f t="shared" ref="P94:Y94" si="87">IF((P31-P27-P24)=0,"",(P72+P65-P63)/(P31-P27-P24))</f>
        <v>0.71707761012729176</v>
      </c>
      <c r="Q94" s="347">
        <f t="shared" si="87"/>
        <v>0.78580917624924351</v>
      </c>
      <c r="R94" s="347">
        <f t="shared" si="87"/>
        <v>0.76168447040412679</v>
      </c>
      <c r="S94" s="343">
        <f t="shared" si="87"/>
        <v>0.75968637823198759</v>
      </c>
      <c r="T94" s="348">
        <f t="shared" si="87"/>
        <v>1.158897748563106</v>
      </c>
      <c r="U94" s="347">
        <f t="shared" si="87"/>
        <v>1.186593361286111</v>
      </c>
      <c r="V94" s="347">
        <f t="shared" si="87"/>
        <v>1.1496350825591586</v>
      </c>
      <c r="W94" s="347">
        <f t="shared" si="87"/>
        <v>1.0956523346264597</v>
      </c>
      <c r="X94" s="345">
        <f t="shared" si="87"/>
        <v>1.1440999995707632</v>
      </c>
      <c r="Y94" s="349">
        <f t="shared" si="87"/>
        <v>1.0218101415915113</v>
      </c>
      <c r="Z94" s="209">
        <v>61</v>
      </c>
      <c r="AA94" s="347">
        <f>IF((AA31-AA27-AA24)=0,"",(AA72+AA65-AA63)/(AA31-AA27-AA24))</f>
        <v>0.73992367881221599</v>
      </c>
      <c r="AB94" s="347">
        <f t="shared" ref="AB94:AK94" si="88">IF((AB31-AB27-AB24)=0,"",(AB72+AB65-AB63)/(AB31-AB27-AB24))</f>
        <v>0.72794370239178929</v>
      </c>
      <c r="AC94" s="347">
        <f t="shared" si="88"/>
        <v>0.74667861071535691</v>
      </c>
      <c r="AD94" s="347">
        <f t="shared" si="88"/>
        <v>0.71904986938591575</v>
      </c>
      <c r="AE94" s="343">
        <f t="shared" si="88"/>
        <v>0.73266685425757172</v>
      </c>
      <c r="AF94" s="348">
        <f t="shared" si="88"/>
        <v>1.1102130402809083</v>
      </c>
      <c r="AG94" s="347">
        <f t="shared" si="88"/>
        <v>1.2579265782655307</v>
      </c>
      <c r="AH94" s="347">
        <f t="shared" si="88"/>
        <v>1.3100405372839128</v>
      </c>
      <c r="AI94" s="347">
        <f t="shared" si="88"/>
        <v>1.4543440785884598</v>
      </c>
      <c r="AJ94" s="345">
        <f t="shared" si="88"/>
        <v>1.2960551769772746</v>
      </c>
      <c r="AK94" s="349">
        <f t="shared" si="88"/>
        <v>1.0871731096716832</v>
      </c>
      <c r="AL94" s="209">
        <v>61</v>
      </c>
      <c r="AM94" s="347">
        <f>IF((AM31-AM27-AM24)=0,"",(AM72+AM65-AM63)/(AM31-AM27-AM24))</f>
        <v>0.63302062080948784</v>
      </c>
      <c r="AN94" s="347">
        <f t="shared" ref="AN94:AW94" si="89">IF((AN31-AN27-AN24)=0,"",(AN72+AN65-AN63)/(AN31-AN27-AN24))</f>
        <v>0.57244600792526235</v>
      </c>
      <c r="AO94" s="347">
        <f t="shared" si="89"/>
        <v>0.38717739485630004</v>
      </c>
      <c r="AP94" s="347">
        <f t="shared" si="89"/>
        <v>0.50893768525385441</v>
      </c>
      <c r="AQ94" s="343">
        <f t="shared" si="89"/>
        <v>0.51317873008624382</v>
      </c>
      <c r="AR94" s="348">
        <f t="shared" si="89"/>
        <v>1.0182635454626991</v>
      </c>
      <c r="AS94" s="347">
        <f t="shared" si="89"/>
        <v>1.0921603425062316</v>
      </c>
      <c r="AT94" s="347">
        <f t="shared" si="89"/>
        <v>1.3890281246018934</v>
      </c>
      <c r="AU94" s="347">
        <f t="shared" si="89"/>
        <v>1.4245769822543706</v>
      </c>
      <c r="AV94" s="345">
        <f t="shared" si="89"/>
        <v>1.2381177877862499</v>
      </c>
      <c r="AW94" s="349">
        <f t="shared" si="89"/>
        <v>0.859678768996474</v>
      </c>
      <c r="AX94" s="209">
        <v>61</v>
      </c>
      <c r="AY94" s="347">
        <f>IF((AY31-AY27-AY24)=0,"",(AY72+AY65-AY63)/(AY31-AY27-AY24))</f>
        <v>0.59727884807598441</v>
      </c>
      <c r="AZ94" s="347">
        <f t="shared" ref="AZ94:BI94" si="90">IF((AZ31-AZ27-AZ24)=0,"",(AZ72+AZ65-AZ63)/(AZ31-AZ27-AZ24))</f>
        <v>0.55668068914993574</v>
      </c>
      <c r="BA94" s="347">
        <f t="shared" si="90"/>
        <v>0.21141361772907949</v>
      </c>
      <c r="BB94" s="347">
        <f t="shared" si="90"/>
        <v>0.53829319965440914</v>
      </c>
      <c r="BC94" s="343">
        <f t="shared" si="90"/>
        <v>0.44316109626617578</v>
      </c>
      <c r="BD94" s="348">
        <f t="shared" si="90"/>
        <v>0.54737789210551491</v>
      </c>
      <c r="BE94" s="347">
        <f t="shared" si="90"/>
        <v>0.67854385090147684</v>
      </c>
      <c r="BF94" s="347">
        <f t="shared" si="90"/>
        <v>2.101720653156097</v>
      </c>
      <c r="BG94" s="347">
        <f t="shared" si="90"/>
        <v>2.3833660290160674</v>
      </c>
      <c r="BH94" s="345">
        <f t="shared" si="90"/>
        <v>1.5649048853351912</v>
      </c>
      <c r="BI94" s="349">
        <f t="shared" si="90"/>
        <v>0.77916911742371298</v>
      </c>
      <c r="BJ94" s="209">
        <v>61</v>
      </c>
      <c r="BK94" s="347" t="str">
        <f>IF((BK31-BK27-BK24)=0,"",(BK72+BK65-BK63)/(BK31-BK27-BK24))</f>
        <v/>
      </c>
      <c r="BL94" s="347" t="str">
        <f t="shared" ref="BL94:BU94" si="91">IF((BL31-BL27-BL24)=0,"",(BL72+BL65-BL63)/(BL31-BL27-BL24))</f>
        <v/>
      </c>
      <c r="BM94" s="347" t="str">
        <f t="shared" si="91"/>
        <v/>
      </c>
      <c r="BN94" s="347" t="str">
        <f t="shared" si="91"/>
        <v/>
      </c>
      <c r="BO94" s="343" t="str">
        <f t="shared" si="91"/>
        <v/>
      </c>
      <c r="BP94" s="348" t="str">
        <f t="shared" si="91"/>
        <v/>
      </c>
      <c r="BQ94" s="347" t="str">
        <f t="shared" si="91"/>
        <v/>
      </c>
      <c r="BR94" s="347" t="str">
        <f t="shared" si="91"/>
        <v/>
      </c>
      <c r="BS94" s="347" t="str">
        <f t="shared" si="91"/>
        <v/>
      </c>
      <c r="BT94" s="345" t="str">
        <f t="shared" si="91"/>
        <v/>
      </c>
      <c r="BU94" s="349" t="str">
        <f t="shared" si="91"/>
        <v/>
      </c>
      <c r="BV94" s="209">
        <v>61</v>
      </c>
      <c r="BW94" s="347">
        <f>IF((BW31-BW27-BW24)=0,"",(BW72+BW65-BW63)/(BW31-BW27-BW24))</f>
        <v>0.40708517428636753</v>
      </c>
      <c r="BX94" s="347">
        <f t="shared" ref="BX94:CG94" si="92">IF((BX31-BX27-BX24)=0,"",(BX72+BX65-BX63)/(BX31-BX27-BX24))</f>
        <v>0.42929274978447324</v>
      </c>
      <c r="BY94" s="347">
        <f t="shared" si="92"/>
        <v>0.35350450066926914</v>
      </c>
      <c r="BZ94" s="347">
        <f t="shared" si="92"/>
        <v>0.40369737129217825</v>
      </c>
      <c r="CA94" s="343">
        <f t="shared" si="92"/>
        <v>0.39507091638160619</v>
      </c>
      <c r="CB94" s="348">
        <f t="shared" si="92"/>
        <v>1.0820687280307213</v>
      </c>
      <c r="CC94" s="347">
        <f t="shared" si="92"/>
        <v>1.1588017355403613</v>
      </c>
      <c r="CD94" s="347">
        <f t="shared" si="92"/>
        <v>1.1222713250372884</v>
      </c>
      <c r="CE94" s="347">
        <f t="shared" si="92"/>
        <v>0.56909985057922463</v>
      </c>
      <c r="CF94" s="345">
        <f t="shared" si="92"/>
        <v>0.98888088431198506</v>
      </c>
      <c r="CG94" s="349">
        <f t="shared" si="92"/>
        <v>0.57433924502798606</v>
      </c>
      <c r="CH94" s="209">
        <v>61</v>
      </c>
      <c r="CI94" s="345">
        <f t="shared" ref="CI94:CW94" si="93">IF((CI31-CI27-CI24)=0,"",(CI72+CI65-CI63)/(CI31-CI27-CI24))</f>
        <v>0.68608427895195823</v>
      </c>
      <c r="CJ94" s="345">
        <f t="shared" si="93"/>
        <v>0.62601214942595795</v>
      </c>
      <c r="CK94" s="345">
        <f t="shared" si="93"/>
        <v>0.4987175187941747</v>
      </c>
      <c r="CL94" s="345">
        <f t="shared" si="93"/>
        <v>0.5933087487246228</v>
      </c>
      <c r="CM94" s="346">
        <f t="shared" si="93"/>
        <v>0.79304442830892785</v>
      </c>
      <c r="CN94" s="345">
        <f t="shared" ref="CN94:CQ94" si="94">IF((CN31-CN27-CN24)=0,"",(CN72+CN65-CN63)/(CN31-CN27-CN24))</f>
        <v>1.0713907712148352</v>
      </c>
      <c r="CO94" s="345">
        <f t="shared" si="94"/>
        <v>1.122121547867843</v>
      </c>
      <c r="CP94" s="345">
        <f t="shared" si="94"/>
        <v>1.295551343024816</v>
      </c>
      <c r="CQ94" s="345">
        <f t="shared" si="94"/>
        <v>1.2669105414838417</v>
      </c>
      <c r="CR94" s="346">
        <f t="shared" si="93"/>
        <v>1.1897698847995826</v>
      </c>
      <c r="CS94" s="345">
        <f t="shared" ref="CS94:CV94" si="95">IF((CS31-CS27-CS24)=0,"",(CS72+CS65-CS63)/(CS31-CS27-CS24))</f>
        <v>0.91242447290431072</v>
      </c>
      <c r="CT94" s="345">
        <f t="shared" si="95"/>
        <v>0.90789800492130168</v>
      </c>
      <c r="CU94" s="345">
        <f t="shared" si="95"/>
        <v>0.93626733990479249</v>
      </c>
      <c r="CV94" s="345">
        <f t="shared" si="95"/>
        <v>0.96266197338390802</v>
      </c>
      <c r="CW94" s="346">
        <f t="shared" si="93"/>
        <v>1.0375629390006624</v>
      </c>
    </row>
    <row r="95" spans="1:101" ht="15.75" customHeight="1">
      <c r="A95" s="118" t="s">
        <v>302</v>
      </c>
      <c r="B95" s="209">
        <v>62</v>
      </c>
      <c r="C95" s="347">
        <f>IF((C31-C27)=0,"",(C72)/(C31-C27))</f>
        <v>0.25877607326451868</v>
      </c>
      <c r="D95" s="347">
        <f t="shared" ref="D95:M95" si="96">IF((D31-D27)=0,"",(D72)/(D31-D27))</f>
        <v>0.23630390078929775</v>
      </c>
      <c r="E95" s="347">
        <f t="shared" si="96"/>
        <v>0.41251026458026846</v>
      </c>
      <c r="F95" s="347">
        <f t="shared" si="96"/>
        <v>0.38381715817783174</v>
      </c>
      <c r="G95" s="343">
        <f t="shared" si="96"/>
        <v>0.31623251370573457</v>
      </c>
      <c r="H95" s="348">
        <f t="shared" si="96"/>
        <v>0.10059762609039936</v>
      </c>
      <c r="I95" s="347">
        <f t="shared" si="96"/>
        <v>8.7660768087126653E-2</v>
      </c>
      <c r="J95" s="347">
        <f t="shared" si="96"/>
        <v>9.3331870547182311E-2</v>
      </c>
      <c r="K95" s="347">
        <f t="shared" si="96"/>
        <v>8.5968269452290524E-2</v>
      </c>
      <c r="L95" s="345">
        <f t="shared" si="96"/>
        <v>9.1413882318573988E-2</v>
      </c>
      <c r="M95" s="349">
        <f t="shared" si="96"/>
        <v>0.1328327212384505</v>
      </c>
      <c r="N95" s="209">
        <v>62</v>
      </c>
      <c r="O95" s="347">
        <f t="shared" ref="O95:Y95" si="97">IF((O31-O27)=0,"",(O72)/(O31-O27))</f>
        <v>0.12161614675822524</v>
      </c>
      <c r="P95" s="347">
        <f t="shared" si="97"/>
        <v>0.12560569489256057</v>
      </c>
      <c r="Q95" s="347">
        <f t="shared" si="97"/>
        <v>0.14573058013725756</v>
      </c>
      <c r="R95" s="347">
        <f t="shared" si="97"/>
        <v>0.1552907670639497</v>
      </c>
      <c r="S95" s="343">
        <f t="shared" si="97"/>
        <v>0.1377536490315269</v>
      </c>
      <c r="T95" s="348">
        <f t="shared" si="97"/>
        <v>9.0604042159342174E-2</v>
      </c>
      <c r="U95" s="347">
        <f t="shared" si="97"/>
        <v>8.4959482668335279E-2</v>
      </c>
      <c r="V95" s="347">
        <f t="shared" si="97"/>
        <v>7.5620354272635484E-2</v>
      </c>
      <c r="W95" s="347">
        <f t="shared" si="97"/>
        <v>8.0231574121020735E-2</v>
      </c>
      <c r="X95" s="345">
        <f t="shared" si="97"/>
        <v>8.2239224919336107E-2</v>
      </c>
      <c r="Y95" s="349">
        <f t="shared" si="97"/>
        <v>9.9899501932509044E-2</v>
      </c>
      <c r="Z95" s="209">
        <v>62</v>
      </c>
      <c r="AA95" s="347">
        <f t="shared" ref="AA95:AK95" si="98">IF((AA31-AA27)=0,"",(AA72)/(AA31-AA27))</f>
        <v>7.3297236365000712E-2</v>
      </c>
      <c r="AB95" s="347">
        <f t="shared" si="98"/>
        <v>7.7985469785875339E-2</v>
      </c>
      <c r="AC95" s="347">
        <f t="shared" si="98"/>
        <v>8.1541509427697875E-2</v>
      </c>
      <c r="AD95" s="347">
        <f t="shared" si="98"/>
        <v>8.7061567921670066E-2</v>
      </c>
      <c r="AE95" s="343">
        <f t="shared" si="98"/>
        <v>8.0629399501304669E-2</v>
      </c>
      <c r="AF95" s="348">
        <f t="shared" si="98"/>
        <v>6.0372633549536286E-2</v>
      </c>
      <c r="AG95" s="347">
        <f t="shared" si="98"/>
        <v>6.0931519733042012E-2</v>
      </c>
      <c r="AH95" s="347">
        <f t="shared" si="98"/>
        <v>5.7021000782807758E-2</v>
      </c>
      <c r="AI95" s="347">
        <f t="shared" si="98"/>
        <v>6.3954486025051632E-2</v>
      </c>
      <c r="AJ95" s="345">
        <f t="shared" si="98"/>
        <v>6.0637836271499795E-2</v>
      </c>
      <c r="AK95" s="349">
        <f t="shared" si="98"/>
        <v>6.8049915804766339E-2</v>
      </c>
      <c r="AL95" s="209">
        <v>62</v>
      </c>
      <c r="AM95" s="347">
        <f t="shared" ref="AM95:AW95" si="99">IF((AM31-AM27)=0,"",(AM72)/(AM31-AM27))</f>
        <v>2.9709856759899764E-2</v>
      </c>
      <c r="AN95" s="347">
        <f t="shared" si="99"/>
        <v>3.1674745077557263E-2</v>
      </c>
      <c r="AO95" s="347">
        <f t="shared" si="99"/>
        <v>2.8959612364829419E-2</v>
      </c>
      <c r="AP95" s="347">
        <f t="shared" si="99"/>
        <v>3.3891492451685414E-2</v>
      </c>
      <c r="AQ95" s="343">
        <f t="shared" si="99"/>
        <v>3.1215820170194759E-2</v>
      </c>
      <c r="AR95" s="348">
        <f t="shared" si="99"/>
        <v>3.8485134131283676E-2</v>
      </c>
      <c r="AS95" s="347">
        <f t="shared" si="99"/>
        <v>4.1857937280722561E-2</v>
      </c>
      <c r="AT95" s="347">
        <f t="shared" si="99"/>
        <v>4.1762652541467146E-2</v>
      </c>
      <c r="AU95" s="347">
        <f t="shared" si="99"/>
        <v>5.1039526942541942E-2</v>
      </c>
      <c r="AV95" s="345">
        <f t="shared" si="99"/>
        <v>4.3469794549205923E-2</v>
      </c>
      <c r="AW95" s="349">
        <f t="shared" si="99"/>
        <v>3.7072867813073201E-2</v>
      </c>
      <c r="AX95" s="209">
        <v>62</v>
      </c>
      <c r="AY95" s="347">
        <f t="shared" ref="AY95:BI95" si="100">IF((AY31-AY27)=0,"",(AY72)/(AY31-AY27))</f>
        <v>1.0432238957851284E-2</v>
      </c>
      <c r="AZ95" s="347">
        <f t="shared" si="100"/>
        <v>1.1082538190799077E-2</v>
      </c>
      <c r="BA95" s="347">
        <f t="shared" si="100"/>
        <v>1.064774575112697E-2</v>
      </c>
      <c r="BB95" s="347">
        <f t="shared" si="100"/>
        <v>1.1972588764121127E-2</v>
      </c>
      <c r="BC95" s="343">
        <f t="shared" si="100"/>
        <v>1.1137869295157742E-2</v>
      </c>
      <c r="BD95" s="348">
        <f t="shared" si="100"/>
        <v>2.7380498836318084E-2</v>
      </c>
      <c r="BE95" s="347">
        <f t="shared" si="100"/>
        <v>2.7896138357400537E-2</v>
      </c>
      <c r="BF95" s="347">
        <f t="shared" si="100"/>
        <v>3.4074438828668251E-2</v>
      </c>
      <c r="BG95" s="347">
        <f t="shared" si="100"/>
        <v>3.8937782094989291E-2</v>
      </c>
      <c r="BH95" s="345">
        <f t="shared" si="100"/>
        <v>3.2823629549878511E-2</v>
      </c>
      <c r="BI95" s="349">
        <f t="shared" si="100"/>
        <v>1.7633639061383016E-2</v>
      </c>
      <c r="BJ95" s="209">
        <v>62</v>
      </c>
      <c r="BK95" s="347" t="str">
        <f t="shared" ref="BK95:BU95" si="101">IF((BK31-BK27)=0,"",(BK72)/(BK31-BK27))</f>
        <v/>
      </c>
      <c r="BL95" s="347" t="str">
        <f t="shared" si="101"/>
        <v/>
      </c>
      <c r="BM95" s="347" t="str">
        <f t="shared" si="101"/>
        <v/>
      </c>
      <c r="BN95" s="347" t="str">
        <f t="shared" si="101"/>
        <v/>
      </c>
      <c r="BO95" s="343" t="str">
        <f t="shared" si="101"/>
        <v/>
      </c>
      <c r="BP95" s="348" t="str">
        <f t="shared" si="101"/>
        <v/>
      </c>
      <c r="BQ95" s="347" t="str">
        <f t="shared" si="101"/>
        <v/>
      </c>
      <c r="BR95" s="347" t="str">
        <f t="shared" si="101"/>
        <v/>
      </c>
      <c r="BS95" s="347" t="str">
        <f t="shared" si="101"/>
        <v/>
      </c>
      <c r="BT95" s="345" t="str">
        <f t="shared" si="101"/>
        <v/>
      </c>
      <c r="BU95" s="349" t="str">
        <f t="shared" si="101"/>
        <v/>
      </c>
      <c r="BV95" s="209">
        <v>62</v>
      </c>
      <c r="BW95" s="347">
        <f t="shared" ref="BW95:CG95" si="102">IF((BW31-BW27)=0,"",(BW72)/(BW31-BW27))</f>
        <v>8.8513469503418932E-3</v>
      </c>
      <c r="BX95" s="347">
        <f t="shared" si="102"/>
        <v>9.5168964778766744E-3</v>
      </c>
      <c r="BY95" s="347">
        <f t="shared" si="102"/>
        <v>6.3956000550424571E-3</v>
      </c>
      <c r="BZ95" s="347">
        <f t="shared" si="102"/>
        <v>6.9659741147463086E-3</v>
      </c>
      <c r="CA95" s="343">
        <f t="shared" si="102"/>
        <v>7.7480549527817509E-3</v>
      </c>
      <c r="CB95" s="348">
        <f t="shared" si="102"/>
        <v>2.6629488564976954E-2</v>
      </c>
      <c r="CC95" s="347">
        <f t="shared" si="102"/>
        <v>2.3650424954231187E-2</v>
      </c>
      <c r="CD95" s="347">
        <f t="shared" si="102"/>
        <v>2.0471119976601629E-2</v>
      </c>
      <c r="CE95" s="347">
        <f t="shared" si="102"/>
        <v>2.2186877674698235E-2</v>
      </c>
      <c r="CF95" s="345">
        <f t="shared" si="102"/>
        <v>2.3197830411257708E-2</v>
      </c>
      <c r="CG95" s="349">
        <f t="shared" si="102"/>
        <v>1.2412266693881338E-2</v>
      </c>
      <c r="CH95" s="209">
        <v>62</v>
      </c>
      <c r="CI95" s="345">
        <f t="shared" ref="CI95:CW95" si="103">IF((CI31-CI27)=0,"",(CI72)/(CI31-CI27))</f>
        <v>6.0835823775697885E-2</v>
      </c>
      <c r="CJ95" s="345">
        <f t="shared" si="103"/>
        <v>6.0600854085288189E-2</v>
      </c>
      <c r="CK95" s="345">
        <f t="shared" si="103"/>
        <v>6.0619271021453189E-2</v>
      </c>
      <c r="CL95" s="345">
        <f t="shared" si="103"/>
        <v>6.6280021882076573E-2</v>
      </c>
      <c r="CM95" s="346">
        <f t="shared" si="103"/>
        <v>0.13844260157001362</v>
      </c>
      <c r="CN95" s="345">
        <f t="shared" si="103"/>
        <v>6.2125455847943066E-2</v>
      </c>
      <c r="CO95" s="345">
        <f t="shared" si="103"/>
        <v>6.05926895848393E-2</v>
      </c>
      <c r="CP95" s="345">
        <f t="shared" si="103"/>
        <v>6.0015734853850082E-2</v>
      </c>
      <c r="CQ95" s="345">
        <f t="shared" si="103"/>
        <v>6.5633259685650577E-2</v>
      </c>
      <c r="CR95" s="346">
        <f t="shared" si="103"/>
        <v>7.7273977770879923E-2</v>
      </c>
      <c r="CS95" s="345">
        <f t="shared" si="103"/>
        <v>6.1593391009109565E-2</v>
      </c>
      <c r="CT95" s="345">
        <f t="shared" si="103"/>
        <v>6.0596215073810168E-2</v>
      </c>
      <c r="CU95" s="345">
        <f t="shared" si="103"/>
        <v>6.0287862973578854E-2</v>
      </c>
      <c r="CV95" s="345">
        <f t="shared" si="103"/>
        <v>6.5925385499861586E-2</v>
      </c>
      <c r="CW95" s="346">
        <f t="shared" si="103"/>
        <v>9.8498704398948492E-2</v>
      </c>
    </row>
    <row r="96" spans="1:101" ht="15.75" customHeight="1">
      <c r="A96" s="118" t="s">
        <v>304</v>
      </c>
      <c r="B96" s="209">
        <v>63</v>
      </c>
      <c r="C96" s="347">
        <f t="shared" ref="C96:M96" si="104">IF((C31-C27)=0,"",C87/(C31-C27))</f>
        <v>0.19569566978066871</v>
      </c>
      <c r="D96" s="347">
        <f t="shared" si="104"/>
        <v>0.20125165316844562</v>
      </c>
      <c r="E96" s="347">
        <f t="shared" si="104"/>
        <v>0.44408247881960855</v>
      </c>
      <c r="F96" s="347">
        <f t="shared" si="104"/>
        <v>0.37819895598825726</v>
      </c>
      <c r="G96" s="350">
        <f t="shared" si="104"/>
        <v>0.29548529510091565</v>
      </c>
      <c r="H96" s="348">
        <f t="shared" si="104"/>
        <v>7.3846587635391661E-2</v>
      </c>
      <c r="I96" s="347">
        <f t="shared" si="104"/>
        <v>7.465756780409849E-2</v>
      </c>
      <c r="J96" s="347">
        <f t="shared" si="104"/>
        <v>0.10047519294492255</v>
      </c>
      <c r="K96" s="347">
        <f t="shared" si="104"/>
        <v>8.4709891317337513E-2</v>
      </c>
      <c r="L96" s="351">
        <f t="shared" si="104"/>
        <v>8.4128008475539556E-2</v>
      </c>
      <c r="M96" s="348">
        <f t="shared" si="104"/>
        <v>0.12306683376445898</v>
      </c>
      <c r="N96" s="209">
        <v>63</v>
      </c>
      <c r="O96" s="347">
        <f t="shared" ref="O96:Y96" si="105">IF((O31-O27)=0,"",O87/(O31-O27))</f>
        <v>9.1970455366122986E-2</v>
      </c>
      <c r="P96" s="347">
        <f t="shared" si="105"/>
        <v>0.10697391646970247</v>
      </c>
      <c r="Q96" s="347">
        <f t="shared" si="105"/>
        <v>0.15688433191601239</v>
      </c>
      <c r="R96" s="347">
        <f t="shared" si="105"/>
        <v>0.15301766668542219</v>
      </c>
      <c r="S96" s="350">
        <f t="shared" si="105"/>
        <v>0.12839251671602672</v>
      </c>
      <c r="T96" s="348">
        <f t="shared" si="105"/>
        <v>6.6510509238340024E-2</v>
      </c>
      <c r="U96" s="347">
        <f t="shared" si="105"/>
        <v>7.2356978798179719E-2</v>
      </c>
      <c r="V96" s="347">
        <f t="shared" si="105"/>
        <v>8.1408093950773502E-2</v>
      </c>
      <c r="W96" s="347">
        <f t="shared" si="105"/>
        <v>7.905716803782295E-2</v>
      </c>
      <c r="X96" s="351">
        <f t="shared" si="105"/>
        <v>7.5546955111314443E-2</v>
      </c>
      <c r="Y96" s="348">
        <f t="shared" si="105"/>
        <v>9.2358212217572941E-2</v>
      </c>
      <c r="Z96" s="209">
        <v>63</v>
      </c>
      <c r="AA96" s="347">
        <f t="shared" ref="AA96:AK96" si="106">IF((AA31-AA27)=0,"",AA87/(AA31-AA27))</f>
        <v>5.5429976900756725E-2</v>
      </c>
      <c r="AB96" s="347">
        <f t="shared" si="106"/>
        <v>6.641745931870835E-2</v>
      </c>
      <c r="AC96" s="347">
        <f t="shared" si="106"/>
        <v>8.7782435353916805E-2</v>
      </c>
      <c r="AD96" s="347">
        <f t="shared" si="106"/>
        <v>8.578718640666054E-2</v>
      </c>
      <c r="AE96" s="350">
        <f t="shared" si="106"/>
        <v>7.5448552332116531E-2</v>
      </c>
      <c r="AF96" s="348">
        <f t="shared" si="106"/>
        <v>4.431827218456303E-2</v>
      </c>
      <c r="AG96" s="347">
        <f t="shared" si="106"/>
        <v>5.1893214777163112E-2</v>
      </c>
      <c r="AH96" s="347">
        <f t="shared" si="106"/>
        <v>6.1385205524932589E-2</v>
      </c>
      <c r="AI96" s="347">
        <f t="shared" si="106"/>
        <v>6.3018339149479741E-2</v>
      </c>
      <c r="AJ96" s="351">
        <f t="shared" si="106"/>
        <v>5.5954502028979086E-2</v>
      </c>
      <c r="AK96" s="348">
        <f t="shared" si="106"/>
        <v>6.3182123481659455E-2</v>
      </c>
      <c r="AL96" s="209">
        <v>63</v>
      </c>
      <c r="AM96" s="347">
        <f t="shared" ref="AM96:AW96" si="107">IF((AM31-AM27)=0,"",AM87/(AM31-AM27))</f>
        <v>2.2467650290733016E-2</v>
      </c>
      <c r="AN96" s="347">
        <f t="shared" si="107"/>
        <v>2.6976257223241699E-2</v>
      </c>
      <c r="AO96" s="347">
        <f t="shared" si="107"/>
        <v>3.1176088327678386E-2</v>
      </c>
      <c r="AP96" s="347">
        <f t="shared" si="107"/>
        <v>3.3395398796039658E-2</v>
      </c>
      <c r="AQ96" s="350">
        <f t="shared" si="107"/>
        <v>2.9230233413320109E-2</v>
      </c>
      <c r="AR96" s="348">
        <f t="shared" si="107"/>
        <v>2.8251122225605586E-2</v>
      </c>
      <c r="AS96" s="347">
        <f t="shared" si="107"/>
        <v>3.5648920935409494E-2</v>
      </c>
      <c r="AT96" s="347">
        <f t="shared" si="107"/>
        <v>4.4959032186914119E-2</v>
      </c>
      <c r="AU96" s="347">
        <f t="shared" si="107"/>
        <v>5.0292425423201892E-2</v>
      </c>
      <c r="AV96" s="351">
        <f t="shared" si="107"/>
        <v>4.0153629987133163E-2</v>
      </c>
      <c r="AW96" s="348">
        <f t="shared" si="107"/>
        <v>3.4451303098634804E-2</v>
      </c>
      <c r="AX96" s="209">
        <v>63</v>
      </c>
      <c r="AY96" s="347">
        <f t="shared" ref="AY96:BI96" si="108">IF((AY31-AY27)=0,"",AY87/(AY31-AY27))</f>
        <v>7.8892301147248812E-3</v>
      </c>
      <c r="AZ96" s="347">
        <f t="shared" si="108"/>
        <v>9.4386047997975439E-3</v>
      </c>
      <c r="BA96" s="347">
        <f t="shared" si="108"/>
        <v>1.1462690102542469E-2</v>
      </c>
      <c r="BB96" s="347">
        <f t="shared" si="108"/>
        <v>1.1797337546252706E-2</v>
      </c>
      <c r="BC96" s="350">
        <f t="shared" si="108"/>
        <v>1.065939676331213E-2</v>
      </c>
      <c r="BD96" s="348">
        <f t="shared" si="108"/>
        <v>2.0099444543551413E-2</v>
      </c>
      <c r="BE96" s="347">
        <f t="shared" si="108"/>
        <v>2.3758151865840082E-2</v>
      </c>
      <c r="BF96" s="347">
        <f t="shared" si="108"/>
        <v>3.6682387224518803E-2</v>
      </c>
      <c r="BG96" s="347">
        <f t="shared" si="108"/>
        <v>3.8367822342116838E-2</v>
      </c>
      <c r="BH96" s="351">
        <f t="shared" si="108"/>
        <v>3.1041943981762691E-2</v>
      </c>
      <c r="BI96" s="348">
        <f t="shared" si="108"/>
        <v>1.6764801066647451E-2</v>
      </c>
      <c r="BJ96" s="209">
        <v>63</v>
      </c>
      <c r="BK96" s="347" t="str">
        <f t="shared" ref="BK96:BU96" si="109">IF((BK31-BK27)=0,"",BK87/(BK31-BK27))</f>
        <v/>
      </c>
      <c r="BL96" s="347" t="str">
        <f t="shared" si="109"/>
        <v/>
      </c>
      <c r="BM96" s="347" t="str">
        <f t="shared" si="109"/>
        <v/>
      </c>
      <c r="BN96" s="347" t="str">
        <f t="shared" si="109"/>
        <v/>
      </c>
      <c r="BO96" s="350" t="str">
        <f t="shared" si="109"/>
        <v/>
      </c>
      <c r="BP96" s="348" t="str">
        <f t="shared" si="109"/>
        <v/>
      </c>
      <c r="BQ96" s="347" t="str">
        <f t="shared" si="109"/>
        <v/>
      </c>
      <c r="BR96" s="347" t="str">
        <f t="shared" si="109"/>
        <v/>
      </c>
      <c r="BS96" s="347" t="str">
        <f t="shared" si="109"/>
        <v/>
      </c>
      <c r="BT96" s="351" t="str">
        <f t="shared" si="109"/>
        <v/>
      </c>
      <c r="BU96" s="348" t="str">
        <f t="shared" si="109"/>
        <v/>
      </c>
      <c r="BV96" s="209">
        <v>63</v>
      </c>
      <c r="BW96" s="347">
        <f t="shared" ref="BW96:CG96" si="110">IF((BW31-BW27)=0,"",BW87/(BW31-BW27))</f>
        <v>6.6937033554011248E-3</v>
      </c>
      <c r="BX96" s="347">
        <f t="shared" si="110"/>
        <v>8.1052032692148501E-3</v>
      </c>
      <c r="BY96" s="347">
        <f t="shared" si="110"/>
        <v>6.8850987959583766E-3</v>
      </c>
      <c r="BZ96" s="347">
        <f t="shared" si="110"/>
        <v>6.8640082432626431E-3</v>
      </c>
      <c r="CA96" s="350">
        <f t="shared" si="110"/>
        <v>7.0983096439262315E-3</v>
      </c>
      <c r="CB96" s="348">
        <f t="shared" si="110"/>
        <v>1.9548143802440143E-2</v>
      </c>
      <c r="CC96" s="347">
        <f t="shared" si="110"/>
        <v>2.0142228309719266E-2</v>
      </c>
      <c r="CD96" s="347">
        <f t="shared" si="110"/>
        <v>2.2037913923603485E-2</v>
      </c>
      <c r="CE96" s="347">
        <f t="shared" si="110"/>
        <v>2.1862112712851333E-2</v>
      </c>
      <c r="CF96" s="351">
        <f t="shared" si="110"/>
        <v>2.0900883014564563E-2</v>
      </c>
      <c r="CG96" s="348">
        <f t="shared" si="110"/>
        <v>1.126523912104048E-2</v>
      </c>
      <c r="CH96" s="209">
        <v>63</v>
      </c>
      <c r="CI96" s="351">
        <f t="shared" ref="CI96:CW96" si="111">IF((CI31-CI27)=0,"",CI87/(CI31-CI27))</f>
        <v>4.6006213519881441E-2</v>
      </c>
      <c r="CJ96" s="351">
        <f t="shared" si="111"/>
        <v>5.1611598570091635E-2</v>
      </c>
      <c r="CK96" s="351">
        <f t="shared" si="111"/>
        <v>6.5258875841152211E-2</v>
      </c>
      <c r="CL96" s="351">
        <f t="shared" si="111"/>
        <v>6.530983449954586E-2</v>
      </c>
      <c r="CM96" s="373">
        <f t="shared" si="111"/>
        <v>0.12921009379281403</v>
      </c>
      <c r="CN96" s="351">
        <f t="shared" ref="CN96:CQ96" si="112">IF((CN31-CN27)=0,"",CN87/(CN31-CN27))</f>
        <v>4.5604981926125387E-2</v>
      </c>
      <c r="CO96" s="351">
        <f t="shared" si="112"/>
        <v>5.1604645154565511E-2</v>
      </c>
      <c r="CP96" s="351">
        <f t="shared" si="112"/>
        <v>6.4609146948613777E-2</v>
      </c>
      <c r="CQ96" s="351">
        <f t="shared" si="112"/>
        <v>6.4672539417110667E-2</v>
      </c>
      <c r="CR96" s="373">
        <f t="shared" si="111"/>
        <v>0.28284808460298105</v>
      </c>
      <c r="CS96" s="351">
        <f t="shared" ref="CS96:CV96" si="113">IF((CS31-CS27)=0,"",CS87/(CS31-CS27))</f>
        <v>4.5770518460041647E-2</v>
      </c>
      <c r="CT96" s="351">
        <f t="shared" si="113"/>
        <v>5.1607647688511185E-2</v>
      </c>
      <c r="CU96" s="351">
        <f t="shared" si="113"/>
        <v>6.4902102882907042E-2</v>
      </c>
      <c r="CV96" s="351">
        <f t="shared" si="113"/>
        <v>6.4960389179941319E-2</v>
      </c>
      <c r="CW96" s="373">
        <f t="shared" si="111"/>
        <v>9.1174799344329954E-2</v>
      </c>
    </row>
    <row r="98" spans="7:97">
      <c r="G98" s="285"/>
      <c r="CQ98" s="703"/>
      <c r="CR98" s="703"/>
      <c r="CS98" s="704"/>
    </row>
    <row r="99" spans="7:97">
      <c r="G99" s="285"/>
      <c r="CQ99" s="703"/>
      <c r="CR99" s="703"/>
      <c r="CS99" s="704"/>
    </row>
    <row r="100" spans="7:97">
      <c r="CQ100" s="703"/>
      <c r="CR100" s="703"/>
      <c r="CS100" s="704"/>
    </row>
    <row r="101" spans="7:97">
      <c r="CQ101" s="703"/>
      <c r="CR101" s="703"/>
      <c r="CS101" s="703"/>
    </row>
  </sheetData>
  <sheetProtection formatColumns="0"/>
  <mergeCells count="18">
    <mergeCell ref="CW10:CW12"/>
    <mergeCell ref="CR10:CR12"/>
    <mergeCell ref="CM10:CM12"/>
    <mergeCell ref="CG11:CG12"/>
    <mergeCell ref="M11:M12"/>
    <mergeCell ref="Y11:Y12"/>
    <mergeCell ref="AW11:AW12"/>
    <mergeCell ref="AX10:AX12"/>
    <mergeCell ref="BI11:BI12"/>
    <mergeCell ref="BJ10:BJ12"/>
    <mergeCell ref="BU11:BU12"/>
    <mergeCell ref="BV10:BV12"/>
    <mergeCell ref="CH10:CH12"/>
    <mergeCell ref="B10:B12"/>
    <mergeCell ref="N10:N12"/>
    <mergeCell ref="Z10:Z12"/>
    <mergeCell ref="AK11:AK12"/>
    <mergeCell ref="AL10:AL12"/>
  </mergeCells>
  <pageMargins left="0.25" right="0.25" top="0.5" bottom="0.75" header="0.3" footer="0.3"/>
  <pageSetup paperSize="9" scale="64"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G341"/>
  <sheetViews>
    <sheetView zoomScale="80" zoomScaleNormal="80" workbookViewId="0">
      <pane xSplit="1" ySplit="12" topLeftCell="P13" activePane="bottomRight" state="frozen"/>
      <selection pane="bottomRight" activeCell="W32" sqref="W32"/>
      <selection pane="bottomLeft" activeCell="G27" sqref="G27"/>
      <selection pane="topRight" activeCell="G27" sqref="G27"/>
    </sheetView>
  </sheetViews>
  <sheetFormatPr defaultColWidth="9.42578125" defaultRowHeight="12.6"/>
  <cols>
    <col min="1" max="1" width="49.42578125" style="119" bestFit="1" customWidth="1"/>
    <col min="2" max="2" width="8.5703125" style="119" bestFit="1" customWidth="1"/>
    <col min="3" max="13" width="15.5703125" style="119" customWidth="1"/>
    <col min="14" max="14" width="7.42578125" style="119" bestFit="1" customWidth="1"/>
    <col min="15" max="25" width="15.5703125" style="119" customWidth="1"/>
    <col min="26" max="26" width="7.42578125" style="119" bestFit="1" customWidth="1"/>
    <col min="27" max="37" width="15.5703125" style="119" customWidth="1"/>
    <col min="38" max="38" width="7.42578125" style="119" bestFit="1" customWidth="1"/>
    <col min="39" max="49" width="15.5703125" style="119" customWidth="1"/>
    <col min="50" max="50" width="7.42578125" style="119" bestFit="1" customWidth="1"/>
    <col min="51" max="61" width="15.5703125" style="119" customWidth="1"/>
    <col min="62" max="62" width="7.42578125" style="119" bestFit="1" customWidth="1"/>
    <col min="63" max="73" width="15.5703125" style="119" customWidth="1"/>
    <col min="74" max="74" width="7.42578125" style="119" bestFit="1" customWidth="1"/>
    <col min="75" max="85" width="15.5703125" style="119" customWidth="1"/>
    <col min="86" max="86" width="7.42578125" style="119" bestFit="1" customWidth="1"/>
    <col min="87" max="101" width="15.5703125" style="119" customWidth="1"/>
    <col min="102" max="102" width="13.42578125" style="283" bestFit="1" customWidth="1"/>
    <col min="103" max="103" width="11.42578125" style="283" bestFit="1" customWidth="1"/>
    <col min="104" max="104" width="13.42578125" style="283" bestFit="1" customWidth="1"/>
    <col min="105" max="105" width="11.42578125" style="283" bestFit="1" customWidth="1"/>
    <col min="106" max="106" width="13.42578125" style="283" bestFit="1" customWidth="1"/>
    <col min="107" max="135" width="9.42578125" style="283"/>
    <col min="136" max="16384" width="9.42578125" style="119"/>
  </cols>
  <sheetData>
    <row r="1" spans="1:137" s="162" customFormat="1" ht="27" customHeight="1">
      <c r="A1" s="15" t="s">
        <v>1371</v>
      </c>
      <c r="E1" s="163"/>
      <c r="F1" s="163"/>
      <c r="G1" s="287"/>
      <c r="H1" s="163"/>
      <c r="I1" s="163"/>
      <c r="J1" s="163"/>
      <c r="K1" s="163"/>
      <c r="L1" s="287"/>
      <c r="M1" s="163"/>
      <c r="N1" s="163"/>
      <c r="O1" s="163"/>
      <c r="P1" s="163"/>
      <c r="Q1" s="163"/>
      <c r="R1" s="163"/>
      <c r="S1" s="287"/>
      <c r="T1" s="163"/>
      <c r="U1" s="163"/>
      <c r="V1" s="163"/>
      <c r="W1" s="163"/>
      <c r="X1" s="287"/>
      <c r="Y1" s="163"/>
      <c r="Z1" s="163"/>
      <c r="AA1" s="163"/>
      <c r="AB1" s="163"/>
      <c r="AC1" s="163"/>
      <c r="AD1" s="163"/>
      <c r="AE1" s="287"/>
      <c r="AF1" s="163"/>
      <c r="AG1" s="163"/>
      <c r="AH1" s="163"/>
      <c r="AI1" s="163"/>
      <c r="AJ1" s="287"/>
      <c r="AK1" s="163"/>
      <c r="AL1" s="163"/>
      <c r="AM1" s="163"/>
      <c r="AN1" s="163"/>
      <c r="AO1" s="163"/>
      <c r="AP1" s="163"/>
      <c r="AQ1" s="287"/>
      <c r="AR1" s="163"/>
      <c r="AS1" s="163"/>
      <c r="AT1" s="163"/>
      <c r="AU1" s="163"/>
      <c r="AV1" s="287"/>
      <c r="AW1" s="163"/>
      <c r="AX1" s="163"/>
      <c r="AY1" s="163"/>
      <c r="AZ1" s="163"/>
      <c r="BA1" s="163"/>
      <c r="BB1" s="163"/>
      <c r="BC1" s="287"/>
      <c r="BD1" s="163"/>
      <c r="BE1" s="163"/>
      <c r="BF1" s="163"/>
      <c r="BG1" s="163"/>
      <c r="BH1" s="287"/>
      <c r="BI1" s="163"/>
      <c r="BJ1" s="163"/>
      <c r="BK1" s="163"/>
      <c r="BL1" s="163"/>
      <c r="BM1" s="163"/>
      <c r="BN1" s="163"/>
      <c r="BO1" s="287"/>
      <c r="BP1" s="163"/>
      <c r="BQ1" s="163"/>
      <c r="BR1" s="163"/>
      <c r="BS1" s="163"/>
      <c r="BT1" s="287"/>
      <c r="BU1" s="163"/>
      <c r="BV1" s="163"/>
      <c r="BW1" s="163"/>
      <c r="BX1" s="163"/>
      <c r="BY1" s="163"/>
      <c r="BZ1" s="163"/>
      <c r="CA1" s="287"/>
      <c r="CB1" s="163"/>
      <c r="CC1" s="163"/>
      <c r="CD1" s="163"/>
      <c r="CE1" s="163"/>
      <c r="CF1" s="287"/>
      <c r="CG1" s="163"/>
      <c r="CH1" s="163"/>
      <c r="CI1" s="163"/>
      <c r="CJ1" s="163"/>
      <c r="CK1" s="163"/>
      <c r="CL1" s="163"/>
      <c r="CM1" s="163"/>
      <c r="CN1" s="163"/>
      <c r="CO1" s="163"/>
      <c r="CP1" s="163"/>
      <c r="CQ1" s="163"/>
      <c r="CR1" s="163"/>
      <c r="CS1" s="163"/>
      <c r="CT1" s="163"/>
      <c r="CU1" s="163"/>
      <c r="CV1" s="163"/>
      <c r="CW1" s="163"/>
      <c r="CX1" s="163"/>
      <c r="CY1" s="163"/>
      <c r="CZ1" s="163"/>
      <c r="DA1" s="163"/>
      <c r="DB1" s="163"/>
      <c r="DC1" s="163"/>
      <c r="DD1" s="163"/>
      <c r="DE1" s="163"/>
      <c r="DF1" s="163"/>
      <c r="DG1" s="163"/>
      <c r="DH1" s="163"/>
      <c r="DI1" s="163"/>
      <c r="DJ1" s="163"/>
      <c r="DK1" s="163"/>
      <c r="DL1" s="163"/>
      <c r="DM1" s="163"/>
      <c r="DN1" s="163"/>
      <c r="DO1" s="163"/>
      <c r="DP1" s="163"/>
      <c r="DQ1" s="163"/>
      <c r="DR1" s="163"/>
      <c r="DS1" s="163"/>
      <c r="DT1" s="163"/>
      <c r="DU1" s="163"/>
      <c r="DV1" s="163"/>
      <c r="DW1" s="163"/>
      <c r="DX1" s="163"/>
      <c r="DY1" s="163"/>
      <c r="DZ1" s="163"/>
      <c r="EA1" s="163"/>
      <c r="EB1" s="163"/>
      <c r="EC1" s="163"/>
      <c r="ED1" s="163"/>
      <c r="EE1" s="163"/>
    </row>
    <row r="2" spans="1:137" s="162" customFormat="1" ht="15.6">
      <c r="A2" s="122" t="s">
        <v>1353</v>
      </c>
      <c r="B2" s="352" t="str">
        <f>'Schedule 3A_Income Statement'!B2</f>
        <v>Tufts Health Public Plan, Inc.</v>
      </c>
      <c r="C2" s="353"/>
      <c r="D2" s="353"/>
      <c r="E2" s="353"/>
      <c r="F2" s="353"/>
      <c r="G2" s="375"/>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c r="DP2" s="163"/>
      <c r="DQ2" s="163"/>
      <c r="DR2" s="163"/>
      <c r="DS2" s="163"/>
      <c r="DT2" s="163"/>
      <c r="DU2" s="163"/>
      <c r="DV2" s="163"/>
      <c r="DW2" s="163"/>
      <c r="DX2" s="163"/>
      <c r="DY2" s="163"/>
      <c r="DZ2" s="163"/>
      <c r="EA2" s="163"/>
      <c r="EB2" s="163"/>
      <c r="EC2" s="163"/>
      <c r="ED2" s="163"/>
      <c r="EE2" s="163"/>
      <c r="EF2" s="163"/>
      <c r="EG2" s="163"/>
    </row>
    <row r="3" spans="1:137" s="162" customFormat="1" ht="15.6">
      <c r="A3" s="122" t="s">
        <v>1338</v>
      </c>
      <c r="B3" s="449" t="str">
        <f>'Schedule 3A_Income Statement'!B3</f>
        <v>01/01/2023 to 12/31/2023</v>
      </c>
      <c r="C3" s="450"/>
      <c r="D3" s="450"/>
      <c r="E3" s="450"/>
      <c r="F3" s="450"/>
      <c r="G3" s="375"/>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row>
    <row r="4" spans="1:137" s="162" customFormat="1" ht="15.6">
      <c r="A4" s="122" t="s">
        <v>1356</v>
      </c>
      <c r="B4" s="355">
        <f>'Schedule 3A_Income Statement'!B4</f>
        <v>45382</v>
      </c>
      <c r="C4" s="353"/>
      <c r="D4" s="353"/>
      <c r="E4" s="353"/>
      <c r="F4" s="353"/>
      <c r="G4" s="375"/>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row>
    <row r="5" spans="1:137" s="162" customFormat="1" ht="15.6">
      <c r="A5" s="122" t="s">
        <v>1357</v>
      </c>
      <c r="B5" s="352" t="str">
        <f>'Schedule 3A_Income Statement'!B5</f>
        <v>Jeffrey Muehlberg</v>
      </c>
      <c r="C5" s="353"/>
      <c r="D5" s="353"/>
      <c r="E5" s="353"/>
      <c r="F5" s="353"/>
      <c r="G5" s="375"/>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row>
    <row r="6" spans="1:137" s="162" customFormat="1" ht="15.6">
      <c r="A6" s="122" t="s">
        <v>1341</v>
      </c>
      <c r="B6" s="355">
        <f>'Schedule 3A_Income Statement'!B6</f>
        <v>45412</v>
      </c>
      <c r="C6" s="353"/>
      <c r="D6" s="353"/>
      <c r="E6" s="353"/>
      <c r="F6" s="353"/>
      <c r="G6" s="375"/>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row>
    <row r="7" spans="1:137" s="162" customFormat="1" ht="12.95">
      <c r="A7" s="210" t="s">
        <v>1342</v>
      </c>
      <c r="B7" s="164"/>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row>
    <row r="8" spans="1:137" s="162" customFormat="1" ht="12.95">
      <c r="A8" s="210" t="s">
        <v>47</v>
      </c>
      <c r="B8" s="164"/>
      <c r="E8" s="163"/>
      <c r="F8" s="163"/>
      <c r="G8" s="163"/>
      <c r="H8" s="163"/>
      <c r="I8" s="163"/>
      <c r="J8" s="163"/>
      <c r="K8" s="163"/>
      <c r="L8" s="163"/>
      <c r="M8" s="163"/>
      <c r="N8" s="310"/>
      <c r="O8" s="163"/>
      <c r="P8" s="163"/>
      <c r="Q8" s="163"/>
      <c r="R8" s="163"/>
      <c r="S8" s="163"/>
      <c r="T8" s="163"/>
      <c r="U8" s="163"/>
      <c r="V8" s="163"/>
      <c r="W8" s="163"/>
      <c r="X8" s="163"/>
      <c r="Y8" s="163"/>
      <c r="Z8" s="310"/>
      <c r="AA8" s="163"/>
      <c r="AB8" s="163"/>
      <c r="AC8" s="163"/>
      <c r="AD8" s="163"/>
      <c r="AE8" s="163"/>
      <c r="AF8" s="163"/>
      <c r="AG8" s="163"/>
      <c r="AH8" s="163"/>
      <c r="AI8" s="163"/>
      <c r="AJ8" s="163"/>
      <c r="AK8" s="163"/>
      <c r="AL8" s="310"/>
      <c r="AM8" s="163"/>
      <c r="AN8" s="163"/>
      <c r="AO8" s="163"/>
      <c r="AP8" s="163"/>
      <c r="AQ8" s="163"/>
      <c r="AR8" s="163"/>
      <c r="AS8" s="163"/>
      <c r="AT8" s="163"/>
      <c r="AU8" s="163"/>
      <c r="AV8" s="163"/>
      <c r="AW8" s="163"/>
      <c r="AX8" s="310"/>
      <c r="AY8" s="163"/>
      <c r="AZ8" s="163"/>
      <c r="BA8" s="163"/>
      <c r="BB8" s="163"/>
      <c r="BC8" s="163"/>
      <c r="BD8" s="163"/>
      <c r="BE8" s="163"/>
      <c r="BF8" s="163"/>
      <c r="BG8" s="163"/>
      <c r="BH8" s="163"/>
      <c r="BI8" s="163"/>
      <c r="BJ8" s="310"/>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row>
    <row r="9" spans="1:137" s="162" customFormat="1" ht="12.95">
      <c r="A9" s="210"/>
      <c r="B9" s="164"/>
      <c r="E9" s="163"/>
      <c r="F9" s="163"/>
      <c r="G9" s="163"/>
      <c r="H9" s="163"/>
      <c r="I9" s="163"/>
      <c r="J9" s="163"/>
      <c r="K9" s="163"/>
      <c r="L9" s="163"/>
      <c r="M9" s="163"/>
      <c r="N9" s="310"/>
      <c r="O9" s="163"/>
      <c r="P9" s="163"/>
      <c r="Q9" s="163"/>
      <c r="R9" s="163"/>
      <c r="S9" s="163"/>
      <c r="T9" s="163"/>
      <c r="U9" s="163"/>
      <c r="V9" s="163"/>
      <c r="W9" s="163"/>
      <c r="X9" s="163"/>
      <c r="Y9" s="163"/>
      <c r="Z9" s="310"/>
      <c r="AA9" s="163"/>
      <c r="AB9" s="163"/>
      <c r="AC9" s="163"/>
      <c r="AD9" s="163"/>
      <c r="AE9" s="163"/>
      <c r="AF9" s="163"/>
      <c r="AG9" s="163"/>
      <c r="AH9" s="163"/>
      <c r="AI9" s="163"/>
      <c r="AJ9" s="163"/>
      <c r="AK9" s="163"/>
      <c r="AL9" s="310"/>
      <c r="AM9" s="163"/>
      <c r="AN9" s="163"/>
      <c r="AO9" s="163"/>
      <c r="AP9" s="163"/>
      <c r="AQ9" s="163"/>
      <c r="AR9" s="163"/>
      <c r="AS9" s="163"/>
      <c r="AT9" s="163"/>
      <c r="AU9" s="163"/>
      <c r="AV9" s="163"/>
      <c r="AW9" s="163"/>
      <c r="AX9" s="310"/>
      <c r="AY9" s="163"/>
      <c r="AZ9" s="163"/>
      <c r="BA9" s="163"/>
      <c r="BB9" s="163"/>
      <c r="BC9" s="163"/>
      <c r="BD9" s="163"/>
      <c r="BE9" s="163"/>
      <c r="BF9" s="163"/>
      <c r="BG9" s="163"/>
      <c r="BH9" s="163"/>
      <c r="BI9" s="163"/>
      <c r="BJ9" s="310"/>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row>
    <row r="10" spans="1:137" s="162" customFormat="1" ht="15.75" customHeight="1">
      <c r="A10" s="358"/>
      <c r="B10" s="766" t="s">
        <v>1372</v>
      </c>
      <c r="C10" s="359" t="s">
        <v>467</v>
      </c>
      <c r="D10" s="360"/>
      <c r="E10" s="360"/>
      <c r="F10" s="360"/>
      <c r="G10" s="360"/>
      <c r="H10" s="360"/>
      <c r="I10" s="360"/>
      <c r="J10" s="360"/>
      <c r="K10" s="360"/>
      <c r="L10" s="360"/>
      <c r="M10" s="361"/>
      <c r="N10" s="766" t="s">
        <v>1372</v>
      </c>
      <c r="O10" s="359" t="s">
        <v>470</v>
      </c>
      <c r="P10" s="360"/>
      <c r="Q10" s="360"/>
      <c r="R10" s="360"/>
      <c r="S10" s="360"/>
      <c r="T10" s="360"/>
      <c r="U10" s="360"/>
      <c r="V10" s="360"/>
      <c r="W10" s="360"/>
      <c r="X10" s="360"/>
      <c r="Y10" s="361"/>
      <c r="Z10" s="766" t="s">
        <v>1372</v>
      </c>
      <c r="AA10" s="359" t="s">
        <v>473</v>
      </c>
      <c r="AB10" s="360"/>
      <c r="AC10" s="360"/>
      <c r="AD10" s="360"/>
      <c r="AE10" s="360"/>
      <c r="AF10" s="360"/>
      <c r="AG10" s="360"/>
      <c r="AH10" s="360"/>
      <c r="AI10" s="360"/>
      <c r="AJ10" s="360"/>
      <c r="AK10" s="361"/>
      <c r="AL10" s="766" t="s">
        <v>1372</v>
      </c>
      <c r="AM10" s="359" t="s">
        <v>476</v>
      </c>
      <c r="AN10" s="360"/>
      <c r="AO10" s="360"/>
      <c r="AP10" s="360"/>
      <c r="AQ10" s="360"/>
      <c r="AR10" s="360"/>
      <c r="AS10" s="360"/>
      <c r="AT10" s="360"/>
      <c r="AU10" s="360"/>
      <c r="AV10" s="360"/>
      <c r="AW10" s="361"/>
      <c r="AX10" s="766" t="s">
        <v>1372</v>
      </c>
      <c r="AY10" s="359" t="s">
        <v>479</v>
      </c>
      <c r="AZ10" s="360"/>
      <c r="BA10" s="360"/>
      <c r="BB10" s="360"/>
      <c r="BC10" s="360"/>
      <c r="BD10" s="360"/>
      <c r="BE10" s="360"/>
      <c r="BF10" s="360"/>
      <c r="BG10" s="360"/>
      <c r="BH10" s="360"/>
      <c r="BI10" s="361"/>
      <c r="BJ10" s="766" t="s">
        <v>1372</v>
      </c>
      <c r="BK10" s="359" t="s">
        <v>482</v>
      </c>
      <c r="BL10" s="360"/>
      <c r="BM10" s="360"/>
      <c r="BN10" s="360"/>
      <c r="BO10" s="360"/>
      <c r="BP10" s="360"/>
      <c r="BQ10" s="360"/>
      <c r="BR10" s="360"/>
      <c r="BS10" s="360"/>
      <c r="BT10" s="360"/>
      <c r="BU10" s="361"/>
      <c r="BV10" s="766" t="s">
        <v>1372</v>
      </c>
      <c r="BW10" s="359" t="s">
        <v>485</v>
      </c>
      <c r="BX10" s="360"/>
      <c r="BY10" s="360"/>
      <c r="BZ10" s="360"/>
      <c r="CA10" s="360"/>
      <c r="CB10" s="360"/>
      <c r="CC10" s="360"/>
      <c r="CD10" s="360"/>
      <c r="CE10" s="360"/>
      <c r="CF10" s="360"/>
      <c r="CG10" s="361"/>
      <c r="CH10" s="766" t="s">
        <v>1372</v>
      </c>
      <c r="CI10" s="539"/>
      <c r="CJ10" s="540"/>
      <c r="CK10" s="540"/>
      <c r="CL10" s="541"/>
      <c r="CM10" s="771" t="s">
        <v>1374</v>
      </c>
      <c r="CN10" s="539"/>
      <c r="CO10" s="540"/>
      <c r="CP10" s="540"/>
      <c r="CQ10" s="541"/>
      <c r="CR10" s="771" t="s">
        <v>1374</v>
      </c>
      <c r="CS10" s="539"/>
      <c r="CT10" s="540"/>
      <c r="CU10" s="540"/>
      <c r="CV10" s="541"/>
      <c r="CW10" s="771" t="s">
        <v>1374</v>
      </c>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row>
    <row r="11" spans="1:137" s="162" customFormat="1" ht="32.1" customHeight="1">
      <c r="A11" s="121" t="s">
        <v>1375</v>
      </c>
      <c r="B11" s="767"/>
      <c r="C11" s="359" t="s">
        <v>343</v>
      </c>
      <c r="D11" s="360"/>
      <c r="E11" s="360"/>
      <c r="F11" s="360"/>
      <c r="G11" s="362"/>
      <c r="H11" s="363" t="s">
        <v>1376</v>
      </c>
      <c r="I11" s="360"/>
      <c r="J11" s="360"/>
      <c r="K11" s="360"/>
      <c r="L11" s="360"/>
      <c r="M11" s="769" t="s">
        <v>1377</v>
      </c>
      <c r="N11" s="767"/>
      <c r="O11" s="360" t="s">
        <v>343</v>
      </c>
      <c r="P11" s="360"/>
      <c r="Q11" s="360"/>
      <c r="R11" s="360"/>
      <c r="S11" s="362"/>
      <c r="T11" s="363" t="s">
        <v>1376</v>
      </c>
      <c r="U11" s="360"/>
      <c r="V11" s="360"/>
      <c r="W11" s="360"/>
      <c r="X11" s="360"/>
      <c r="Y11" s="769" t="s">
        <v>1377</v>
      </c>
      <c r="Z11" s="767"/>
      <c r="AA11" s="359" t="s">
        <v>343</v>
      </c>
      <c r="AB11" s="360"/>
      <c r="AC11" s="360"/>
      <c r="AD11" s="360"/>
      <c r="AE11" s="362"/>
      <c r="AF11" s="363" t="s">
        <v>1376</v>
      </c>
      <c r="AG11" s="360"/>
      <c r="AH11" s="360"/>
      <c r="AI11" s="360"/>
      <c r="AJ11" s="360"/>
      <c r="AK11" s="769" t="s">
        <v>1377</v>
      </c>
      <c r="AL11" s="767"/>
      <c r="AM11" s="359" t="s">
        <v>343</v>
      </c>
      <c r="AN11" s="360"/>
      <c r="AO11" s="360"/>
      <c r="AP11" s="360"/>
      <c r="AQ11" s="362"/>
      <c r="AR11" s="363" t="s">
        <v>1376</v>
      </c>
      <c r="AS11" s="360"/>
      <c r="AT11" s="360"/>
      <c r="AU11" s="360"/>
      <c r="AV11" s="360"/>
      <c r="AW11" s="769" t="s">
        <v>1377</v>
      </c>
      <c r="AX11" s="767"/>
      <c r="AY11" s="359" t="s">
        <v>343</v>
      </c>
      <c r="AZ11" s="360"/>
      <c r="BA11" s="360"/>
      <c r="BB11" s="360"/>
      <c r="BC11" s="362"/>
      <c r="BD11" s="363" t="s">
        <v>1376</v>
      </c>
      <c r="BE11" s="360"/>
      <c r="BF11" s="360"/>
      <c r="BG11" s="360"/>
      <c r="BH11" s="360"/>
      <c r="BI11" s="769" t="s">
        <v>1377</v>
      </c>
      <c r="BJ11" s="767"/>
      <c r="BK11" s="359" t="s">
        <v>343</v>
      </c>
      <c r="BL11" s="360"/>
      <c r="BM11" s="360"/>
      <c r="BN11" s="360"/>
      <c r="BO11" s="362"/>
      <c r="BP11" s="363" t="s">
        <v>1376</v>
      </c>
      <c r="BQ11" s="360"/>
      <c r="BR11" s="360"/>
      <c r="BS11" s="360"/>
      <c r="BT11" s="360"/>
      <c r="BU11" s="769" t="s">
        <v>1377</v>
      </c>
      <c r="BV11" s="767"/>
      <c r="BW11" s="359" t="s">
        <v>343</v>
      </c>
      <c r="BX11" s="360"/>
      <c r="BY11" s="360"/>
      <c r="BZ11" s="360"/>
      <c r="CA11" s="362"/>
      <c r="CB11" s="363" t="s">
        <v>1376</v>
      </c>
      <c r="CC11" s="360"/>
      <c r="CD11" s="360"/>
      <c r="CE11" s="360"/>
      <c r="CF11" s="360"/>
      <c r="CG11" s="769" t="s">
        <v>1377</v>
      </c>
      <c r="CH11" s="767"/>
      <c r="CI11" s="538" t="s">
        <v>343</v>
      </c>
      <c r="CJ11" s="538"/>
      <c r="CK11" s="538"/>
      <c r="CL11" s="538"/>
      <c r="CM11" s="772"/>
      <c r="CN11" s="538" t="s">
        <v>1376</v>
      </c>
      <c r="CO11" s="538"/>
      <c r="CP11" s="538"/>
      <c r="CQ11" s="538"/>
      <c r="CR11" s="772"/>
      <c r="CS11" s="538" t="s">
        <v>1378</v>
      </c>
      <c r="CT11" s="538"/>
      <c r="CU11" s="538"/>
      <c r="CV11" s="538"/>
      <c r="CW11" s="772"/>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row>
    <row r="12" spans="1:137" ht="12.75" customHeight="1">
      <c r="A12" s="88" t="s">
        <v>1379</v>
      </c>
      <c r="B12" s="768"/>
      <c r="C12" s="279" t="s">
        <v>1344</v>
      </c>
      <c r="D12" s="279" t="s">
        <v>1348</v>
      </c>
      <c r="E12" s="279" t="s">
        <v>1349</v>
      </c>
      <c r="F12" s="279" t="s">
        <v>1350</v>
      </c>
      <c r="G12" s="591" t="s">
        <v>1351</v>
      </c>
      <c r="H12" s="280" t="s">
        <v>1344</v>
      </c>
      <c r="I12" s="279" t="s">
        <v>1348</v>
      </c>
      <c r="J12" s="279" t="s">
        <v>1349</v>
      </c>
      <c r="K12" s="279" t="s">
        <v>1350</v>
      </c>
      <c r="L12" s="591" t="s">
        <v>1351</v>
      </c>
      <c r="M12" s="770"/>
      <c r="N12" s="768"/>
      <c r="O12" s="281" t="s">
        <v>1344</v>
      </c>
      <c r="P12" s="279" t="s">
        <v>1348</v>
      </c>
      <c r="Q12" s="279" t="s">
        <v>1349</v>
      </c>
      <c r="R12" s="279" t="s">
        <v>1350</v>
      </c>
      <c r="S12" s="591" t="s">
        <v>1351</v>
      </c>
      <c r="T12" s="280" t="s">
        <v>1344</v>
      </c>
      <c r="U12" s="279" t="s">
        <v>1348</v>
      </c>
      <c r="V12" s="279" t="s">
        <v>1349</v>
      </c>
      <c r="W12" s="279" t="s">
        <v>1350</v>
      </c>
      <c r="X12" s="591" t="s">
        <v>1351</v>
      </c>
      <c r="Y12" s="770"/>
      <c r="Z12" s="768"/>
      <c r="AA12" s="279" t="s">
        <v>1344</v>
      </c>
      <c r="AB12" s="279" t="s">
        <v>1348</v>
      </c>
      <c r="AC12" s="279" t="s">
        <v>1349</v>
      </c>
      <c r="AD12" s="279" t="s">
        <v>1350</v>
      </c>
      <c r="AE12" s="591" t="s">
        <v>1351</v>
      </c>
      <c r="AF12" s="280" t="s">
        <v>1344</v>
      </c>
      <c r="AG12" s="279" t="s">
        <v>1348</v>
      </c>
      <c r="AH12" s="279" t="s">
        <v>1349</v>
      </c>
      <c r="AI12" s="279" t="s">
        <v>1350</v>
      </c>
      <c r="AJ12" s="591" t="s">
        <v>1351</v>
      </c>
      <c r="AK12" s="770"/>
      <c r="AL12" s="768"/>
      <c r="AM12" s="279" t="s">
        <v>1344</v>
      </c>
      <c r="AN12" s="279" t="s">
        <v>1348</v>
      </c>
      <c r="AO12" s="279" t="s">
        <v>1349</v>
      </c>
      <c r="AP12" s="279" t="s">
        <v>1350</v>
      </c>
      <c r="AQ12" s="591" t="s">
        <v>1351</v>
      </c>
      <c r="AR12" s="280" t="s">
        <v>1344</v>
      </c>
      <c r="AS12" s="279" t="s">
        <v>1348</v>
      </c>
      <c r="AT12" s="279" t="s">
        <v>1349</v>
      </c>
      <c r="AU12" s="279" t="s">
        <v>1350</v>
      </c>
      <c r="AV12" s="591" t="s">
        <v>1351</v>
      </c>
      <c r="AW12" s="770"/>
      <c r="AX12" s="768"/>
      <c r="AY12" s="279" t="s">
        <v>1344</v>
      </c>
      <c r="AZ12" s="279" t="s">
        <v>1348</v>
      </c>
      <c r="BA12" s="279" t="s">
        <v>1349</v>
      </c>
      <c r="BB12" s="279" t="s">
        <v>1350</v>
      </c>
      <c r="BC12" s="591" t="s">
        <v>1351</v>
      </c>
      <c r="BD12" s="280" t="s">
        <v>1344</v>
      </c>
      <c r="BE12" s="279" t="s">
        <v>1348</v>
      </c>
      <c r="BF12" s="279" t="s">
        <v>1349</v>
      </c>
      <c r="BG12" s="279" t="s">
        <v>1350</v>
      </c>
      <c r="BH12" s="591" t="s">
        <v>1351</v>
      </c>
      <c r="BI12" s="770"/>
      <c r="BJ12" s="768"/>
      <c r="BK12" s="279" t="s">
        <v>1344</v>
      </c>
      <c r="BL12" s="279" t="s">
        <v>1348</v>
      </c>
      <c r="BM12" s="279" t="s">
        <v>1349</v>
      </c>
      <c r="BN12" s="279" t="s">
        <v>1350</v>
      </c>
      <c r="BO12" s="591" t="s">
        <v>1351</v>
      </c>
      <c r="BP12" s="280" t="s">
        <v>1344</v>
      </c>
      <c r="BQ12" s="279" t="s">
        <v>1348</v>
      </c>
      <c r="BR12" s="279" t="s">
        <v>1349</v>
      </c>
      <c r="BS12" s="279" t="s">
        <v>1350</v>
      </c>
      <c r="BT12" s="591" t="s">
        <v>1351</v>
      </c>
      <c r="BU12" s="770"/>
      <c r="BV12" s="768"/>
      <c r="BW12" s="279" t="s">
        <v>1344</v>
      </c>
      <c r="BX12" s="279" t="s">
        <v>1348</v>
      </c>
      <c r="BY12" s="279" t="s">
        <v>1349</v>
      </c>
      <c r="BZ12" s="279" t="s">
        <v>1350</v>
      </c>
      <c r="CA12" s="591" t="s">
        <v>1351</v>
      </c>
      <c r="CB12" s="280" t="s">
        <v>1344</v>
      </c>
      <c r="CC12" s="279" t="s">
        <v>1348</v>
      </c>
      <c r="CD12" s="279" t="s">
        <v>1349</v>
      </c>
      <c r="CE12" s="279" t="s">
        <v>1350</v>
      </c>
      <c r="CF12" s="591" t="s">
        <v>1351</v>
      </c>
      <c r="CG12" s="770"/>
      <c r="CH12" s="768"/>
      <c r="CI12" s="159" t="s">
        <v>1344</v>
      </c>
      <c r="CJ12" s="159" t="s">
        <v>1348</v>
      </c>
      <c r="CK12" s="159" t="s">
        <v>1349</v>
      </c>
      <c r="CL12" s="160" t="s">
        <v>1350</v>
      </c>
      <c r="CM12" s="773"/>
      <c r="CN12" s="159" t="s">
        <v>1344</v>
      </c>
      <c r="CO12" s="159" t="s">
        <v>1348</v>
      </c>
      <c r="CP12" s="159" t="s">
        <v>1349</v>
      </c>
      <c r="CQ12" s="160" t="s">
        <v>1350</v>
      </c>
      <c r="CR12" s="773"/>
      <c r="CS12" s="159" t="s">
        <v>1344</v>
      </c>
      <c r="CT12" s="159" t="s">
        <v>1348</v>
      </c>
      <c r="CU12" s="159" t="s">
        <v>1349</v>
      </c>
      <c r="CV12" s="160" t="s">
        <v>1350</v>
      </c>
      <c r="CW12" s="773"/>
    </row>
    <row r="13" spans="1:137" ht="15.75" customHeight="1">
      <c r="A13" s="16" t="s">
        <v>1380</v>
      </c>
      <c r="B13" s="123"/>
      <c r="C13" s="533">
        <f>INDEX('Schedule 1_Enrollment'!$D$11:$J$31,MATCH(C12,'Schedule 1_Enrollment'!$B$10:$B$28,0)+MATCH($A$8,'Schedule 1_Enrollment'!$C$11:$C$13,0)-1,MATCH(C10,'Schedule 1_Enrollment'!$D$10:$J$10,0))</f>
        <v>3761</v>
      </c>
      <c r="D13" s="533">
        <f>INDEX('Schedule 1_Enrollment'!$D$11:$J$31,MATCH(D12,'Schedule 1_Enrollment'!$B$10:$B$28,0)+MATCH($A$8,'Schedule 1_Enrollment'!$C$11:$C$13,0)-1,MATCH(C10,'Schedule 1_Enrollment'!$D$10:$J$10,0))</f>
        <v>3304</v>
      </c>
      <c r="E13" s="533">
        <f>INDEX('Schedule 1_Enrollment'!$D$11:$J$31,MATCH(E12,'Schedule 1_Enrollment'!$B$10:$B$28,0)+MATCH($A$8,'Schedule 1_Enrollment'!$C$11:$C$13,0)-1,MATCH(C10,'Schedule 1_Enrollment'!$D$10:$J$10,0))</f>
        <v>4107</v>
      </c>
      <c r="F13" s="533">
        <f>INDEX('Schedule 1_Enrollment'!$D$11:$J$31,MATCH(F12,'Schedule 1_Enrollment'!$B$10:$B$28,0)+MATCH($A$8,'Schedule 1_Enrollment'!$C$11:$C$13,0)-1,MATCH(C10,'Schedule 1_Enrollment'!$D$10:$J$10,0))</f>
        <v>4527</v>
      </c>
      <c r="G13" s="536">
        <f>SUM(C13:F13)</f>
        <v>15699</v>
      </c>
      <c r="H13" s="535">
        <f>INDEX('Schedule 1_Enrollment'!$D$11:$J$31,MATCH(H12,'Schedule 1_Enrollment'!$B$10:$B$28,0)+MATCH($A$8,'Schedule 1_Enrollment'!$C$11:$C$13,0)-1,MATCH(C10,'Schedule 1_Enrollment'!$D$10:$J$10,0))</f>
        <v>3761</v>
      </c>
      <c r="I13" s="533">
        <f>INDEX('Schedule 1_Enrollment'!$D$11:$J$31,MATCH(I12,'Schedule 1_Enrollment'!$B$10:$B$28,0)+MATCH($A$8,'Schedule 1_Enrollment'!$C$11:$C$13,0)-1,MATCH(C10,'Schedule 1_Enrollment'!$D$10:$J$10,0))</f>
        <v>3304</v>
      </c>
      <c r="J13" s="533">
        <f>INDEX('Schedule 1_Enrollment'!$D$11:$J$31,MATCH(J12,'Schedule 1_Enrollment'!$B$10:$B$28,0)+MATCH($A$8,'Schedule 1_Enrollment'!$C$11:$C$13,0)-1,MATCH(C10,'Schedule 1_Enrollment'!$D$10:$J$10,0))</f>
        <v>4107</v>
      </c>
      <c r="K13" s="533">
        <f>INDEX('Schedule 1_Enrollment'!$D$11:$J$31,MATCH(K12,'Schedule 1_Enrollment'!$B$10:$B$28,0)+MATCH($A$8,'Schedule 1_Enrollment'!$C$11:$C$13,0)-1,MATCH(C10,'Schedule 1_Enrollment'!$D$10:$J$10,0))</f>
        <v>4527</v>
      </c>
      <c r="L13" s="536">
        <f>SUM(H13:K13)</f>
        <v>15699</v>
      </c>
      <c r="M13" s="533">
        <f>L13</f>
        <v>15699</v>
      </c>
      <c r="N13" s="123"/>
      <c r="O13" s="533">
        <f>INDEX('Schedule 1_Enrollment'!$D$11:$J$31,MATCH(O12,'Schedule 1_Enrollment'!$B$10:$B$28,0)+MATCH($A$8,'Schedule 1_Enrollment'!$C$11:$C$13,0)-1,MATCH(O10,'Schedule 1_Enrollment'!$D$10:$J$10,0))</f>
        <v>3783</v>
      </c>
      <c r="P13" s="533">
        <f>INDEX('Schedule 1_Enrollment'!$D$11:$J$31,MATCH(P12,'Schedule 1_Enrollment'!$B$10:$B$28,0)+MATCH($A$8,'Schedule 1_Enrollment'!$C$11:$C$13,0)-1,MATCH(O10,'Schedule 1_Enrollment'!$D$10:$J$10,0))</f>
        <v>4070</v>
      </c>
      <c r="Q13" s="533">
        <f>INDEX('Schedule 1_Enrollment'!$D$11:$J$31,MATCH(Q12,'Schedule 1_Enrollment'!$B$10:$B$28,0)+MATCH($A$8,'Schedule 1_Enrollment'!$C$11:$C$13,0)-1,MATCH(O10,'Schedule 1_Enrollment'!$D$10:$J$10,0))</f>
        <v>4533</v>
      </c>
      <c r="R13" s="533">
        <f>INDEX('Schedule 1_Enrollment'!$D$11:$J$31,MATCH(R12,'Schedule 1_Enrollment'!$B$10:$B$28,0)+MATCH($A$8,'Schedule 1_Enrollment'!$C$11:$C$13,0)-1,MATCH(O10,'Schedule 1_Enrollment'!$D$10:$J$10,0))</f>
        <v>5065</v>
      </c>
      <c r="S13" s="536">
        <f>SUM(O13:R13)</f>
        <v>17451</v>
      </c>
      <c r="T13" s="535">
        <f>INDEX('Schedule 1_Enrollment'!$D$11:$J$31,MATCH(T12,'Schedule 1_Enrollment'!$B$10:$B$28,0)+MATCH($A$8,'Schedule 1_Enrollment'!$C$11:$C$13,0)-1,MATCH(O10,'Schedule 1_Enrollment'!$D$10:$J$10,0))</f>
        <v>3783</v>
      </c>
      <c r="U13" s="533">
        <f>INDEX('Schedule 1_Enrollment'!$D$11:$J$31,MATCH(U12,'Schedule 1_Enrollment'!$B$10:$B$28,0)+MATCH($A$8,'Schedule 1_Enrollment'!$C$11:$C$13,0)-1,MATCH(O10,'Schedule 1_Enrollment'!$D$10:$J$10,0))</f>
        <v>4070</v>
      </c>
      <c r="V13" s="533">
        <f>INDEX('Schedule 1_Enrollment'!$D$11:$J$31,MATCH(V12,'Schedule 1_Enrollment'!$B$10:$B$28,0)+MATCH($A$8,'Schedule 1_Enrollment'!$C$11:$C$13,0)-1,MATCH(O10,'Schedule 1_Enrollment'!$D$10:$J$10,0))</f>
        <v>4533</v>
      </c>
      <c r="W13" s="533">
        <f>INDEX('Schedule 1_Enrollment'!$D$11:$J$31,MATCH(W12,'Schedule 1_Enrollment'!$B$10:$B$28,0)+MATCH($A$8,'Schedule 1_Enrollment'!$C$11:$C$13,0)-1,MATCH(O10,'Schedule 1_Enrollment'!$D$10:$J$10,0))</f>
        <v>5065</v>
      </c>
      <c r="X13" s="536">
        <f>SUM(T13:W13)</f>
        <v>17451</v>
      </c>
      <c r="Y13" s="533">
        <f>X13</f>
        <v>17451</v>
      </c>
      <c r="Z13" s="123"/>
      <c r="AA13" s="533">
        <f>INDEX('Schedule 1_Enrollment'!$D$11:$J$31,MATCH(AA12,'Schedule 1_Enrollment'!$B$10:$B$28,0)+MATCH($A$8,'Schedule 1_Enrollment'!$C$11:$C$13,0)-1,MATCH(AA10,'Schedule 1_Enrollment'!$D$10:$J$10,0))</f>
        <v>809</v>
      </c>
      <c r="AB13" s="533">
        <f>INDEX('Schedule 1_Enrollment'!$D$11:$J$31,MATCH(AB12,'Schedule 1_Enrollment'!$B$10:$B$28,0)+MATCH($A$8,'Schedule 1_Enrollment'!$C$11:$C$13,0)-1,MATCH(AA10,'Schedule 1_Enrollment'!$D$10:$J$10,0))</f>
        <v>936</v>
      </c>
      <c r="AC13" s="533">
        <f>INDEX('Schedule 1_Enrollment'!$D$11:$J$31,MATCH(AC12,'Schedule 1_Enrollment'!$B$10:$B$28,0)+MATCH($A$8,'Schedule 1_Enrollment'!$C$11:$C$13,0)-1,MATCH(AA10,'Schedule 1_Enrollment'!$D$10:$J$10,0))</f>
        <v>1113</v>
      </c>
      <c r="AD13" s="533">
        <f>INDEX('Schedule 1_Enrollment'!$D$11:$J$31,MATCH(AD12,'Schedule 1_Enrollment'!$B$10:$B$28,0)+MATCH($A$8,'Schedule 1_Enrollment'!$C$11:$C$13,0)-1,MATCH(AA10,'Schedule 1_Enrollment'!$D$10:$J$10,0))</f>
        <v>1226</v>
      </c>
      <c r="AE13" s="536">
        <f>SUM(AA13:AD13)</f>
        <v>4084</v>
      </c>
      <c r="AF13" s="535">
        <f>INDEX('Schedule 1_Enrollment'!$D$11:$J$31,MATCH(AF12,'Schedule 1_Enrollment'!$B$10:$B$28,0)+MATCH($A$8,'Schedule 1_Enrollment'!$C$11:$C$13,0)-1,MATCH(AA10,'Schedule 1_Enrollment'!$D$10:$J$10,0))</f>
        <v>809</v>
      </c>
      <c r="AG13" s="533">
        <f>INDEX('Schedule 1_Enrollment'!$D$11:$J$31,MATCH(AG12,'Schedule 1_Enrollment'!$B$10:$B$28,0)+MATCH($A$8,'Schedule 1_Enrollment'!$C$11:$C$13,0)-1,MATCH(AA10,'Schedule 1_Enrollment'!$D$10:$J$10,0))</f>
        <v>936</v>
      </c>
      <c r="AH13" s="533">
        <f>INDEX('Schedule 1_Enrollment'!$D$11:$J$31,MATCH(AH12,'Schedule 1_Enrollment'!$B$10:$B$28,0)+MATCH($A$8,'Schedule 1_Enrollment'!$C$11:$C$13,0)-1,MATCH(AA10,'Schedule 1_Enrollment'!$D$10:$J$10,0))</f>
        <v>1113</v>
      </c>
      <c r="AI13" s="533">
        <f>INDEX('Schedule 1_Enrollment'!$D$11:$J$31,MATCH(AI12,'Schedule 1_Enrollment'!$B$10:$B$28,0)+MATCH($A$8,'Schedule 1_Enrollment'!$C$11:$C$13,0)-1,MATCH(AA10,'Schedule 1_Enrollment'!$D$10:$J$10,0))</f>
        <v>1226</v>
      </c>
      <c r="AJ13" s="536">
        <f>SUM(AF13:AI13)</f>
        <v>4084</v>
      </c>
      <c r="AK13" s="533">
        <f>AJ13</f>
        <v>4084</v>
      </c>
      <c r="AL13" s="123"/>
      <c r="AM13" s="533">
        <f>INDEX('Schedule 1_Enrollment'!$D$11:$J$31,MATCH(AM12,'Schedule 1_Enrollment'!$B$10:$B$28,0)+MATCH($A$8,'Schedule 1_Enrollment'!$C$11:$C$13,0)-1,MATCH(AM10,'Schedule 1_Enrollment'!$D$10:$J$10,0))</f>
        <v>3558</v>
      </c>
      <c r="AN13" s="533">
        <f>INDEX('Schedule 1_Enrollment'!$D$11:$J$31,MATCH(AN12,'Schedule 1_Enrollment'!$B$10:$B$28,0)+MATCH($A$8,'Schedule 1_Enrollment'!$C$11:$C$13,0)-1,MATCH(AM10,'Schedule 1_Enrollment'!$D$10:$J$10,0))</f>
        <v>3975</v>
      </c>
      <c r="AO13" s="533">
        <f>INDEX('Schedule 1_Enrollment'!$D$11:$J$31,MATCH(AO12,'Schedule 1_Enrollment'!$B$10:$B$28,0)+MATCH($A$8,'Schedule 1_Enrollment'!$C$11:$C$13,0)-1,MATCH(AM10,'Schedule 1_Enrollment'!$D$10:$J$10,0))</f>
        <v>4516</v>
      </c>
      <c r="AP13" s="533">
        <f>INDEX('Schedule 1_Enrollment'!$D$11:$J$31,MATCH(AP12,'Schedule 1_Enrollment'!$B$10:$B$28,0)+MATCH($A$8,'Schedule 1_Enrollment'!$C$11:$C$13,0)-1,MATCH(AM10,'Schedule 1_Enrollment'!$D$10:$J$10,0))</f>
        <v>5132</v>
      </c>
      <c r="AQ13" s="536">
        <f>SUM(AM13:AP13)</f>
        <v>17181</v>
      </c>
      <c r="AR13" s="535">
        <f>INDEX('Schedule 1_Enrollment'!$D$11:$J$31,MATCH(AR12,'Schedule 1_Enrollment'!$B$10:$B$28,0)+MATCH($A$8,'Schedule 1_Enrollment'!$C$11:$C$13,0)-1,MATCH(AM10,'Schedule 1_Enrollment'!$D$10:$J$10,0))</f>
        <v>3558</v>
      </c>
      <c r="AS13" s="533">
        <f>INDEX('Schedule 1_Enrollment'!$D$11:$J$31,MATCH(AS12,'Schedule 1_Enrollment'!$B$10:$B$28,0)+MATCH($A$8,'Schedule 1_Enrollment'!$C$11:$C$13,0)-1,MATCH(AM10,'Schedule 1_Enrollment'!$D$10:$J$10,0))</f>
        <v>3975</v>
      </c>
      <c r="AT13" s="533">
        <f>INDEX('Schedule 1_Enrollment'!$D$11:$J$31,MATCH(AT12,'Schedule 1_Enrollment'!$B$10:$B$28,0)+MATCH($A$8,'Schedule 1_Enrollment'!$C$11:$C$13,0)-1,MATCH(AM10,'Schedule 1_Enrollment'!$D$10:$J$10,0))</f>
        <v>4516</v>
      </c>
      <c r="AU13" s="533">
        <f>INDEX('Schedule 1_Enrollment'!$D$11:$J$31,MATCH(AU12,'Schedule 1_Enrollment'!$B$10:$B$28,0)+MATCH($A$8,'Schedule 1_Enrollment'!$C$11:$C$13,0)-1,MATCH(AM10,'Schedule 1_Enrollment'!$D$10:$J$10,0))</f>
        <v>5132</v>
      </c>
      <c r="AV13" s="536">
        <f>SUM(AR13:AU13)</f>
        <v>17181</v>
      </c>
      <c r="AW13" s="533">
        <f>AV13</f>
        <v>17181</v>
      </c>
      <c r="AX13" s="123"/>
      <c r="AY13" s="533">
        <f>INDEX('Schedule 1_Enrollment'!$D$11:$J$31,MATCH(AY12,'Schedule 1_Enrollment'!$B$10:$B$28,0)+MATCH($A$8,'Schedule 1_Enrollment'!$C$11:$C$13,0)-1,MATCH(AY10,'Schedule 1_Enrollment'!$D$10:$J$10,0))</f>
        <v>57</v>
      </c>
      <c r="AZ13" s="533">
        <f>INDEX('Schedule 1_Enrollment'!$D$11:$J$31,MATCH(AZ12,'Schedule 1_Enrollment'!$B$10:$B$28,0)+MATCH($A$8,'Schedule 1_Enrollment'!$C$11:$C$13,0)-1,MATCH(AY10,'Schedule 1_Enrollment'!$D$10:$J$10,0))</f>
        <v>52</v>
      </c>
      <c r="BA13" s="533">
        <f>INDEX('Schedule 1_Enrollment'!$D$11:$J$31,MATCH(BA12,'Schedule 1_Enrollment'!$B$10:$B$28,0)+MATCH($A$8,'Schedule 1_Enrollment'!$C$11:$C$13,0)-1,MATCH(AY10,'Schedule 1_Enrollment'!$D$10:$J$10,0))</f>
        <v>109</v>
      </c>
      <c r="BB13" s="533">
        <f>INDEX('Schedule 1_Enrollment'!$D$11:$J$31,MATCH(BB12,'Schedule 1_Enrollment'!$B$10:$B$28,0)+MATCH($A$8,'Schedule 1_Enrollment'!$C$11:$C$13,0)-1,MATCH(AY10,'Schedule 1_Enrollment'!$D$10:$J$10,0))</f>
        <v>125</v>
      </c>
      <c r="BC13" s="536">
        <f>SUM(AY13:BB13)</f>
        <v>343</v>
      </c>
      <c r="BD13" s="535">
        <f>INDEX('Schedule 1_Enrollment'!$D$11:$J$31,MATCH(BD12,'Schedule 1_Enrollment'!$B$10:$B$28,0)+MATCH($A$8,'Schedule 1_Enrollment'!$C$11:$C$13,0)-1,MATCH(AY10,'Schedule 1_Enrollment'!$D$10:$J$10,0))</f>
        <v>57</v>
      </c>
      <c r="BE13" s="533">
        <f>INDEX('Schedule 1_Enrollment'!$D$11:$J$31,MATCH(BE12,'Schedule 1_Enrollment'!$B$10:$B$28,0)+MATCH($A$8,'Schedule 1_Enrollment'!$C$11:$C$13,0)-1,MATCH(AY10,'Schedule 1_Enrollment'!$D$10:$J$10,0))</f>
        <v>52</v>
      </c>
      <c r="BF13" s="533">
        <f>INDEX('Schedule 1_Enrollment'!$D$11:$J$31,MATCH(BF12,'Schedule 1_Enrollment'!$B$10:$B$28,0)+MATCH($A$8,'Schedule 1_Enrollment'!$C$11:$C$13,0)-1,MATCH(AY10,'Schedule 1_Enrollment'!$D$10:$J$10,0))</f>
        <v>109</v>
      </c>
      <c r="BG13" s="533">
        <f>INDEX('Schedule 1_Enrollment'!$D$11:$J$31,MATCH(BG12,'Schedule 1_Enrollment'!$B$10:$B$28,0)+MATCH($A$8,'Schedule 1_Enrollment'!$C$11:$C$13,0)-1,MATCH(AY10,'Schedule 1_Enrollment'!$D$10:$J$10,0))</f>
        <v>125</v>
      </c>
      <c r="BH13" s="536">
        <f>SUM(BD13:BG13)</f>
        <v>343</v>
      </c>
      <c r="BI13" s="533">
        <f>BH13</f>
        <v>343</v>
      </c>
      <c r="BJ13" s="123"/>
      <c r="BK13" s="533">
        <f>INDEX('Schedule 1_Enrollment'!$D$11:$J$31,MATCH(BK12,'Schedule 1_Enrollment'!$B$10:$B$28,0)+MATCH($A$8,'Schedule 1_Enrollment'!$C$11:$C$13,0)-1,MATCH(BK10,'Schedule 1_Enrollment'!$D$10:$J$10,0))</f>
        <v>0</v>
      </c>
      <c r="BL13" s="533">
        <f>INDEX('Schedule 1_Enrollment'!$D$11:$J$31,MATCH(BL12,'Schedule 1_Enrollment'!$B$10:$B$28,0)+MATCH($A$8,'Schedule 1_Enrollment'!$C$11:$C$13,0)-1,MATCH(BK10,'Schedule 1_Enrollment'!$D$10:$J$10,0))</f>
        <v>0</v>
      </c>
      <c r="BM13" s="533">
        <f>INDEX('Schedule 1_Enrollment'!$D$11:$J$31,MATCH(BM12,'Schedule 1_Enrollment'!$B$10:$B$28,0)+MATCH($A$8,'Schedule 1_Enrollment'!$C$11:$C$13,0)-1,MATCH(BK10,'Schedule 1_Enrollment'!$D$10:$J$10,0))</f>
        <v>0</v>
      </c>
      <c r="BN13" s="533">
        <f>INDEX('Schedule 1_Enrollment'!$D$11:$J$31,MATCH(BN12,'Schedule 1_Enrollment'!$B$10:$B$28,0)+MATCH($A$8,'Schedule 1_Enrollment'!$C$11:$C$13,0)-1,MATCH(BK10,'Schedule 1_Enrollment'!$D$10:$J$10,0))</f>
        <v>0</v>
      </c>
      <c r="BO13" s="536">
        <f>SUM(BK13:BN13)</f>
        <v>0</v>
      </c>
      <c r="BP13" s="535">
        <f>INDEX('Schedule 1_Enrollment'!$D$11:$J$31,MATCH(BP12,'Schedule 1_Enrollment'!$B$10:$B$28,0)+MATCH($A$8,'Schedule 1_Enrollment'!$C$11:$C$13,0)-1,MATCH(BK10,'Schedule 1_Enrollment'!$D$10:$J$10,0))</f>
        <v>0</v>
      </c>
      <c r="BQ13" s="533">
        <f>INDEX('Schedule 1_Enrollment'!$D$11:$J$31,MATCH(BQ12,'Schedule 1_Enrollment'!$B$10:$B$28,0)+MATCH($A$8,'Schedule 1_Enrollment'!$C$11:$C$13,0)-1,MATCH(BK10,'Schedule 1_Enrollment'!$D$10:$J$10,0))</f>
        <v>0</v>
      </c>
      <c r="BR13" s="533">
        <f>INDEX('Schedule 1_Enrollment'!$D$11:$J$31,MATCH(BR12,'Schedule 1_Enrollment'!$B$10:$B$28,0)+MATCH($A$8,'Schedule 1_Enrollment'!$C$11:$C$13,0)-1,MATCH(BK10,'Schedule 1_Enrollment'!$D$10:$J$10,0))</f>
        <v>0</v>
      </c>
      <c r="BS13" s="533">
        <f>INDEX('Schedule 1_Enrollment'!$D$11:$J$31,MATCH(BS12,'Schedule 1_Enrollment'!$B$10:$B$28,0)+MATCH($A$8,'Schedule 1_Enrollment'!$C$11:$C$13,0)-1,MATCH(BK10,'Schedule 1_Enrollment'!$D$10:$J$10,0))</f>
        <v>0</v>
      </c>
      <c r="BT13" s="536">
        <f>SUM(BP13:BS13)</f>
        <v>0</v>
      </c>
      <c r="BU13" s="533">
        <f>BT13</f>
        <v>0</v>
      </c>
      <c r="BV13" s="123"/>
      <c r="BW13" s="533">
        <f>INDEX('Schedule 1_Enrollment'!$D$11:$J$31,MATCH(BW12,'Schedule 1_Enrollment'!$B$10:$B$28,0)+MATCH($A$8,'Schedule 1_Enrollment'!$C$11:$C$13,0)-1,MATCH(BW10,'Schedule 1_Enrollment'!$D$10:$J$10,0))</f>
        <v>70</v>
      </c>
      <c r="BX13" s="533">
        <f>INDEX('Schedule 1_Enrollment'!$D$11:$J$31,MATCH(BX12,'Schedule 1_Enrollment'!$B$10:$B$28,0)+MATCH($A$8,'Schedule 1_Enrollment'!$C$11:$C$13,0)-1,MATCH(BW10,'Schedule 1_Enrollment'!$D$10:$J$10,0))</f>
        <v>66</v>
      </c>
      <c r="BY13" s="533">
        <f>INDEX('Schedule 1_Enrollment'!$D$11:$J$31,MATCH(BY12,'Schedule 1_Enrollment'!$B$10:$B$28,0)+MATCH($A$8,'Schedule 1_Enrollment'!$C$11:$C$13,0)-1,MATCH(BW10,'Schedule 1_Enrollment'!$D$10:$J$10,0))</f>
        <v>64</v>
      </c>
      <c r="BZ13" s="533">
        <f>INDEX('Schedule 1_Enrollment'!$D$11:$J$31,MATCH(BZ12,'Schedule 1_Enrollment'!$B$10:$B$28,0)+MATCH($A$8,'Schedule 1_Enrollment'!$C$11:$C$13,0)-1,MATCH(BW10,'Schedule 1_Enrollment'!$D$10:$J$10,0))</f>
        <v>57</v>
      </c>
      <c r="CA13" s="536">
        <f>SUM(BW13:BZ13)</f>
        <v>257</v>
      </c>
      <c r="CB13" s="535">
        <f>INDEX('Schedule 1_Enrollment'!$D$11:$J$31,MATCH(CB12,'Schedule 1_Enrollment'!$B$10:$B$28,0)+MATCH($A$8,'Schedule 1_Enrollment'!$C$11:$C$13,0)-1,MATCH(BW10,'Schedule 1_Enrollment'!$D$10:$J$10,0))</f>
        <v>70</v>
      </c>
      <c r="CC13" s="533">
        <f>INDEX('Schedule 1_Enrollment'!$D$11:$J$31,MATCH(CC12,'Schedule 1_Enrollment'!$B$10:$B$28,0)+MATCH($A$8,'Schedule 1_Enrollment'!$C$11:$C$13,0)-1,MATCH(BW10,'Schedule 1_Enrollment'!$D$10:$J$10,0))</f>
        <v>66</v>
      </c>
      <c r="CD13" s="533">
        <f>INDEX('Schedule 1_Enrollment'!$D$11:$J$31,MATCH(CD12,'Schedule 1_Enrollment'!$B$10:$B$28,0)+MATCH($A$8,'Schedule 1_Enrollment'!$C$11:$C$13,0)-1,MATCH(BW10,'Schedule 1_Enrollment'!$D$10:$J$10,0))</f>
        <v>64</v>
      </c>
      <c r="CE13" s="533">
        <f>INDEX('Schedule 1_Enrollment'!$D$11:$J$31,MATCH(CE12,'Schedule 1_Enrollment'!$B$10:$B$28,0)+MATCH($A$8,'Schedule 1_Enrollment'!$C$11:$C$13,0)-1,MATCH(BW10,'Schedule 1_Enrollment'!$D$10:$J$10,0))</f>
        <v>57</v>
      </c>
      <c r="CF13" s="536">
        <f>SUM(CB13:CE13)</f>
        <v>257</v>
      </c>
      <c r="CG13" s="533">
        <f>CF13</f>
        <v>257</v>
      </c>
      <c r="CH13" s="123"/>
      <c r="CI13" s="365">
        <f>+C13+O13+AA13+AM13+AY13+BK13+BW13</f>
        <v>12038</v>
      </c>
      <c r="CJ13" s="365">
        <f t="shared" ref="CJ13" si="0">+D13+P13+AB13+AN13+AZ13+BL13+BX13</f>
        <v>12403</v>
      </c>
      <c r="CK13" s="365">
        <f t="shared" ref="CK13" si="1">+E13+Q13+AC13+AO13+BA13+BM13+BY13</f>
        <v>14442</v>
      </c>
      <c r="CL13" s="365">
        <f t="shared" ref="CL13" si="2">+F13+R13+AD13+AP13+BB13+BN13+BZ13</f>
        <v>16132</v>
      </c>
      <c r="CM13" s="534">
        <f>SUM(G13,S13,BO13,CA13)</f>
        <v>33407</v>
      </c>
      <c r="CN13" s="365">
        <f>+H13+T13+AF13+AR13+BD13+BP13+CB13</f>
        <v>12038</v>
      </c>
      <c r="CO13" s="365">
        <f t="shared" ref="CO13" si="3">+I13+U13+AG13+AS13+BE13+BQ13+CC13</f>
        <v>12403</v>
      </c>
      <c r="CP13" s="365">
        <f t="shared" ref="CP13" si="4">+J13+V13+AH13+AT13+BF13+BR13+CD13</f>
        <v>14442</v>
      </c>
      <c r="CQ13" s="365">
        <f t="shared" ref="CQ13" si="5">+K13+W13+AI13+AU13+BG13+BS13+CE13</f>
        <v>16132</v>
      </c>
      <c r="CR13" s="534">
        <f>SUM(L13,X13,BT13,CF13)</f>
        <v>33407</v>
      </c>
      <c r="CS13" s="365">
        <f>CI13+CN13</f>
        <v>24076</v>
      </c>
      <c r="CT13" s="365">
        <f t="shared" ref="CT13" si="6">CJ13+CO13</f>
        <v>24806</v>
      </c>
      <c r="CU13" s="365">
        <f t="shared" ref="CU13" si="7">CK13+CP13</f>
        <v>28884</v>
      </c>
      <c r="CV13" s="365">
        <f t="shared" ref="CV13" si="8">CL13+CQ13</f>
        <v>32264</v>
      </c>
      <c r="CW13" s="534">
        <f>SUM(CG13,BU13,Y13,M13)</f>
        <v>33407</v>
      </c>
    </row>
    <row r="14" spans="1:137" ht="15.75" customHeight="1">
      <c r="A14" s="16" t="s">
        <v>192</v>
      </c>
      <c r="B14" s="176"/>
      <c r="C14" s="89"/>
      <c r="D14" s="89"/>
      <c r="E14" s="89"/>
      <c r="F14" s="89"/>
      <c r="G14" s="330"/>
      <c r="H14" s="331"/>
      <c r="I14" s="89"/>
      <c r="J14" s="89"/>
      <c r="K14" s="89"/>
      <c r="L14" s="89"/>
      <c r="M14" s="331"/>
      <c r="N14" s="176"/>
      <c r="O14" s="89"/>
      <c r="P14" s="89"/>
      <c r="Q14" s="89"/>
      <c r="R14" s="89"/>
      <c r="S14" s="330"/>
      <c r="T14" s="331"/>
      <c r="U14" s="89"/>
      <c r="V14" s="89"/>
      <c r="W14" s="89"/>
      <c r="X14" s="89"/>
      <c r="Y14" s="331"/>
      <c r="Z14" s="176"/>
      <c r="AA14" s="89"/>
      <c r="AB14" s="89"/>
      <c r="AC14" s="89"/>
      <c r="AD14" s="89"/>
      <c r="AE14" s="330"/>
      <c r="AF14" s="331"/>
      <c r="AG14" s="89"/>
      <c r="AH14" s="89"/>
      <c r="AI14" s="89"/>
      <c r="AJ14" s="89"/>
      <c r="AK14" s="331"/>
      <c r="AL14" s="176"/>
      <c r="AM14" s="89"/>
      <c r="AN14" s="89"/>
      <c r="AO14" s="89"/>
      <c r="AP14" s="89"/>
      <c r="AQ14" s="330"/>
      <c r="AR14" s="331"/>
      <c r="AS14" s="89"/>
      <c r="AT14" s="89"/>
      <c r="AU14" s="89"/>
      <c r="AV14" s="89"/>
      <c r="AW14" s="331"/>
      <c r="AX14" s="176"/>
      <c r="AY14" s="89"/>
      <c r="AZ14" s="89"/>
      <c r="BA14" s="89"/>
      <c r="BB14" s="89"/>
      <c r="BC14" s="330"/>
      <c r="BD14" s="331"/>
      <c r="BE14" s="89"/>
      <c r="BF14" s="89"/>
      <c r="BG14" s="89"/>
      <c r="BH14" s="89"/>
      <c r="BI14" s="331"/>
      <c r="BJ14" s="176"/>
      <c r="BK14" s="89"/>
      <c r="BL14" s="89"/>
      <c r="BM14" s="89"/>
      <c r="BN14" s="89"/>
      <c r="BO14" s="330"/>
      <c r="BP14" s="331"/>
      <c r="BQ14" s="89"/>
      <c r="BR14" s="89"/>
      <c r="BS14" s="89"/>
      <c r="BT14" s="89"/>
      <c r="BU14" s="331"/>
      <c r="BV14" s="176"/>
      <c r="BW14" s="89"/>
      <c r="BX14" s="89"/>
      <c r="BY14" s="89"/>
      <c r="BZ14" s="89"/>
      <c r="CA14" s="330"/>
      <c r="CB14" s="331"/>
      <c r="CC14" s="89"/>
      <c r="CD14" s="89"/>
      <c r="CE14" s="89"/>
      <c r="CF14" s="89"/>
      <c r="CG14" s="331"/>
      <c r="CH14" s="176"/>
      <c r="CI14" s="182"/>
      <c r="CJ14" s="182"/>
      <c r="CK14" s="182"/>
      <c r="CL14" s="182"/>
      <c r="CM14" s="176"/>
      <c r="CN14" s="182"/>
      <c r="CO14" s="182"/>
      <c r="CP14" s="182"/>
      <c r="CQ14" s="182"/>
      <c r="CR14" s="176"/>
      <c r="CS14" s="182"/>
      <c r="CT14" s="182"/>
      <c r="CU14" s="182"/>
      <c r="CV14" s="182"/>
      <c r="CW14" s="176"/>
    </row>
    <row r="15" spans="1:137" ht="15.75" customHeight="1">
      <c r="A15" s="118" t="s">
        <v>194</v>
      </c>
      <c r="B15" s="209">
        <v>1</v>
      </c>
      <c r="C15" s="700">
        <v>1287216.9325214322</v>
      </c>
      <c r="D15" s="700">
        <v>1203639.7990235505</v>
      </c>
      <c r="E15" s="700">
        <v>1290689.0959550173</v>
      </c>
      <c r="F15" s="700">
        <v>1512527.378149525</v>
      </c>
      <c r="G15" s="364">
        <f t="shared" ref="G15:G22" si="9">SUM(C15:F15)</f>
        <v>5294073.2056495249</v>
      </c>
      <c r="H15" s="701"/>
      <c r="I15" s="700"/>
      <c r="J15" s="700"/>
      <c r="K15" s="700"/>
      <c r="L15" s="365">
        <f t="shared" ref="L15:L22" si="10">SUM(H15:K15)</f>
        <v>0</v>
      </c>
      <c r="M15" s="366">
        <f t="shared" ref="M15:M22" si="11">SUM(G15,L15)</f>
        <v>5294073.2056495249</v>
      </c>
      <c r="N15" s="209">
        <v>1</v>
      </c>
      <c r="O15" s="700">
        <v>2680071.7553774901</v>
      </c>
      <c r="P15" s="700">
        <v>2798258.1781786634</v>
      </c>
      <c r="Q15" s="700">
        <v>3073788.483693847</v>
      </c>
      <c r="R15" s="700">
        <v>3500836.5439908383</v>
      </c>
      <c r="S15" s="364">
        <f t="shared" ref="S15:S22" si="12">SUM(O15:R15)</f>
        <v>12052954.961240839</v>
      </c>
      <c r="T15" s="701"/>
      <c r="U15" s="700"/>
      <c r="V15" s="700"/>
      <c r="W15" s="700"/>
      <c r="X15" s="365">
        <f t="shared" ref="X15:X22" si="13">SUM(T15:W15)</f>
        <v>0</v>
      </c>
      <c r="Y15" s="366">
        <f t="shared" ref="Y15:Y22" si="14">SUM(S15,X15)</f>
        <v>12052954.961240839</v>
      </c>
      <c r="Z15" s="209">
        <v>1</v>
      </c>
      <c r="AA15" s="700">
        <v>922287.69001339981</v>
      </c>
      <c r="AB15" s="700">
        <v>1021230.4307044927</v>
      </c>
      <c r="AC15" s="700">
        <v>1310258.8518071075</v>
      </c>
      <c r="AD15" s="700">
        <v>1447352.1912458763</v>
      </c>
      <c r="AE15" s="364">
        <f t="shared" ref="AE15:AE22" si="15">SUM(AA15:AD15)</f>
        <v>4701129.1637708759</v>
      </c>
      <c r="AF15" s="701"/>
      <c r="AG15" s="700"/>
      <c r="AH15" s="700"/>
      <c r="AI15" s="700"/>
      <c r="AJ15" s="365">
        <f t="shared" ref="AJ15:AJ22" si="16">SUM(AF15:AI15)</f>
        <v>0</v>
      </c>
      <c r="AK15" s="366">
        <f t="shared" ref="AK15:AK22" si="17">SUM(AE15,AJ15)</f>
        <v>4701129.1637708759</v>
      </c>
      <c r="AL15" s="209">
        <v>1</v>
      </c>
      <c r="AM15" s="700">
        <v>9431938.5124645438</v>
      </c>
      <c r="AN15" s="700">
        <v>10456246.481238211</v>
      </c>
      <c r="AO15" s="700">
        <v>12846441.731172249</v>
      </c>
      <c r="AP15" s="700">
        <v>14141384.239289246</v>
      </c>
      <c r="AQ15" s="364">
        <f t="shared" ref="AQ15:AQ22" si="18">SUM(AM15:AP15)</f>
        <v>46876010.96416425</v>
      </c>
      <c r="AR15" s="701"/>
      <c r="AS15" s="700"/>
      <c r="AT15" s="700"/>
      <c r="AU15" s="700"/>
      <c r="AV15" s="365">
        <f t="shared" ref="AV15:AV22" si="19">SUM(AR15:AU15)</f>
        <v>0</v>
      </c>
      <c r="AW15" s="366">
        <f t="shared" ref="AW15:AW22" si="20">SUM(AQ15,AV15)</f>
        <v>46876010.96416425</v>
      </c>
      <c r="AX15" s="209">
        <v>1</v>
      </c>
      <c r="AY15" s="700">
        <v>418562.13671299187</v>
      </c>
      <c r="AZ15" s="700">
        <v>379806.38331364072</v>
      </c>
      <c r="BA15" s="700">
        <v>888157.49302336737</v>
      </c>
      <c r="BB15" s="700">
        <v>958419.12460101407</v>
      </c>
      <c r="BC15" s="364">
        <f t="shared" ref="BC15:BC22" si="21">SUM(AY15:BB15)</f>
        <v>2644945.1376510141</v>
      </c>
      <c r="BD15" s="701"/>
      <c r="BE15" s="700"/>
      <c r="BF15" s="700"/>
      <c r="BG15" s="700"/>
      <c r="BH15" s="365">
        <f t="shared" ref="BH15:BH22" si="22">SUM(BD15:BG15)</f>
        <v>0</v>
      </c>
      <c r="BI15" s="366">
        <f t="shared" ref="BI15:BI22" si="23">SUM(BC15,BH15)</f>
        <v>2644945.1376510141</v>
      </c>
      <c r="BJ15" s="209">
        <v>1</v>
      </c>
      <c r="BK15" s="700"/>
      <c r="BL15" s="700"/>
      <c r="BM15" s="700"/>
      <c r="BN15" s="700"/>
      <c r="BO15" s="364">
        <f t="shared" ref="BO15:BO22" si="24">SUM(BK15:BN15)</f>
        <v>0</v>
      </c>
      <c r="BP15" s="701"/>
      <c r="BQ15" s="700"/>
      <c r="BR15" s="700"/>
      <c r="BS15" s="700"/>
      <c r="BT15" s="365">
        <f t="shared" ref="BT15:BT22" si="25">SUM(BP15:BS15)</f>
        <v>0</v>
      </c>
      <c r="BU15" s="366">
        <f t="shared" ref="BU15:BU22" si="26">SUM(BO15,BT15)</f>
        <v>0</v>
      </c>
      <c r="BV15" s="209">
        <v>1</v>
      </c>
      <c r="BW15" s="700">
        <v>696108.15339064319</v>
      </c>
      <c r="BX15" s="700">
        <v>624096.96510885237</v>
      </c>
      <c r="BY15" s="700">
        <v>882779.83710050466</v>
      </c>
      <c r="BZ15" s="700">
        <v>973280.86551664607</v>
      </c>
      <c r="CA15" s="364">
        <f t="shared" ref="CA15:CA22" si="27">SUM(BW15:BZ15)</f>
        <v>3176265.8211166458</v>
      </c>
      <c r="CB15" s="701"/>
      <c r="CC15" s="700"/>
      <c r="CD15" s="700"/>
      <c r="CE15" s="700"/>
      <c r="CF15" s="365">
        <f t="shared" ref="CF15:CF22" si="28">SUM(CB15:CE15)</f>
        <v>0</v>
      </c>
      <c r="CG15" s="366">
        <f t="shared" ref="CG15:CG22" si="29">SUM(CA15,CF15)</f>
        <v>3176265.8211166458</v>
      </c>
      <c r="CH15" s="209">
        <v>1</v>
      </c>
      <c r="CI15" s="365">
        <f>+C15+O15+AA15+AM15+AY15+BK15+BW15</f>
        <v>15436185.180480503</v>
      </c>
      <c r="CJ15" s="365">
        <f t="shared" ref="CJ15:CJ22" si="30">+D15+P15+AB15+AN15+AZ15+BL15+BX15</f>
        <v>16483278.23756741</v>
      </c>
      <c r="CK15" s="365">
        <f t="shared" ref="CK15:CK22" si="31">+E15+Q15+AC15+AO15+BA15+BM15+BY15</f>
        <v>20292115.49275209</v>
      </c>
      <c r="CL15" s="365">
        <f t="shared" ref="CL15:CL22" si="32">+F15+R15+AD15+AP15+BB15+BN15+BZ15</f>
        <v>22533800.342793148</v>
      </c>
      <c r="CM15" s="367">
        <f t="shared" ref="CM15:CM22" si="33">SUM(G15,S15,BO15,CA15)</f>
        <v>20523293.988007009</v>
      </c>
      <c r="CN15" s="365">
        <f>+H15+T15+AF15+AR15+BD15+BP15+CB15</f>
        <v>0</v>
      </c>
      <c r="CO15" s="365">
        <f t="shared" ref="CO15:CO22" si="34">+I15+U15+AG15+AS15+BE15+BQ15+CC15</f>
        <v>0</v>
      </c>
      <c r="CP15" s="365">
        <f t="shared" ref="CP15:CP22" si="35">+J15+V15+AH15+AT15+BF15+BR15+CD15</f>
        <v>0</v>
      </c>
      <c r="CQ15" s="365">
        <f t="shared" ref="CQ15:CQ22" si="36">+K15+W15+AI15+AU15+BG15+BS15+CE15</f>
        <v>0</v>
      </c>
      <c r="CR15" s="367">
        <f t="shared" ref="CR15:CR22" si="37">SUM(L15,X15,BT15,CF15)</f>
        <v>0</v>
      </c>
      <c r="CS15" s="365">
        <f>CI15+CN15</f>
        <v>15436185.180480503</v>
      </c>
      <c r="CT15" s="365">
        <f t="shared" ref="CT15:CT22" si="38">CJ15+CO15</f>
        <v>16483278.23756741</v>
      </c>
      <c r="CU15" s="365">
        <f t="shared" ref="CU15:CU22" si="39">CK15+CP15</f>
        <v>20292115.49275209</v>
      </c>
      <c r="CV15" s="365">
        <f t="shared" ref="CV15:CV22" si="40">CL15+CQ15</f>
        <v>22533800.342793148</v>
      </c>
      <c r="CW15" s="367">
        <f t="shared" ref="CW15:CW22" si="41">SUM(CG15,BU15,Y15,M15)</f>
        <v>20523293.988007009</v>
      </c>
      <c r="CX15" s="285"/>
      <c r="CY15" s="285"/>
      <c r="CZ15" s="285"/>
      <c r="DA15" s="285"/>
      <c r="DB15" s="285"/>
    </row>
    <row r="16" spans="1:137" ht="15.75" customHeight="1">
      <c r="A16" s="79" t="s">
        <v>1381</v>
      </c>
      <c r="B16" s="209"/>
      <c r="C16" s="700"/>
      <c r="D16" s="700"/>
      <c r="E16" s="700"/>
      <c r="F16" s="700"/>
      <c r="G16" s="364">
        <f t="shared" si="9"/>
        <v>0</v>
      </c>
      <c r="H16" s="702">
        <v>2228282.0048750001</v>
      </c>
      <c r="I16" s="699">
        <v>2063521.3660749991</v>
      </c>
      <c r="J16" s="699">
        <v>2535216.0169249997</v>
      </c>
      <c r="K16" s="699">
        <v>3148010.9359000009</v>
      </c>
      <c r="L16" s="365">
        <f t="shared" si="10"/>
        <v>9975030.3237750009</v>
      </c>
      <c r="M16" s="366">
        <f t="shared" si="11"/>
        <v>9975030.3237750009</v>
      </c>
      <c r="N16" s="209"/>
      <c r="O16" s="700"/>
      <c r="P16" s="700"/>
      <c r="Q16" s="700"/>
      <c r="R16" s="700"/>
      <c r="S16" s="364">
        <f t="shared" si="12"/>
        <v>0</v>
      </c>
      <c r="T16" s="702">
        <v>3087042.7422249997</v>
      </c>
      <c r="U16" s="699">
        <v>3209500.1172750001</v>
      </c>
      <c r="V16" s="699">
        <v>4012036.3019999987</v>
      </c>
      <c r="W16" s="699">
        <v>4689249.1736249989</v>
      </c>
      <c r="X16" s="365">
        <f t="shared" si="13"/>
        <v>14997828.335124999</v>
      </c>
      <c r="Y16" s="366">
        <f t="shared" si="14"/>
        <v>14997828.335124999</v>
      </c>
      <c r="Z16" s="209"/>
      <c r="AA16" s="700"/>
      <c r="AB16" s="700"/>
      <c r="AC16" s="700"/>
      <c r="AD16" s="700"/>
      <c r="AE16" s="364">
        <f t="shared" si="15"/>
        <v>0</v>
      </c>
      <c r="AF16" s="702">
        <v>1290289.3974250001</v>
      </c>
      <c r="AG16" s="699">
        <v>1319586.5823250001</v>
      </c>
      <c r="AH16" s="699">
        <v>1563834.8198249999</v>
      </c>
      <c r="AI16" s="699">
        <v>1710802.1901750001</v>
      </c>
      <c r="AJ16" s="365">
        <f t="shared" si="16"/>
        <v>5884512.9897499997</v>
      </c>
      <c r="AK16" s="366">
        <f t="shared" si="17"/>
        <v>5884512.9897499997</v>
      </c>
      <c r="AL16" s="209"/>
      <c r="AM16" s="700"/>
      <c r="AN16" s="700"/>
      <c r="AO16" s="700"/>
      <c r="AP16" s="700"/>
      <c r="AQ16" s="364">
        <f t="shared" si="18"/>
        <v>0</v>
      </c>
      <c r="AR16" s="702">
        <v>7974501.8574750032</v>
      </c>
      <c r="AS16" s="699">
        <v>7947479.8266000012</v>
      </c>
      <c r="AT16" s="699">
        <v>8669726.0028750002</v>
      </c>
      <c r="AU16" s="699">
        <v>9186757.3589250017</v>
      </c>
      <c r="AV16" s="365">
        <f t="shared" si="19"/>
        <v>33778465.045875005</v>
      </c>
      <c r="AW16" s="366">
        <f t="shared" si="20"/>
        <v>33778465.045875005</v>
      </c>
      <c r="AX16" s="209"/>
      <c r="AY16" s="700"/>
      <c r="AZ16" s="700"/>
      <c r="BA16" s="700"/>
      <c r="BB16" s="700"/>
      <c r="BC16" s="364">
        <f t="shared" si="21"/>
        <v>0</v>
      </c>
      <c r="BD16" s="702">
        <v>170051.262475</v>
      </c>
      <c r="BE16" s="699">
        <v>154443.23069999999</v>
      </c>
      <c r="BF16" s="699">
        <v>293246.34684999997</v>
      </c>
      <c r="BG16" s="699">
        <v>318400.80817500001</v>
      </c>
      <c r="BH16" s="365">
        <f t="shared" si="22"/>
        <v>936141.64819999994</v>
      </c>
      <c r="BI16" s="366">
        <f t="shared" si="23"/>
        <v>936141.64819999994</v>
      </c>
      <c r="BJ16" s="209"/>
      <c r="BK16" s="700"/>
      <c r="BL16" s="700"/>
      <c r="BM16" s="700"/>
      <c r="BN16" s="700"/>
      <c r="BO16" s="364">
        <f t="shared" si="24"/>
        <v>0</v>
      </c>
      <c r="BP16" s="702"/>
      <c r="BQ16" s="699"/>
      <c r="BR16" s="699"/>
      <c r="BS16" s="699"/>
      <c r="BT16" s="365">
        <f t="shared" si="25"/>
        <v>0</v>
      </c>
      <c r="BU16" s="366">
        <f t="shared" si="26"/>
        <v>0</v>
      </c>
      <c r="BV16" s="209"/>
      <c r="BW16" s="700"/>
      <c r="BX16" s="700"/>
      <c r="BY16" s="700"/>
      <c r="BZ16" s="700"/>
      <c r="CA16" s="364">
        <f t="shared" si="27"/>
        <v>0</v>
      </c>
      <c r="CB16" s="702">
        <v>268413.85109999997</v>
      </c>
      <c r="CC16" s="699">
        <v>236497.24717500003</v>
      </c>
      <c r="CD16" s="699">
        <v>248472.359325</v>
      </c>
      <c r="CE16" s="699">
        <v>216121.65085000003</v>
      </c>
      <c r="CF16" s="365">
        <f t="shared" si="28"/>
        <v>969505.10844999994</v>
      </c>
      <c r="CG16" s="366">
        <f t="shared" si="29"/>
        <v>969505.10844999994</v>
      </c>
      <c r="CH16" s="209"/>
      <c r="CI16" s="365">
        <f t="shared" ref="CI16:CI22" si="42">+C16+O16+AA16+AM16+AY16+BK16+BW16</f>
        <v>0</v>
      </c>
      <c r="CJ16" s="365">
        <f t="shared" si="30"/>
        <v>0</v>
      </c>
      <c r="CK16" s="365">
        <f t="shared" si="31"/>
        <v>0</v>
      </c>
      <c r="CL16" s="365">
        <f t="shared" si="32"/>
        <v>0</v>
      </c>
      <c r="CM16" s="367">
        <f t="shared" si="33"/>
        <v>0</v>
      </c>
      <c r="CN16" s="365">
        <f t="shared" ref="CN16:CN22" si="43">+H16+T16+AF16+AR16+BD16+BP16+CB16</f>
        <v>15018581.115575003</v>
      </c>
      <c r="CO16" s="365">
        <f t="shared" si="34"/>
        <v>14931028.370150002</v>
      </c>
      <c r="CP16" s="365">
        <f t="shared" si="35"/>
        <v>17322531.847799998</v>
      </c>
      <c r="CQ16" s="365">
        <f t="shared" si="36"/>
        <v>19269342.117650002</v>
      </c>
      <c r="CR16" s="367">
        <f t="shared" si="37"/>
        <v>25942363.767349999</v>
      </c>
      <c r="CS16" s="365">
        <f t="shared" ref="CS16:CS22" si="44">CI16+CN16</f>
        <v>15018581.115575003</v>
      </c>
      <c r="CT16" s="365">
        <f t="shared" si="38"/>
        <v>14931028.370150002</v>
      </c>
      <c r="CU16" s="365">
        <f t="shared" si="39"/>
        <v>17322531.847799998</v>
      </c>
      <c r="CV16" s="365">
        <f t="shared" si="40"/>
        <v>19269342.117650002</v>
      </c>
      <c r="CW16" s="367">
        <f t="shared" si="41"/>
        <v>25942363.767349999</v>
      </c>
      <c r="CX16" s="285"/>
      <c r="CZ16" s="285"/>
      <c r="DB16" s="285"/>
    </row>
    <row r="17" spans="1:135" ht="15.75" customHeight="1">
      <c r="A17" s="79" t="s">
        <v>1382</v>
      </c>
      <c r="B17" s="209"/>
      <c r="C17" s="699"/>
      <c r="D17" s="699"/>
      <c r="E17" s="699"/>
      <c r="F17" s="699"/>
      <c r="G17" s="364">
        <f t="shared" si="9"/>
        <v>0</v>
      </c>
      <c r="H17" s="702">
        <v>108859.63480000006</v>
      </c>
      <c r="I17" s="699">
        <v>103607.84419999999</v>
      </c>
      <c r="J17" s="699">
        <v>131296.40159999998</v>
      </c>
      <c r="K17" s="699">
        <v>155580.16459999999</v>
      </c>
      <c r="L17" s="365">
        <f t="shared" si="10"/>
        <v>499344.04520000005</v>
      </c>
      <c r="M17" s="366">
        <f t="shared" si="11"/>
        <v>499344.04520000005</v>
      </c>
      <c r="N17" s="209"/>
      <c r="O17" s="699"/>
      <c r="P17" s="699"/>
      <c r="Q17" s="699"/>
      <c r="R17" s="699"/>
      <c r="S17" s="364">
        <f t="shared" si="12"/>
        <v>0</v>
      </c>
      <c r="T17" s="702">
        <v>172467.14239999995</v>
      </c>
      <c r="U17" s="699">
        <v>180208.30940000006</v>
      </c>
      <c r="V17" s="699">
        <v>222010.57199999999</v>
      </c>
      <c r="W17" s="699">
        <v>251849.33759999997</v>
      </c>
      <c r="X17" s="365">
        <f t="shared" si="13"/>
        <v>826535.36140000005</v>
      </c>
      <c r="Y17" s="366">
        <f t="shared" si="14"/>
        <v>826535.36140000005</v>
      </c>
      <c r="Z17" s="209"/>
      <c r="AA17" s="699"/>
      <c r="AB17" s="699"/>
      <c r="AC17" s="699"/>
      <c r="AD17" s="699"/>
      <c r="AE17" s="364">
        <f t="shared" si="15"/>
        <v>0</v>
      </c>
      <c r="AF17" s="702">
        <v>49377.398000000001</v>
      </c>
      <c r="AG17" s="699">
        <v>50349.175799999997</v>
      </c>
      <c r="AH17" s="699">
        <v>59847.727800000001</v>
      </c>
      <c r="AI17" s="699">
        <v>64897.52080000002</v>
      </c>
      <c r="AJ17" s="365">
        <f t="shared" si="16"/>
        <v>224471.82240000003</v>
      </c>
      <c r="AK17" s="366">
        <f t="shared" si="17"/>
        <v>224471.82240000003</v>
      </c>
      <c r="AL17" s="209"/>
      <c r="AM17" s="699"/>
      <c r="AN17" s="699"/>
      <c r="AO17" s="699"/>
      <c r="AP17" s="699"/>
      <c r="AQ17" s="364">
        <f t="shared" si="18"/>
        <v>0</v>
      </c>
      <c r="AR17" s="702">
        <v>303694.03259999998</v>
      </c>
      <c r="AS17" s="699">
        <v>313054.88480000006</v>
      </c>
      <c r="AT17" s="699">
        <v>340101.04239999998</v>
      </c>
      <c r="AU17" s="699">
        <v>360868.8495999999</v>
      </c>
      <c r="AV17" s="365">
        <f t="shared" si="19"/>
        <v>1317718.8093999999</v>
      </c>
      <c r="AW17" s="366">
        <f t="shared" si="20"/>
        <v>1317718.8093999999</v>
      </c>
      <c r="AX17" s="209"/>
      <c r="AY17" s="699"/>
      <c r="AZ17" s="699"/>
      <c r="BA17" s="699"/>
      <c r="BB17" s="699"/>
      <c r="BC17" s="364">
        <f t="shared" si="21"/>
        <v>0</v>
      </c>
      <c r="BD17" s="702">
        <v>3646.3055999999992</v>
      </c>
      <c r="BE17" s="699">
        <v>3575.3731999999991</v>
      </c>
      <c r="BF17" s="699">
        <v>6558.9831999999997</v>
      </c>
      <c r="BG17" s="699">
        <v>6417.5692000000017</v>
      </c>
      <c r="BH17" s="365">
        <f t="shared" si="22"/>
        <v>20198.231199999998</v>
      </c>
      <c r="BI17" s="366">
        <f t="shared" si="23"/>
        <v>20198.231199999998</v>
      </c>
      <c r="BJ17" s="209"/>
      <c r="BK17" s="699"/>
      <c r="BL17" s="699"/>
      <c r="BM17" s="699"/>
      <c r="BN17" s="699"/>
      <c r="BO17" s="364">
        <f t="shared" si="24"/>
        <v>0</v>
      </c>
      <c r="BP17" s="702"/>
      <c r="BQ17" s="699"/>
      <c r="BR17" s="699"/>
      <c r="BS17" s="699"/>
      <c r="BT17" s="365">
        <f t="shared" si="25"/>
        <v>0</v>
      </c>
      <c r="BU17" s="366">
        <f t="shared" si="26"/>
        <v>0</v>
      </c>
      <c r="BV17" s="209"/>
      <c r="BW17" s="699"/>
      <c r="BX17" s="699"/>
      <c r="BY17" s="699"/>
      <c r="BZ17" s="699"/>
      <c r="CA17" s="364">
        <f t="shared" si="27"/>
        <v>0</v>
      </c>
      <c r="CB17" s="702">
        <v>7036.8115999999991</v>
      </c>
      <c r="CC17" s="699">
        <v>7067.5738000000001</v>
      </c>
      <c r="CD17" s="699">
        <v>7218.2977999999994</v>
      </c>
      <c r="CE17" s="699">
        <v>6658.6982000000007</v>
      </c>
      <c r="CF17" s="365">
        <f t="shared" si="28"/>
        <v>27981.381399999998</v>
      </c>
      <c r="CG17" s="366">
        <f t="shared" si="29"/>
        <v>27981.381399999998</v>
      </c>
      <c r="CH17" s="209"/>
      <c r="CI17" s="365">
        <f t="shared" si="42"/>
        <v>0</v>
      </c>
      <c r="CJ17" s="365">
        <f t="shared" si="30"/>
        <v>0</v>
      </c>
      <c r="CK17" s="365">
        <f t="shared" si="31"/>
        <v>0</v>
      </c>
      <c r="CL17" s="365">
        <f t="shared" si="32"/>
        <v>0</v>
      </c>
      <c r="CM17" s="367">
        <f t="shared" si="33"/>
        <v>0</v>
      </c>
      <c r="CN17" s="365">
        <f t="shared" si="43"/>
        <v>645081.32499999995</v>
      </c>
      <c r="CO17" s="365">
        <f t="shared" si="34"/>
        <v>657863.16120000009</v>
      </c>
      <c r="CP17" s="365">
        <f t="shared" si="35"/>
        <v>767033.0247999999</v>
      </c>
      <c r="CQ17" s="365">
        <f t="shared" si="36"/>
        <v>846272.1399999999</v>
      </c>
      <c r="CR17" s="367">
        <f t="shared" si="37"/>
        <v>1353860.7880000002</v>
      </c>
      <c r="CS17" s="365">
        <f t="shared" si="44"/>
        <v>645081.32499999995</v>
      </c>
      <c r="CT17" s="365">
        <f t="shared" si="38"/>
        <v>657863.16120000009</v>
      </c>
      <c r="CU17" s="365">
        <f t="shared" si="39"/>
        <v>767033.0247999999</v>
      </c>
      <c r="CV17" s="365">
        <f t="shared" si="40"/>
        <v>846272.1399999999</v>
      </c>
      <c r="CW17" s="367">
        <f t="shared" si="41"/>
        <v>1353860.7880000002</v>
      </c>
      <c r="CZ17" s="285"/>
      <c r="DB17" s="285"/>
    </row>
    <row r="18" spans="1:135" ht="15.75" customHeight="1">
      <c r="A18" s="79" t="s">
        <v>1383</v>
      </c>
      <c r="B18" s="209"/>
      <c r="C18" s="699"/>
      <c r="D18" s="699"/>
      <c r="E18" s="699"/>
      <c r="F18" s="699"/>
      <c r="G18" s="364">
        <f t="shared" si="9"/>
        <v>0</v>
      </c>
      <c r="H18" s="702">
        <v>1920827.8952661001</v>
      </c>
      <c r="I18" s="699">
        <v>1879333.580979384</v>
      </c>
      <c r="J18" s="699">
        <v>2325471.0547971008</v>
      </c>
      <c r="K18" s="699">
        <v>2713779.4877298851</v>
      </c>
      <c r="L18" s="365">
        <f t="shared" si="10"/>
        <v>8839412.0187724698</v>
      </c>
      <c r="M18" s="366">
        <f t="shared" si="11"/>
        <v>8839412.0187724698</v>
      </c>
      <c r="N18" s="209"/>
      <c r="O18" s="699"/>
      <c r="P18" s="699"/>
      <c r="Q18" s="699"/>
      <c r="R18" s="699"/>
      <c r="S18" s="364">
        <f t="shared" si="12"/>
        <v>0</v>
      </c>
      <c r="T18" s="702">
        <v>1779963.3930028367</v>
      </c>
      <c r="U18" s="699">
        <v>1877381.7670194772</v>
      </c>
      <c r="V18" s="699">
        <v>2300313.3174244249</v>
      </c>
      <c r="W18" s="699">
        <v>2629254.1907057893</v>
      </c>
      <c r="X18" s="365">
        <f t="shared" si="13"/>
        <v>8586912.6681525279</v>
      </c>
      <c r="Y18" s="366">
        <f t="shared" si="14"/>
        <v>8586912.6681525279</v>
      </c>
      <c r="Z18" s="209"/>
      <c r="AA18" s="699"/>
      <c r="AB18" s="699"/>
      <c r="AC18" s="699"/>
      <c r="AD18" s="699"/>
      <c r="AE18" s="364">
        <f t="shared" si="15"/>
        <v>0</v>
      </c>
      <c r="AF18" s="702">
        <v>442394.22989257541</v>
      </c>
      <c r="AG18" s="699">
        <v>461960.74922978756</v>
      </c>
      <c r="AH18" s="699">
        <v>550248.70233671996</v>
      </c>
      <c r="AI18" s="699">
        <v>600835.31330609752</v>
      </c>
      <c r="AJ18" s="365">
        <f t="shared" si="16"/>
        <v>2055438.9947651806</v>
      </c>
      <c r="AK18" s="366">
        <f t="shared" si="17"/>
        <v>2055438.9947651806</v>
      </c>
      <c r="AL18" s="209"/>
      <c r="AM18" s="699"/>
      <c r="AN18" s="699"/>
      <c r="AO18" s="699"/>
      <c r="AP18" s="699"/>
      <c r="AQ18" s="364">
        <f t="shared" si="18"/>
        <v>0</v>
      </c>
      <c r="AR18" s="702">
        <v>1967787.6909914641</v>
      </c>
      <c r="AS18" s="699">
        <v>2043814.0136191652</v>
      </c>
      <c r="AT18" s="699">
        <v>2218917.1928627547</v>
      </c>
      <c r="AU18" s="699">
        <v>2389572.0234419568</v>
      </c>
      <c r="AV18" s="365">
        <f t="shared" si="19"/>
        <v>8620090.920915341</v>
      </c>
      <c r="AW18" s="366">
        <f t="shared" si="20"/>
        <v>8620090.920915341</v>
      </c>
      <c r="AX18" s="209"/>
      <c r="AY18" s="699"/>
      <c r="AZ18" s="699"/>
      <c r="BA18" s="699"/>
      <c r="BB18" s="699"/>
      <c r="BC18" s="364">
        <f t="shared" si="21"/>
        <v>0</v>
      </c>
      <c r="BD18" s="702">
        <v>35627.741524832076</v>
      </c>
      <c r="BE18" s="699">
        <v>32151.86430289724</v>
      </c>
      <c r="BF18" s="699">
        <v>54745.066245473674</v>
      </c>
      <c r="BG18" s="699">
        <v>55179.55089821553</v>
      </c>
      <c r="BH18" s="365">
        <f t="shared" si="22"/>
        <v>177704.22297141852</v>
      </c>
      <c r="BI18" s="366">
        <f t="shared" si="23"/>
        <v>177704.22297141852</v>
      </c>
      <c r="BJ18" s="209"/>
      <c r="BK18" s="699"/>
      <c r="BL18" s="699"/>
      <c r="BM18" s="699"/>
      <c r="BN18" s="699"/>
      <c r="BO18" s="364">
        <f t="shared" si="24"/>
        <v>0</v>
      </c>
      <c r="BP18" s="702"/>
      <c r="BQ18" s="699"/>
      <c r="BR18" s="699"/>
      <c r="BS18" s="699"/>
      <c r="BT18" s="365">
        <f t="shared" si="25"/>
        <v>0</v>
      </c>
      <c r="BU18" s="366">
        <f t="shared" si="26"/>
        <v>0</v>
      </c>
      <c r="BV18" s="209"/>
      <c r="BW18" s="699"/>
      <c r="BX18" s="699"/>
      <c r="BY18" s="699"/>
      <c r="BZ18" s="699"/>
      <c r="CA18" s="364">
        <f t="shared" si="27"/>
        <v>0</v>
      </c>
      <c r="CB18" s="702">
        <v>28772.518033816574</v>
      </c>
      <c r="CC18" s="699">
        <v>28053.205082971166</v>
      </c>
      <c r="CD18" s="699">
        <v>27333.892132125751</v>
      </c>
      <c r="CE18" s="699">
        <v>24305.078959321821</v>
      </c>
      <c r="CF18" s="365">
        <f t="shared" si="28"/>
        <v>108464.69420823532</v>
      </c>
      <c r="CG18" s="366">
        <f t="shared" si="29"/>
        <v>108464.69420823532</v>
      </c>
      <c r="CH18" s="209"/>
      <c r="CI18" s="365">
        <f t="shared" si="42"/>
        <v>0</v>
      </c>
      <c r="CJ18" s="365">
        <f t="shared" si="30"/>
        <v>0</v>
      </c>
      <c r="CK18" s="365">
        <f t="shared" si="31"/>
        <v>0</v>
      </c>
      <c r="CL18" s="365">
        <f t="shared" si="32"/>
        <v>0</v>
      </c>
      <c r="CM18" s="367">
        <f t="shared" si="33"/>
        <v>0</v>
      </c>
      <c r="CN18" s="365">
        <f t="shared" si="43"/>
        <v>6175373.4687116249</v>
      </c>
      <c r="CO18" s="365">
        <f t="shared" si="34"/>
        <v>6322695.1802336825</v>
      </c>
      <c r="CP18" s="365">
        <f t="shared" si="35"/>
        <v>7477029.2257986004</v>
      </c>
      <c r="CQ18" s="365">
        <f t="shared" si="36"/>
        <v>8412925.6450412646</v>
      </c>
      <c r="CR18" s="367">
        <f t="shared" si="37"/>
        <v>17534789.381133232</v>
      </c>
      <c r="CS18" s="365">
        <f t="shared" si="44"/>
        <v>6175373.4687116249</v>
      </c>
      <c r="CT18" s="365">
        <f t="shared" si="38"/>
        <v>6322695.1802336825</v>
      </c>
      <c r="CU18" s="365">
        <f t="shared" si="39"/>
        <v>7477029.2257986004</v>
      </c>
      <c r="CV18" s="365">
        <f t="shared" si="40"/>
        <v>8412925.6450412646</v>
      </c>
      <c r="CW18" s="367">
        <f t="shared" si="41"/>
        <v>17534789.381133232</v>
      </c>
    </row>
    <row r="19" spans="1:135" ht="15.75" customHeight="1">
      <c r="A19" s="118" t="s">
        <v>196</v>
      </c>
      <c r="B19" s="209">
        <v>2</v>
      </c>
      <c r="C19" s="211">
        <f t="shared" ref="C19:F19" si="45">SUM(C16:C18)</f>
        <v>0</v>
      </c>
      <c r="D19" s="211">
        <f t="shared" si="45"/>
        <v>0</v>
      </c>
      <c r="E19" s="211">
        <f t="shared" si="45"/>
        <v>0</v>
      </c>
      <c r="F19" s="211">
        <f t="shared" si="45"/>
        <v>0</v>
      </c>
      <c r="G19" s="364">
        <f t="shared" si="9"/>
        <v>0</v>
      </c>
      <c r="H19" s="368">
        <f t="shared" ref="H19:K19" si="46">SUM(H16:H18)</f>
        <v>4257969.5349411005</v>
      </c>
      <c r="I19" s="211">
        <f t="shared" si="46"/>
        <v>4046462.791254383</v>
      </c>
      <c r="J19" s="211">
        <f t="shared" si="46"/>
        <v>4991983.4733221009</v>
      </c>
      <c r="K19" s="211">
        <f t="shared" si="46"/>
        <v>6017370.5882298853</v>
      </c>
      <c r="L19" s="365">
        <f t="shared" si="10"/>
        <v>19313786.38774747</v>
      </c>
      <c r="M19" s="366">
        <f t="shared" si="11"/>
        <v>19313786.38774747</v>
      </c>
      <c r="N19" s="209">
        <v>2</v>
      </c>
      <c r="O19" s="211">
        <f t="shared" ref="O19:R19" si="47">SUM(O16:O18)</f>
        <v>0</v>
      </c>
      <c r="P19" s="211">
        <f t="shared" si="47"/>
        <v>0</v>
      </c>
      <c r="Q19" s="211">
        <f t="shared" si="47"/>
        <v>0</v>
      </c>
      <c r="R19" s="211">
        <f t="shared" si="47"/>
        <v>0</v>
      </c>
      <c r="S19" s="364">
        <f t="shared" si="12"/>
        <v>0</v>
      </c>
      <c r="T19" s="368">
        <f t="shared" ref="T19:W19" si="48">SUM(T16:T18)</f>
        <v>5039473.277627836</v>
      </c>
      <c r="U19" s="211">
        <f t="shared" si="48"/>
        <v>5267090.1936944779</v>
      </c>
      <c r="V19" s="211">
        <f t="shared" si="48"/>
        <v>6534360.1914244238</v>
      </c>
      <c r="W19" s="211">
        <f t="shared" si="48"/>
        <v>7570352.7019307883</v>
      </c>
      <c r="X19" s="365">
        <f t="shared" si="13"/>
        <v>24411276.364677522</v>
      </c>
      <c r="Y19" s="366">
        <f t="shared" si="14"/>
        <v>24411276.364677522</v>
      </c>
      <c r="Z19" s="209">
        <v>2</v>
      </c>
      <c r="AA19" s="211">
        <f t="shared" ref="AA19:AD19" si="49">SUM(AA16:AA18)</f>
        <v>0</v>
      </c>
      <c r="AB19" s="211">
        <f t="shared" si="49"/>
        <v>0</v>
      </c>
      <c r="AC19" s="211">
        <f t="shared" si="49"/>
        <v>0</v>
      </c>
      <c r="AD19" s="211">
        <f t="shared" si="49"/>
        <v>0</v>
      </c>
      <c r="AE19" s="364">
        <f t="shared" si="15"/>
        <v>0</v>
      </c>
      <c r="AF19" s="368">
        <f t="shared" ref="AF19:AI19" si="50">SUM(AF16:AF18)</f>
        <v>1782061.0253175755</v>
      </c>
      <c r="AG19" s="211">
        <f t="shared" si="50"/>
        <v>1831896.5073547878</v>
      </c>
      <c r="AH19" s="211">
        <f t="shared" si="50"/>
        <v>2173931.2499617198</v>
      </c>
      <c r="AI19" s="211">
        <f t="shared" si="50"/>
        <v>2376535.0242810976</v>
      </c>
      <c r="AJ19" s="365">
        <f t="shared" si="16"/>
        <v>8164423.8069151808</v>
      </c>
      <c r="AK19" s="366">
        <f t="shared" si="17"/>
        <v>8164423.8069151808</v>
      </c>
      <c r="AL19" s="209">
        <v>2</v>
      </c>
      <c r="AM19" s="211">
        <f t="shared" ref="AM19:AP19" si="51">SUM(AM16:AM18)</f>
        <v>0</v>
      </c>
      <c r="AN19" s="211">
        <f t="shared" si="51"/>
        <v>0</v>
      </c>
      <c r="AO19" s="211">
        <f t="shared" si="51"/>
        <v>0</v>
      </c>
      <c r="AP19" s="211">
        <f t="shared" si="51"/>
        <v>0</v>
      </c>
      <c r="AQ19" s="364">
        <f t="shared" si="18"/>
        <v>0</v>
      </c>
      <c r="AR19" s="368">
        <f t="shared" ref="AR19:AU19" si="52">SUM(AR16:AR18)</f>
        <v>10245983.581066467</v>
      </c>
      <c r="AS19" s="211">
        <f t="shared" si="52"/>
        <v>10304348.725019166</v>
      </c>
      <c r="AT19" s="211">
        <f t="shared" si="52"/>
        <v>11228744.238137756</v>
      </c>
      <c r="AU19" s="211">
        <f t="shared" si="52"/>
        <v>11937198.231966959</v>
      </c>
      <c r="AV19" s="365">
        <f t="shared" si="19"/>
        <v>43716274.776190348</v>
      </c>
      <c r="AW19" s="366">
        <f t="shared" si="20"/>
        <v>43716274.776190348</v>
      </c>
      <c r="AX19" s="209">
        <v>2</v>
      </c>
      <c r="AY19" s="211">
        <f t="shared" ref="AY19:BB19" si="53">SUM(AY16:AY18)</f>
        <v>0</v>
      </c>
      <c r="AZ19" s="211">
        <f t="shared" si="53"/>
        <v>0</v>
      </c>
      <c r="BA19" s="211">
        <f t="shared" si="53"/>
        <v>0</v>
      </c>
      <c r="BB19" s="211">
        <f t="shared" si="53"/>
        <v>0</v>
      </c>
      <c r="BC19" s="364">
        <f t="shared" si="21"/>
        <v>0</v>
      </c>
      <c r="BD19" s="368">
        <f t="shared" ref="BD19:BG19" si="54">SUM(BD16:BD18)</f>
        <v>209325.30959983205</v>
      </c>
      <c r="BE19" s="211">
        <f t="shared" si="54"/>
        <v>190170.46820289723</v>
      </c>
      <c r="BF19" s="211">
        <f t="shared" si="54"/>
        <v>354550.39629547368</v>
      </c>
      <c r="BG19" s="211">
        <f t="shared" si="54"/>
        <v>379997.92827321554</v>
      </c>
      <c r="BH19" s="365">
        <f t="shared" si="22"/>
        <v>1134044.1023714184</v>
      </c>
      <c r="BI19" s="366">
        <f t="shared" si="23"/>
        <v>1134044.1023714184</v>
      </c>
      <c r="BJ19" s="209">
        <v>2</v>
      </c>
      <c r="BK19" s="211">
        <f t="shared" ref="BK19:BN19" si="55">SUM(BK16:BK18)</f>
        <v>0</v>
      </c>
      <c r="BL19" s="211">
        <f t="shared" si="55"/>
        <v>0</v>
      </c>
      <c r="BM19" s="211">
        <f t="shared" si="55"/>
        <v>0</v>
      </c>
      <c r="BN19" s="211">
        <f t="shared" si="55"/>
        <v>0</v>
      </c>
      <c r="BO19" s="364">
        <f t="shared" si="24"/>
        <v>0</v>
      </c>
      <c r="BP19" s="368">
        <f t="shared" ref="BP19:BS19" si="56">SUM(BP16:BP18)</f>
        <v>0</v>
      </c>
      <c r="BQ19" s="211">
        <f t="shared" si="56"/>
        <v>0</v>
      </c>
      <c r="BR19" s="211">
        <f t="shared" si="56"/>
        <v>0</v>
      </c>
      <c r="BS19" s="211">
        <f t="shared" si="56"/>
        <v>0</v>
      </c>
      <c r="BT19" s="365">
        <f t="shared" si="25"/>
        <v>0</v>
      </c>
      <c r="BU19" s="366">
        <f t="shared" si="26"/>
        <v>0</v>
      </c>
      <c r="BV19" s="209">
        <v>2</v>
      </c>
      <c r="BW19" s="211">
        <f t="shared" ref="BW19:BZ19" si="57">SUM(BW16:BW18)</f>
        <v>0</v>
      </c>
      <c r="BX19" s="211">
        <f t="shared" si="57"/>
        <v>0</v>
      </c>
      <c r="BY19" s="211">
        <f t="shared" si="57"/>
        <v>0</v>
      </c>
      <c r="BZ19" s="211">
        <f t="shared" si="57"/>
        <v>0</v>
      </c>
      <c r="CA19" s="364">
        <f t="shared" si="27"/>
        <v>0</v>
      </c>
      <c r="CB19" s="368">
        <f t="shared" ref="CB19:CE19" si="58">SUM(CB16:CB18)</f>
        <v>304223.18073381658</v>
      </c>
      <c r="CC19" s="211">
        <f t="shared" si="58"/>
        <v>271618.02605797118</v>
      </c>
      <c r="CD19" s="211">
        <f t="shared" si="58"/>
        <v>283024.54925712576</v>
      </c>
      <c r="CE19" s="211">
        <f t="shared" si="58"/>
        <v>247085.42800932185</v>
      </c>
      <c r="CF19" s="365">
        <f t="shared" si="28"/>
        <v>1105951.1840582355</v>
      </c>
      <c r="CG19" s="366">
        <f t="shared" si="29"/>
        <v>1105951.1840582355</v>
      </c>
      <c r="CH19" s="209">
        <v>2</v>
      </c>
      <c r="CI19" s="365">
        <f t="shared" si="42"/>
        <v>0</v>
      </c>
      <c r="CJ19" s="365">
        <f t="shared" si="30"/>
        <v>0</v>
      </c>
      <c r="CK19" s="365">
        <f t="shared" si="31"/>
        <v>0</v>
      </c>
      <c r="CL19" s="365">
        <f t="shared" si="32"/>
        <v>0</v>
      </c>
      <c r="CM19" s="367">
        <f t="shared" si="33"/>
        <v>0</v>
      </c>
      <c r="CN19" s="365">
        <f t="shared" si="43"/>
        <v>21839035.909286626</v>
      </c>
      <c r="CO19" s="365">
        <f t="shared" si="34"/>
        <v>21911586.711583681</v>
      </c>
      <c r="CP19" s="365">
        <f t="shared" si="35"/>
        <v>25566594.0983986</v>
      </c>
      <c r="CQ19" s="365">
        <f t="shared" si="36"/>
        <v>28528539.902691267</v>
      </c>
      <c r="CR19" s="367">
        <f t="shared" si="37"/>
        <v>44831013.936483227</v>
      </c>
      <c r="CS19" s="365">
        <f t="shared" si="44"/>
        <v>21839035.909286626</v>
      </c>
      <c r="CT19" s="365">
        <f t="shared" si="38"/>
        <v>21911586.711583681</v>
      </c>
      <c r="CU19" s="365">
        <f t="shared" si="39"/>
        <v>25566594.0983986</v>
      </c>
      <c r="CV19" s="365">
        <f t="shared" si="40"/>
        <v>28528539.902691267</v>
      </c>
      <c r="CW19" s="367">
        <f t="shared" si="41"/>
        <v>44831013.936483227</v>
      </c>
      <c r="CX19" s="285"/>
      <c r="CY19" s="285"/>
      <c r="CZ19" s="285"/>
      <c r="DA19" s="285"/>
      <c r="DB19" s="285"/>
    </row>
    <row r="20" spans="1:135" ht="15.75" customHeight="1">
      <c r="A20" s="79" t="s">
        <v>198</v>
      </c>
      <c r="B20" s="209">
        <v>3</v>
      </c>
      <c r="C20" s="699"/>
      <c r="D20" s="699"/>
      <c r="E20" s="699"/>
      <c r="F20" s="699"/>
      <c r="G20" s="364">
        <f t="shared" si="9"/>
        <v>0</v>
      </c>
      <c r="H20" s="702"/>
      <c r="I20" s="699"/>
      <c r="J20" s="699"/>
      <c r="K20" s="699"/>
      <c r="L20" s="365">
        <f t="shared" si="10"/>
        <v>0</v>
      </c>
      <c r="M20" s="366">
        <f t="shared" si="11"/>
        <v>0</v>
      </c>
      <c r="N20" s="209">
        <v>3</v>
      </c>
      <c r="O20" s="699"/>
      <c r="P20" s="699"/>
      <c r="Q20" s="699"/>
      <c r="R20" s="699"/>
      <c r="S20" s="364">
        <f t="shared" si="12"/>
        <v>0</v>
      </c>
      <c r="T20" s="702"/>
      <c r="U20" s="699"/>
      <c r="V20" s="699"/>
      <c r="W20" s="699"/>
      <c r="X20" s="365">
        <f t="shared" si="13"/>
        <v>0</v>
      </c>
      <c r="Y20" s="366">
        <f t="shared" si="14"/>
        <v>0</v>
      </c>
      <c r="Z20" s="209">
        <v>3</v>
      </c>
      <c r="AA20" s="699"/>
      <c r="AB20" s="699"/>
      <c r="AC20" s="699"/>
      <c r="AD20" s="699"/>
      <c r="AE20" s="364">
        <f t="shared" si="15"/>
        <v>0</v>
      </c>
      <c r="AF20" s="702"/>
      <c r="AG20" s="699"/>
      <c r="AH20" s="699"/>
      <c r="AI20" s="699"/>
      <c r="AJ20" s="365">
        <f t="shared" si="16"/>
        <v>0</v>
      </c>
      <c r="AK20" s="366">
        <f t="shared" si="17"/>
        <v>0</v>
      </c>
      <c r="AL20" s="209">
        <v>3</v>
      </c>
      <c r="AM20" s="699"/>
      <c r="AN20" s="699"/>
      <c r="AO20" s="699"/>
      <c r="AP20" s="699"/>
      <c r="AQ20" s="364">
        <f t="shared" si="18"/>
        <v>0</v>
      </c>
      <c r="AR20" s="702"/>
      <c r="AS20" s="699"/>
      <c r="AT20" s="699"/>
      <c r="AU20" s="699"/>
      <c r="AV20" s="365">
        <f t="shared" si="19"/>
        <v>0</v>
      </c>
      <c r="AW20" s="366">
        <f t="shared" si="20"/>
        <v>0</v>
      </c>
      <c r="AX20" s="209">
        <v>3</v>
      </c>
      <c r="AY20" s="699"/>
      <c r="AZ20" s="699"/>
      <c r="BA20" s="699"/>
      <c r="BB20" s="699"/>
      <c r="BC20" s="364">
        <f t="shared" si="21"/>
        <v>0</v>
      </c>
      <c r="BD20" s="702"/>
      <c r="BE20" s="699"/>
      <c r="BF20" s="699"/>
      <c r="BG20" s="699"/>
      <c r="BH20" s="365">
        <f t="shared" si="22"/>
        <v>0</v>
      </c>
      <c r="BI20" s="366">
        <f t="shared" si="23"/>
        <v>0</v>
      </c>
      <c r="BJ20" s="209">
        <v>3</v>
      </c>
      <c r="BK20" s="699"/>
      <c r="BL20" s="699"/>
      <c r="BM20" s="699"/>
      <c r="BN20" s="699"/>
      <c r="BO20" s="364">
        <f t="shared" si="24"/>
        <v>0</v>
      </c>
      <c r="BP20" s="702"/>
      <c r="BQ20" s="699"/>
      <c r="BR20" s="699"/>
      <c r="BS20" s="699"/>
      <c r="BT20" s="365">
        <f t="shared" si="25"/>
        <v>0</v>
      </c>
      <c r="BU20" s="366">
        <f t="shared" si="26"/>
        <v>0</v>
      </c>
      <c r="BV20" s="209">
        <v>3</v>
      </c>
      <c r="BW20" s="699"/>
      <c r="BX20" s="699"/>
      <c r="BY20" s="699"/>
      <c r="BZ20" s="699"/>
      <c r="CA20" s="364">
        <f t="shared" si="27"/>
        <v>0</v>
      </c>
      <c r="CB20" s="702"/>
      <c r="CC20" s="699"/>
      <c r="CD20" s="699"/>
      <c r="CE20" s="699"/>
      <c r="CF20" s="365">
        <f t="shared" si="28"/>
        <v>0</v>
      </c>
      <c r="CG20" s="366">
        <f t="shared" si="29"/>
        <v>0</v>
      </c>
      <c r="CH20" s="209">
        <v>3</v>
      </c>
      <c r="CI20" s="365">
        <f t="shared" si="42"/>
        <v>0</v>
      </c>
      <c r="CJ20" s="365">
        <f t="shared" si="30"/>
        <v>0</v>
      </c>
      <c r="CK20" s="365">
        <f t="shared" si="31"/>
        <v>0</v>
      </c>
      <c r="CL20" s="365">
        <f t="shared" si="32"/>
        <v>0</v>
      </c>
      <c r="CM20" s="367">
        <f t="shared" si="33"/>
        <v>0</v>
      </c>
      <c r="CN20" s="365">
        <f t="shared" si="43"/>
        <v>0</v>
      </c>
      <c r="CO20" s="365">
        <f t="shared" si="34"/>
        <v>0</v>
      </c>
      <c r="CP20" s="365">
        <f t="shared" si="35"/>
        <v>0</v>
      </c>
      <c r="CQ20" s="365">
        <f t="shared" si="36"/>
        <v>0</v>
      </c>
      <c r="CR20" s="367">
        <f t="shared" si="37"/>
        <v>0</v>
      </c>
      <c r="CS20" s="365">
        <f t="shared" si="44"/>
        <v>0</v>
      </c>
      <c r="CT20" s="365">
        <f t="shared" si="38"/>
        <v>0</v>
      </c>
      <c r="CU20" s="365">
        <f t="shared" si="39"/>
        <v>0</v>
      </c>
      <c r="CV20" s="365">
        <f t="shared" si="40"/>
        <v>0</v>
      </c>
      <c r="CW20" s="367">
        <f t="shared" si="41"/>
        <v>0</v>
      </c>
      <c r="CX20" s="285"/>
      <c r="CZ20" s="285"/>
      <c r="DB20" s="285"/>
    </row>
    <row r="21" spans="1:135" ht="15.75" customHeight="1">
      <c r="A21" s="79" t="s">
        <v>200</v>
      </c>
      <c r="B21" s="209">
        <v>4</v>
      </c>
      <c r="C21" s="699"/>
      <c r="D21" s="699"/>
      <c r="E21" s="699"/>
      <c r="F21" s="699"/>
      <c r="G21" s="364">
        <f t="shared" si="9"/>
        <v>0</v>
      </c>
      <c r="H21" s="702">
        <v>0</v>
      </c>
      <c r="I21" s="699">
        <v>0</v>
      </c>
      <c r="J21" s="699">
        <v>0</v>
      </c>
      <c r="K21" s="699">
        <v>0</v>
      </c>
      <c r="L21" s="365">
        <f t="shared" si="10"/>
        <v>0</v>
      </c>
      <c r="M21" s="366">
        <f t="shared" si="11"/>
        <v>0</v>
      </c>
      <c r="N21" s="209">
        <v>4</v>
      </c>
      <c r="O21" s="699"/>
      <c r="P21" s="699"/>
      <c r="Q21" s="699"/>
      <c r="R21" s="699"/>
      <c r="S21" s="364">
        <f t="shared" si="12"/>
        <v>0</v>
      </c>
      <c r="T21" s="702">
        <v>0</v>
      </c>
      <c r="U21" s="699">
        <v>0</v>
      </c>
      <c r="V21" s="699">
        <v>0</v>
      </c>
      <c r="W21" s="699">
        <v>0</v>
      </c>
      <c r="X21" s="365">
        <f t="shared" si="13"/>
        <v>0</v>
      </c>
      <c r="Y21" s="366">
        <f t="shared" si="14"/>
        <v>0</v>
      </c>
      <c r="Z21" s="209">
        <v>4</v>
      </c>
      <c r="AA21" s="699"/>
      <c r="AB21" s="699"/>
      <c r="AC21" s="699"/>
      <c r="AD21" s="699"/>
      <c r="AE21" s="364">
        <f t="shared" si="15"/>
        <v>0</v>
      </c>
      <c r="AF21" s="702">
        <v>0</v>
      </c>
      <c r="AG21" s="699">
        <v>0</v>
      </c>
      <c r="AH21" s="699">
        <v>0</v>
      </c>
      <c r="AI21" s="699">
        <v>0</v>
      </c>
      <c r="AJ21" s="365">
        <f t="shared" si="16"/>
        <v>0</v>
      </c>
      <c r="AK21" s="366">
        <f t="shared" si="17"/>
        <v>0</v>
      </c>
      <c r="AL21" s="209">
        <v>4</v>
      </c>
      <c r="AM21" s="699"/>
      <c r="AN21" s="699"/>
      <c r="AO21" s="699"/>
      <c r="AP21" s="699"/>
      <c r="AQ21" s="364">
        <f t="shared" si="18"/>
        <v>0</v>
      </c>
      <c r="AR21" s="702">
        <v>0</v>
      </c>
      <c r="AS21" s="699">
        <v>0</v>
      </c>
      <c r="AT21" s="699">
        <v>0</v>
      </c>
      <c r="AU21" s="699">
        <v>0</v>
      </c>
      <c r="AV21" s="365">
        <f t="shared" si="19"/>
        <v>0</v>
      </c>
      <c r="AW21" s="366">
        <f t="shared" si="20"/>
        <v>0</v>
      </c>
      <c r="AX21" s="209">
        <v>4</v>
      </c>
      <c r="AY21" s="699"/>
      <c r="AZ21" s="699"/>
      <c r="BA21" s="699"/>
      <c r="BB21" s="699"/>
      <c r="BC21" s="364">
        <f t="shared" si="21"/>
        <v>0</v>
      </c>
      <c r="BD21" s="702">
        <v>0</v>
      </c>
      <c r="BE21" s="699">
        <v>0</v>
      </c>
      <c r="BF21" s="699">
        <v>0</v>
      </c>
      <c r="BG21" s="699">
        <v>0</v>
      </c>
      <c r="BH21" s="365">
        <f t="shared" si="22"/>
        <v>0</v>
      </c>
      <c r="BI21" s="366">
        <f t="shared" si="23"/>
        <v>0</v>
      </c>
      <c r="BJ21" s="209">
        <v>4</v>
      </c>
      <c r="BK21" s="699"/>
      <c r="BL21" s="699"/>
      <c r="BM21" s="699"/>
      <c r="BN21" s="699"/>
      <c r="BO21" s="364">
        <f t="shared" si="24"/>
        <v>0</v>
      </c>
      <c r="BP21" s="702"/>
      <c r="BQ21" s="699"/>
      <c r="BR21" s="699"/>
      <c r="BS21" s="699"/>
      <c r="BT21" s="365">
        <f t="shared" si="25"/>
        <v>0</v>
      </c>
      <c r="BU21" s="366">
        <f t="shared" si="26"/>
        <v>0</v>
      </c>
      <c r="BV21" s="209">
        <v>4</v>
      </c>
      <c r="BW21" s="699"/>
      <c r="BX21" s="699"/>
      <c r="BY21" s="699"/>
      <c r="BZ21" s="699"/>
      <c r="CA21" s="364">
        <f t="shared" si="27"/>
        <v>0</v>
      </c>
      <c r="CB21" s="702">
        <v>0</v>
      </c>
      <c r="CC21" s="699">
        <v>0</v>
      </c>
      <c r="CD21" s="699">
        <v>0</v>
      </c>
      <c r="CE21" s="699">
        <v>0</v>
      </c>
      <c r="CF21" s="365">
        <f t="shared" si="28"/>
        <v>0</v>
      </c>
      <c r="CG21" s="366">
        <f t="shared" si="29"/>
        <v>0</v>
      </c>
      <c r="CH21" s="209">
        <v>4</v>
      </c>
      <c r="CI21" s="365">
        <f t="shared" si="42"/>
        <v>0</v>
      </c>
      <c r="CJ21" s="365">
        <f t="shared" si="30"/>
        <v>0</v>
      </c>
      <c r="CK21" s="365">
        <f t="shared" si="31"/>
        <v>0</v>
      </c>
      <c r="CL21" s="365">
        <f t="shared" si="32"/>
        <v>0</v>
      </c>
      <c r="CM21" s="367">
        <f t="shared" si="33"/>
        <v>0</v>
      </c>
      <c r="CN21" s="365">
        <f t="shared" si="43"/>
        <v>0</v>
      </c>
      <c r="CO21" s="365">
        <f t="shared" si="34"/>
        <v>0</v>
      </c>
      <c r="CP21" s="365">
        <f t="shared" si="35"/>
        <v>0</v>
      </c>
      <c r="CQ21" s="365">
        <f t="shared" si="36"/>
        <v>0</v>
      </c>
      <c r="CR21" s="367">
        <f t="shared" si="37"/>
        <v>0</v>
      </c>
      <c r="CS21" s="365">
        <f t="shared" si="44"/>
        <v>0</v>
      </c>
      <c r="CT21" s="365">
        <f t="shared" si="38"/>
        <v>0</v>
      </c>
      <c r="CU21" s="365">
        <f t="shared" si="39"/>
        <v>0</v>
      </c>
      <c r="CV21" s="365">
        <f t="shared" si="40"/>
        <v>0</v>
      </c>
      <c r="CW21" s="367">
        <f t="shared" si="41"/>
        <v>0</v>
      </c>
      <c r="CX21" s="285"/>
      <c r="CZ21" s="285"/>
      <c r="DB21" s="285"/>
    </row>
    <row r="22" spans="1:135" ht="15.75" customHeight="1">
      <c r="A22" s="118" t="s">
        <v>202</v>
      </c>
      <c r="B22" s="209">
        <v>5</v>
      </c>
      <c r="C22" s="120">
        <f t="shared" ref="C22:F22" si="59">C15+C19+C20+C21</f>
        <v>1287216.9325214322</v>
      </c>
      <c r="D22" s="120">
        <f t="shared" si="59"/>
        <v>1203639.7990235505</v>
      </c>
      <c r="E22" s="120">
        <f t="shared" si="59"/>
        <v>1290689.0959550173</v>
      </c>
      <c r="F22" s="120">
        <f t="shared" si="59"/>
        <v>1512527.378149525</v>
      </c>
      <c r="G22" s="364">
        <f t="shared" si="9"/>
        <v>5294073.2056495249</v>
      </c>
      <c r="H22" s="198">
        <f t="shared" ref="H22:K22" si="60">H15+H19+H20+H21</f>
        <v>4257969.5349411005</v>
      </c>
      <c r="I22" s="120">
        <f t="shared" si="60"/>
        <v>4046462.791254383</v>
      </c>
      <c r="J22" s="120">
        <f t="shared" si="60"/>
        <v>4991983.4733221009</v>
      </c>
      <c r="K22" s="120">
        <f t="shared" si="60"/>
        <v>6017370.5882298853</v>
      </c>
      <c r="L22" s="365">
        <f t="shared" si="10"/>
        <v>19313786.38774747</v>
      </c>
      <c r="M22" s="198">
        <f t="shared" si="11"/>
        <v>24607859.593396995</v>
      </c>
      <c r="N22" s="209">
        <v>5</v>
      </c>
      <c r="O22" s="120">
        <f t="shared" ref="O22:R22" si="61">O15+O19+O20+O21</f>
        <v>2680071.7553774901</v>
      </c>
      <c r="P22" s="120">
        <f t="shared" si="61"/>
        <v>2798258.1781786634</v>
      </c>
      <c r="Q22" s="120">
        <f t="shared" si="61"/>
        <v>3073788.483693847</v>
      </c>
      <c r="R22" s="120">
        <f t="shared" si="61"/>
        <v>3500836.5439908383</v>
      </c>
      <c r="S22" s="364">
        <f t="shared" si="12"/>
        <v>12052954.961240839</v>
      </c>
      <c r="T22" s="198">
        <f t="shared" ref="T22:W22" si="62">T15+T19+T20+T21</f>
        <v>5039473.277627836</v>
      </c>
      <c r="U22" s="120">
        <f t="shared" si="62"/>
        <v>5267090.1936944779</v>
      </c>
      <c r="V22" s="120">
        <f t="shared" si="62"/>
        <v>6534360.1914244238</v>
      </c>
      <c r="W22" s="120">
        <f t="shared" si="62"/>
        <v>7570352.7019307883</v>
      </c>
      <c r="X22" s="365">
        <f t="shared" si="13"/>
        <v>24411276.364677522</v>
      </c>
      <c r="Y22" s="198">
        <f t="shared" si="14"/>
        <v>36464231.325918362</v>
      </c>
      <c r="Z22" s="209">
        <v>5</v>
      </c>
      <c r="AA22" s="120">
        <f t="shared" ref="AA22:AD22" si="63">AA15+AA19+AA20+AA21</f>
        <v>922287.69001339981</v>
      </c>
      <c r="AB22" s="120">
        <f t="shared" si="63"/>
        <v>1021230.4307044927</v>
      </c>
      <c r="AC22" s="120">
        <f t="shared" si="63"/>
        <v>1310258.8518071075</v>
      </c>
      <c r="AD22" s="120">
        <f t="shared" si="63"/>
        <v>1447352.1912458763</v>
      </c>
      <c r="AE22" s="364">
        <f t="shared" si="15"/>
        <v>4701129.1637708759</v>
      </c>
      <c r="AF22" s="198">
        <f t="shared" ref="AF22:AI22" si="64">AF15+AF19+AF20+AF21</f>
        <v>1782061.0253175755</v>
      </c>
      <c r="AG22" s="120">
        <f t="shared" si="64"/>
        <v>1831896.5073547878</v>
      </c>
      <c r="AH22" s="120">
        <f t="shared" si="64"/>
        <v>2173931.2499617198</v>
      </c>
      <c r="AI22" s="120">
        <f t="shared" si="64"/>
        <v>2376535.0242810976</v>
      </c>
      <c r="AJ22" s="365">
        <f t="shared" si="16"/>
        <v>8164423.8069151808</v>
      </c>
      <c r="AK22" s="198">
        <f t="shared" si="17"/>
        <v>12865552.970686056</v>
      </c>
      <c r="AL22" s="209">
        <v>5</v>
      </c>
      <c r="AM22" s="120">
        <f t="shared" ref="AM22:AP22" si="65">AM15+AM19+AM20+AM21</f>
        <v>9431938.5124645438</v>
      </c>
      <c r="AN22" s="120">
        <f t="shared" si="65"/>
        <v>10456246.481238211</v>
      </c>
      <c r="AO22" s="120">
        <f t="shared" si="65"/>
        <v>12846441.731172249</v>
      </c>
      <c r="AP22" s="120">
        <f t="shared" si="65"/>
        <v>14141384.239289246</v>
      </c>
      <c r="AQ22" s="364">
        <f t="shared" si="18"/>
        <v>46876010.96416425</v>
      </c>
      <c r="AR22" s="198">
        <f t="shared" ref="AR22:AU22" si="66">AR15+AR19+AR20+AR21</f>
        <v>10245983.581066467</v>
      </c>
      <c r="AS22" s="120">
        <f t="shared" si="66"/>
        <v>10304348.725019166</v>
      </c>
      <c r="AT22" s="120">
        <f t="shared" si="66"/>
        <v>11228744.238137756</v>
      </c>
      <c r="AU22" s="120">
        <f t="shared" si="66"/>
        <v>11937198.231966959</v>
      </c>
      <c r="AV22" s="365">
        <f t="shared" si="19"/>
        <v>43716274.776190348</v>
      </c>
      <c r="AW22" s="198">
        <f t="shared" si="20"/>
        <v>90592285.740354598</v>
      </c>
      <c r="AX22" s="209">
        <v>5</v>
      </c>
      <c r="AY22" s="120">
        <f t="shared" ref="AY22:BB22" si="67">AY15+AY19+AY20+AY21</f>
        <v>418562.13671299187</v>
      </c>
      <c r="AZ22" s="120">
        <f t="shared" si="67"/>
        <v>379806.38331364072</v>
      </c>
      <c r="BA22" s="120">
        <f t="shared" si="67"/>
        <v>888157.49302336737</v>
      </c>
      <c r="BB22" s="120">
        <f t="shared" si="67"/>
        <v>958419.12460101407</v>
      </c>
      <c r="BC22" s="364">
        <f t="shared" si="21"/>
        <v>2644945.1376510141</v>
      </c>
      <c r="BD22" s="198">
        <f t="shared" ref="BD22:BG22" si="68">BD15+BD19+BD20+BD21</f>
        <v>209325.30959983205</v>
      </c>
      <c r="BE22" s="120">
        <f t="shared" si="68"/>
        <v>190170.46820289723</v>
      </c>
      <c r="BF22" s="120">
        <f t="shared" si="68"/>
        <v>354550.39629547368</v>
      </c>
      <c r="BG22" s="120">
        <f t="shared" si="68"/>
        <v>379997.92827321554</v>
      </c>
      <c r="BH22" s="365">
        <f t="shared" si="22"/>
        <v>1134044.1023714184</v>
      </c>
      <c r="BI22" s="198">
        <f t="shared" si="23"/>
        <v>3778989.2400224325</v>
      </c>
      <c r="BJ22" s="209">
        <v>5</v>
      </c>
      <c r="BK22" s="120">
        <f t="shared" ref="BK22:BN22" si="69">BK15+BK19+BK20+BK21</f>
        <v>0</v>
      </c>
      <c r="BL22" s="120">
        <f t="shared" si="69"/>
        <v>0</v>
      </c>
      <c r="BM22" s="120">
        <f t="shared" si="69"/>
        <v>0</v>
      </c>
      <c r="BN22" s="120">
        <f t="shared" si="69"/>
        <v>0</v>
      </c>
      <c r="BO22" s="364">
        <f t="shared" si="24"/>
        <v>0</v>
      </c>
      <c r="BP22" s="198">
        <f t="shared" ref="BP22:BS22" si="70">BP15+BP19+BP20+BP21</f>
        <v>0</v>
      </c>
      <c r="BQ22" s="120">
        <f t="shared" si="70"/>
        <v>0</v>
      </c>
      <c r="BR22" s="120">
        <f t="shared" si="70"/>
        <v>0</v>
      </c>
      <c r="BS22" s="120">
        <f t="shared" si="70"/>
        <v>0</v>
      </c>
      <c r="BT22" s="365">
        <f t="shared" si="25"/>
        <v>0</v>
      </c>
      <c r="BU22" s="198">
        <f t="shared" si="26"/>
        <v>0</v>
      </c>
      <c r="BV22" s="209">
        <v>5</v>
      </c>
      <c r="BW22" s="120">
        <f t="shared" ref="BW22:BZ22" si="71">BW15+BW19+BW20+BW21</f>
        <v>696108.15339064319</v>
      </c>
      <c r="BX22" s="120">
        <f t="shared" si="71"/>
        <v>624096.96510885237</v>
      </c>
      <c r="BY22" s="120">
        <f t="shared" si="71"/>
        <v>882779.83710050466</v>
      </c>
      <c r="BZ22" s="120">
        <f t="shared" si="71"/>
        <v>973280.86551664607</v>
      </c>
      <c r="CA22" s="364">
        <f t="shared" si="27"/>
        <v>3176265.8211166458</v>
      </c>
      <c r="CB22" s="198">
        <f t="shared" ref="CB22:CE22" si="72">CB15+CB19+CB20+CB21</f>
        <v>304223.18073381658</v>
      </c>
      <c r="CC22" s="120">
        <f t="shared" si="72"/>
        <v>271618.02605797118</v>
      </c>
      <c r="CD22" s="120">
        <f t="shared" si="72"/>
        <v>283024.54925712576</v>
      </c>
      <c r="CE22" s="120">
        <f t="shared" si="72"/>
        <v>247085.42800932185</v>
      </c>
      <c r="CF22" s="365">
        <f t="shared" si="28"/>
        <v>1105951.1840582355</v>
      </c>
      <c r="CG22" s="198">
        <f t="shared" si="29"/>
        <v>4282217.0051748808</v>
      </c>
      <c r="CH22" s="209">
        <v>5</v>
      </c>
      <c r="CI22" s="365">
        <f t="shared" si="42"/>
        <v>15436185.180480503</v>
      </c>
      <c r="CJ22" s="365">
        <f t="shared" si="30"/>
        <v>16483278.23756741</v>
      </c>
      <c r="CK22" s="365">
        <f t="shared" si="31"/>
        <v>20292115.49275209</v>
      </c>
      <c r="CL22" s="365">
        <f t="shared" si="32"/>
        <v>22533800.342793148</v>
      </c>
      <c r="CM22" s="367">
        <f t="shared" si="33"/>
        <v>20523293.988007009</v>
      </c>
      <c r="CN22" s="365">
        <f t="shared" si="43"/>
        <v>21839035.909286626</v>
      </c>
      <c r="CO22" s="365">
        <f t="shared" si="34"/>
        <v>21911586.711583681</v>
      </c>
      <c r="CP22" s="365">
        <f t="shared" si="35"/>
        <v>25566594.0983986</v>
      </c>
      <c r="CQ22" s="365">
        <f t="shared" si="36"/>
        <v>28528539.902691267</v>
      </c>
      <c r="CR22" s="367">
        <f t="shared" si="37"/>
        <v>44831013.936483227</v>
      </c>
      <c r="CS22" s="365">
        <f t="shared" si="44"/>
        <v>37275221.089767128</v>
      </c>
      <c r="CT22" s="365">
        <f t="shared" si="38"/>
        <v>38394864.949151091</v>
      </c>
      <c r="CU22" s="365">
        <f t="shared" si="39"/>
        <v>45858709.591150686</v>
      </c>
      <c r="CV22" s="365">
        <f t="shared" si="40"/>
        <v>51062340.245484412</v>
      </c>
      <c r="CW22" s="367">
        <f t="shared" si="41"/>
        <v>65354307.924490243</v>
      </c>
      <c r="CX22" s="285"/>
      <c r="CZ22" s="285"/>
      <c r="DB22" s="285"/>
    </row>
    <row r="23" spans="1:135" ht="15.75" customHeight="1">
      <c r="A23" s="118" t="s">
        <v>172</v>
      </c>
      <c r="B23" s="176"/>
      <c r="C23" s="161"/>
      <c r="D23" s="161"/>
      <c r="E23" s="161"/>
      <c r="F23" s="161"/>
      <c r="G23" s="336"/>
      <c r="H23" s="337"/>
      <c r="I23" s="161"/>
      <c r="J23" s="161"/>
      <c r="K23" s="161"/>
      <c r="L23" s="161"/>
      <c r="M23" s="337"/>
      <c r="N23" s="176"/>
      <c r="O23" s="161"/>
      <c r="P23" s="161"/>
      <c r="Q23" s="161"/>
      <c r="R23" s="161"/>
      <c r="S23" s="336"/>
      <c r="T23" s="337"/>
      <c r="U23" s="161"/>
      <c r="V23" s="161"/>
      <c r="W23" s="161"/>
      <c r="X23" s="161"/>
      <c r="Y23" s="337"/>
      <c r="Z23" s="176"/>
      <c r="AA23" s="161"/>
      <c r="AB23" s="161"/>
      <c r="AC23" s="161"/>
      <c r="AD23" s="161"/>
      <c r="AE23" s="336"/>
      <c r="AF23" s="337"/>
      <c r="AG23" s="161"/>
      <c r="AH23" s="161"/>
      <c r="AI23" s="161"/>
      <c r="AJ23" s="161"/>
      <c r="AK23" s="337"/>
      <c r="AL23" s="176"/>
      <c r="AM23" s="161"/>
      <c r="AN23" s="161"/>
      <c r="AO23" s="161"/>
      <c r="AP23" s="161"/>
      <c r="AQ23" s="336"/>
      <c r="AR23" s="337"/>
      <c r="AS23" s="161"/>
      <c r="AT23" s="161"/>
      <c r="AU23" s="161"/>
      <c r="AV23" s="161"/>
      <c r="AW23" s="337"/>
      <c r="AX23" s="176"/>
      <c r="AY23" s="161"/>
      <c r="AZ23" s="161"/>
      <c r="BA23" s="161"/>
      <c r="BB23" s="161"/>
      <c r="BC23" s="336"/>
      <c r="BD23" s="337"/>
      <c r="BE23" s="161"/>
      <c r="BF23" s="161"/>
      <c r="BG23" s="161"/>
      <c r="BH23" s="161"/>
      <c r="BI23" s="337"/>
      <c r="BJ23" s="176"/>
      <c r="BK23" s="161"/>
      <c r="BL23" s="161"/>
      <c r="BM23" s="161"/>
      <c r="BN23" s="161"/>
      <c r="BO23" s="336"/>
      <c r="BP23" s="337"/>
      <c r="BQ23" s="161"/>
      <c r="BR23" s="161"/>
      <c r="BS23" s="161"/>
      <c r="BT23" s="161"/>
      <c r="BU23" s="337"/>
      <c r="BV23" s="176"/>
      <c r="BW23" s="161"/>
      <c r="BX23" s="161"/>
      <c r="BY23" s="161"/>
      <c r="BZ23" s="161"/>
      <c r="CA23" s="336"/>
      <c r="CB23" s="337"/>
      <c r="CC23" s="161"/>
      <c r="CD23" s="161"/>
      <c r="CE23" s="161"/>
      <c r="CF23" s="161"/>
      <c r="CG23" s="337"/>
      <c r="CH23" s="176"/>
      <c r="CI23" s="161"/>
      <c r="CJ23" s="161"/>
      <c r="CK23" s="161"/>
      <c r="CL23" s="161"/>
      <c r="CM23" s="369"/>
      <c r="CN23" s="161"/>
      <c r="CO23" s="161"/>
      <c r="CP23" s="161"/>
      <c r="CQ23" s="161"/>
      <c r="CR23" s="369"/>
      <c r="CS23" s="161"/>
      <c r="CT23" s="161"/>
      <c r="CU23" s="161"/>
      <c r="CV23" s="161"/>
      <c r="CW23" s="369"/>
    </row>
    <row r="24" spans="1:135" ht="15.75" customHeight="1">
      <c r="A24" s="79" t="s">
        <v>204</v>
      </c>
      <c r="B24" s="209">
        <v>6</v>
      </c>
      <c r="C24" s="699"/>
      <c r="D24" s="699"/>
      <c r="E24" s="699"/>
      <c r="F24" s="699"/>
      <c r="G24" s="364">
        <f t="shared" ref="G24:G29" si="73">SUM(C24:F24)</f>
        <v>0</v>
      </c>
      <c r="H24" s="702"/>
      <c r="I24" s="699"/>
      <c r="J24" s="699"/>
      <c r="K24" s="699"/>
      <c r="L24" s="365">
        <f t="shared" ref="L24:L29" si="74">SUM(H24:K24)</f>
        <v>0</v>
      </c>
      <c r="M24" s="366">
        <f t="shared" ref="M24:M29" si="75">SUM(G24,L24)</f>
        <v>0</v>
      </c>
      <c r="N24" s="209">
        <v>6</v>
      </c>
      <c r="O24" s="699"/>
      <c r="P24" s="699"/>
      <c r="Q24" s="699"/>
      <c r="R24" s="699"/>
      <c r="S24" s="364">
        <f t="shared" ref="S24:S29" si="76">SUM(O24:R24)</f>
        <v>0</v>
      </c>
      <c r="T24" s="702"/>
      <c r="U24" s="699"/>
      <c r="V24" s="699"/>
      <c r="W24" s="699"/>
      <c r="X24" s="365">
        <f t="shared" ref="X24:X29" si="77">SUM(T24:W24)</f>
        <v>0</v>
      </c>
      <c r="Y24" s="366">
        <f t="shared" ref="Y24:Y29" si="78">SUM(S24,X24)</f>
        <v>0</v>
      </c>
      <c r="Z24" s="209">
        <v>6</v>
      </c>
      <c r="AA24" s="699"/>
      <c r="AB24" s="699"/>
      <c r="AC24" s="699"/>
      <c r="AD24" s="699"/>
      <c r="AE24" s="364">
        <f t="shared" ref="AE24:AE29" si="79">SUM(AA24:AD24)</f>
        <v>0</v>
      </c>
      <c r="AF24" s="702"/>
      <c r="AG24" s="699"/>
      <c r="AH24" s="699"/>
      <c r="AI24" s="699"/>
      <c r="AJ24" s="365">
        <f t="shared" ref="AJ24:AJ29" si="80">SUM(AF24:AI24)</f>
        <v>0</v>
      </c>
      <c r="AK24" s="366">
        <f t="shared" ref="AK24:AK29" si="81">SUM(AE24,AJ24)</f>
        <v>0</v>
      </c>
      <c r="AL24" s="209">
        <v>6</v>
      </c>
      <c r="AM24" s="699"/>
      <c r="AN24" s="699"/>
      <c r="AO24" s="699"/>
      <c r="AP24" s="699"/>
      <c r="AQ24" s="364">
        <f t="shared" ref="AQ24:AQ29" si="82">SUM(AM24:AP24)</f>
        <v>0</v>
      </c>
      <c r="AR24" s="702"/>
      <c r="AS24" s="699"/>
      <c r="AT24" s="699"/>
      <c r="AU24" s="699"/>
      <c r="AV24" s="365">
        <f t="shared" ref="AV24:AV29" si="83">SUM(AR24:AU24)</f>
        <v>0</v>
      </c>
      <c r="AW24" s="366">
        <f t="shared" ref="AW24:AW29" si="84">SUM(AQ24,AV24)</f>
        <v>0</v>
      </c>
      <c r="AX24" s="209">
        <v>6</v>
      </c>
      <c r="AY24" s="699"/>
      <c r="AZ24" s="699"/>
      <c r="BA24" s="699"/>
      <c r="BB24" s="699"/>
      <c r="BC24" s="364">
        <f t="shared" ref="BC24:BC29" si="85">SUM(AY24:BB24)</f>
        <v>0</v>
      </c>
      <c r="BD24" s="702"/>
      <c r="BE24" s="699"/>
      <c r="BF24" s="699"/>
      <c r="BG24" s="699"/>
      <c r="BH24" s="365">
        <f t="shared" ref="BH24:BH29" si="86">SUM(BD24:BG24)</f>
        <v>0</v>
      </c>
      <c r="BI24" s="366">
        <f t="shared" ref="BI24:BI29" si="87">SUM(BC24,BH24)</f>
        <v>0</v>
      </c>
      <c r="BJ24" s="209">
        <v>6</v>
      </c>
      <c r="BK24" s="699"/>
      <c r="BL24" s="699"/>
      <c r="BM24" s="699"/>
      <c r="BN24" s="699"/>
      <c r="BO24" s="364">
        <f t="shared" ref="BO24:BO29" si="88">SUM(BK24:BN24)</f>
        <v>0</v>
      </c>
      <c r="BP24" s="702"/>
      <c r="BQ24" s="699"/>
      <c r="BR24" s="699"/>
      <c r="BS24" s="699"/>
      <c r="BT24" s="365">
        <f t="shared" ref="BT24:BT29" si="89">SUM(BP24:BS24)</f>
        <v>0</v>
      </c>
      <c r="BU24" s="366">
        <f t="shared" ref="BU24:BU29" si="90">SUM(BO24,BT24)</f>
        <v>0</v>
      </c>
      <c r="BV24" s="209">
        <v>6</v>
      </c>
      <c r="BW24" s="699"/>
      <c r="BX24" s="699"/>
      <c r="BY24" s="699"/>
      <c r="BZ24" s="699"/>
      <c r="CA24" s="364">
        <f t="shared" ref="CA24:CA29" si="91">SUM(BW24:BZ24)</f>
        <v>0</v>
      </c>
      <c r="CB24" s="702"/>
      <c r="CC24" s="699"/>
      <c r="CD24" s="699"/>
      <c r="CE24" s="699"/>
      <c r="CF24" s="365">
        <f t="shared" ref="CF24:CF29" si="92">SUM(CB24:CE24)</f>
        <v>0</v>
      </c>
      <c r="CG24" s="366">
        <f t="shared" ref="CG24:CG29" si="93">SUM(CA24,CF24)</f>
        <v>0</v>
      </c>
      <c r="CH24" s="209">
        <v>6</v>
      </c>
      <c r="CI24" s="365">
        <f t="shared" ref="CI24:CI29" si="94">+C24+O24+AA24+AM24+AY24+BK24+BW24</f>
        <v>0</v>
      </c>
      <c r="CJ24" s="365">
        <f t="shared" ref="CJ24:CJ29" si="95">+D24+P24+AB24+AN24+AZ24+BL24+BX24</f>
        <v>0</v>
      </c>
      <c r="CK24" s="365">
        <f t="shared" ref="CK24:CK29" si="96">+E24+Q24+AC24+AO24+BA24+BM24+BY24</f>
        <v>0</v>
      </c>
      <c r="CL24" s="365">
        <f t="shared" ref="CL24:CL29" si="97">+F24+R24+AD24+AP24+BB24+BN24+BZ24</f>
        <v>0</v>
      </c>
      <c r="CM24" s="367">
        <f t="shared" ref="CM24:CM29" si="98">SUM(G24,S24,BO24,CA24)</f>
        <v>0</v>
      </c>
      <c r="CN24" s="365">
        <f t="shared" ref="CN24:CN29" si="99">+H24+T24+AF24+AR24+BD24+BP24+CB24</f>
        <v>0</v>
      </c>
      <c r="CO24" s="365">
        <f t="shared" ref="CO24:CO29" si="100">+I24+U24+AG24+AS24+BE24+BQ24+CC24</f>
        <v>0</v>
      </c>
      <c r="CP24" s="365">
        <f t="shared" ref="CP24:CP29" si="101">+J24+V24+AH24+AT24+BF24+BR24+CD24</f>
        <v>0</v>
      </c>
      <c r="CQ24" s="365">
        <f t="shared" ref="CQ24:CQ29" si="102">+K24+W24+AI24+AU24+BG24+BS24+CE24</f>
        <v>0</v>
      </c>
      <c r="CR24" s="367">
        <f t="shared" ref="CR24:CR29" si="103">SUM(L24,X24,BT24,CF24)</f>
        <v>0</v>
      </c>
      <c r="CS24" s="365">
        <f t="shared" ref="CS24:CS29" si="104">CI24+CN24</f>
        <v>0</v>
      </c>
      <c r="CT24" s="365">
        <f t="shared" ref="CT24:CT29" si="105">CJ24+CO24</f>
        <v>0</v>
      </c>
      <c r="CU24" s="365">
        <f t="shared" ref="CU24:CU29" si="106">CK24+CP24</f>
        <v>0</v>
      </c>
      <c r="CV24" s="365">
        <f t="shared" ref="CV24:CV29" si="107">CL24+CQ24</f>
        <v>0</v>
      </c>
      <c r="CW24" s="367">
        <f t="shared" ref="CW24:CW29" si="108">SUM(CG24,BU24,Y24,M24)</f>
        <v>0</v>
      </c>
      <c r="CX24" s="285"/>
      <c r="CY24" s="285"/>
      <c r="CZ24" s="285"/>
      <c r="DA24" s="285"/>
      <c r="DB24" s="285"/>
    </row>
    <row r="25" spans="1:135" ht="15.75" customHeight="1">
      <c r="A25" s="79" t="s">
        <v>206</v>
      </c>
      <c r="B25" s="209">
        <v>7</v>
      </c>
      <c r="C25" s="699"/>
      <c r="D25" s="699"/>
      <c r="E25" s="699"/>
      <c r="F25" s="699"/>
      <c r="G25" s="364">
        <f t="shared" si="73"/>
        <v>0</v>
      </c>
      <c r="H25" s="702"/>
      <c r="I25" s="699"/>
      <c r="J25" s="699"/>
      <c r="K25" s="699"/>
      <c r="L25" s="365">
        <f t="shared" si="74"/>
        <v>0</v>
      </c>
      <c r="M25" s="366">
        <f t="shared" si="75"/>
        <v>0</v>
      </c>
      <c r="N25" s="209">
        <v>7</v>
      </c>
      <c r="O25" s="699"/>
      <c r="P25" s="699"/>
      <c r="Q25" s="699"/>
      <c r="R25" s="699"/>
      <c r="S25" s="364">
        <f t="shared" si="76"/>
        <v>0</v>
      </c>
      <c r="T25" s="702"/>
      <c r="U25" s="699"/>
      <c r="V25" s="699"/>
      <c r="W25" s="699"/>
      <c r="X25" s="365">
        <f t="shared" si="77"/>
        <v>0</v>
      </c>
      <c r="Y25" s="366">
        <f t="shared" si="78"/>
        <v>0</v>
      </c>
      <c r="Z25" s="209">
        <v>7</v>
      </c>
      <c r="AA25" s="699"/>
      <c r="AB25" s="699"/>
      <c r="AC25" s="699"/>
      <c r="AD25" s="699"/>
      <c r="AE25" s="364">
        <f t="shared" si="79"/>
        <v>0</v>
      </c>
      <c r="AF25" s="702"/>
      <c r="AG25" s="699"/>
      <c r="AH25" s="699"/>
      <c r="AI25" s="699"/>
      <c r="AJ25" s="365">
        <f t="shared" si="80"/>
        <v>0</v>
      </c>
      <c r="AK25" s="366">
        <f t="shared" si="81"/>
        <v>0</v>
      </c>
      <c r="AL25" s="209">
        <v>7</v>
      </c>
      <c r="AM25" s="699"/>
      <c r="AN25" s="699"/>
      <c r="AO25" s="699"/>
      <c r="AP25" s="699"/>
      <c r="AQ25" s="364">
        <f t="shared" si="82"/>
        <v>0</v>
      </c>
      <c r="AR25" s="702"/>
      <c r="AS25" s="699"/>
      <c r="AT25" s="699"/>
      <c r="AU25" s="699"/>
      <c r="AV25" s="365">
        <f t="shared" si="83"/>
        <v>0</v>
      </c>
      <c r="AW25" s="366">
        <f t="shared" si="84"/>
        <v>0</v>
      </c>
      <c r="AX25" s="209">
        <v>7</v>
      </c>
      <c r="AY25" s="699"/>
      <c r="AZ25" s="699"/>
      <c r="BA25" s="699"/>
      <c r="BB25" s="699"/>
      <c r="BC25" s="364">
        <f t="shared" si="85"/>
        <v>0</v>
      </c>
      <c r="BD25" s="702"/>
      <c r="BE25" s="699"/>
      <c r="BF25" s="699"/>
      <c r="BG25" s="699"/>
      <c r="BH25" s="365">
        <f t="shared" si="86"/>
        <v>0</v>
      </c>
      <c r="BI25" s="366">
        <f t="shared" si="87"/>
        <v>0</v>
      </c>
      <c r="BJ25" s="209">
        <v>7</v>
      </c>
      <c r="BK25" s="699"/>
      <c r="BL25" s="699"/>
      <c r="BM25" s="699"/>
      <c r="BN25" s="699"/>
      <c r="BO25" s="364">
        <f t="shared" si="88"/>
        <v>0</v>
      </c>
      <c r="BP25" s="702"/>
      <c r="BQ25" s="699"/>
      <c r="BR25" s="699"/>
      <c r="BS25" s="699"/>
      <c r="BT25" s="365">
        <f t="shared" si="89"/>
        <v>0</v>
      </c>
      <c r="BU25" s="366">
        <f t="shared" si="90"/>
        <v>0</v>
      </c>
      <c r="BV25" s="209">
        <v>7</v>
      </c>
      <c r="BW25" s="699"/>
      <c r="BX25" s="699"/>
      <c r="BY25" s="699"/>
      <c r="BZ25" s="699"/>
      <c r="CA25" s="364">
        <f t="shared" si="91"/>
        <v>0</v>
      </c>
      <c r="CB25" s="702"/>
      <c r="CC25" s="699"/>
      <c r="CD25" s="699"/>
      <c r="CE25" s="699"/>
      <c r="CF25" s="365">
        <f t="shared" si="92"/>
        <v>0</v>
      </c>
      <c r="CG25" s="366">
        <f t="shared" si="93"/>
        <v>0</v>
      </c>
      <c r="CH25" s="209">
        <v>7</v>
      </c>
      <c r="CI25" s="365">
        <f t="shared" si="94"/>
        <v>0</v>
      </c>
      <c r="CJ25" s="365">
        <f t="shared" si="95"/>
        <v>0</v>
      </c>
      <c r="CK25" s="365">
        <f t="shared" si="96"/>
        <v>0</v>
      </c>
      <c r="CL25" s="365">
        <f t="shared" si="97"/>
        <v>0</v>
      </c>
      <c r="CM25" s="367">
        <f t="shared" si="98"/>
        <v>0</v>
      </c>
      <c r="CN25" s="365">
        <f t="shared" si="99"/>
        <v>0</v>
      </c>
      <c r="CO25" s="365">
        <f t="shared" si="100"/>
        <v>0</v>
      </c>
      <c r="CP25" s="365">
        <f t="shared" si="101"/>
        <v>0</v>
      </c>
      <c r="CQ25" s="365">
        <f t="shared" si="102"/>
        <v>0</v>
      </c>
      <c r="CR25" s="367">
        <f t="shared" si="103"/>
        <v>0</v>
      </c>
      <c r="CS25" s="365">
        <f t="shared" si="104"/>
        <v>0</v>
      </c>
      <c r="CT25" s="365">
        <f t="shared" si="105"/>
        <v>0</v>
      </c>
      <c r="CU25" s="365">
        <f t="shared" si="106"/>
        <v>0</v>
      </c>
      <c r="CV25" s="365">
        <f t="shared" si="107"/>
        <v>0</v>
      </c>
      <c r="CW25" s="367">
        <f t="shared" si="108"/>
        <v>0</v>
      </c>
      <c r="CX25" s="285"/>
      <c r="CZ25" s="285"/>
      <c r="DB25" s="285"/>
    </row>
    <row r="26" spans="1:135" ht="15.75" customHeight="1">
      <c r="A26" s="79" t="s">
        <v>208</v>
      </c>
      <c r="B26" s="209">
        <v>8</v>
      </c>
      <c r="C26" s="699"/>
      <c r="D26" s="699"/>
      <c r="E26" s="699"/>
      <c r="F26" s="699"/>
      <c r="G26" s="364">
        <f t="shared" si="73"/>
        <v>0</v>
      </c>
      <c r="H26" s="702"/>
      <c r="I26" s="699"/>
      <c r="J26" s="699"/>
      <c r="K26" s="699"/>
      <c r="L26" s="365">
        <f t="shared" si="74"/>
        <v>0</v>
      </c>
      <c r="M26" s="366">
        <f t="shared" si="75"/>
        <v>0</v>
      </c>
      <c r="N26" s="209">
        <v>8</v>
      </c>
      <c r="O26" s="699"/>
      <c r="P26" s="699"/>
      <c r="Q26" s="699"/>
      <c r="R26" s="699"/>
      <c r="S26" s="364">
        <f t="shared" si="76"/>
        <v>0</v>
      </c>
      <c r="T26" s="702"/>
      <c r="U26" s="699"/>
      <c r="V26" s="699"/>
      <c r="W26" s="699"/>
      <c r="X26" s="365">
        <f t="shared" si="77"/>
        <v>0</v>
      </c>
      <c r="Y26" s="366">
        <f t="shared" si="78"/>
        <v>0</v>
      </c>
      <c r="Z26" s="209">
        <v>8</v>
      </c>
      <c r="AA26" s="699"/>
      <c r="AB26" s="699"/>
      <c r="AC26" s="699"/>
      <c r="AD26" s="699"/>
      <c r="AE26" s="364">
        <f t="shared" si="79"/>
        <v>0</v>
      </c>
      <c r="AF26" s="702"/>
      <c r="AG26" s="699"/>
      <c r="AH26" s="699"/>
      <c r="AI26" s="699"/>
      <c r="AJ26" s="365">
        <f t="shared" si="80"/>
        <v>0</v>
      </c>
      <c r="AK26" s="366">
        <f t="shared" si="81"/>
        <v>0</v>
      </c>
      <c r="AL26" s="209">
        <v>8</v>
      </c>
      <c r="AM26" s="699"/>
      <c r="AN26" s="699"/>
      <c r="AO26" s="699"/>
      <c r="AP26" s="699"/>
      <c r="AQ26" s="364">
        <f t="shared" si="82"/>
        <v>0</v>
      </c>
      <c r="AR26" s="702"/>
      <c r="AS26" s="699"/>
      <c r="AT26" s="699"/>
      <c r="AU26" s="699"/>
      <c r="AV26" s="365">
        <f t="shared" si="83"/>
        <v>0</v>
      </c>
      <c r="AW26" s="366">
        <f t="shared" si="84"/>
        <v>0</v>
      </c>
      <c r="AX26" s="209">
        <v>8</v>
      </c>
      <c r="AY26" s="699"/>
      <c r="AZ26" s="699"/>
      <c r="BA26" s="699"/>
      <c r="BB26" s="699"/>
      <c r="BC26" s="364">
        <f t="shared" si="85"/>
        <v>0</v>
      </c>
      <c r="BD26" s="702"/>
      <c r="BE26" s="699"/>
      <c r="BF26" s="699"/>
      <c r="BG26" s="699"/>
      <c r="BH26" s="365">
        <f t="shared" si="86"/>
        <v>0</v>
      </c>
      <c r="BI26" s="366">
        <f t="shared" si="87"/>
        <v>0</v>
      </c>
      <c r="BJ26" s="209">
        <v>8</v>
      </c>
      <c r="BK26" s="699"/>
      <c r="BL26" s="699"/>
      <c r="BM26" s="699"/>
      <c r="BN26" s="699"/>
      <c r="BO26" s="364">
        <f t="shared" si="88"/>
        <v>0</v>
      </c>
      <c r="BP26" s="702"/>
      <c r="BQ26" s="699"/>
      <c r="BR26" s="699"/>
      <c r="BS26" s="699"/>
      <c r="BT26" s="365">
        <f t="shared" si="89"/>
        <v>0</v>
      </c>
      <c r="BU26" s="366">
        <f t="shared" si="90"/>
        <v>0</v>
      </c>
      <c r="BV26" s="209">
        <v>8</v>
      </c>
      <c r="BW26" s="699"/>
      <c r="BX26" s="699"/>
      <c r="BY26" s="699"/>
      <c r="BZ26" s="699"/>
      <c r="CA26" s="364">
        <f t="shared" si="91"/>
        <v>0</v>
      </c>
      <c r="CB26" s="702"/>
      <c r="CC26" s="699"/>
      <c r="CD26" s="699"/>
      <c r="CE26" s="699"/>
      <c r="CF26" s="365">
        <f t="shared" si="92"/>
        <v>0</v>
      </c>
      <c r="CG26" s="366">
        <f t="shared" si="93"/>
        <v>0</v>
      </c>
      <c r="CH26" s="209">
        <v>8</v>
      </c>
      <c r="CI26" s="365">
        <f t="shared" si="94"/>
        <v>0</v>
      </c>
      <c r="CJ26" s="365">
        <f t="shared" si="95"/>
        <v>0</v>
      </c>
      <c r="CK26" s="365">
        <f t="shared" si="96"/>
        <v>0</v>
      </c>
      <c r="CL26" s="365">
        <f t="shared" si="97"/>
        <v>0</v>
      </c>
      <c r="CM26" s="367">
        <f t="shared" si="98"/>
        <v>0</v>
      </c>
      <c r="CN26" s="365">
        <f t="shared" si="99"/>
        <v>0</v>
      </c>
      <c r="CO26" s="365">
        <f t="shared" si="100"/>
        <v>0</v>
      </c>
      <c r="CP26" s="365">
        <f t="shared" si="101"/>
        <v>0</v>
      </c>
      <c r="CQ26" s="365">
        <f t="shared" si="102"/>
        <v>0</v>
      </c>
      <c r="CR26" s="367">
        <f t="shared" si="103"/>
        <v>0</v>
      </c>
      <c r="CS26" s="365">
        <f t="shared" si="104"/>
        <v>0</v>
      </c>
      <c r="CT26" s="365">
        <f t="shared" si="105"/>
        <v>0</v>
      </c>
      <c r="CU26" s="365">
        <f t="shared" si="106"/>
        <v>0</v>
      </c>
      <c r="CV26" s="365">
        <f t="shared" si="107"/>
        <v>0</v>
      </c>
      <c r="CW26" s="367">
        <f t="shared" si="108"/>
        <v>0</v>
      </c>
      <c r="CX26" s="285"/>
      <c r="CZ26" s="285"/>
      <c r="DB26" s="285"/>
    </row>
    <row r="27" spans="1:135" ht="15.75" customHeight="1">
      <c r="A27" s="79" t="s">
        <v>210</v>
      </c>
      <c r="B27" s="209">
        <v>9</v>
      </c>
      <c r="C27" s="699"/>
      <c r="D27" s="699"/>
      <c r="E27" s="699"/>
      <c r="F27" s="699"/>
      <c r="G27" s="364">
        <f t="shared" si="73"/>
        <v>0</v>
      </c>
      <c r="H27" s="702"/>
      <c r="I27" s="699"/>
      <c r="J27" s="699"/>
      <c r="K27" s="699"/>
      <c r="L27" s="365">
        <f t="shared" si="74"/>
        <v>0</v>
      </c>
      <c r="M27" s="366">
        <f t="shared" si="75"/>
        <v>0</v>
      </c>
      <c r="N27" s="209">
        <v>9</v>
      </c>
      <c r="O27" s="699"/>
      <c r="P27" s="699"/>
      <c r="Q27" s="699"/>
      <c r="R27" s="699"/>
      <c r="S27" s="364">
        <f t="shared" si="76"/>
        <v>0</v>
      </c>
      <c r="T27" s="702"/>
      <c r="U27" s="699"/>
      <c r="V27" s="699"/>
      <c r="W27" s="699"/>
      <c r="X27" s="365">
        <f t="shared" si="77"/>
        <v>0</v>
      </c>
      <c r="Y27" s="366">
        <f t="shared" si="78"/>
        <v>0</v>
      </c>
      <c r="Z27" s="209">
        <v>9</v>
      </c>
      <c r="AA27" s="699"/>
      <c r="AB27" s="699"/>
      <c r="AC27" s="699"/>
      <c r="AD27" s="699"/>
      <c r="AE27" s="364">
        <f t="shared" si="79"/>
        <v>0</v>
      </c>
      <c r="AF27" s="702"/>
      <c r="AG27" s="699"/>
      <c r="AH27" s="699"/>
      <c r="AI27" s="699"/>
      <c r="AJ27" s="365">
        <f t="shared" si="80"/>
        <v>0</v>
      </c>
      <c r="AK27" s="366">
        <f t="shared" si="81"/>
        <v>0</v>
      </c>
      <c r="AL27" s="209">
        <v>9</v>
      </c>
      <c r="AM27" s="699"/>
      <c r="AN27" s="699"/>
      <c r="AO27" s="699"/>
      <c r="AP27" s="699"/>
      <c r="AQ27" s="364">
        <f t="shared" si="82"/>
        <v>0</v>
      </c>
      <c r="AR27" s="702"/>
      <c r="AS27" s="699"/>
      <c r="AT27" s="699"/>
      <c r="AU27" s="699"/>
      <c r="AV27" s="365">
        <f t="shared" si="83"/>
        <v>0</v>
      </c>
      <c r="AW27" s="366">
        <f t="shared" si="84"/>
        <v>0</v>
      </c>
      <c r="AX27" s="209">
        <v>9</v>
      </c>
      <c r="AY27" s="699"/>
      <c r="AZ27" s="699"/>
      <c r="BA27" s="699"/>
      <c r="BB27" s="699"/>
      <c r="BC27" s="364">
        <f t="shared" si="85"/>
        <v>0</v>
      </c>
      <c r="BD27" s="702"/>
      <c r="BE27" s="699"/>
      <c r="BF27" s="699"/>
      <c r="BG27" s="699"/>
      <c r="BH27" s="365">
        <f t="shared" si="86"/>
        <v>0</v>
      </c>
      <c r="BI27" s="366">
        <f t="shared" si="87"/>
        <v>0</v>
      </c>
      <c r="BJ27" s="209">
        <v>9</v>
      </c>
      <c r="BK27" s="699"/>
      <c r="BL27" s="699"/>
      <c r="BM27" s="699"/>
      <c r="BN27" s="699"/>
      <c r="BO27" s="364">
        <f t="shared" si="88"/>
        <v>0</v>
      </c>
      <c r="BP27" s="702"/>
      <c r="BQ27" s="699"/>
      <c r="BR27" s="699"/>
      <c r="BS27" s="699"/>
      <c r="BT27" s="365">
        <f t="shared" si="89"/>
        <v>0</v>
      </c>
      <c r="BU27" s="366">
        <f t="shared" si="90"/>
        <v>0</v>
      </c>
      <c r="BV27" s="209">
        <v>9</v>
      </c>
      <c r="BW27" s="699"/>
      <c r="BX27" s="699"/>
      <c r="BY27" s="699"/>
      <c r="BZ27" s="699"/>
      <c r="CA27" s="364">
        <f t="shared" si="91"/>
        <v>0</v>
      </c>
      <c r="CB27" s="702"/>
      <c r="CC27" s="699"/>
      <c r="CD27" s="699"/>
      <c r="CE27" s="699"/>
      <c r="CF27" s="365">
        <f t="shared" si="92"/>
        <v>0</v>
      </c>
      <c r="CG27" s="366">
        <f t="shared" si="93"/>
        <v>0</v>
      </c>
      <c r="CH27" s="209">
        <v>9</v>
      </c>
      <c r="CI27" s="365">
        <f t="shared" si="94"/>
        <v>0</v>
      </c>
      <c r="CJ27" s="365">
        <f t="shared" si="95"/>
        <v>0</v>
      </c>
      <c r="CK27" s="365">
        <f t="shared" si="96"/>
        <v>0</v>
      </c>
      <c r="CL27" s="365">
        <f t="shared" si="97"/>
        <v>0</v>
      </c>
      <c r="CM27" s="367">
        <f t="shared" si="98"/>
        <v>0</v>
      </c>
      <c r="CN27" s="365">
        <f t="shared" si="99"/>
        <v>0</v>
      </c>
      <c r="CO27" s="365">
        <f t="shared" si="100"/>
        <v>0</v>
      </c>
      <c r="CP27" s="365">
        <f t="shared" si="101"/>
        <v>0</v>
      </c>
      <c r="CQ27" s="365">
        <f t="shared" si="102"/>
        <v>0</v>
      </c>
      <c r="CR27" s="367">
        <f t="shared" si="103"/>
        <v>0</v>
      </c>
      <c r="CS27" s="365">
        <f t="shared" si="104"/>
        <v>0</v>
      </c>
      <c r="CT27" s="365">
        <f t="shared" si="105"/>
        <v>0</v>
      </c>
      <c r="CU27" s="365">
        <f t="shared" si="106"/>
        <v>0</v>
      </c>
      <c r="CV27" s="365">
        <f t="shared" si="107"/>
        <v>0</v>
      </c>
      <c r="CW27" s="367">
        <f t="shared" si="108"/>
        <v>0</v>
      </c>
      <c r="CX27" s="285"/>
      <c r="CZ27" s="285"/>
      <c r="DB27" s="285"/>
    </row>
    <row r="28" spans="1:135" ht="15.75" customHeight="1">
      <c r="A28" s="79" t="s">
        <v>212</v>
      </c>
      <c r="B28" s="209">
        <v>10</v>
      </c>
      <c r="C28" s="699">
        <v>-147738.51614421731</v>
      </c>
      <c r="D28" s="699">
        <v>-2622.5489244231389</v>
      </c>
      <c r="E28" s="699">
        <v>-349915.90045178105</v>
      </c>
      <c r="F28" s="699">
        <v>-380863.14485249936</v>
      </c>
      <c r="G28" s="364">
        <f t="shared" si="73"/>
        <v>-881140.11037292087</v>
      </c>
      <c r="H28" s="702">
        <v>-147738.51614421731</v>
      </c>
      <c r="I28" s="699">
        <v>-2622.5489244231389</v>
      </c>
      <c r="J28" s="699">
        <v>-349915.90045178105</v>
      </c>
      <c r="K28" s="699">
        <v>-380863.14485249936</v>
      </c>
      <c r="L28" s="365">
        <f t="shared" si="74"/>
        <v>-881140.11037292087</v>
      </c>
      <c r="M28" s="366">
        <f t="shared" si="75"/>
        <v>-1762280.2207458417</v>
      </c>
      <c r="N28" s="209">
        <v>10</v>
      </c>
      <c r="O28" s="699">
        <v>-148602.71379249511</v>
      </c>
      <c r="P28" s="699">
        <v>-3230.5611750611915</v>
      </c>
      <c r="Q28" s="699">
        <v>-386211.04863596871</v>
      </c>
      <c r="R28" s="699">
        <v>-426125.87335496122</v>
      </c>
      <c r="S28" s="364">
        <f t="shared" si="76"/>
        <v>-964170.19695848622</v>
      </c>
      <c r="T28" s="702">
        <v>-148602.71379249511</v>
      </c>
      <c r="U28" s="699">
        <v>-3230.5611750611915</v>
      </c>
      <c r="V28" s="699">
        <v>-386211.04863596871</v>
      </c>
      <c r="W28" s="699">
        <v>-426125.87335496122</v>
      </c>
      <c r="X28" s="365">
        <f t="shared" si="77"/>
        <v>-964170.19695848622</v>
      </c>
      <c r="Y28" s="366">
        <f t="shared" si="78"/>
        <v>-1928340.3939169724</v>
      </c>
      <c r="Z28" s="209">
        <v>10</v>
      </c>
      <c r="AA28" s="699">
        <v>-31778.904429851584</v>
      </c>
      <c r="AB28" s="699">
        <v>-742.94969529662774</v>
      </c>
      <c r="AC28" s="699">
        <v>-94827.464622067768</v>
      </c>
      <c r="AD28" s="699">
        <v>-103145.17684761746</v>
      </c>
      <c r="AE28" s="364">
        <f t="shared" si="79"/>
        <v>-230494.49559483345</v>
      </c>
      <c r="AF28" s="702">
        <v>-31778.904429851584</v>
      </c>
      <c r="AG28" s="699">
        <v>-742.94969529662774</v>
      </c>
      <c r="AH28" s="699">
        <v>-94827.464622067768</v>
      </c>
      <c r="AI28" s="699">
        <v>-103145.17684761746</v>
      </c>
      <c r="AJ28" s="365">
        <f t="shared" si="80"/>
        <v>-230494.49559483345</v>
      </c>
      <c r="AK28" s="366">
        <f t="shared" si="81"/>
        <v>-460988.99118966691</v>
      </c>
      <c r="AL28" s="209">
        <v>10</v>
      </c>
      <c r="AM28" s="699">
        <v>-139764.32875329041</v>
      </c>
      <c r="AN28" s="699">
        <v>-3155.1549559872815</v>
      </c>
      <c r="AO28" s="699">
        <v>-384762.65070373588</v>
      </c>
      <c r="AP28" s="699">
        <v>-431762.68155136443</v>
      </c>
      <c r="AQ28" s="364">
        <f t="shared" si="82"/>
        <v>-959444.81596437795</v>
      </c>
      <c r="AR28" s="702">
        <v>-139764.32875329041</v>
      </c>
      <c r="AS28" s="699">
        <v>-3155.1549559872815</v>
      </c>
      <c r="AT28" s="699">
        <v>-384762.65070373588</v>
      </c>
      <c r="AU28" s="699">
        <v>-431762.68155136443</v>
      </c>
      <c r="AV28" s="365">
        <f t="shared" si="83"/>
        <v>-959444.81596437795</v>
      </c>
      <c r="AW28" s="366">
        <f t="shared" si="84"/>
        <v>-1918889.6319287559</v>
      </c>
      <c r="AX28" s="209">
        <v>10</v>
      </c>
      <c r="AY28" s="699">
        <v>-2239.0575432651922</v>
      </c>
      <c r="AZ28" s="699">
        <v>-41.274983072034878</v>
      </c>
      <c r="BA28" s="699">
        <v>-9286.7867419635095</v>
      </c>
      <c r="BB28" s="699">
        <v>-10516.433202244847</v>
      </c>
      <c r="BC28" s="364">
        <f t="shared" si="85"/>
        <v>-22083.552470545583</v>
      </c>
      <c r="BD28" s="702">
        <v>-2239.0575432651922</v>
      </c>
      <c r="BE28" s="699">
        <v>-41.274983072034878</v>
      </c>
      <c r="BF28" s="699">
        <v>-9286.7867419635095</v>
      </c>
      <c r="BG28" s="699">
        <v>-10516.433202244847</v>
      </c>
      <c r="BH28" s="365">
        <f t="shared" si="86"/>
        <v>-22083.552470545583</v>
      </c>
      <c r="BI28" s="366">
        <f t="shared" si="87"/>
        <v>-44167.104941091166</v>
      </c>
      <c r="BJ28" s="209">
        <v>10</v>
      </c>
      <c r="BK28" s="699"/>
      <c r="BL28" s="699"/>
      <c r="BM28" s="699"/>
      <c r="BN28" s="699"/>
      <c r="BO28" s="364">
        <f t="shared" si="88"/>
        <v>0</v>
      </c>
      <c r="BP28" s="702"/>
      <c r="BQ28" s="699"/>
      <c r="BR28" s="699"/>
      <c r="BS28" s="699"/>
      <c r="BT28" s="365">
        <f t="shared" si="89"/>
        <v>0</v>
      </c>
      <c r="BU28" s="366">
        <f t="shared" si="90"/>
        <v>0</v>
      </c>
      <c r="BV28" s="209">
        <v>10</v>
      </c>
      <c r="BW28" s="699">
        <v>-2749.7197899747975</v>
      </c>
      <c r="BX28" s="699">
        <v>-52.387478514505801</v>
      </c>
      <c r="BY28" s="699">
        <v>-5452.7922154648131</v>
      </c>
      <c r="BZ28" s="699">
        <v>-4795.4935402236506</v>
      </c>
      <c r="CA28" s="364">
        <f t="shared" si="91"/>
        <v>-13050.393024177767</v>
      </c>
      <c r="CB28" s="702">
        <v>-2749.7197899747975</v>
      </c>
      <c r="CC28" s="699">
        <v>-52.387478514505801</v>
      </c>
      <c r="CD28" s="699">
        <v>-5452.7922154648131</v>
      </c>
      <c r="CE28" s="699">
        <v>-4795.4935402236506</v>
      </c>
      <c r="CF28" s="365">
        <f t="shared" si="92"/>
        <v>-13050.393024177767</v>
      </c>
      <c r="CG28" s="366">
        <f t="shared" si="93"/>
        <v>-26100.786048355534</v>
      </c>
      <c r="CH28" s="209">
        <v>10</v>
      </c>
      <c r="CI28" s="365">
        <f t="shared" si="94"/>
        <v>-472873.24045309436</v>
      </c>
      <c r="CJ28" s="365">
        <f t="shared" si="95"/>
        <v>-9844.8772123547806</v>
      </c>
      <c r="CK28" s="365">
        <f t="shared" si="96"/>
        <v>-1230456.6433709818</v>
      </c>
      <c r="CL28" s="365">
        <f t="shared" si="97"/>
        <v>-1357208.803348911</v>
      </c>
      <c r="CM28" s="367">
        <f t="shared" si="98"/>
        <v>-1858360.7003555847</v>
      </c>
      <c r="CN28" s="365">
        <f>+H28+T28+AF28+AR28+BD28+BP28+CB28</f>
        <v>-472873.24045309436</v>
      </c>
      <c r="CO28" s="365">
        <f t="shared" si="100"/>
        <v>-9844.8772123547806</v>
      </c>
      <c r="CP28" s="365">
        <f t="shared" si="101"/>
        <v>-1230456.6433709818</v>
      </c>
      <c r="CQ28" s="365">
        <f t="shared" si="102"/>
        <v>-1357208.803348911</v>
      </c>
      <c r="CR28" s="367">
        <f t="shared" si="103"/>
        <v>-1858360.7003555847</v>
      </c>
      <c r="CS28" s="365">
        <f t="shared" si="104"/>
        <v>-945746.48090618872</v>
      </c>
      <c r="CT28" s="365">
        <f t="shared" si="105"/>
        <v>-19689.754424709561</v>
      </c>
      <c r="CU28" s="365">
        <f t="shared" si="106"/>
        <v>-2460913.2867419636</v>
      </c>
      <c r="CV28" s="365">
        <f t="shared" si="107"/>
        <v>-2714417.606697822</v>
      </c>
      <c r="CW28" s="367">
        <f t="shared" si="108"/>
        <v>-3716721.4007111695</v>
      </c>
      <c r="CX28" s="285"/>
      <c r="CZ28" s="285"/>
      <c r="DB28" s="285"/>
    </row>
    <row r="29" spans="1:135" ht="15.75" customHeight="1">
      <c r="A29" s="118" t="s">
        <v>214</v>
      </c>
      <c r="B29" s="209">
        <v>11</v>
      </c>
      <c r="C29" s="120">
        <f t="shared" ref="C29:F29" si="109">SUM(C24:C28)</f>
        <v>-147738.51614421731</v>
      </c>
      <c r="D29" s="120">
        <f t="shared" si="109"/>
        <v>-2622.5489244231389</v>
      </c>
      <c r="E29" s="120">
        <f t="shared" si="109"/>
        <v>-349915.90045178105</v>
      </c>
      <c r="F29" s="120">
        <f t="shared" si="109"/>
        <v>-380863.14485249936</v>
      </c>
      <c r="G29" s="364">
        <f t="shared" si="73"/>
        <v>-881140.11037292087</v>
      </c>
      <c r="H29" s="198">
        <f t="shared" ref="H29:K29" si="110">SUM(H24:H28)</f>
        <v>-147738.51614421731</v>
      </c>
      <c r="I29" s="120">
        <f t="shared" si="110"/>
        <v>-2622.5489244231389</v>
      </c>
      <c r="J29" s="120">
        <f t="shared" si="110"/>
        <v>-349915.90045178105</v>
      </c>
      <c r="K29" s="120">
        <f t="shared" si="110"/>
        <v>-380863.14485249936</v>
      </c>
      <c r="L29" s="365">
        <f t="shared" si="74"/>
        <v>-881140.11037292087</v>
      </c>
      <c r="M29" s="366">
        <f t="shared" si="75"/>
        <v>-1762280.2207458417</v>
      </c>
      <c r="N29" s="209">
        <v>11</v>
      </c>
      <c r="O29" s="120">
        <f t="shared" ref="O29:R29" si="111">SUM(O24:O28)</f>
        <v>-148602.71379249511</v>
      </c>
      <c r="P29" s="120">
        <f t="shared" si="111"/>
        <v>-3230.5611750611915</v>
      </c>
      <c r="Q29" s="120">
        <f t="shared" si="111"/>
        <v>-386211.04863596871</v>
      </c>
      <c r="R29" s="120">
        <f t="shared" si="111"/>
        <v>-426125.87335496122</v>
      </c>
      <c r="S29" s="364">
        <f t="shared" si="76"/>
        <v>-964170.19695848622</v>
      </c>
      <c r="T29" s="198">
        <f t="shared" ref="T29:W29" si="112">SUM(T24:T28)</f>
        <v>-148602.71379249511</v>
      </c>
      <c r="U29" s="120">
        <f t="shared" si="112"/>
        <v>-3230.5611750611915</v>
      </c>
      <c r="V29" s="120">
        <f t="shared" si="112"/>
        <v>-386211.04863596871</v>
      </c>
      <c r="W29" s="120">
        <f t="shared" si="112"/>
        <v>-426125.87335496122</v>
      </c>
      <c r="X29" s="365">
        <f t="shared" si="77"/>
        <v>-964170.19695848622</v>
      </c>
      <c r="Y29" s="366">
        <f t="shared" si="78"/>
        <v>-1928340.3939169724</v>
      </c>
      <c r="Z29" s="209">
        <v>11</v>
      </c>
      <c r="AA29" s="120">
        <f t="shared" ref="AA29:AD29" si="113">SUM(AA24:AA28)</f>
        <v>-31778.904429851584</v>
      </c>
      <c r="AB29" s="120">
        <f t="shared" si="113"/>
        <v>-742.94969529662774</v>
      </c>
      <c r="AC29" s="120">
        <f t="shared" si="113"/>
        <v>-94827.464622067768</v>
      </c>
      <c r="AD29" s="120">
        <f t="shared" si="113"/>
        <v>-103145.17684761746</v>
      </c>
      <c r="AE29" s="364">
        <f t="shared" si="79"/>
        <v>-230494.49559483345</v>
      </c>
      <c r="AF29" s="198">
        <f t="shared" ref="AF29:AI29" si="114">SUM(AF24:AF28)</f>
        <v>-31778.904429851584</v>
      </c>
      <c r="AG29" s="120">
        <f t="shared" si="114"/>
        <v>-742.94969529662774</v>
      </c>
      <c r="AH29" s="120">
        <f t="shared" si="114"/>
        <v>-94827.464622067768</v>
      </c>
      <c r="AI29" s="120">
        <f t="shared" si="114"/>
        <v>-103145.17684761746</v>
      </c>
      <c r="AJ29" s="365">
        <f t="shared" si="80"/>
        <v>-230494.49559483345</v>
      </c>
      <c r="AK29" s="366">
        <f t="shared" si="81"/>
        <v>-460988.99118966691</v>
      </c>
      <c r="AL29" s="209">
        <v>11</v>
      </c>
      <c r="AM29" s="120">
        <f t="shared" ref="AM29:AP29" si="115">SUM(AM24:AM28)</f>
        <v>-139764.32875329041</v>
      </c>
      <c r="AN29" s="120">
        <f t="shared" si="115"/>
        <v>-3155.1549559872815</v>
      </c>
      <c r="AO29" s="120">
        <f t="shared" si="115"/>
        <v>-384762.65070373588</v>
      </c>
      <c r="AP29" s="120">
        <f t="shared" si="115"/>
        <v>-431762.68155136443</v>
      </c>
      <c r="AQ29" s="364">
        <f t="shared" si="82"/>
        <v>-959444.81596437795</v>
      </c>
      <c r="AR29" s="198">
        <f t="shared" ref="AR29:AU29" si="116">SUM(AR24:AR28)</f>
        <v>-139764.32875329041</v>
      </c>
      <c r="AS29" s="120">
        <f t="shared" si="116"/>
        <v>-3155.1549559872815</v>
      </c>
      <c r="AT29" s="120">
        <f t="shared" si="116"/>
        <v>-384762.65070373588</v>
      </c>
      <c r="AU29" s="120">
        <f t="shared" si="116"/>
        <v>-431762.68155136443</v>
      </c>
      <c r="AV29" s="365">
        <f t="shared" si="83"/>
        <v>-959444.81596437795</v>
      </c>
      <c r="AW29" s="366">
        <f t="shared" si="84"/>
        <v>-1918889.6319287559</v>
      </c>
      <c r="AX29" s="209">
        <v>11</v>
      </c>
      <c r="AY29" s="120">
        <f t="shared" ref="AY29:BB29" si="117">SUM(AY24:AY28)</f>
        <v>-2239.0575432651922</v>
      </c>
      <c r="AZ29" s="120">
        <f t="shared" si="117"/>
        <v>-41.274983072034878</v>
      </c>
      <c r="BA29" s="120">
        <f t="shared" si="117"/>
        <v>-9286.7867419635095</v>
      </c>
      <c r="BB29" s="120">
        <f t="shared" si="117"/>
        <v>-10516.433202244847</v>
      </c>
      <c r="BC29" s="364">
        <f t="shared" si="85"/>
        <v>-22083.552470545583</v>
      </c>
      <c r="BD29" s="198">
        <f t="shared" ref="BD29:BG29" si="118">SUM(BD24:BD28)</f>
        <v>-2239.0575432651922</v>
      </c>
      <c r="BE29" s="120">
        <f t="shared" si="118"/>
        <v>-41.274983072034878</v>
      </c>
      <c r="BF29" s="120">
        <f t="shared" si="118"/>
        <v>-9286.7867419635095</v>
      </c>
      <c r="BG29" s="120">
        <f t="shared" si="118"/>
        <v>-10516.433202244847</v>
      </c>
      <c r="BH29" s="365">
        <f t="shared" si="86"/>
        <v>-22083.552470545583</v>
      </c>
      <c r="BI29" s="366">
        <f t="shared" si="87"/>
        <v>-44167.104941091166</v>
      </c>
      <c r="BJ29" s="209">
        <v>11</v>
      </c>
      <c r="BK29" s="120">
        <f t="shared" ref="BK29:BN29" si="119">SUM(BK24:BK28)</f>
        <v>0</v>
      </c>
      <c r="BL29" s="120">
        <f t="shared" si="119"/>
        <v>0</v>
      </c>
      <c r="BM29" s="120">
        <f t="shared" si="119"/>
        <v>0</v>
      </c>
      <c r="BN29" s="120">
        <f t="shared" si="119"/>
        <v>0</v>
      </c>
      <c r="BO29" s="364">
        <f t="shared" si="88"/>
        <v>0</v>
      </c>
      <c r="BP29" s="198">
        <f t="shared" ref="BP29:BS29" si="120">SUM(BP24:BP28)</f>
        <v>0</v>
      </c>
      <c r="BQ29" s="120">
        <f t="shared" si="120"/>
        <v>0</v>
      </c>
      <c r="BR29" s="120">
        <f t="shared" si="120"/>
        <v>0</v>
      </c>
      <c r="BS29" s="120">
        <f t="shared" si="120"/>
        <v>0</v>
      </c>
      <c r="BT29" s="365">
        <f t="shared" si="89"/>
        <v>0</v>
      </c>
      <c r="BU29" s="366">
        <f t="shared" si="90"/>
        <v>0</v>
      </c>
      <c r="BV29" s="209">
        <v>11</v>
      </c>
      <c r="BW29" s="120">
        <f t="shared" ref="BW29:BZ29" si="121">SUM(BW24:BW28)</f>
        <v>-2749.7197899747975</v>
      </c>
      <c r="BX29" s="120">
        <f t="shared" si="121"/>
        <v>-52.387478514505801</v>
      </c>
      <c r="BY29" s="120">
        <f t="shared" si="121"/>
        <v>-5452.7922154648131</v>
      </c>
      <c r="BZ29" s="120">
        <f t="shared" si="121"/>
        <v>-4795.4935402236506</v>
      </c>
      <c r="CA29" s="364">
        <f t="shared" si="91"/>
        <v>-13050.393024177767</v>
      </c>
      <c r="CB29" s="198">
        <f t="shared" ref="CB29:CE29" si="122">SUM(CB24:CB28)</f>
        <v>-2749.7197899747975</v>
      </c>
      <c r="CC29" s="120">
        <f t="shared" si="122"/>
        <v>-52.387478514505801</v>
      </c>
      <c r="CD29" s="120">
        <f t="shared" si="122"/>
        <v>-5452.7922154648131</v>
      </c>
      <c r="CE29" s="120">
        <f t="shared" si="122"/>
        <v>-4795.4935402236506</v>
      </c>
      <c r="CF29" s="365">
        <f t="shared" si="92"/>
        <v>-13050.393024177767</v>
      </c>
      <c r="CG29" s="366">
        <f t="shared" si="93"/>
        <v>-26100.786048355534</v>
      </c>
      <c r="CH29" s="209">
        <v>11</v>
      </c>
      <c r="CI29" s="365">
        <f t="shared" si="94"/>
        <v>-472873.24045309436</v>
      </c>
      <c r="CJ29" s="365">
        <f t="shared" si="95"/>
        <v>-9844.8772123547806</v>
      </c>
      <c r="CK29" s="365">
        <f t="shared" si="96"/>
        <v>-1230456.6433709818</v>
      </c>
      <c r="CL29" s="365">
        <f t="shared" si="97"/>
        <v>-1357208.803348911</v>
      </c>
      <c r="CM29" s="367">
        <f t="shared" si="98"/>
        <v>-1858360.7003555847</v>
      </c>
      <c r="CN29" s="365">
        <f t="shared" si="99"/>
        <v>-472873.24045309436</v>
      </c>
      <c r="CO29" s="365">
        <f t="shared" si="100"/>
        <v>-9844.8772123547806</v>
      </c>
      <c r="CP29" s="365">
        <f t="shared" si="101"/>
        <v>-1230456.6433709818</v>
      </c>
      <c r="CQ29" s="365">
        <f t="shared" si="102"/>
        <v>-1357208.803348911</v>
      </c>
      <c r="CR29" s="367">
        <f t="shared" si="103"/>
        <v>-1858360.7003555847</v>
      </c>
      <c r="CS29" s="365">
        <f t="shared" si="104"/>
        <v>-945746.48090618872</v>
      </c>
      <c r="CT29" s="365">
        <f t="shared" si="105"/>
        <v>-19689.754424709561</v>
      </c>
      <c r="CU29" s="365">
        <f t="shared" si="106"/>
        <v>-2460913.2867419636</v>
      </c>
      <c r="CV29" s="365">
        <f t="shared" si="107"/>
        <v>-2714417.606697822</v>
      </c>
      <c r="CW29" s="367">
        <f t="shared" si="108"/>
        <v>-3716721.4007111695</v>
      </c>
    </row>
    <row r="30" spans="1:135" ht="15.75" customHeight="1">
      <c r="A30" s="118" t="s">
        <v>1384</v>
      </c>
      <c r="B30" s="209"/>
      <c r="C30" s="170" t="s">
        <v>1362</v>
      </c>
      <c r="D30" s="170" t="s">
        <v>1362</v>
      </c>
      <c r="E30" s="170" t="s">
        <v>1362</v>
      </c>
      <c r="F30" s="170" t="s">
        <v>1362</v>
      </c>
      <c r="G30" s="333"/>
      <c r="H30" s="334" t="s">
        <v>1362</v>
      </c>
      <c r="I30" s="170" t="s">
        <v>1362</v>
      </c>
      <c r="J30" s="170" t="s">
        <v>1362</v>
      </c>
      <c r="K30" s="170" t="s">
        <v>1362</v>
      </c>
      <c r="L30" s="335"/>
      <c r="M30" s="334" t="s">
        <v>1362</v>
      </c>
      <c r="N30" s="209"/>
      <c r="O30" s="170" t="s">
        <v>1362</v>
      </c>
      <c r="P30" s="170" t="s">
        <v>1362</v>
      </c>
      <c r="Q30" s="170" t="s">
        <v>1362</v>
      </c>
      <c r="R30" s="170" t="s">
        <v>1362</v>
      </c>
      <c r="S30" s="333"/>
      <c r="T30" s="334" t="s">
        <v>1362</v>
      </c>
      <c r="U30" s="170" t="s">
        <v>1362</v>
      </c>
      <c r="V30" s="170" t="s">
        <v>1362</v>
      </c>
      <c r="W30" s="170" t="s">
        <v>1362</v>
      </c>
      <c r="X30" s="335"/>
      <c r="Y30" s="334" t="s">
        <v>1362</v>
      </c>
      <c r="Z30" s="209"/>
      <c r="AA30" s="170" t="s">
        <v>1362</v>
      </c>
      <c r="AB30" s="170" t="s">
        <v>1362</v>
      </c>
      <c r="AC30" s="170" t="s">
        <v>1362</v>
      </c>
      <c r="AD30" s="170" t="s">
        <v>1362</v>
      </c>
      <c r="AE30" s="333"/>
      <c r="AF30" s="334" t="s">
        <v>1362</v>
      </c>
      <c r="AG30" s="170" t="s">
        <v>1362</v>
      </c>
      <c r="AH30" s="170" t="s">
        <v>1362</v>
      </c>
      <c r="AI30" s="170" t="s">
        <v>1362</v>
      </c>
      <c r="AJ30" s="335"/>
      <c r="AK30" s="334" t="s">
        <v>1362</v>
      </c>
      <c r="AL30" s="209"/>
      <c r="AM30" s="170" t="s">
        <v>1362</v>
      </c>
      <c r="AN30" s="170" t="s">
        <v>1362</v>
      </c>
      <c r="AO30" s="170" t="s">
        <v>1362</v>
      </c>
      <c r="AP30" s="170" t="s">
        <v>1362</v>
      </c>
      <c r="AQ30" s="333"/>
      <c r="AR30" s="334" t="s">
        <v>1362</v>
      </c>
      <c r="AS30" s="170" t="s">
        <v>1362</v>
      </c>
      <c r="AT30" s="170" t="s">
        <v>1362</v>
      </c>
      <c r="AU30" s="170" t="s">
        <v>1362</v>
      </c>
      <c r="AV30" s="335"/>
      <c r="AW30" s="334" t="s">
        <v>1362</v>
      </c>
      <c r="AX30" s="209"/>
      <c r="AY30" s="170" t="s">
        <v>1362</v>
      </c>
      <c r="AZ30" s="170" t="s">
        <v>1362</v>
      </c>
      <c r="BA30" s="170" t="s">
        <v>1362</v>
      </c>
      <c r="BB30" s="170" t="s">
        <v>1362</v>
      </c>
      <c r="BC30" s="333"/>
      <c r="BD30" s="334" t="s">
        <v>1362</v>
      </c>
      <c r="BE30" s="170" t="s">
        <v>1362</v>
      </c>
      <c r="BF30" s="170" t="s">
        <v>1362</v>
      </c>
      <c r="BG30" s="170" t="s">
        <v>1362</v>
      </c>
      <c r="BH30" s="335"/>
      <c r="BI30" s="334" t="s">
        <v>1362</v>
      </c>
      <c r="BJ30" s="209"/>
      <c r="BK30" s="170" t="s">
        <v>1362</v>
      </c>
      <c r="BL30" s="170" t="s">
        <v>1362</v>
      </c>
      <c r="BM30" s="170" t="s">
        <v>1362</v>
      </c>
      <c r="BN30" s="170" t="s">
        <v>1362</v>
      </c>
      <c r="BO30" s="333"/>
      <c r="BP30" s="334" t="s">
        <v>1362</v>
      </c>
      <c r="BQ30" s="170" t="s">
        <v>1362</v>
      </c>
      <c r="BR30" s="170" t="s">
        <v>1362</v>
      </c>
      <c r="BS30" s="170" t="s">
        <v>1362</v>
      </c>
      <c r="BT30" s="335"/>
      <c r="BU30" s="334" t="s">
        <v>1362</v>
      </c>
      <c r="BV30" s="209"/>
      <c r="BW30" s="170" t="s">
        <v>1362</v>
      </c>
      <c r="BX30" s="170" t="s">
        <v>1362</v>
      </c>
      <c r="BY30" s="170" t="s">
        <v>1362</v>
      </c>
      <c r="BZ30" s="170" t="s">
        <v>1362</v>
      </c>
      <c r="CA30" s="333"/>
      <c r="CB30" s="334" t="s">
        <v>1362</v>
      </c>
      <c r="CC30" s="170" t="s">
        <v>1362</v>
      </c>
      <c r="CD30" s="170" t="s">
        <v>1362</v>
      </c>
      <c r="CE30" s="170" t="s">
        <v>1362</v>
      </c>
      <c r="CF30" s="335"/>
      <c r="CG30" s="334" t="s">
        <v>1362</v>
      </c>
      <c r="CH30" s="209"/>
      <c r="CI30" s="335"/>
      <c r="CJ30" s="335"/>
      <c r="CK30" s="335"/>
      <c r="CL30" s="335"/>
      <c r="CM30" s="170"/>
      <c r="CN30" s="335"/>
      <c r="CO30" s="335"/>
      <c r="CP30" s="335"/>
      <c r="CQ30" s="335"/>
      <c r="CR30" s="170"/>
      <c r="CS30" s="335"/>
      <c r="CT30" s="335"/>
      <c r="CU30" s="335"/>
      <c r="CV30" s="335"/>
      <c r="CW30" s="170"/>
    </row>
    <row r="31" spans="1:135" s="14" customFormat="1" ht="15.75" customHeight="1">
      <c r="A31" s="16" t="s">
        <v>1385</v>
      </c>
      <c r="B31" s="209">
        <v>12</v>
      </c>
      <c r="C31" s="197">
        <f t="shared" ref="C31:M31" si="123">C22+C29</f>
        <v>1139478.4163772149</v>
      </c>
      <c r="D31" s="197">
        <f t="shared" si="123"/>
        <v>1201017.2500991274</v>
      </c>
      <c r="E31" s="197">
        <f t="shared" si="123"/>
        <v>940773.19550323626</v>
      </c>
      <c r="F31" s="197">
        <f t="shared" si="123"/>
        <v>1131664.2332970258</v>
      </c>
      <c r="G31" s="202">
        <f t="shared" si="123"/>
        <v>4412933.0952766044</v>
      </c>
      <c r="H31" s="199">
        <f t="shared" si="123"/>
        <v>4110231.0187968831</v>
      </c>
      <c r="I31" s="197">
        <f t="shared" si="123"/>
        <v>4043840.2423299598</v>
      </c>
      <c r="J31" s="197">
        <f t="shared" si="123"/>
        <v>4642067.5728703197</v>
      </c>
      <c r="K31" s="197">
        <f t="shared" si="123"/>
        <v>5636507.4433773858</v>
      </c>
      <c r="L31" s="200">
        <f t="shared" si="123"/>
        <v>18432646.277374551</v>
      </c>
      <c r="M31" s="199">
        <f t="shared" si="123"/>
        <v>22845579.372651152</v>
      </c>
      <c r="N31" s="209">
        <v>12</v>
      </c>
      <c r="O31" s="197">
        <f t="shared" ref="O31:Y31" si="124">O22+O29</f>
        <v>2531469.0415849951</v>
      </c>
      <c r="P31" s="197">
        <f t="shared" si="124"/>
        <v>2795027.617003602</v>
      </c>
      <c r="Q31" s="197">
        <f t="shared" si="124"/>
        <v>2687577.4350578785</v>
      </c>
      <c r="R31" s="197">
        <f t="shared" si="124"/>
        <v>3074710.6706358772</v>
      </c>
      <c r="S31" s="202">
        <f t="shared" si="124"/>
        <v>11088784.764282353</v>
      </c>
      <c r="T31" s="199">
        <f t="shared" si="124"/>
        <v>4890870.5638353406</v>
      </c>
      <c r="U31" s="197">
        <f t="shared" si="124"/>
        <v>5263859.6325194165</v>
      </c>
      <c r="V31" s="197">
        <f t="shared" si="124"/>
        <v>6148149.1427884549</v>
      </c>
      <c r="W31" s="197">
        <f t="shared" si="124"/>
        <v>7144226.8285758272</v>
      </c>
      <c r="X31" s="200">
        <f t="shared" si="124"/>
        <v>23447106.167719036</v>
      </c>
      <c r="Y31" s="199">
        <f t="shared" si="124"/>
        <v>34535890.93200139</v>
      </c>
      <c r="Z31" s="209">
        <v>12</v>
      </c>
      <c r="AA31" s="197">
        <f t="shared" ref="AA31:AK31" si="125">AA22+AA29</f>
        <v>890508.78558354825</v>
      </c>
      <c r="AB31" s="197">
        <f t="shared" si="125"/>
        <v>1020487.4810091961</v>
      </c>
      <c r="AC31" s="197">
        <f t="shared" si="125"/>
        <v>1215431.3871850397</v>
      </c>
      <c r="AD31" s="197">
        <f t="shared" si="125"/>
        <v>1344207.0143982589</v>
      </c>
      <c r="AE31" s="202">
        <f t="shared" si="125"/>
        <v>4470634.6681760428</v>
      </c>
      <c r="AF31" s="199">
        <f t="shared" si="125"/>
        <v>1750282.120887724</v>
      </c>
      <c r="AG31" s="197">
        <f t="shared" si="125"/>
        <v>1831153.5576594912</v>
      </c>
      <c r="AH31" s="197">
        <f t="shared" si="125"/>
        <v>2079103.7853396521</v>
      </c>
      <c r="AI31" s="197">
        <f t="shared" si="125"/>
        <v>2273389.84743348</v>
      </c>
      <c r="AJ31" s="200">
        <f t="shared" si="125"/>
        <v>7933929.3113203477</v>
      </c>
      <c r="AK31" s="199">
        <f t="shared" si="125"/>
        <v>12404563.97949639</v>
      </c>
      <c r="AL31" s="209">
        <v>12</v>
      </c>
      <c r="AM31" s="197">
        <f t="shared" ref="AM31:AW31" si="126">AM22+AM29</f>
        <v>9292174.1837112531</v>
      </c>
      <c r="AN31" s="197">
        <f t="shared" si="126"/>
        <v>10453091.326282224</v>
      </c>
      <c r="AO31" s="197">
        <f t="shared" si="126"/>
        <v>12461679.080468513</v>
      </c>
      <c r="AP31" s="197">
        <f t="shared" si="126"/>
        <v>13709621.557737881</v>
      </c>
      <c r="AQ31" s="202">
        <f t="shared" si="126"/>
        <v>45916566.148199871</v>
      </c>
      <c r="AR31" s="199">
        <f t="shared" si="126"/>
        <v>10106219.252313176</v>
      </c>
      <c r="AS31" s="197">
        <f t="shared" si="126"/>
        <v>10301193.570063179</v>
      </c>
      <c r="AT31" s="197">
        <f t="shared" si="126"/>
        <v>10843981.58743402</v>
      </c>
      <c r="AU31" s="197">
        <f t="shared" si="126"/>
        <v>11505435.550415594</v>
      </c>
      <c r="AV31" s="200">
        <f t="shared" si="126"/>
        <v>42756829.96022597</v>
      </c>
      <c r="AW31" s="199">
        <f t="shared" si="126"/>
        <v>88673396.108425841</v>
      </c>
      <c r="AX31" s="209">
        <v>12</v>
      </c>
      <c r="AY31" s="197">
        <f t="shared" ref="AY31:BI31" si="127">AY22+AY29</f>
        <v>416323.0791697267</v>
      </c>
      <c r="AZ31" s="197">
        <f t="shared" si="127"/>
        <v>379765.10833056871</v>
      </c>
      <c r="BA31" s="197">
        <f t="shared" si="127"/>
        <v>878870.70628140389</v>
      </c>
      <c r="BB31" s="197">
        <f t="shared" si="127"/>
        <v>947902.69139876927</v>
      </c>
      <c r="BC31" s="202">
        <f t="shared" si="127"/>
        <v>2622861.5851804684</v>
      </c>
      <c r="BD31" s="199">
        <f t="shared" si="127"/>
        <v>207086.25205656685</v>
      </c>
      <c r="BE31" s="197">
        <f t="shared" si="127"/>
        <v>190129.19321982519</v>
      </c>
      <c r="BF31" s="197">
        <f t="shared" si="127"/>
        <v>345263.60955351015</v>
      </c>
      <c r="BG31" s="197">
        <f t="shared" si="127"/>
        <v>369481.49507097068</v>
      </c>
      <c r="BH31" s="200">
        <f t="shared" si="127"/>
        <v>1111960.5499008729</v>
      </c>
      <c r="BI31" s="199">
        <f t="shared" si="127"/>
        <v>3734822.1350813415</v>
      </c>
      <c r="BJ31" s="209">
        <v>12</v>
      </c>
      <c r="BK31" s="197">
        <f t="shared" ref="BK31:BU31" si="128">BK22+BK29</f>
        <v>0</v>
      </c>
      <c r="BL31" s="197">
        <f t="shared" si="128"/>
        <v>0</v>
      </c>
      <c r="BM31" s="197">
        <f t="shared" si="128"/>
        <v>0</v>
      </c>
      <c r="BN31" s="197">
        <f t="shared" si="128"/>
        <v>0</v>
      </c>
      <c r="BO31" s="202">
        <f t="shared" si="128"/>
        <v>0</v>
      </c>
      <c r="BP31" s="199">
        <f t="shared" si="128"/>
        <v>0</v>
      </c>
      <c r="BQ31" s="197">
        <f t="shared" si="128"/>
        <v>0</v>
      </c>
      <c r="BR31" s="197">
        <f t="shared" si="128"/>
        <v>0</v>
      </c>
      <c r="BS31" s="197">
        <f t="shared" si="128"/>
        <v>0</v>
      </c>
      <c r="BT31" s="200">
        <f t="shared" si="128"/>
        <v>0</v>
      </c>
      <c r="BU31" s="199">
        <f t="shared" si="128"/>
        <v>0</v>
      </c>
      <c r="BV31" s="209">
        <v>12</v>
      </c>
      <c r="BW31" s="197">
        <f t="shared" ref="BW31:CG31" si="129">BW22+BW29</f>
        <v>693358.43360066845</v>
      </c>
      <c r="BX31" s="197">
        <f t="shared" si="129"/>
        <v>624044.57763033791</v>
      </c>
      <c r="BY31" s="197">
        <f t="shared" si="129"/>
        <v>877327.0448850398</v>
      </c>
      <c r="BZ31" s="197">
        <f t="shared" si="129"/>
        <v>968485.37197642238</v>
      </c>
      <c r="CA31" s="202">
        <f t="shared" si="129"/>
        <v>3163215.4280924681</v>
      </c>
      <c r="CB31" s="199">
        <f t="shared" si="129"/>
        <v>301473.46094384178</v>
      </c>
      <c r="CC31" s="197">
        <f t="shared" si="129"/>
        <v>271565.63857945666</v>
      </c>
      <c r="CD31" s="197">
        <f t="shared" si="129"/>
        <v>277571.75704166095</v>
      </c>
      <c r="CE31" s="197">
        <f t="shared" si="129"/>
        <v>242289.9344690982</v>
      </c>
      <c r="CF31" s="200">
        <f t="shared" si="129"/>
        <v>1092900.7910340577</v>
      </c>
      <c r="CG31" s="199">
        <f t="shared" si="129"/>
        <v>4256116.2191265253</v>
      </c>
      <c r="CH31" s="209">
        <v>12</v>
      </c>
      <c r="CI31" s="200">
        <f t="shared" ref="CI31:CL31" si="130">CI22+CI29</f>
        <v>14963311.940027408</v>
      </c>
      <c r="CJ31" s="200">
        <f t="shared" si="130"/>
        <v>16473433.360355055</v>
      </c>
      <c r="CK31" s="200">
        <f t="shared" si="130"/>
        <v>19061658.849381108</v>
      </c>
      <c r="CL31" s="200">
        <f t="shared" si="130"/>
        <v>21176591.539444238</v>
      </c>
      <c r="CM31" s="197">
        <f>SUM(CA31,BO31,S31,G31)</f>
        <v>18664933.287651427</v>
      </c>
      <c r="CN31" s="200">
        <f t="shared" ref="CN31:CQ31" si="131">CN22+CN29</f>
        <v>21366162.668833531</v>
      </c>
      <c r="CO31" s="200">
        <f t="shared" si="131"/>
        <v>21901741.834371328</v>
      </c>
      <c r="CP31" s="200">
        <f t="shared" si="131"/>
        <v>24336137.455027618</v>
      </c>
      <c r="CQ31" s="200">
        <f t="shared" si="131"/>
        <v>27171331.099342357</v>
      </c>
      <c r="CR31" s="197">
        <f>SUM(CD31,BR31,V31,J31)</f>
        <v>11067788.472700436</v>
      </c>
      <c r="CS31" s="200">
        <f t="shared" ref="CS31:CV31" si="132">CS22+CS29</f>
        <v>36329474.60886094</v>
      </c>
      <c r="CT31" s="200">
        <f t="shared" si="132"/>
        <v>38375175.194726385</v>
      </c>
      <c r="CU31" s="200">
        <f t="shared" si="132"/>
        <v>43397796.304408722</v>
      </c>
      <c r="CV31" s="200">
        <f t="shared" si="132"/>
        <v>48347922.638786592</v>
      </c>
      <c r="CW31" s="197">
        <f>SUM(CG31,BU31,Y31,M31)</f>
        <v>61637586.523779064</v>
      </c>
      <c r="CX31" s="283"/>
      <c r="CY31" s="283"/>
      <c r="CZ31" s="283"/>
      <c r="DA31" s="283"/>
      <c r="DB31" s="283"/>
      <c r="DC31" s="284"/>
      <c r="DD31" s="284"/>
      <c r="DE31" s="284"/>
      <c r="DF31" s="284"/>
      <c r="DG31" s="284"/>
      <c r="DH31" s="284"/>
      <c r="DI31" s="284"/>
      <c r="DJ31" s="284"/>
      <c r="DK31" s="284"/>
      <c r="DL31" s="284"/>
      <c r="DM31" s="284"/>
      <c r="DN31" s="284"/>
      <c r="DO31" s="284"/>
      <c r="DP31" s="284"/>
      <c r="DQ31" s="284"/>
      <c r="DR31" s="284"/>
      <c r="DS31" s="284"/>
      <c r="DT31" s="284"/>
      <c r="DU31" s="284"/>
      <c r="DV31" s="284"/>
      <c r="DW31" s="284"/>
      <c r="DX31" s="284"/>
      <c r="DY31" s="284"/>
      <c r="DZ31" s="284"/>
      <c r="EA31" s="284"/>
      <c r="EB31" s="284"/>
      <c r="EC31" s="284"/>
      <c r="ED31" s="284"/>
      <c r="EE31" s="284"/>
    </row>
    <row r="32" spans="1:135" ht="15.75" customHeight="1">
      <c r="B32" s="176"/>
      <c r="C32" s="161"/>
      <c r="D32" s="161"/>
      <c r="E32" s="161"/>
      <c r="F32" s="161"/>
      <c r="G32" s="336"/>
      <c r="H32" s="337"/>
      <c r="I32" s="161"/>
      <c r="J32" s="161"/>
      <c r="K32" s="161"/>
      <c r="L32" s="161"/>
      <c r="M32" s="337"/>
      <c r="N32" s="176"/>
      <c r="O32" s="161"/>
      <c r="P32" s="161"/>
      <c r="Q32" s="161"/>
      <c r="R32" s="161"/>
      <c r="S32" s="336"/>
      <c r="T32" s="337"/>
      <c r="U32" s="161"/>
      <c r="V32" s="161"/>
      <c r="W32" s="161"/>
      <c r="X32" s="161"/>
      <c r="Y32" s="337"/>
      <c r="Z32" s="176"/>
      <c r="AA32" s="161"/>
      <c r="AB32" s="161"/>
      <c r="AC32" s="161"/>
      <c r="AD32" s="161"/>
      <c r="AE32" s="336"/>
      <c r="AF32" s="337"/>
      <c r="AG32" s="161"/>
      <c r="AH32" s="161"/>
      <c r="AI32" s="161"/>
      <c r="AJ32" s="161"/>
      <c r="AK32" s="337"/>
      <c r="AL32" s="176"/>
      <c r="AM32" s="161"/>
      <c r="AN32" s="161"/>
      <c r="AO32" s="161"/>
      <c r="AP32" s="161"/>
      <c r="AQ32" s="336"/>
      <c r="AR32" s="337"/>
      <c r="AS32" s="161"/>
      <c r="AT32" s="161"/>
      <c r="AU32" s="161"/>
      <c r="AV32" s="161"/>
      <c r="AW32" s="337"/>
      <c r="AX32" s="176"/>
      <c r="AY32" s="161"/>
      <c r="AZ32" s="161"/>
      <c r="BA32" s="161"/>
      <c r="BB32" s="161"/>
      <c r="BC32" s="336"/>
      <c r="BD32" s="337"/>
      <c r="BE32" s="161"/>
      <c r="BF32" s="161"/>
      <c r="BG32" s="161"/>
      <c r="BH32" s="161"/>
      <c r="BI32" s="337"/>
      <c r="BJ32" s="176"/>
      <c r="BK32" s="161"/>
      <c r="BL32" s="161"/>
      <c r="BM32" s="161"/>
      <c r="BN32" s="161"/>
      <c r="BO32" s="336"/>
      <c r="BP32" s="337"/>
      <c r="BQ32" s="161"/>
      <c r="BR32" s="161"/>
      <c r="BS32" s="161"/>
      <c r="BT32" s="161"/>
      <c r="BU32" s="337"/>
      <c r="BV32" s="176"/>
      <c r="BW32" s="161"/>
      <c r="BX32" s="161"/>
      <c r="BY32" s="161"/>
      <c r="BZ32" s="161"/>
      <c r="CA32" s="336"/>
      <c r="CB32" s="337"/>
      <c r="CC32" s="161"/>
      <c r="CD32" s="161"/>
      <c r="CE32" s="161"/>
      <c r="CF32" s="161"/>
      <c r="CG32" s="337"/>
      <c r="CH32" s="176"/>
      <c r="CI32" s="161"/>
      <c r="CJ32" s="161"/>
      <c r="CK32" s="161"/>
      <c r="CL32" s="161"/>
      <c r="CM32" s="369"/>
      <c r="CN32" s="161"/>
      <c r="CO32" s="161"/>
      <c r="CP32" s="161"/>
      <c r="CQ32" s="161"/>
      <c r="CR32" s="369"/>
      <c r="CS32" s="161"/>
      <c r="CT32" s="161"/>
      <c r="CU32" s="161"/>
      <c r="CV32" s="161"/>
      <c r="CW32" s="369"/>
      <c r="CX32" s="285"/>
      <c r="CY32" s="285"/>
      <c r="CZ32" s="285"/>
      <c r="DA32" s="285"/>
      <c r="DB32" s="285"/>
    </row>
    <row r="33" spans="1:106" ht="15.75" customHeight="1">
      <c r="A33" s="16" t="s">
        <v>217</v>
      </c>
      <c r="B33" s="176"/>
      <c r="C33" s="161"/>
      <c r="D33" s="161"/>
      <c r="E33" s="161"/>
      <c r="F33" s="161"/>
      <c r="G33" s="336"/>
      <c r="H33" s="337"/>
      <c r="I33" s="161"/>
      <c r="J33" s="161"/>
      <c r="K33" s="161"/>
      <c r="L33" s="161"/>
      <c r="M33" s="337"/>
      <c r="N33" s="176"/>
      <c r="O33" s="161"/>
      <c r="P33" s="161"/>
      <c r="Q33" s="161"/>
      <c r="R33" s="161"/>
      <c r="S33" s="336"/>
      <c r="T33" s="337"/>
      <c r="U33" s="161"/>
      <c r="V33" s="161"/>
      <c r="W33" s="161"/>
      <c r="X33" s="161"/>
      <c r="Y33" s="337"/>
      <c r="Z33" s="176"/>
      <c r="AA33" s="161"/>
      <c r="AB33" s="161"/>
      <c r="AC33" s="161"/>
      <c r="AD33" s="161"/>
      <c r="AE33" s="336"/>
      <c r="AF33" s="337"/>
      <c r="AG33" s="161"/>
      <c r="AH33" s="161"/>
      <c r="AI33" s="161"/>
      <c r="AJ33" s="161"/>
      <c r="AK33" s="337"/>
      <c r="AL33" s="176"/>
      <c r="AM33" s="161"/>
      <c r="AN33" s="161"/>
      <c r="AO33" s="161"/>
      <c r="AP33" s="161"/>
      <c r="AQ33" s="336"/>
      <c r="AR33" s="337"/>
      <c r="AS33" s="161"/>
      <c r="AT33" s="161"/>
      <c r="AU33" s="161"/>
      <c r="AV33" s="161"/>
      <c r="AW33" s="337"/>
      <c r="AX33" s="176"/>
      <c r="AY33" s="161"/>
      <c r="AZ33" s="161"/>
      <c r="BA33" s="161"/>
      <c r="BB33" s="161"/>
      <c r="BC33" s="336"/>
      <c r="BD33" s="337"/>
      <c r="BE33" s="161"/>
      <c r="BF33" s="161"/>
      <c r="BG33" s="161"/>
      <c r="BH33" s="161"/>
      <c r="BI33" s="337"/>
      <c r="BJ33" s="176"/>
      <c r="BK33" s="161"/>
      <c r="BL33" s="161"/>
      <c r="BM33" s="161"/>
      <c r="BN33" s="161"/>
      <c r="BO33" s="336"/>
      <c r="BP33" s="337"/>
      <c r="BQ33" s="161"/>
      <c r="BR33" s="161"/>
      <c r="BS33" s="161"/>
      <c r="BT33" s="161"/>
      <c r="BU33" s="337"/>
      <c r="BV33" s="176"/>
      <c r="BW33" s="161"/>
      <c r="BX33" s="161"/>
      <c r="BY33" s="161"/>
      <c r="BZ33" s="161"/>
      <c r="CA33" s="336"/>
      <c r="CB33" s="337"/>
      <c r="CC33" s="161"/>
      <c r="CD33" s="161"/>
      <c r="CE33" s="161"/>
      <c r="CF33" s="161"/>
      <c r="CG33" s="337"/>
      <c r="CH33" s="176"/>
      <c r="CI33" s="161"/>
      <c r="CJ33" s="161"/>
      <c r="CK33" s="161"/>
      <c r="CL33" s="161"/>
      <c r="CM33" s="369"/>
      <c r="CN33" s="161"/>
      <c r="CO33" s="161"/>
      <c r="CP33" s="161"/>
      <c r="CQ33" s="161"/>
      <c r="CR33" s="369"/>
      <c r="CS33" s="161"/>
      <c r="CT33" s="161"/>
      <c r="CU33" s="161"/>
      <c r="CV33" s="161"/>
      <c r="CW33" s="369"/>
      <c r="CX33" s="285"/>
      <c r="CZ33" s="285"/>
      <c r="DB33" s="285"/>
    </row>
    <row r="34" spans="1:106" ht="15.75" customHeight="1">
      <c r="A34" s="79" t="s">
        <v>219</v>
      </c>
      <c r="B34" s="209">
        <v>13</v>
      </c>
      <c r="C34" s="699">
        <v>65188.995211848669</v>
      </c>
      <c r="D34" s="699">
        <v>42670.025948781971</v>
      </c>
      <c r="E34" s="699">
        <v>85862.808428994555</v>
      </c>
      <c r="F34" s="699">
        <v>90814.643653763967</v>
      </c>
      <c r="G34" s="364">
        <f t="shared" ref="G34:G63" si="133">SUM(C34:F34)</f>
        <v>284536.47324338916</v>
      </c>
      <c r="H34" s="702">
        <v>646073.35695986787</v>
      </c>
      <c r="I34" s="699">
        <v>458834.41064509575</v>
      </c>
      <c r="J34" s="699">
        <v>960393.59239673219</v>
      </c>
      <c r="K34" s="699">
        <v>803306.57470834244</v>
      </c>
      <c r="L34" s="365">
        <f t="shared" ref="L34:L63" si="134">SUM(H34:K34)</f>
        <v>2868607.9347100384</v>
      </c>
      <c r="M34" s="366">
        <f t="shared" ref="M34:M63" si="135">SUM(L34,G34)</f>
        <v>3153144.4079534276</v>
      </c>
      <c r="N34" s="209">
        <v>13</v>
      </c>
      <c r="O34" s="699">
        <v>77254.397502632346</v>
      </c>
      <c r="P34" s="699">
        <v>89246.993450507754</v>
      </c>
      <c r="Q34" s="699">
        <v>94805.079874062387</v>
      </c>
      <c r="R34" s="699">
        <v>101591.34770098969</v>
      </c>
      <c r="S34" s="364">
        <f t="shared" ref="S34:S63" si="136">SUM(O34:R34)</f>
        <v>362897.81852819218</v>
      </c>
      <c r="T34" s="702">
        <v>522266.52610880102</v>
      </c>
      <c r="U34" s="699">
        <v>778560.51108229731</v>
      </c>
      <c r="V34" s="699">
        <v>1032425.63806313</v>
      </c>
      <c r="W34" s="699">
        <v>1129819.9361293043</v>
      </c>
      <c r="X34" s="365">
        <f t="shared" ref="X34:X63" si="137">SUM(T34:W34)</f>
        <v>3463072.6113835331</v>
      </c>
      <c r="Y34" s="366">
        <f t="shared" ref="Y34:Y63" si="138">SUM(X34,S34)</f>
        <v>3825970.4299117252</v>
      </c>
      <c r="Z34" s="209">
        <v>13</v>
      </c>
      <c r="AA34" s="699">
        <v>30933.1563943037</v>
      </c>
      <c r="AB34" s="699">
        <v>67369.054680601301</v>
      </c>
      <c r="AC34" s="699">
        <v>78757.018307340564</v>
      </c>
      <c r="AD34" s="699">
        <v>67478.576447998144</v>
      </c>
      <c r="AE34" s="364">
        <f t="shared" ref="AE34:AE63" si="139">SUM(AA34:AD34)</f>
        <v>244537.80583024371</v>
      </c>
      <c r="AF34" s="702">
        <v>330262.94450904947</v>
      </c>
      <c r="AG34" s="699">
        <v>539832.69226252125</v>
      </c>
      <c r="AH34" s="699">
        <v>696744.72088886553</v>
      </c>
      <c r="AI34" s="699">
        <v>897357.20742271852</v>
      </c>
      <c r="AJ34" s="365">
        <f t="shared" ref="AJ34:AJ63" si="140">SUM(AF34:AI34)</f>
        <v>2464197.5650831545</v>
      </c>
      <c r="AK34" s="366">
        <f t="shared" ref="AK34:AK63" si="141">SUM(AJ34,AE34)</f>
        <v>2708735.370913398</v>
      </c>
      <c r="AL34" s="209">
        <v>13</v>
      </c>
      <c r="AM34" s="699">
        <v>220459.06613871551</v>
      </c>
      <c r="AN34" s="699">
        <v>235682.02074352355</v>
      </c>
      <c r="AO34" s="699">
        <v>260933.9769006455</v>
      </c>
      <c r="AP34" s="699">
        <v>325655.20425174106</v>
      </c>
      <c r="AQ34" s="364">
        <f t="shared" ref="AQ34:AQ63" si="142">SUM(AM34:AP34)</f>
        <v>1042730.2680346257</v>
      </c>
      <c r="AR34" s="702">
        <v>2266384.2774352953</v>
      </c>
      <c r="AS34" s="699">
        <v>2215546.5795197859</v>
      </c>
      <c r="AT34" s="699">
        <v>2645953.3067561146</v>
      </c>
      <c r="AU34" s="699">
        <v>2656619.319000802</v>
      </c>
      <c r="AV34" s="365">
        <f t="shared" ref="AV34:AV63" si="143">SUM(AR34:AU34)</f>
        <v>9784503.4827119969</v>
      </c>
      <c r="AW34" s="366">
        <f t="shared" ref="AW34:AW63" si="144">SUM(AV34,AQ34)</f>
        <v>10827233.750746623</v>
      </c>
      <c r="AX34" s="209">
        <v>13</v>
      </c>
      <c r="AY34" s="699">
        <v>0</v>
      </c>
      <c r="AZ34" s="699">
        <v>1560.4652447076157</v>
      </c>
      <c r="BA34" s="699">
        <v>1580.1449184244098</v>
      </c>
      <c r="BB34" s="699">
        <v>15290.032401023258</v>
      </c>
      <c r="BC34" s="364">
        <f t="shared" ref="BC34:BC63" si="145">SUM(AY34:BB34)</f>
        <v>18430.642564155285</v>
      </c>
      <c r="BD34" s="702">
        <v>0</v>
      </c>
      <c r="BE34" s="699">
        <v>21431.142821996389</v>
      </c>
      <c r="BF34" s="699">
        <v>29441.327425800566</v>
      </c>
      <c r="BG34" s="699">
        <v>442441.31724728819</v>
      </c>
      <c r="BH34" s="365">
        <f t="shared" ref="BH34:BH63" si="146">SUM(BD34:BG34)</f>
        <v>493313.78749508515</v>
      </c>
      <c r="BI34" s="366">
        <f t="shared" ref="BI34:BI63" si="147">SUM(BH34,BC34)</f>
        <v>511744.43005924043</v>
      </c>
      <c r="BJ34" s="209">
        <v>13</v>
      </c>
      <c r="BK34" s="699"/>
      <c r="BL34" s="699"/>
      <c r="BM34" s="699"/>
      <c r="BN34" s="699"/>
      <c r="BO34" s="364">
        <f t="shared" ref="BO34:BO63" si="148">SUM(BK34:BN34)</f>
        <v>0</v>
      </c>
      <c r="BP34" s="702"/>
      <c r="BQ34" s="699"/>
      <c r="BR34" s="699"/>
      <c r="BS34" s="699"/>
      <c r="BT34" s="365">
        <f t="shared" ref="BT34:BT63" si="149">SUM(BP34:BS34)</f>
        <v>0</v>
      </c>
      <c r="BU34" s="366">
        <f t="shared" ref="BU34:BU63" si="150">SUM(BT34,BO34)</f>
        <v>0</v>
      </c>
      <c r="BV34" s="209">
        <v>13</v>
      </c>
      <c r="BW34" s="699">
        <v>18763.685800944251</v>
      </c>
      <c r="BX34" s="699">
        <v>27351.107653261366</v>
      </c>
      <c r="BY34" s="699">
        <v>28779.756168324013</v>
      </c>
      <c r="BZ34" s="699">
        <v>21816.360586839568</v>
      </c>
      <c r="CA34" s="364">
        <f t="shared" ref="CA34:CA63" si="151">SUM(BW34:BZ34)</f>
        <v>96710.910209369191</v>
      </c>
      <c r="CB34" s="702">
        <v>137759.34011772665</v>
      </c>
      <c r="CC34" s="699">
        <v>161991.47909676557</v>
      </c>
      <c r="CD34" s="699">
        <v>157065.07916602105</v>
      </c>
      <c r="CE34" s="699">
        <v>90502.169604956216</v>
      </c>
      <c r="CF34" s="365">
        <f t="shared" ref="CF34:CF63" si="152">SUM(CB34:CE34)</f>
        <v>547318.06798546948</v>
      </c>
      <c r="CG34" s="366">
        <f t="shared" ref="CG34:CG63" si="153">SUM(CF34,CA34)</f>
        <v>644028.97819483862</v>
      </c>
      <c r="CH34" s="209">
        <v>13</v>
      </c>
      <c r="CI34" s="365">
        <f>+C34+O34+AA34+AM34+AY34+BK34+BW34</f>
        <v>412599.30104844447</v>
      </c>
      <c r="CJ34" s="365">
        <f t="shared" ref="CJ34:CJ63" si="154">+D34+P34+AB34+AN34+AZ34+BL34+BX34</f>
        <v>463879.66772138351</v>
      </c>
      <c r="CK34" s="365">
        <f t="shared" ref="CK34:CK63" si="155">+E34+Q34+AC34+AO34+BA34+BM34+BY34</f>
        <v>550718.7845977915</v>
      </c>
      <c r="CL34" s="365">
        <f t="shared" ref="CL34:CL63" si="156">+F34+R34+AD34+AP34+BB34+BN34+BZ34</f>
        <v>622646.16504235577</v>
      </c>
      <c r="CM34" s="367">
        <f>SUM(G34,S34,BO34,CA34)</f>
        <v>744145.20198095054</v>
      </c>
      <c r="CN34" s="365">
        <f t="shared" ref="CN34:CN63" si="157">+H34+T34+AF34+AR34+BD34+BP34+CB34</f>
        <v>3902746.4451307403</v>
      </c>
      <c r="CO34" s="365">
        <f t="shared" ref="CO34:CO63" si="158">+I34+U34+AG34+AS34+BE34+BQ34+CC34</f>
        <v>4176196.8154284623</v>
      </c>
      <c r="CP34" s="365">
        <f t="shared" ref="CP34:CP63" si="159">+J34+V34+AH34+AT34+BF34+BR34+CD34</f>
        <v>5522023.6646966636</v>
      </c>
      <c r="CQ34" s="365">
        <f t="shared" ref="CQ34:CQ63" si="160">+K34+W34+AI34+AU34+BG34+BS34+CE34</f>
        <v>6020046.524113412</v>
      </c>
      <c r="CR34" s="367">
        <f t="shared" ref="CR34:CR63" si="161">SUM(L34,X34,BT34,CF34)</f>
        <v>6878998.6140790414</v>
      </c>
      <c r="CS34" s="365">
        <f t="shared" ref="CS34:CS63" si="162">CI34+CN34</f>
        <v>4315345.7461791849</v>
      </c>
      <c r="CT34" s="365">
        <f t="shared" ref="CT34:CT63" si="163">CJ34+CO34</f>
        <v>4640076.4831498461</v>
      </c>
      <c r="CU34" s="365">
        <f t="shared" ref="CU34:CU63" si="164">CK34+CP34</f>
        <v>6072742.4492944553</v>
      </c>
      <c r="CV34" s="365">
        <f t="shared" ref="CV34:CV63" si="165">CL34+CQ34</f>
        <v>6642692.6891557677</v>
      </c>
      <c r="CW34" s="367">
        <f t="shared" ref="CW34:CW63" si="166">SUM(CG34,BU34,Y34,M34)</f>
        <v>7623143.8160599917</v>
      </c>
      <c r="CX34" s="285"/>
      <c r="CZ34" s="285"/>
      <c r="DB34" s="285"/>
    </row>
    <row r="35" spans="1:106" ht="15.75" customHeight="1">
      <c r="A35" s="79" t="s">
        <v>437</v>
      </c>
      <c r="B35" s="209">
        <v>14</v>
      </c>
      <c r="C35" s="699">
        <v>15629.817690108379</v>
      </c>
      <c r="D35" s="699">
        <v>4716.9063351895647</v>
      </c>
      <c r="E35" s="699">
        <v>22590.320682991573</v>
      </c>
      <c r="F35" s="699">
        <v>20622.833693294186</v>
      </c>
      <c r="G35" s="364">
        <f t="shared" ref="G35:G60" si="167">SUM(C35:F35)</f>
        <v>63559.878401583701</v>
      </c>
      <c r="H35" s="702">
        <v>15407.807119980676</v>
      </c>
      <c r="I35" s="699">
        <v>45944.979634501935</v>
      </c>
      <c r="J35" s="699">
        <v>21630.904832237982</v>
      </c>
      <c r="K35" s="699">
        <v>60559.677525100276</v>
      </c>
      <c r="L35" s="365">
        <f t="shared" si="134"/>
        <v>143543.36911182088</v>
      </c>
      <c r="M35" s="366">
        <f t="shared" si="135"/>
        <v>207103.24751340458</v>
      </c>
      <c r="N35" s="209">
        <v>14</v>
      </c>
      <c r="O35" s="699">
        <v>45316.362285807649</v>
      </c>
      <c r="P35" s="699">
        <v>146655.55649002729</v>
      </c>
      <c r="Q35" s="699">
        <v>86253.419400969389</v>
      </c>
      <c r="R35" s="699">
        <v>93442.637560492978</v>
      </c>
      <c r="S35" s="364">
        <f t="shared" ref="S35:S60" si="168">SUM(O35:R35)</f>
        <v>371667.97573729727</v>
      </c>
      <c r="T35" s="702">
        <v>141361.03970960097</v>
      </c>
      <c r="U35" s="699">
        <v>336257.78425757599</v>
      </c>
      <c r="V35" s="699">
        <v>364272.68194569513</v>
      </c>
      <c r="W35" s="699">
        <v>385320.59991456848</v>
      </c>
      <c r="X35" s="365">
        <f t="shared" si="137"/>
        <v>1227212.1058274405</v>
      </c>
      <c r="Y35" s="366">
        <f t="shared" si="138"/>
        <v>1598880.0815647377</v>
      </c>
      <c r="Z35" s="209">
        <v>14</v>
      </c>
      <c r="AA35" s="699">
        <v>44011.537700975772</v>
      </c>
      <c r="AB35" s="699">
        <v>113566.42573717938</v>
      </c>
      <c r="AC35" s="699">
        <v>138146.08833020672</v>
      </c>
      <c r="AD35" s="699">
        <v>126724.7489699249</v>
      </c>
      <c r="AE35" s="364">
        <f t="shared" ref="AE35:AE60" si="169">SUM(AA35:AD35)</f>
        <v>422448.80073828681</v>
      </c>
      <c r="AF35" s="702">
        <v>163190.79469985541</v>
      </c>
      <c r="AG35" s="699">
        <v>203589.70642646257</v>
      </c>
      <c r="AH35" s="699">
        <v>400828.80554221338</v>
      </c>
      <c r="AI35" s="699">
        <v>296836.86135646212</v>
      </c>
      <c r="AJ35" s="365">
        <f t="shared" si="140"/>
        <v>1064446.1680249935</v>
      </c>
      <c r="AK35" s="366">
        <f t="shared" si="141"/>
        <v>1486894.9687632802</v>
      </c>
      <c r="AL35" s="209">
        <v>14</v>
      </c>
      <c r="AM35" s="699">
        <v>228424.32046677684</v>
      </c>
      <c r="AN35" s="699">
        <v>199473.79067521924</v>
      </c>
      <c r="AO35" s="699">
        <v>183123.71951469866</v>
      </c>
      <c r="AP35" s="699">
        <v>352550.6520869105</v>
      </c>
      <c r="AQ35" s="364">
        <f t="shared" ref="AQ35:AQ60" si="170">SUM(AM35:AP35)</f>
        <v>963572.48274360527</v>
      </c>
      <c r="AR35" s="702">
        <v>641863.57033321657</v>
      </c>
      <c r="AS35" s="699">
        <v>760307.88652791374</v>
      </c>
      <c r="AT35" s="699">
        <v>731223.42529938591</v>
      </c>
      <c r="AU35" s="699">
        <v>1069402.9138976815</v>
      </c>
      <c r="AV35" s="365">
        <f t="shared" si="143"/>
        <v>3202797.796058198</v>
      </c>
      <c r="AW35" s="366">
        <f t="shared" si="144"/>
        <v>4166370.2788018035</v>
      </c>
      <c r="AX35" s="209">
        <v>14</v>
      </c>
      <c r="AY35" s="699">
        <v>0</v>
      </c>
      <c r="AZ35" s="699">
        <v>0</v>
      </c>
      <c r="BA35" s="699">
        <v>0</v>
      </c>
      <c r="BB35" s="699">
        <v>0</v>
      </c>
      <c r="BC35" s="364">
        <f t="shared" ref="BC35:BC60" si="171">SUM(AY35:BB35)</f>
        <v>0</v>
      </c>
      <c r="BD35" s="702">
        <v>0</v>
      </c>
      <c r="BE35" s="699">
        <v>0</v>
      </c>
      <c r="BF35" s="699">
        <v>0</v>
      </c>
      <c r="BG35" s="699">
        <v>12031.409013685858</v>
      </c>
      <c r="BH35" s="365">
        <f t="shared" si="146"/>
        <v>12031.409013685858</v>
      </c>
      <c r="BI35" s="366">
        <f t="shared" si="147"/>
        <v>12031.409013685858</v>
      </c>
      <c r="BJ35" s="209">
        <v>14</v>
      </c>
      <c r="BK35" s="699"/>
      <c r="BL35" s="699"/>
      <c r="BM35" s="699"/>
      <c r="BN35" s="699"/>
      <c r="BO35" s="364">
        <f t="shared" si="148"/>
        <v>0</v>
      </c>
      <c r="BP35" s="702"/>
      <c r="BQ35" s="699"/>
      <c r="BR35" s="699"/>
      <c r="BS35" s="699"/>
      <c r="BT35" s="365">
        <f t="shared" si="149"/>
        <v>0</v>
      </c>
      <c r="BU35" s="366">
        <f t="shared" si="150"/>
        <v>0</v>
      </c>
      <c r="BV35" s="209">
        <v>14</v>
      </c>
      <c r="BW35" s="699">
        <v>1264.2083521286552</v>
      </c>
      <c r="BX35" s="699">
        <v>1563.3912345427079</v>
      </c>
      <c r="BY35" s="699">
        <v>1566.3608281922827</v>
      </c>
      <c r="BZ35" s="699">
        <v>0</v>
      </c>
      <c r="CA35" s="364">
        <f t="shared" ref="CA35:CA60" si="172">SUM(BW35:BZ35)</f>
        <v>4393.9604148636454</v>
      </c>
      <c r="CB35" s="702">
        <v>0</v>
      </c>
      <c r="CC35" s="699">
        <v>45190.468210676161</v>
      </c>
      <c r="CD35" s="699">
        <v>2608.360396756806</v>
      </c>
      <c r="CE35" s="699">
        <v>23918.209162597414</v>
      </c>
      <c r="CF35" s="365">
        <f t="shared" si="152"/>
        <v>71717.03777003038</v>
      </c>
      <c r="CG35" s="366">
        <f t="shared" si="153"/>
        <v>76110.998184894022</v>
      </c>
      <c r="CH35" s="209">
        <v>14</v>
      </c>
      <c r="CI35" s="365">
        <f t="shared" ref="CI35:CI63" si="173">+C35+O35+AA35+AM35+AY35+BK35+BW35</f>
        <v>334646.24649579736</v>
      </c>
      <c r="CJ35" s="365">
        <f t="shared" si="154"/>
        <v>465976.07047215814</v>
      </c>
      <c r="CK35" s="365">
        <f t="shared" si="155"/>
        <v>431679.90875705861</v>
      </c>
      <c r="CL35" s="365">
        <f t="shared" si="156"/>
        <v>593340.8723106226</v>
      </c>
      <c r="CM35" s="367">
        <f t="shared" ref="CM35:CM63" si="174">SUM(G35,S35,BO35,CA35)</f>
        <v>439621.81455374463</v>
      </c>
      <c r="CN35" s="365">
        <f t="shared" si="157"/>
        <v>961823.21186265361</v>
      </c>
      <c r="CO35" s="365">
        <f t="shared" si="158"/>
        <v>1391290.8250571303</v>
      </c>
      <c r="CP35" s="365">
        <f t="shared" si="159"/>
        <v>1520564.1780162891</v>
      </c>
      <c r="CQ35" s="365">
        <f t="shared" si="160"/>
        <v>1848069.6708700955</v>
      </c>
      <c r="CR35" s="367">
        <f t="shared" si="161"/>
        <v>1442472.5127092917</v>
      </c>
      <c r="CS35" s="365">
        <f t="shared" si="162"/>
        <v>1296469.458358451</v>
      </c>
      <c r="CT35" s="365">
        <f t="shared" si="163"/>
        <v>1857266.8955292883</v>
      </c>
      <c r="CU35" s="365">
        <f t="shared" si="164"/>
        <v>1952244.0867733478</v>
      </c>
      <c r="CV35" s="365">
        <f t="shared" si="165"/>
        <v>2441410.5431807181</v>
      </c>
      <c r="CW35" s="367">
        <f t="shared" si="166"/>
        <v>1882094.3272630363</v>
      </c>
      <c r="CX35" s="285"/>
      <c r="CZ35" s="285"/>
      <c r="DB35" s="285"/>
    </row>
    <row r="36" spans="1:106" ht="15.75" customHeight="1">
      <c r="A36" s="79" t="s">
        <v>222</v>
      </c>
      <c r="B36" s="209">
        <v>15</v>
      </c>
      <c r="C36" s="699">
        <v>184118.40616416209</v>
      </c>
      <c r="D36" s="699">
        <v>169658.79454681964</v>
      </c>
      <c r="E36" s="699">
        <v>164594.13333451809</v>
      </c>
      <c r="F36" s="699">
        <v>201333.36276770561</v>
      </c>
      <c r="G36" s="364">
        <f t="shared" si="167"/>
        <v>719704.69681320537</v>
      </c>
      <c r="H36" s="702">
        <v>656700.64413951349</v>
      </c>
      <c r="I36" s="699">
        <v>747577.69862763642</v>
      </c>
      <c r="J36" s="699">
        <v>699095.19692379655</v>
      </c>
      <c r="K36" s="699">
        <v>861775.36330843088</v>
      </c>
      <c r="L36" s="365">
        <f t="shared" si="134"/>
        <v>2965148.9029993769</v>
      </c>
      <c r="M36" s="366">
        <f t="shared" si="135"/>
        <v>3684853.5998125821</v>
      </c>
      <c r="N36" s="209">
        <v>15</v>
      </c>
      <c r="O36" s="699">
        <v>116570.19163283541</v>
      </c>
      <c r="P36" s="699">
        <v>108878.99019989945</v>
      </c>
      <c r="Q36" s="699">
        <v>144983.72006374723</v>
      </c>
      <c r="R36" s="699">
        <v>143125.25323636376</v>
      </c>
      <c r="S36" s="364">
        <f t="shared" si="168"/>
        <v>513558.15513284586</v>
      </c>
      <c r="T36" s="702">
        <v>465715.08281615935</v>
      </c>
      <c r="U36" s="699">
        <v>476885.56564134755</v>
      </c>
      <c r="V36" s="699">
        <v>621145.72605168493</v>
      </c>
      <c r="W36" s="699">
        <v>717533.11298492411</v>
      </c>
      <c r="X36" s="365">
        <f t="shared" si="137"/>
        <v>2281279.4874941157</v>
      </c>
      <c r="Y36" s="366">
        <f t="shared" si="138"/>
        <v>2794837.6426269617</v>
      </c>
      <c r="Z36" s="209">
        <v>15</v>
      </c>
      <c r="AA36" s="699">
        <v>22741.41764370391</v>
      </c>
      <c r="AB36" s="699">
        <v>20633.770596215261</v>
      </c>
      <c r="AC36" s="699">
        <v>28934.875622967393</v>
      </c>
      <c r="AD36" s="699">
        <v>57246.0962486153</v>
      </c>
      <c r="AE36" s="364">
        <f t="shared" si="169"/>
        <v>129556.16011150186</v>
      </c>
      <c r="AF36" s="702">
        <v>101155.33629114825</v>
      </c>
      <c r="AG36" s="699">
        <v>106432.66171552955</v>
      </c>
      <c r="AH36" s="699">
        <v>135565.85291518649</v>
      </c>
      <c r="AI36" s="699">
        <v>230023.54902591853</v>
      </c>
      <c r="AJ36" s="365">
        <f t="shared" si="140"/>
        <v>573177.39994778275</v>
      </c>
      <c r="AK36" s="366">
        <f t="shared" si="141"/>
        <v>702733.56005928456</v>
      </c>
      <c r="AL36" s="209">
        <v>15</v>
      </c>
      <c r="AM36" s="699">
        <v>209702.61448906874</v>
      </c>
      <c r="AN36" s="699">
        <v>213892.24239458339</v>
      </c>
      <c r="AO36" s="699">
        <v>264129.06052046694</v>
      </c>
      <c r="AP36" s="699">
        <v>267919.5148640378</v>
      </c>
      <c r="AQ36" s="364">
        <f t="shared" si="170"/>
        <v>955643.4322681569</v>
      </c>
      <c r="AR36" s="702">
        <v>848581.05899875856</v>
      </c>
      <c r="AS36" s="699">
        <v>988178.0038288635</v>
      </c>
      <c r="AT36" s="699">
        <v>1206200.4212136725</v>
      </c>
      <c r="AU36" s="699">
        <v>1342766.6264077686</v>
      </c>
      <c r="AV36" s="365">
        <f t="shared" si="143"/>
        <v>4385726.1104490627</v>
      </c>
      <c r="AW36" s="366">
        <f t="shared" si="144"/>
        <v>5341369.5427172193</v>
      </c>
      <c r="AX36" s="209">
        <v>15</v>
      </c>
      <c r="AY36" s="699">
        <v>1042.9426165125237</v>
      </c>
      <c r="AZ36" s="699">
        <v>979.01142450901136</v>
      </c>
      <c r="BA36" s="699">
        <v>4017.0614723091703</v>
      </c>
      <c r="BB36" s="699">
        <v>5127.8668563349456</v>
      </c>
      <c r="BC36" s="364">
        <f t="shared" si="171"/>
        <v>11166.882369665651</v>
      </c>
      <c r="BD36" s="702">
        <v>2614.4775960252873</v>
      </c>
      <c r="BE36" s="699">
        <v>4562.2878972136659</v>
      </c>
      <c r="BF36" s="699">
        <v>16039.728896044808</v>
      </c>
      <c r="BG36" s="699">
        <v>21891.519819148507</v>
      </c>
      <c r="BH36" s="365">
        <f t="shared" si="146"/>
        <v>45108.014208432272</v>
      </c>
      <c r="BI36" s="366">
        <f t="shared" si="147"/>
        <v>56274.89657809792</v>
      </c>
      <c r="BJ36" s="209">
        <v>15</v>
      </c>
      <c r="BK36" s="699"/>
      <c r="BL36" s="699"/>
      <c r="BM36" s="699"/>
      <c r="BN36" s="699"/>
      <c r="BO36" s="364">
        <f t="shared" si="148"/>
        <v>0</v>
      </c>
      <c r="BP36" s="702"/>
      <c r="BQ36" s="699"/>
      <c r="BR36" s="699"/>
      <c r="BS36" s="699"/>
      <c r="BT36" s="365">
        <f t="shared" si="149"/>
        <v>0</v>
      </c>
      <c r="BU36" s="366">
        <f t="shared" si="150"/>
        <v>0</v>
      </c>
      <c r="BV36" s="209">
        <v>15</v>
      </c>
      <c r="BW36" s="699">
        <v>2009.0668415743269</v>
      </c>
      <c r="BX36" s="699">
        <v>4207.994106290691</v>
      </c>
      <c r="BY36" s="699">
        <v>1149.4028236696327</v>
      </c>
      <c r="BZ36" s="699">
        <v>1124.929797010569</v>
      </c>
      <c r="CA36" s="364">
        <f t="shared" si="172"/>
        <v>8491.3935685452198</v>
      </c>
      <c r="CB36" s="702">
        <v>15935.946166276844</v>
      </c>
      <c r="CC36" s="699">
        <v>16051.843702281561</v>
      </c>
      <c r="CD36" s="699">
        <v>3993.6111190006418</v>
      </c>
      <c r="CE36" s="699">
        <v>4734.1147620451893</v>
      </c>
      <c r="CF36" s="365">
        <f t="shared" si="152"/>
        <v>40715.515749604237</v>
      </c>
      <c r="CG36" s="366">
        <f t="shared" si="153"/>
        <v>49206.909318149454</v>
      </c>
      <c r="CH36" s="209">
        <v>15</v>
      </c>
      <c r="CI36" s="365">
        <f t="shared" si="173"/>
        <v>536184.63938785705</v>
      </c>
      <c r="CJ36" s="365">
        <f t="shared" si="154"/>
        <v>518250.80326831742</v>
      </c>
      <c r="CK36" s="365">
        <f t="shared" si="155"/>
        <v>607808.25383767847</v>
      </c>
      <c r="CL36" s="365">
        <f t="shared" si="156"/>
        <v>675877.02377006796</v>
      </c>
      <c r="CM36" s="367">
        <f t="shared" si="174"/>
        <v>1241754.2455145963</v>
      </c>
      <c r="CN36" s="365">
        <f t="shared" si="157"/>
        <v>2090702.5460078816</v>
      </c>
      <c r="CO36" s="365">
        <f t="shared" si="158"/>
        <v>2339688.0614128723</v>
      </c>
      <c r="CP36" s="365">
        <f t="shared" si="159"/>
        <v>2682040.5371193858</v>
      </c>
      <c r="CQ36" s="365">
        <f t="shared" si="160"/>
        <v>3178724.2863082355</v>
      </c>
      <c r="CR36" s="367">
        <f t="shared" si="161"/>
        <v>5287143.906243097</v>
      </c>
      <c r="CS36" s="365">
        <f t="shared" si="162"/>
        <v>2626887.1853957386</v>
      </c>
      <c r="CT36" s="365">
        <f t="shared" si="163"/>
        <v>2857938.8646811899</v>
      </c>
      <c r="CU36" s="365">
        <f t="shared" si="164"/>
        <v>3289848.7909570644</v>
      </c>
      <c r="CV36" s="365">
        <f t="shared" si="165"/>
        <v>3854601.3100783033</v>
      </c>
      <c r="CW36" s="367">
        <f t="shared" si="166"/>
        <v>6528898.1517576929</v>
      </c>
    </row>
    <row r="37" spans="1:106" ht="15.75" customHeight="1">
      <c r="A37" s="79" t="s">
        <v>223</v>
      </c>
      <c r="B37" s="209">
        <v>16</v>
      </c>
      <c r="C37" s="699">
        <v>46942.512762431055</v>
      </c>
      <c r="D37" s="699">
        <v>30800.155482157123</v>
      </c>
      <c r="E37" s="699">
        <v>19585.913209590646</v>
      </c>
      <c r="F37" s="699">
        <v>26311.044990303439</v>
      </c>
      <c r="G37" s="364">
        <f t="shared" si="167"/>
        <v>123639.62644448224</v>
      </c>
      <c r="H37" s="702">
        <v>92764.978163335167</v>
      </c>
      <c r="I37" s="699">
        <v>76784.249237118347</v>
      </c>
      <c r="J37" s="699">
        <v>69435.84222001335</v>
      </c>
      <c r="K37" s="699">
        <v>82142.159678723256</v>
      </c>
      <c r="L37" s="365">
        <f t="shared" si="134"/>
        <v>321127.2292991901</v>
      </c>
      <c r="M37" s="366">
        <f t="shared" si="135"/>
        <v>444766.85574367235</v>
      </c>
      <c r="N37" s="209">
        <v>16</v>
      </c>
      <c r="O37" s="699">
        <v>117438.57627317548</v>
      </c>
      <c r="P37" s="699">
        <v>123058.31034211739</v>
      </c>
      <c r="Q37" s="699">
        <v>135910.33130083079</v>
      </c>
      <c r="R37" s="699">
        <v>133715.79803294045</v>
      </c>
      <c r="S37" s="364">
        <f t="shared" si="168"/>
        <v>510123.01594906417</v>
      </c>
      <c r="T37" s="702">
        <v>276427.28550409171</v>
      </c>
      <c r="U37" s="699">
        <v>291798.85508518008</v>
      </c>
      <c r="V37" s="699">
        <v>351458.96427958168</v>
      </c>
      <c r="W37" s="699">
        <v>362303.50841121684</v>
      </c>
      <c r="X37" s="365">
        <f t="shared" si="137"/>
        <v>1281988.6132800702</v>
      </c>
      <c r="Y37" s="366">
        <f t="shared" si="138"/>
        <v>1792111.6292291344</v>
      </c>
      <c r="Z37" s="209">
        <v>16</v>
      </c>
      <c r="AA37" s="699">
        <v>94448.115645029407</v>
      </c>
      <c r="AB37" s="699">
        <v>91755.499946715398</v>
      </c>
      <c r="AC37" s="699">
        <v>89714.029676070524</v>
      </c>
      <c r="AD37" s="699">
        <v>102476.29089932147</v>
      </c>
      <c r="AE37" s="364">
        <f t="shared" si="169"/>
        <v>378393.93616713677</v>
      </c>
      <c r="AF37" s="702">
        <v>134010.29976709868</v>
      </c>
      <c r="AG37" s="699">
        <v>152195.1750606049</v>
      </c>
      <c r="AH37" s="699">
        <v>179565.3543049143</v>
      </c>
      <c r="AI37" s="699">
        <v>156598.57242893075</v>
      </c>
      <c r="AJ37" s="365">
        <f t="shared" si="140"/>
        <v>622369.40156154858</v>
      </c>
      <c r="AK37" s="366">
        <f t="shared" si="141"/>
        <v>1000763.3377286854</v>
      </c>
      <c r="AL37" s="209">
        <v>16</v>
      </c>
      <c r="AM37" s="699">
        <v>98773.839164731573</v>
      </c>
      <c r="AN37" s="699">
        <v>137237.69327497738</v>
      </c>
      <c r="AO37" s="699">
        <v>154647.40288619886</v>
      </c>
      <c r="AP37" s="699">
        <v>238630.20424463731</v>
      </c>
      <c r="AQ37" s="364">
        <f t="shared" si="170"/>
        <v>629289.13957054506</v>
      </c>
      <c r="AR37" s="702">
        <v>274182.8118064439</v>
      </c>
      <c r="AS37" s="699">
        <v>291285.13066280365</v>
      </c>
      <c r="AT37" s="699">
        <v>323374.98125353287</v>
      </c>
      <c r="AU37" s="699">
        <v>438452.00823428249</v>
      </c>
      <c r="AV37" s="365">
        <f t="shared" si="143"/>
        <v>1327294.931957063</v>
      </c>
      <c r="AW37" s="366">
        <f t="shared" si="144"/>
        <v>1956584.0715276082</v>
      </c>
      <c r="AX37" s="209">
        <v>16</v>
      </c>
      <c r="AY37" s="699">
        <v>156.39985533367908</v>
      </c>
      <c r="AZ37" s="699">
        <v>0</v>
      </c>
      <c r="BA37" s="699">
        <v>246.56760038139248</v>
      </c>
      <c r="BB37" s="699">
        <v>13966.603088026792</v>
      </c>
      <c r="BC37" s="364">
        <f t="shared" si="171"/>
        <v>14369.570543741864</v>
      </c>
      <c r="BD37" s="702">
        <v>208.88474387423403</v>
      </c>
      <c r="BE37" s="699">
        <v>0</v>
      </c>
      <c r="BF37" s="699">
        <v>983.79324336436184</v>
      </c>
      <c r="BG37" s="699">
        <v>875.14356552740924</v>
      </c>
      <c r="BH37" s="365">
        <f t="shared" si="146"/>
        <v>2067.821552766005</v>
      </c>
      <c r="BI37" s="366">
        <f t="shared" si="147"/>
        <v>16437.392096507869</v>
      </c>
      <c r="BJ37" s="209">
        <v>16</v>
      </c>
      <c r="BK37" s="699"/>
      <c r="BL37" s="699"/>
      <c r="BM37" s="699"/>
      <c r="BN37" s="699"/>
      <c r="BO37" s="364">
        <f t="shared" si="148"/>
        <v>0</v>
      </c>
      <c r="BP37" s="702"/>
      <c r="BQ37" s="699"/>
      <c r="BR37" s="699"/>
      <c r="BS37" s="699"/>
      <c r="BT37" s="365">
        <f t="shared" si="149"/>
        <v>0</v>
      </c>
      <c r="BU37" s="366">
        <f t="shared" si="150"/>
        <v>0</v>
      </c>
      <c r="BV37" s="209">
        <v>16</v>
      </c>
      <c r="BW37" s="699">
        <v>12312.7389731189</v>
      </c>
      <c r="BX37" s="699">
        <v>5177.2966717071695</v>
      </c>
      <c r="BY37" s="699">
        <v>981.86462788811491</v>
      </c>
      <c r="BZ37" s="699">
        <v>559.45717349972836</v>
      </c>
      <c r="CA37" s="364">
        <f t="shared" si="172"/>
        <v>19031.357446213911</v>
      </c>
      <c r="CB37" s="702">
        <v>5076.9292896925344</v>
      </c>
      <c r="CC37" s="699">
        <v>3228.6867471185219</v>
      </c>
      <c r="CD37" s="699">
        <v>29930.07056377815</v>
      </c>
      <c r="CE37" s="699">
        <v>2321.2007387891199</v>
      </c>
      <c r="CF37" s="365">
        <f t="shared" si="152"/>
        <v>40556.887339378329</v>
      </c>
      <c r="CG37" s="366">
        <f t="shared" si="153"/>
        <v>59588.244785592236</v>
      </c>
      <c r="CH37" s="209">
        <v>16</v>
      </c>
      <c r="CI37" s="365">
        <f t="shared" si="173"/>
        <v>370072.18267382006</v>
      </c>
      <c r="CJ37" s="365">
        <f t="shared" si="154"/>
        <v>388028.95571767446</v>
      </c>
      <c r="CK37" s="365">
        <f t="shared" si="155"/>
        <v>401086.10930096032</v>
      </c>
      <c r="CL37" s="365">
        <f t="shared" si="156"/>
        <v>515659.39842872921</v>
      </c>
      <c r="CM37" s="367">
        <f t="shared" si="174"/>
        <v>652793.99983976036</v>
      </c>
      <c r="CN37" s="365">
        <f t="shared" si="157"/>
        <v>782671.18927453621</v>
      </c>
      <c r="CO37" s="365">
        <f t="shared" si="158"/>
        <v>815292.0967928255</v>
      </c>
      <c r="CP37" s="365">
        <f t="shared" si="159"/>
        <v>954749.00586518482</v>
      </c>
      <c r="CQ37" s="365">
        <f t="shared" si="160"/>
        <v>1042692.5930574699</v>
      </c>
      <c r="CR37" s="367">
        <f t="shared" si="161"/>
        <v>1643672.7299186387</v>
      </c>
      <c r="CS37" s="365">
        <f t="shared" si="162"/>
        <v>1152743.3719483563</v>
      </c>
      <c r="CT37" s="365">
        <f t="shared" si="163"/>
        <v>1203321.0525105</v>
      </c>
      <c r="CU37" s="365">
        <f t="shared" si="164"/>
        <v>1355835.1151661451</v>
      </c>
      <c r="CV37" s="365">
        <f t="shared" si="165"/>
        <v>1558351.9914861992</v>
      </c>
      <c r="CW37" s="367">
        <f t="shared" si="166"/>
        <v>2296466.7297583991</v>
      </c>
    </row>
    <row r="38" spans="1:106" ht="15.75" customHeight="1">
      <c r="A38" s="79" t="s">
        <v>224</v>
      </c>
      <c r="B38" s="209">
        <v>17</v>
      </c>
      <c r="C38" s="699">
        <v>147706.68170557605</v>
      </c>
      <c r="D38" s="699">
        <v>109299.21789737027</v>
      </c>
      <c r="E38" s="699">
        <v>140427.39664641264</v>
      </c>
      <c r="F38" s="699">
        <v>161772.17883738453</v>
      </c>
      <c r="G38" s="364">
        <f t="shared" si="167"/>
        <v>559205.47508674348</v>
      </c>
      <c r="H38" s="702">
        <v>276058.58613239182</v>
      </c>
      <c r="I38" s="699">
        <v>292985.87211982528</v>
      </c>
      <c r="J38" s="699">
        <v>355362.92069974757</v>
      </c>
      <c r="K38" s="699">
        <v>409941.38957899198</v>
      </c>
      <c r="L38" s="365">
        <f t="shared" si="134"/>
        <v>1334348.7685309567</v>
      </c>
      <c r="M38" s="366">
        <f t="shared" si="135"/>
        <v>1893554.2436177002</v>
      </c>
      <c r="N38" s="209">
        <v>17</v>
      </c>
      <c r="O38" s="699">
        <v>174570.38791915838</v>
      </c>
      <c r="P38" s="699">
        <v>143423.64737598356</v>
      </c>
      <c r="Q38" s="699">
        <v>150605.41048406897</v>
      </c>
      <c r="R38" s="699">
        <v>153018.46119233829</v>
      </c>
      <c r="S38" s="364">
        <f t="shared" si="168"/>
        <v>621617.90697154927</v>
      </c>
      <c r="T38" s="702">
        <v>325968.25194049417</v>
      </c>
      <c r="U38" s="699">
        <v>418801.01920700708</v>
      </c>
      <c r="V38" s="699">
        <v>479260.10912496288</v>
      </c>
      <c r="W38" s="699">
        <v>511954.55920391076</v>
      </c>
      <c r="X38" s="365">
        <f t="shared" si="137"/>
        <v>1735983.939476375</v>
      </c>
      <c r="Y38" s="366">
        <f t="shared" si="138"/>
        <v>2357601.8464479242</v>
      </c>
      <c r="Z38" s="209">
        <v>17</v>
      </c>
      <c r="AA38" s="699">
        <v>54714.284579943604</v>
      </c>
      <c r="AB38" s="699">
        <v>56020.372530463312</v>
      </c>
      <c r="AC38" s="699">
        <v>76257.44647957664</v>
      </c>
      <c r="AD38" s="699">
        <v>83909.210880791492</v>
      </c>
      <c r="AE38" s="364">
        <f t="shared" si="169"/>
        <v>270901.31447077502</v>
      </c>
      <c r="AF38" s="702">
        <v>128151.18243309982</v>
      </c>
      <c r="AG38" s="699">
        <v>180594.32973797637</v>
      </c>
      <c r="AH38" s="699">
        <v>236942.44634336792</v>
      </c>
      <c r="AI38" s="699">
        <v>273434.93424795679</v>
      </c>
      <c r="AJ38" s="365">
        <f t="shared" si="140"/>
        <v>819122.89276240091</v>
      </c>
      <c r="AK38" s="366">
        <f t="shared" si="141"/>
        <v>1090024.2072331759</v>
      </c>
      <c r="AL38" s="209">
        <v>17</v>
      </c>
      <c r="AM38" s="699">
        <v>243686.84522373148</v>
      </c>
      <c r="AN38" s="699">
        <v>209542.98250953603</v>
      </c>
      <c r="AO38" s="699">
        <v>224790.22352477087</v>
      </c>
      <c r="AP38" s="699">
        <v>266451.63776876341</v>
      </c>
      <c r="AQ38" s="364">
        <f t="shared" si="170"/>
        <v>944471.68902680185</v>
      </c>
      <c r="AR38" s="702">
        <v>647148.21832072956</v>
      </c>
      <c r="AS38" s="699">
        <v>704682.44756505871</v>
      </c>
      <c r="AT38" s="699">
        <v>819449.29644369776</v>
      </c>
      <c r="AU38" s="699">
        <v>1047114.8250900013</v>
      </c>
      <c r="AV38" s="365">
        <f t="shared" si="143"/>
        <v>3218394.7874194877</v>
      </c>
      <c r="AW38" s="366">
        <f t="shared" si="144"/>
        <v>4162866.4764462896</v>
      </c>
      <c r="AX38" s="209">
        <v>17</v>
      </c>
      <c r="AY38" s="699">
        <v>2187.6962741394836</v>
      </c>
      <c r="AZ38" s="699">
        <v>1824.3202613416606</v>
      </c>
      <c r="BA38" s="699">
        <v>4484.5345509070557</v>
      </c>
      <c r="BB38" s="699">
        <v>10359.679032148555</v>
      </c>
      <c r="BC38" s="364">
        <f t="shared" si="171"/>
        <v>18856.230118536754</v>
      </c>
      <c r="BD38" s="702">
        <v>8405.0434308518652</v>
      </c>
      <c r="BE38" s="699">
        <v>6059.6835787356831</v>
      </c>
      <c r="BF38" s="699">
        <v>9891.6821061962237</v>
      </c>
      <c r="BG38" s="699">
        <v>39248.933786743386</v>
      </c>
      <c r="BH38" s="365">
        <f t="shared" si="146"/>
        <v>63605.342902527162</v>
      </c>
      <c r="BI38" s="366">
        <f t="shared" si="147"/>
        <v>82461.573021063916</v>
      </c>
      <c r="BJ38" s="209">
        <v>17</v>
      </c>
      <c r="BK38" s="699"/>
      <c r="BL38" s="699"/>
      <c r="BM38" s="699"/>
      <c r="BN38" s="699"/>
      <c r="BO38" s="364">
        <f t="shared" si="148"/>
        <v>0</v>
      </c>
      <c r="BP38" s="702"/>
      <c r="BQ38" s="699"/>
      <c r="BR38" s="699"/>
      <c r="BS38" s="699"/>
      <c r="BT38" s="365">
        <f t="shared" si="149"/>
        <v>0</v>
      </c>
      <c r="BU38" s="366">
        <f t="shared" si="150"/>
        <v>0</v>
      </c>
      <c r="BV38" s="209">
        <v>17</v>
      </c>
      <c r="BW38" s="699">
        <v>8628.837177031186</v>
      </c>
      <c r="BX38" s="699">
        <v>8720.638505785555</v>
      </c>
      <c r="BY38" s="699">
        <v>8013.9187537045145</v>
      </c>
      <c r="BZ38" s="699">
        <v>3629.7753751176201</v>
      </c>
      <c r="CA38" s="364">
        <f t="shared" si="172"/>
        <v>28993.169811638876</v>
      </c>
      <c r="CB38" s="702">
        <v>30084.910069732974</v>
      </c>
      <c r="CC38" s="699">
        <v>33580.354519849039</v>
      </c>
      <c r="CD38" s="699">
        <v>31698.727028863428</v>
      </c>
      <c r="CE38" s="699">
        <v>15066.048847196264</v>
      </c>
      <c r="CF38" s="365">
        <f t="shared" si="152"/>
        <v>110430.04046564171</v>
      </c>
      <c r="CG38" s="366">
        <f t="shared" si="153"/>
        <v>139423.2102772806</v>
      </c>
      <c r="CH38" s="209">
        <v>17</v>
      </c>
      <c r="CI38" s="365">
        <f t="shared" si="173"/>
        <v>631494.73287958023</v>
      </c>
      <c r="CJ38" s="365">
        <f t="shared" si="154"/>
        <v>528831.17908048036</v>
      </c>
      <c r="CK38" s="365">
        <f t="shared" si="155"/>
        <v>604578.93043944077</v>
      </c>
      <c r="CL38" s="365">
        <f t="shared" si="156"/>
        <v>679140.94308654394</v>
      </c>
      <c r="CM38" s="367">
        <f t="shared" si="174"/>
        <v>1209816.5518699314</v>
      </c>
      <c r="CN38" s="365">
        <f t="shared" si="157"/>
        <v>1415816.1923273001</v>
      </c>
      <c r="CO38" s="365">
        <f t="shared" si="158"/>
        <v>1636703.7067284521</v>
      </c>
      <c r="CP38" s="365">
        <f t="shared" si="159"/>
        <v>1932605.1817468358</v>
      </c>
      <c r="CQ38" s="365">
        <f t="shared" si="160"/>
        <v>2296760.6907548006</v>
      </c>
      <c r="CR38" s="367">
        <f t="shared" si="161"/>
        <v>3180762.7484729737</v>
      </c>
      <c r="CS38" s="365">
        <f t="shared" si="162"/>
        <v>2047310.9252068803</v>
      </c>
      <c r="CT38" s="365">
        <f t="shared" si="163"/>
        <v>2165534.8858089326</v>
      </c>
      <c r="CU38" s="365">
        <f t="shared" si="164"/>
        <v>2537184.1121862764</v>
      </c>
      <c r="CV38" s="365">
        <f t="shared" si="165"/>
        <v>2975901.6338413446</v>
      </c>
      <c r="CW38" s="367">
        <f t="shared" si="166"/>
        <v>4390579.3003429053</v>
      </c>
    </row>
    <row r="39" spans="1:106" ht="15.75" customHeight="1">
      <c r="A39" s="79" t="s">
        <v>225</v>
      </c>
      <c r="B39" s="209">
        <v>18</v>
      </c>
      <c r="C39" s="699">
        <v>21608.792944320845</v>
      </c>
      <c r="D39" s="699">
        <v>18514.716271014269</v>
      </c>
      <c r="E39" s="699">
        <v>18607.432260766003</v>
      </c>
      <c r="F39" s="699">
        <v>23852.761359603246</v>
      </c>
      <c r="G39" s="364">
        <f t="shared" si="167"/>
        <v>82583.70283570436</v>
      </c>
      <c r="H39" s="702">
        <v>29260.102789631936</v>
      </c>
      <c r="I39" s="699">
        <v>27955.606053254298</v>
      </c>
      <c r="J39" s="699">
        <v>34095.726467058936</v>
      </c>
      <c r="K39" s="699">
        <v>36031.799337781405</v>
      </c>
      <c r="L39" s="365">
        <f t="shared" si="134"/>
        <v>127343.23464772658</v>
      </c>
      <c r="M39" s="366">
        <f t="shared" si="135"/>
        <v>209926.93748343096</v>
      </c>
      <c r="N39" s="209">
        <v>18</v>
      </c>
      <c r="O39" s="699">
        <v>110763.67551858841</v>
      </c>
      <c r="P39" s="699">
        <v>93779.952768885516</v>
      </c>
      <c r="Q39" s="699">
        <v>84627.902202184167</v>
      </c>
      <c r="R39" s="699">
        <v>71820.43604156356</v>
      </c>
      <c r="S39" s="364">
        <f t="shared" si="168"/>
        <v>360991.9665312217</v>
      </c>
      <c r="T39" s="702">
        <v>107392.09941357773</v>
      </c>
      <c r="U39" s="699">
        <v>122689.07866776285</v>
      </c>
      <c r="V39" s="699">
        <v>89010.608445600607</v>
      </c>
      <c r="W39" s="699">
        <v>106506.0050116825</v>
      </c>
      <c r="X39" s="365">
        <f t="shared" si="137"/>
        <v>425597.79153862369</v>
      </c>
      <c r="Y39" s="366">
        <f t="shared" si="138"/>
        <v>786589.75806984538</v>
      </c>
      <c r="Z39" s="209">
        <v>18</v>
      </c>
      <c r="AA39" s="699">
        <v>16258.615146634591</v>
      </c>
      <c r="AB39" s="699">
        <v>8134.958386058167</v>
      </c>
      <c r="AC39" s="699">
        <v>23664.973218191488</v>
      </c>
      <c r="AD39" s="699">
        <v>19893.209586301335</v>
      </c>
      <c r="AE39" s="364">
        <f t="shared" si="169"/>
        <v>67951.756337185579</v>
      </c>
      <c r="AF39" s="702">
        <v>25863.626417295047</v>
      </c>
      <c r="AG39" s="699">
        <v>21039.25036464884</v>
      </c>
      <c r="AH39" s="699">
        <v>28828.537678713688</v>
      </c>
      <c r="AI39" s="699">
        <v>31971.405711899577</v>
      </c>
      <c r="AJ39" s="365">
        <f t="shared" si="140"/>
        <v>107702.82017255714</v>
      </c>
      <c r="AK39" s="366">
        <f t="shared" si="141"/>
        <v>175654.57650974271</v>
      </c>
      <c r="AL39" s="209">
        <v>18</v>
      </c>
      <c r="AM39" s="699">
        <v>73792.185249012255</v>
      </c>
      <c r="AN39" s="699">
        <v>77489.869339034063</v>
      </c>
      <c r="AO39" s="699">
        <v>98668.925093677142</v>
      </c>
      <c r="AP39" s="699">
        <v>113827.08850642461</v>
      </c>
      <c r="AQ39" s="364">
        <f t="shared" si="170"/>
        <v>363778.06818814809</v>
      </c>
      <c r="AR39" s="702">
        <v>92052.201080279017</v>
      </c>
      <c r="AS39" s="699">
        <v>129021.73704483717</v>
      </c>
      <c r="AT39" s="699">
        <v>141987.30872017975</v>
      </c>
      <c r="AU39" s="699">
        <v>146679.85074675188</v>
      </c>
      <c r="AV39" s="365">
        <f t="shared" si="143"/>
        <v>509741.09759204776</v>
      </c>
      <c r="AW39" s="366">
        <f t="shared" si="144"/>
        <v>873519.16578019585</v>
      </c>
      <c r="AX39" s="209">
        <v>18</v>
      </c>
      <c r="AY39" s="699">
        <v>697.97414000346294</v>
      </c>
      <c r="AZ39" s="699">
        <v>664.38111524029648</v>
      </c>
      <c r="BA39" s="699">
        <v>655.38439974521941</v>
      </c>
      <c r="BB39" s="699">
        <v>777.47868250953491</v>
      </c>
      <c r="BC39" s="364">
        <f t="shared" si="171"/>
        <v>2795.2183374985138</v>
      </c>
      <c r="BD39" s="702">
        <v>836.41753352048261</v>
      </c>
      <c r="BE39" s="699">
        <v>1454.4631019100798</v>
      </c>
      <c r="BF39" s="699">
        <v>1371.6195180866514</v>
      </c>
      <c r="BG39" s="699">
        <v>1582.3113302146362</v>
      </c>
      <c r="BH39" s="365">
        <f t="shared" si="146"/>
        <v>5244.8114837318499</v>
      </c>
      <c r="BI39" s="366">
        <f t="shared" si="147"/>
        <v>8040.0298212303642</v>
      </c>
      <c r="BJ39" s="209">
        <v>18</v>
      </c>
      <c r="BK39" s="699"/>
      <c r="BL39" s="699"/>
      <c r="BM39" s="699"/>
      <c r="BN39" s="699"/>
      <c r="BO39" s="364">
        <f t="shared" si="148"/>
        <v>0</v>
      </c>
      <c r="BP39" s="702"/>
      <c r="BQ39" s="699"/>
      <c r="BR39" s="699"/>
      <c r="BS39" s="699"/>
      <c r="BT39" s="365">
        <f t="shared" si="149"/>
        <v>0</v>
      </c>
      <c r="BU39" s="366">
        <f t="shared" si="150"/>
        <v>0</v>
      </c>
      <c r="BV39" s="209">
        <v>18</v>
      </c>
      <c r="BW39" s="699">
        <v>422.71475411464911</v>
      </c>
      <c r="BX39" s="699">
        <v>1309.4205389415768</v>
      </c>
      <c r="BY39" s="699">
        <v>1831.5449110783322</v>
      </c>
      <c r="BZ39" s="699">
        <v>383.37316464403443</v>
      </c>
      <c r="CA39" s="364">
        <f t="shared" si="172"/>
        <v>3947.0533687785928</v>
      </c>
      <c r="CB39" s="702">
        <v>696.81044156693713</v>
      </c>
      <c r="CC39" s="699">
        <v>3560.7445501587304</v>
      </c>
      <c r="CD39" s="699">
        <v>1514.0706685511625</v>
      </c>
      <c r="CE39" s="699">
        <v>1228.8189086335351</v>
      </c>
      <c r="CF39" s="365">
        <f t="shared" si="152"/>
        <v>7000.444568910365</v>
      </c>
      <c r="CG39" s="366">
        <f t="shared" si="153"/>
        <v>10947.497937688957</v>
      </c>
      <c r="CH39" s="209">
        <v>18</v>
      </c>
      <c r="CI39" s="365">
        <f t="shared" si="173"/>
        <v>223543.95775267424</v>
      </c>
      <c r="CJ39" s="365">
        <f t="shared" si="154"/>
        <v>199893.29841917389</v>
      </c>
      <c r="CK39" s="365">
        <f t="shared" si="155"/>
        <v>228056.16208564231</v>
      </c>
      <c r="CL39" s="365">
        <f t="shared" si="156"/>
        <v>230554.34734104632</v>
      </c>
      <c r="CM39" s="367">
        <f t="shared" si="174"/>
        <v>447522.72273570468</v>
      </c>
      <c r="CN39" s="365">
        <f t="shared" si="157"/>
        <v>256101.25767587117</v>
      </c>
      <c r="CO39" s="365">
        <f t="shared" si="158"/>
        <v>305720.87978257198</v>
      </c>
      <c r="CP39" s="365">
        <f t="shared" si="159"/>
        <v>296807.8714981908</v>
      </c>
      <c r="CQ39" s="365">
        <f t="shared" si="160"/>
        <v>324000.1910469635</v>
      </c>
      <c r="CR39" s="367">
        <f t="shared" si="161"/>
        <v>559941.47075526067</v>
      </c>
      <c r="CS39" s="365">
        <f t="shared" si="162"/>
        <v>479645.21542854537</v>
      </c>
      <c r="CT39" s="365">
        <f t="shared" si="163"/>
        <v>505614.17820174585</v>
      </c>
      <c r="CU39" s="365">
        <f t="shared" si="164"/>
        <v>524864.03358383314</v>
      </c>
      <c r="CV39" s="365">
        <f t="shared" si="165"/>
        <v>554554.53838800988</v>
      </c>
      <c r="CW39" s="367">
        <f t="shared" si="166"/>
        <v>1007464.1934909653</v>
      </c>
    </row>
    <row r="40" spans="1:106" ht="15.75" customHeight="1">
      <c r="A40" s="79" t="s">
        <v>226</v>
      </c>
      <c r="B40" s="209">
        <v>19</v>
      </c>
      <c r="C40" s="699">
        <v>37123.519174419642</v>
      </c>
      <c r="D40" s="699">
        <v>29494.811272032606</v>
      </c>
      <c r="E40" s="699">
        <v>35833.019628183487</v>
      </c>
      <c r="F40" s="699">
        <v>49173.673580130242</v>
      </c>
      <c r="G40" s="364">
        <f t="shared" si="167"/>
        <v>151625.02365476597</v>
      </c>
      <c r="H40" s="702">
        <v>0</v>
      </c>
      <c r="I40" s="699">
        <v>0</v>
      </c>
      <c r="J40" s="699">
        <v>0</v>
      </c>
      <c r="K40" s="699">
        <v>47837.192337541332</v>
      </c>
      <c r="L40" s="365">
        <f t="shared" si="134"/>
        <v>47837.192337541332</v>
      </c>
      <c r="M40" s="366">
        <f t="shared" si="135"/>
        <v>199462.21599230729</v>
      </c>
      <c r="N40" s="209">
        <v>19</v>
      </c>
      <c r="O40" s="699">
        <v>49351.334817033705</v>
      </c>
      <c r="P40" s="699">
        <v>48044.781932692254</v>
      </c>
      <c r="Q40" s="699">
        <v>40781.239579357774</v>
      </c>
      <c r="R40" s="699">
        <v>45320.083246532457</v>
      </c>
      <c r="S40" s="364">
        <f t="shared" si="168"/>
        <v>183497.43957561618</v>
      </c>
      <c r="T40" s="702">
        <v>42606.78859355348</v>
      </c>
      <c r="U40" s="699">
        <v>15097.2329908255</v>
      </c>
      <c r="V40" s="699">
        <v>0</v>
      </c>
      <c r="W40" s="699">
        <v>0</v>
      </c>
      <c r="X40" s="365">
        <f t="shared" si="137"/>
        <v>57704.021584378977</v>
      </c>
      <c r="Y40" s="366">
        <f t="shared" si="138"/>
        <v>241201.46115999517</v>
      </c>
      <c r="Z40" s="209">
        <v>19</v>
      </c>
      <c r="AA40" s="699">
        <v>9045.9761894258336</v>
      </c>
      <c r="AB40" s="699">
        <v>20170.101113897239</v>
      </c>
      <c r="AC40" s="699">
        <v>17345.783146404337</v>
      </c>
      <c r="AD40" s="699">
        <v>17132.842744476358</v>
      </c>
      <c r="AE40" s="364">
        <f t="shared" si="169"/>
        <v>63694.703194203765</v>
      </c>
      <c r="AF40" s="702">
        <v>0</v>
      </c>
      <c r="AG40" s="699">
        <v>0</v>
      </c>
      <c r="AH40" s="699">
        <v>0</v>
      </c>
      <c r="AI40" s="699">
        <v>18079.676975031609</v>
      </c>
      <c r="AJ40" s="365">
        <f t="shared" si="140"/>
        <v>18079.676975031609</v>
      </c>
      <c r="AK40" s="366">
        <f t="shared" si="141"/>
        <v>81774.380169235374</v>
      </c>
      <c r="AL40" s="209">
        <v>19</v>
      </c>
      <c r="AM40" s="699">
        <v>56675.231854472629</v>
      </c>
      <c r="AN40" s="699">
        <v>46066.985520737777</v>
      </c>
      <c r="AO40" s="699">
        <v>76452.804553071561</v>
      </c>
      <c r="AP40" s="699">
        <v>89998.937256401929</v>
      </c>
      <c r="AQ40" s="364">
        <f t="shared" si="170"/>
        <v>269193.95918468386</v>
      </c>
      <c r="AR40" s="702">
        <v>53822.47947291223</v>
      </c>
      <c r="AS40" s="699">
        <v>23053.347168689292</v>
      </c>
      <c r="AT40" s="699">
        <v>126604.98491264886</v>
      </c>
      <c r="AU40" s="699">
        <v>0</v>
      </c>
      <c r="AV40" s="365">
        <f t="shared" si="143"/>
        <v>203480.81155425037</v>
      </c>
      <c r="AW40" s="366">
        <f t="shared" si="144"/>
        <v>472674.77073893422</v>
      </c>
      <c r="AX40" s="209">
        <v>19</v>
      </c>
      <c r="AY40" s="699">
        <v>0</v>
      </c>
      <c r="AZ40" s="699">
        <v>0</v>
      </c>
      <c r="BA40" s="699">
        <v>179.74656205727541</v>
      </c>
      <c r="BB40" s="699">
        <v>215.72206560438661</v>
      </c>
      <c r="BC40" s="364">
        <f t="shared" si="171"/>
        <v>395.46862766166203</v>
      </c>
      <c r="BD40" s="702">
        <v>0</v>
      </c>
      <c r="BE40" s="699">
        <v>0</v>
      </c>
      <c r="BF40" s="699">
        <v>0</v>
      </c>
      <c r="BG40" s="699">
        <v>0</v>
      </c>
      <c r="BH40" s="365">
        <f t="shared" si="146"/>
        <v>0</v>
      </c>
      <c r="BI40" s="366">
        <f t="shared" si="147"/>
        <v>395.46862766166203</v>
      </c>
      <c r="BJ40" s="209">
        <v>19</v>
      </c>
      <c r="BK40" s="699"/>
      <c r="BL40" s="699"/>
      <c r="BM40" s="699"/>
      <c r="BN40" s="699"/>
      <c r="BO40" s="364">
        <f t="shared" si="148"/>
        <v>0</v>
      </c>
      <c r="BP40" s="702"/>
      <c r="BQ40" s="699"/>
      <c r="BR40" s="699"/>
      <c r="BS40" s="699"/>
      <c r="BT40" s="365">
        <f t="shared" si="149"/>
        <v>0</v>
      </c>
      <c r="BU40" s="366">
        <f t="shared" si="150"/>
        <v>0</v>
      </c>
      <c r="BV40" s="209">
        <v>19</v>
      </c>
      <c r="BW40" s="699">
        <v>1669.5069539166038</v>
      </c>
      <c r="BX40" s="699">
        <v>108.51301627931392</v>
      </c>
      <c r="BY40" s="699">
        <v>704.66104096053846</v>
      </c>
      <c r="BZ40" s="699">
        <v>239.80510179435481</v>
      </c>
      <c r="CA40" s="364">
        <f t="shared" si="172"/>
        <v>2722.4861129508113</v>
      </c>
      <c r="CB40" s="702">
        <v>0</v>
      </c>
      <c r="CC40" s="699">
        <v>0</v>
      </c>
      <c r="CD40" s="699">
        <v>0</v>
      </c>
      <c r="CE40" s="699">
        <v>0</v>
      </c>
      <c r="CF40" s="365">
        <f t="shared" si="152"/>
        <v>0</v>
      </c>
      <c r="CG40" s="366">
        <f t="shared" si="153"/>
        <v>2722.4861129508113</v>
      </c>
      <c r="CH40" s="209">
        <v>19</v>
      </c>
      <c r="CI40" s="365">
        <f t="shared" si="173"/>
        <v>153865.56898926842</v>
      </c>
      <c r="CJ40" s="365">
        <f t="shared" si="154"/>
        <v>143885.19285563921</v>
      </c>
      <c r="CK40" s="365">
        <f t="shared" si="155"/>
        <v>171297.25451003498</v>
      </c>
      <c r="CL40" s="365">
        <f t="shared" si="156"/>
        <v>202081.06399493973</v>
      </c>
      <c r="CM40" s="367">
        <f t="shared" si="174"/>
        <v>337844.94934333302</v>
      </c>
      <c r="CN40" s="365">
        <f t="shared" si="157"/>
        <v>96429.268066465709</v>
      </c>
      <c r="CO40" s="365">
        <f t="shared" si="158"/>
        <v>38150.580159514793</v>
      </c>
      <c r="CP40" s="365">
        <f t="shared" si="159"/>
        <v>126604.98491264886</v>
      </c>
      <c r="CQ40" s="365">
        <f t="shared" si="160"/>
        <v>65916.869312572933</v>
      </c>
      <c r="CR40" s="367">
        <f t="shared" si="161"/>
        <v>105541.21392192031</v>
      </c>
      <c r="CS40" s="365">
        <f t="shared" si="162"/>
        <v>250294.83705573413</v>
      </c>
      <c r="CT40" s="365">
        <f t="shared" si="163"/>
        <v>182035.773015154</v>
      </c>
      <c r="CU40" s="365">
        <f t="shared" si="164"/>
        <v>297902.23942268384</v>
      </c>
      <c r="CV40" s="365">
        <f t="shared" si="165"/>
        <v>267997.93330751266</v>
      </c>
      <c r="CW40" s="367">
        <f t="shared" si="166"/>
        <v>443386.1632652533</v>
      </c>
    </row>
    <row r="41" spans="1:106" ht="15.75" customHeight="1">
      <c r="A41" s="79" t="s">
        <v>227</v>
      </c>
      <c r="B41" s="209">
        <v>20</v>
      </c>
      <c r="C41" s="699">
        <v>6603.7187558741743</v>
      </c>
      <c r="D41" s="699">
        <v>4697.2626635622983</v>
      </c>
      <c r="E41" s="699">
        <v>3689.745367754083</v>
      </c>
      <c r="F41" s="699">
        <v>7407.5206230076974</v>
      </c>
      <c r="G41" s="364">
        <f t="shared" si="167"/>
        <v>22398.247410198255</v>
      </c>
      <c r="H41" s="702">
        <v>16924.815613191204</v>
      </c>
      <c r="I41" s="699">
        <v>19136.539682241179</v>
      </c>
      <c r="J41" s="699">
        <v>12589.592460098578</v>
      </c>
      <c r="K41" s="699">
        <v>24836.605676791889</v>
      </c>
      <c r="L41" s="365">
        <f t="shared" si="134"/>
        <v>73487.553432322849</v>
      </c>
      <c r="M41" s="366">
        <f t="shared" si="135"/>
        <v>95885.800842521101</v>
      </c>
      <c r="N41" s="209">
        <v>20</v>
      </c>
      <c r="O41" s="699">
        <v>9456.002414765584</v>
      </c>
      <c r="P41" s="699">
        <v>6108.3329239231862</v>
      </c>
      <c r="Q41" s="699">
        <v>6420.8193610871313</v>
      </c>
      <c r="R41" s="699">
        <v>7446.0580320923236</v>
      </c>
      <c r="S41" s="364">
        <f t="shared" si="168"/>
        <v>29431.212731868225</v>
      </c>
      <c r="T41" s="702">
        <v>26161.278596295324</v>
      </c>
      <c r="U41" s="699">
        <v>24731.522255537486</v>
      </c>
      <c r="V41" s="699">
        <v>25778.908868931696</v>
      </c>
      <c r="W41" s="699">
        <v>29858.716015579841</v>
      </c>
      <c r="X41" s="365">
        <f t="shared" si="137"/>
        <v>106530.42573634436</v>
      </c>
      <c r="Y41" s="366">
        <f t="shared" si="138"/>
        <v>135961.63846821259</v>
      </c>
      <c r="Z41" s="209">
        <v>20</v>
      </c>
      <c r="AA41" s="699">
        <v>588.48493287746078</v>
      </c>
      <c r="AB41" s="699">
        <v>443.89941768022931</v>
      </c>
      <c r="AC41" s="699">
        <v>570.02695108305215</v>
      </c>
      <c r="AD41" s="699">
        <v>1219.371638309696</v>
      </c>
      <c r="AE41" s="364">
        <f t="shared" si="169"/>
        <v>2821.782939950438</v>
      </c>
      <c r="AF41" s="702">
        <v>2460.8950126316163</v>
      </c>
      <c r="AG41" s="699">
        <v>1753.7566447565237</v>
      </c>
      <c r="AH41" s="699">
        <v>2275.174026181769</v>
      </c>
      <c r="AI41" s="699">
        <v>4322.7931615920506</v>
      </c>
      <c r="AJ41" s="365">
        <f t="shared" si="140"/>
        <v>10812.61884516196</v>
      </c>
      <c r="AK41" s="366">
        <f t="shared" si="141"/>
        <v>13634.401785112397</v>
      </c>
      <c r="AL41" s="209">
        <v>20</v>
      </c>
      <c r="AM41" s="699">
        <v>8722.2586577561633</v>
      </c>
      <c r="AN41" s="699">
        <v>6625.729452748511</v>
      </c>
      <c r="AO41" s="699">
        <v>9895.6699542002298</v>
      </c>
      <c r="AP41" s="699">
        <v>10912.964199457238</v>
      </c>
      <c r="AQ41" s="364">
        <f t="shared" si="170"/>
        <v>36156.622264162143</v>
      </c>
      <c r="AR41" s="702">
        <v>29395.765467283967</v>
      </c>
      <c r="AS41" s="699">
        <v>26748.622473413136</v>
      </c>
      <c r="AT41" s="699">
        <v>42278.022472098834</v>
      </c>
      <c r="AU41" s="699">
        <v>47727.000828872122</v>
      </c>
      <c r="AV41" s="365">
        <f t="shared" si="143"/>
        <v>146149.41124166804</v>
      </c>
      <c r="AW41" s="366">
        <f t="shared" si="144"/>
        <v>182306.03350583019</v>
      </c>
      <c r="AX41" s="209">
        <v>20</v>
      </c>
      <c r="AY41" s="699">
        <v>211.13880380544992</v>
      </c>
      <c r="AZ41" s="699">
        <v>195.50944695099594</v>
      </c>
      <c r="BA41" s="699">
        <v>199.96551149546949</v>
      </c>
      <c r="BB41" s="699">
        <v>441.50434507392566</v>
      </c>
      <c r="BC41" s="364">
        <f t="shared" si="171"/>
        <v>1048.118107325841</v>
      </c>
      <c r="BD41" s="702">
        <v>524.23658248697666</v>
      </c>
      <c r="BE41" s="699">
        <v>792.341897781287</v>
      </c>
      <c r="BF41" s="699">
        <v>793.14702447253774</v>
      </c>
      <c r="BG41" s="699">
        <v>1924.4052617102295</v>
      </c>
      <c r="BH41" s="365">
        <f t="shared" si="146"/>
        <v>4034.1307664510314</v>
      </c>
      <c r="BI41" s="366">
        <f t="shared" si="147"/>
        <v>5082.2488737768726</v>
      </c>
      <c r="BJ41" s="209">
        <v>20</v>
      </c>
      <c r="BK41" s="699"/>
      <c r="BL41" s="699"/>
      <c r="BM41" s="699"/>
      <c r="BN41" s="699"/>
      <c r="BO41" s="364">
        <f t="shared" si="148"/>
        <v>0</v>
      </c>
      <c r="BP41" s="702"/>
      <c r="BQ41" s="699"/>
      <c r="BR41" s="699"/>
      <c r="BS41" s="699"/>
      <c r="BT41" s="365">
        <f t="shared" si="149"/>
        <v>0</v>
      </c>
      <c r="BU41" s="366">
        <f t="shared" si="150"/>
        <v>0</v>
      </c>
      <c r="BV41" s="209">
        <v>20</v>
      </c>
      <c r="BW41" s="699">
        <v>0</v>
      </c>
      <c r="BX41" s="699">
        <v>23.290108494023116</v>
      </c>
      <c r="BY41" s="699">
        <v>0</v>
      </c>
      <c r="BZ41" s="699">
        <v>0</v>
      </c>
      <c r="CA41" s="364">
        <f t="shared" si="172"/>
        <v>23.290108494023116</v>
      </c>
      <c r="CB41" s="702">
        <v>0</v>
      </c>
      <c r="CC41" s="699">
        <v>93.106324839385977</v>
      </c>
      <c r="CD41" s="699">
        <v>491.66888297212648</v>
      </c>
      <c r="CE41" s="699">
        <v>0</v>
      </c>
      <c r="CF41" s="365">
        <f t="shared" si="152"/>
        <v>584.77520781151247</v>
      </c>
      <c r="CG41" s="366">
        <f t="shared" si="153"/>
        <v>608.06531630553559</v>
      </c>
      <c r="CH41" s="209">
        <v>20</v>
      </c>
      <c r="CI41" s="365">
        <f t="shared" si="173"/>
        <v>25581.603565078833</v>
      </c>
      <c r="CJ41" s="365">
        <f t="shared" si="154"/>
        <v>18094.024013359245</v>
      </c>
      <c r="CK41" s="365">
        <f t="shared" si="155"/>
        <v>20776.227145619963</v>
      </c>
      <c r="CL41" s="365">
        <f t="shared" si="156"/>
        <v>27427.418837940881</v>
      </c>
      <c r="CM41" s="367">
        <f t="shared" si="174"/>
        <v>51852.750250560508</v>
      </c>
      <c r="CN41" s="365">
        <f t="shared" si="157"/>
        <v>75466.991271889099</v>
      </c>
      <c r="CO41" s="365">
        <f t="shared" si="158"/>
        <v>73255.889278568997</v>
      </c>
      <c r="CP41" s="365">
        <f t="shared" si="159"/>
        <v>84206.513734755543</v>
      </c>
      <c r="CQ41" s="365">
        <f t="shared" si="160"/>
        <v>108669.52094454612</v>
      </c>
      <c r="CR41" s="367">
        <f t="shared" si="161"/>
        <v>180602.75437647873</v>
      </c>
      <c r="CS41" s="365">
        <f t="shared" si="162"/>
        <v>101048.59483696794</v>
      </c>
      <c r="CT41" s="365">
        <f t="shared" si="163"/>
        <v>91349.913291928242</v>
      </c>
      <c r="CU41" s="365">
        <f t="shared" si="164"/>
        <v>104982.74088037551</v>
      </c>
      <c r="CV41" s="365">
        <f t="shared" si="165"/>
        <v>136096.939782487</v>
      </c>
      <c r="CW41" s="367">
        <f t="shared" si="166"/>
        <v>232455.50462703922</v>
      </c>
    </row>
    <row r="42" spans="1:106" ht="15.75" customHeight="1">
      <c r="A42" s="79" t="s">
        <v>228</v>
      </c>
      <c r="B42" s="209">
        <v>21</v>
      </c>
      <c r="C42" s="699">
        <v>0</v>
      </c>
      <c r="D42" s="699">
        <v>0</v>
      </c>
      <c r="E42" s="699">
        <v>0</v>
      </c>
      <c r="F42" s="699">
        <v>0</v>
      </c>
      <c r="G42" s="364">
        <f t="shared" si="167"/>
        <v>0</v>
      </c>
      <c r="H42" s="702">
        <v>0</v>
      </c>
      <c r="I42" s="699">
        <v>0</v>
      </c>
      <c r="J42" s="699">
        <v>0</v>
      </c>
      <c r="K42" s="699">
        <v>0</v>
      </c>
      <c r="L42" s="365">
        <f t="shared" si="134"/>
        <v>0</v>
      </c>
      <c r="M42" s="366">
        <f t="shared" si="135"/>
        <v>0</v>
      </c>
      <c r="N42" s="209">
        <v>21</v>
      </c>
      <c r="O42" s="699">
        <v>0</v>
      </c>
      <c r="P42" s="699">
        <v>0</v>
      </c>
      <c r="Q42" s="699">
        <v>0</v>
      </c>
      <c r="R42" s="699">
        <v>0</v>
      </c>
      <c r="S42" s="364">
        <f t="shared" si="168"/>
        <v>0</v>
      </c>
      <c r="T42" s="702">
        <v>0</v>
      </c>
      <c r="U42" s="699">
        <v>0</v>
      </c>
      <c r="V42" s="699">
        <v>0</v>
      </c>
      <c r="W42" s="699">
        <v>0</v>
      </c>
      <c r="X42" s="365">
        <f t="shared" si="137"/>
        <v>0</v>
      </c>
      <c r="Y42" s="366">
        <f t="shared" si="138"/>
        <v>0</v>
      </c>
      <c r="Z42" s="209">
        <v>21</v>
      </c>
      <c r="AA42" s="699">
        <v>0</v>
      </c>
      <c r="AB42" s="699">
        <v>0</v>
      </c>
      <c r="AC42" s="699">
        <v>0</v>
      </c>
      <c r="AD42" s="699">
        <v>0</v>
      </c>
      <c r="AE42" s="364">
        <f t="shared" si="169"/>
        <v>0</v>
      </c>
      <c r="AF42" s="702">
        <v>0</v>
      </c>
      <c r="AG42" s="699">
        <v>0</v>
      </c>
      <c r="AH42" s="699">
        <v>0</v>
      </c>
      <c r="AI42" s="699">
        <v>0</v>
      </c>
      <c r="AJ42" s="365">
        <f t="shared" si="140"/>
        <v>0</v>
      </c>
      <c r="AK42" s="366">
        <f t="shared" si="141"/>
        <v>0</v>
      </c>
      <c r="AL42" s="209">
        <v>21</v>
      </c>
      <c r="AM42" s="699">
        <v>0</v>
      </c>
      <c r="AN42" s="699">
        <v>0</v>
      </c>
      <c r="AO42" s="699">
        <v>0</v>
      </c>
      <c r="AP42" s="699">
        <v>0</v>
      </c>
      <c r="AQ42" s="364">
        <f t="shared" si="170"/>
        <v>0</v>
      </c>
      <c r="AR42" s="702">
        <v>0</v>
      </c>
      <c r="AS42" s="699">
        <v>0</v>
      </c>
      <c r="AT42" s="699">
        <v>0</v>
      </c>
      <c r="AU42" s="699">
        <v>0</v>
      </c>
      <c r="AV42" s="365">
        <f t="shared" si="143"/>
        <v>0</v>
      </c>
      <c r="AW42" s="366">
        <f t="shared" si="144"/>
        <v>0</v>
      </c>
      <c r="AX42" s="209">
        <v>21</v>
      </c>
      <c r="AY42" s="699">
        <v>0</v>
      </c>
      <c r="AZ42" s="699">
        <v>0</v>
      </c>
      <c r="BA42" s="699">
        <v>0</v>
      </c>
      <c r="BB42" s="699">
        <v>0</v>
      </c>
      <c r="BC42" s="364">
        <f t="shared" si="171"/>
        <v>0</v>
      </c>
      <c r="BD42" s="702">
        <v>0</v>
      </c>
      <c r="BE42" s="699">
        <v>0</v>
      </c>
      <c r="BF42" s="699">
        <v>0</v>
      </c>
      <c r="BG42" s="699">
        <v>0</v>
      </c>
      <c r="BH42" s="365">
        <f t="shared" si="146"/>
        <v>0</v>
      </c>
      <c r="BI42" s="366">
        <f t="shared" si="147"/>
        <v>0</v>
      </c>
      <c r="BJ42" s="209">
        <v>21</v>
      </c>
      <c r="BK42" s="699"/>
      <c r="BL42" s="699"/>
      <c r="BM42" s="699"/>
      <c r="BN42" s="699"/>
      <c r="BO42" s="364">
        <f t="shared" si="148"/>
        <v>0</v>
      </c>
      <c r="BP42" s="702"/>
      <c r="BQ42" s="699"/>
      <c r="BR42" s="699"/>
      <c r="BS42" s="699"/>
      <c r="BT42" s="365">
        <f t="shared" si="149"/>
        <v>0</v>
      </c>
      <c r="BU42" s="366">
        <f t="shared" si="150"/>
        <v>0</v>
      </c>
      <c r="BV42" s="209">
        <v>21</v>
      </c>
      <c r="BW42" s="699">
        <v>0</v>
      </c>
      <c r="BX42" s="699">
        <v>0</v>
      </c>
      <c r="BY42" s="699">
        <v>0</v>
      </c>
      <c r="BZ42" s="699">
        <v>0</v>
      </c>
      <c r="CA42" s="364">
        <f t="shared" si="172"/>
        <v>0</v>
      </c>
      <c r="CB42" s="702">
        <v>0</v>
      </c>
      <c r="CC42" s="699">
        <v>0</v>
      </c>
      <c r="CD42" s="699">
        <v>0</v>
      </c>
      <c r="CE42" s="699">
        <v>0</v>
      </c>
      <c r="CF42" s="365">
        <f t="shared" si="152"/>
        <v>0</v>
      </c>
      <c r="CG42" s="366">
        <f t="shared" si="153"/>
        <v>0</v>
      </c>
      <c r="CH42" s="209">
        <v>21</v>
      </c>
      <c r="CI42" s="365">
        <f t="shared" si="173"/>
        <v>0</v>
      </c>
      <c r="CJ42" s="365">
        <f t="shared" si="154"/>
        <v>0</v>
      </c>
      <c r="CK42" s="365">
        <f t="shared" si="155"/>
        <v>0</v>
      </c>
      <c r="CL42" s="365">
        <f t="shared" si="156"/>
        <v>0</v>
      </c>
      <c r="CM42" s="367">
        <f t="shared" si="174"/>
        <v>0</v>
      </c>
      <c r="CN42" s="365">
        <f t="shared" si="157"/>
        <v>0</v>
      </c>
      <c r="CO42" s="365">
        <f t="shared" si="158"/>
        <v>0</v>
      </c>
      <c r="CP42" s="365">
        <f t="shared" si="159"/>
        <v>0</v>
      </c>
      <c r="CQ42" s="365">
        <f t="shared" si="160"/>
        <v>0</v>
      </c>
      <c r="CR42" s="367">
        <f t="shared" si="161"/>
        <v>0</v>
      </c>
      <c r="CS42" s="365">
        <f t="shared" si="162"/>
        <v>0</v>
      </c>
      <c r="CT42" s="365">
        <f t="shared" si="163"/>
        <v>0</v>
      </c>
      <c r="CU42" s="365">
        <f t="shared" si="164"/>
        <v>0</v>
      </c>
      <c r="CV42" s="365">
        <f t="shared" si="165"/>
        <v>0</v>
      </c>
      <c r="CW42" s="367">
        <f t="shared" si="166"/>
        <v>0</v>
      </c>
    </row>
    <row r="43" spans="1:106" ht="15.75" customHeight="1">
      <c r="A43" s="79" t="s">
        <v>230</v>
      </c>
      <c r="B43" s="209" t="s">
        <v>229</v>
      </c>
      <c r="C43" s="699">
        <v>0</v>
      </c>
      <c r="D43" s="699">
        <v>0</v>
      </c>
      <c r="E43" s="699">
        <v>0</v>
      </c>
      <c r="F43" s="699">
        <v>0</v>
      </c>
      <c r="G43" s="364">
        <f t="shared" si="167"/>
        <v>0</v>
      </c>
      <c r="H43" s="702">
        <v>1234469.98</v>
      </c>
      <c r="I43" s="699">
        <v>1066906.6299999999</v>
      </c>
      <c r="J43" s="699">
        <v>1609246.7</v>
      </c>
      <c r="K43" s="699">
        <v>2378990.9300000002</v>
      </c>
      <c r="L43" s="365">
        <f t="shared" si="134"/>
        <v>6289614.2400000002</v>
      </c>
      <c r="M43" s="366">
        <f t="shared" si="135"/>
        <v>6289614.2400000002</v>
      </c>
      <c r="N43" s="209" t="s">
        <v>229</v>
      </c>
      <c r="O43" s="699">
        <v>0</v>
      </c>
      <c r="P43" s="699">
        <v>0</v>
      </c>
      <c r="Q43" s="699">
        <v>0</v>
      </c>
      <c r="R43" s="699">
        <v>0</v>
      </c>
      <c r="S43" s="364">
        <f t="shared" si="168"/>
        <v>0</v>
      </c>
      <c r="T43" s="702">
        <v>2102417.73</v>
      </c>
      <c r="U43" s="699">
        <v>2085814.17</v>
      </c>
      <c r="V43" s="699">
        <v>1943159.6</v>
      </c>
      <c r="W43" s="699">
        <v>2297499.34</v>
      </c>
      <c r="X43" s="365">
        <f t="shared" si="137"/>
        <v>8428890.8399999999</v>
      </c>
      <c r="Y43" s="366">
        <f t="shared" si="138"/>
        <v>8428890.8399999999</v>
      </c>
      <c r="Z43" s="209" t="s">
        <v>229</v>
      </c>
      <c r="AA43" s="699">
        <v>0</v>
      </c>
      <c r="AB43" s="699">
        <v>0</v>
      </c>
      <c r="AC43" s="699">
        <v>0</v>
      </c>
      <c r="AD43" s="699">
        <v>0</v>
      </c>
      <c r="AE43" s="364">
        <f t="shared" si="169"/>
        <v>0</v>
      </c>
      <c r="AF43" s="702">
        <v>439208.85</v>
      </c>
      <c r="AG43" s="699">
        <v>475713.17</v>
      </c>
      <c r="AH43" s="699">
        <v>425978.66</v>
      </c>
      <c r="AI43" s="699">
        <v>572423.99</v>
      </c>
      <c r="AJ43" s="365">
        <f t="shared" si="140"/>
        <v>1913324.67</v>
      </c>
      <c r="AK43" s="366">
        <f t="shared" si="141"/>
        <v>1913324.67</v>
      </c>
      <c r="AL43" s="209" t="s">
        <v>229</v>
      </c>
      <c r="AM43" s="699">
        <v>0</v>
      </c>
      <c r="AN43" s="699">
        <v>0</v>
      </c>
      <c r="AO43" s="699">
        <v>0</v>
      </c>
      <c r="AP43" s="699">
        <v>0</v>
      </c>
      <c r="AQ43" s="364">
        <f t="shared" si="170"/>
        <v>0</v>
      </c>
      <c r="AR43" s="702">
        <v>2737916.38</v>
      </c>
      <c r="AS43" s="699">
        <v>3410326.03</v>
      </c>
      <c r="AT43" s="699">
        <v>4000671.79</v>
      </c>
      <c r="AU43" s="699">
        <v>4580214.29</v>
      </c>
      <c r="AV43" s="365">
        <f t="shared" si="143"/>
        <v>14729128.489999998</v>
      </c>
      <c r="AW43" s="366">
        <f t="shared" si="144"/>
        <v>14729128.489999998</v>
      </c>
      <c r="AX43" s="209" t="s">
        <v>229</v>
      </c>
      <c r="AY43" s="699">
        <v>0</v>
      </c>
      <c r="AZ43" s="699">
        <v>0</v>
      </c>
      <c r="BA43" s="699">
        <v>0</v>
      </c>
      <c r="BB43" s="699">
        <v>0</v>
      </c>
      <c r="BC43" s="364">
        <f t="shared" si="171"/>
        <v>0</v>
      </c>
      <c r="BD43" s="702">
        <v>9604.93</v>
      </c>
      <c r="BE43" s="699">
        <v>12397.56</v>
      </c>
      <c r="BF43" s="699">
        <v>34444.33</v>
      </c>
      <c r="BG43" s="699">
        <v>55700.3</v>
      </c>
      <c r="BH43" s="365">
        <f t="shared" si="146"/>
        <v>112147.12</v>
      </c>
      <c r="BI43" s="366">
        <f t="shared" si="147"/>
        <v>112147.12</v>
      </c>
      <c r="BJ43" s="209" t="s">
        <v>229</v>
      </c>
      <c r="BK43" s="699"/>
      <c r="BL43" s="699"/>
      <c r="BM43" s="699"/>
      <c r="BN43" s="699"/>
      <c r="BO43" s="364">
        <f t="shared" si="148"/>
        <v>0</v>
      </c>
      <c r="BP43" s="702"/>
      <c r="BQ43" s="699"/>
      <c r="BR43" s="699"/>
      <c r="BS43" s="699"/>
      <c r="BT43" s="365">
        <f t="shared" si="149"/>
        <v>0</v>
      </c>
      <c r="BU43" s="366">
        <f t="shared" si="150"/>
        <v>0</v>
      </c>
      <c r="BV43" s="209" t="s">
        <v>229</v>
      </c>
      <c r="BW43" s="699">
        <v>0</v>
      </c>
      <c r="BX43" s="699">
        <v>0</v>
      </c>
      <c r="BY43" s="699">
        <v>0</v>
      </c>
      <c r="BZ43" s="699">
        <v>0</v>
      </c>
      <c r="CA43" s="364">
        <f t="shared" si="172"/>
        <v>0</v>
      </c>
      <c r="CB43" s="702">
        <v>44830.46</v>
      </c>
      <c r="CC43" s="699">
        <v>61871.66</v>
      </c>
      <c r="CD43" s="699">
        <v>60339.48</v>
      </c>
      <c r="CE43" s="699">
        <v>40604.61</v>
      </c>
      <c r="CF43" s="365">
        <f t="shared" si="152"/>
        <v>207646.21000000002</v>
      </c>
      <c r="CG43" s="366">
        <f t="shared" si="153"/>
        <v>207646.21000000002</v>
      </c>
      <c r="CH43" s="209" t="s">
        <v>229</v>
      </c>
      <c r="CI43" s="365">
        <f>+C43+O43+AA43+AM43+AY43+BK43+BW43</f>
        <v>0</v>
      </c>
      <c r="CJ43" s="365">
        <f t="shared" si="154"/>
        <v>0</v>
      </c>
      <c r="CK43" s="365">
        <f t="shared" si="155"/>
        <v>0</v>
      </c>
      <c r="CL43" s="365">
        <f t="shared" si="156"/>
        <v>0</v>
      </c>
      <c r="CM43" s="367">
        <f t="shared" si="174"/>
        <v>0</v>
      </c>
      <c r="CN43" s="365">
        <f t="shared" si="157"/>
        <v>6568448.3299999991</v>
      </c>
      <c r="CO43" s="365">
        <f t="shared" si="158"/>
        <v>7113029.2199999997</v>
      </c>
      <c r="CP43" s="365">
        <f t="shared" si="159"/>
        <v>8073840.5600000005</v>
      </c>
      <c r="CQ43" s="365">
        <f t="shared" si="160"/>
        <v>9925433.4600000009</v>
      </c>
      <c r="CR43" s="367">
        <f t="shared" si="161"/>
        <v>14926151.290000001</v>
      </c>
      <c r="CS43" s="365">
        <f t="shared" si="162"/>
        <v>6568448.3299999991</v>
      </c>
      <c r="CT43" s="365">
        <f t="shared" si="163"/>
        <v>7113029.2199999997</v>
      </c>
      <c r="CU43" s="365">
        <f t="shared" si="164"/>
        <v>8073840.5600000005</v>
      </c>
      <c r="CV43" s="365">
        <f t="shared" si="165"/>
        <v>9925433.4600000009</v>
      </c>
      <c r="CW43" s="367">
        <f t="shared" si="166"/>
        <v>14926151.290000001</v>
      </c>
    </row>
    <row r="44" spans="1:106" ht="15.75" customHeight="1">
      <c r="A44" s="79" t="s">
        <v>233</v>
      </c>
      <c r="B44" s="209" t="s">
        <v>232</v>
      </c>
      <c r="C44" s="699">
        <v>0</v>
      </c>
      <c r="D44" s="699">
        <v>0</v>
      </c>
      <c r="E44" s="699">
        <v>0</v>
      </c>
      <c r="F44" s="699">
        <v>0</v>
      </c>
      <c r="G44" s="364">
        <f t="shared" si="167"/>
        <v>0</v>
      </c>
      <c r="H44" s="702">
        <v>995773.1224740597</v>
      </c>
      <c r="I44" s="702">
        <v>828522.25742441113</v>
      </c>
      <c r="J44" s="702">
        <v>1311101.6201353974</v>
      </c>
      <c r="K44" s="702">
        <v>2010234.783649317</v>
      </c>
      <c r="L44" s="365">
        <f t="shared" si="134"/>
        <v>5145631.7836831855</v>
      </c>
      <c r="M44" s="366">
        <f t="shared" si="135"/>
        <v>5145631.7836831855</v>
      </c>
      <c r="N44" s="209" t="s">
        <v>232</v>
      </c>
      <c r="O44" s="699">
        <v>0</v>
      </c>
      <c r="P44" s="699">
        <v>0</v>
      </c>
      <c r="Q44" s="699">
        <v>0</v>
      </c>
      <c r="R44" s="699">
        <v>0</v>
      </c>
      <c r="S44" s="364">
        <f t="shared" si="168"/>
        <v>0</v>
      </c>
      <c r="T44" s="702">
        <v>1779618.6884119124</v>
      </c>
      <c r="U44" s="702">
        <v>1726893.1877022588</v>
      </c>
      <c r="V44" s="702">
        <v>1577108.4104266367</v>
      </c>
      <c r="W44" s="702">
        <v>1888164.6499522137</v>
      </c>
      <c r="X44" s="365">
        <f t="shared" si="137"/>
        <v>6971784.9364930224</v>
      </c>
      <c r="Y44" s="366">
        <f t="shared" si="138"/>
        <v>6971784.9364930224</v>
      </c>
      <c r="Z44" s="209" t="s">
        <v>232</v>
      </c>
      <c r="AA44" s="699">
        <v>0</v>
      </c>
      <c r="AB44" s="699">
        <v>0</v>
      </c>
      <c r="AC44" s="699">
        <v>0</v>
      </c>
      <c r="AD44" s="699">
        <v>0</v>
      </c>
      <c r="AE44" s="364">
        <f t="shared" si="169"/>
        <v>0</v>
      </c>
      <c r="AF44" s="702">
        <v>366485.98301337688</v>
      </c>
      <c r="AG44" s="702">
        <v>394802.54601700295</v>
      </c>
      <c r="AH44" s="702">
        <v>334209.35653857153</v>
      </c>
      <c r="AI44" s="702">
        <v>438958.7482714745</v>
      </c>
      <c r="AJ44" s="365">
        <f t="shared" si="140"/>
        <v>1534456.6338404259</v>
      </c>
      <c r="AK44" s="366">
        <f t="shared" si="141"/>
        <v>1534456.6338404259</v>
      </c>
      <c r="AL44" s="209" t="s">
        <v>232</v>
      </c>
      <c r="AM44" s="699">
        <v>0</v>
      </c>
      <c r="AN44" s="699">
        <v>0</v>
      </c>
      <c r="AO44" s="699">
        <v>0</v>
      </c>
      <c r="AP44" s="699">
        <v>0</v>
      </c>
      <c r="AQ44" s="364">
        <f t="shared" si="170"/>
        <v>0</v>
      </c>
      <c r="AR44" s="702">
        <v>2079066.3913574051</v>
      </c>
      <c r="AS44" s="702">
        <v>2678519.6583896577</v>
      </c>
      <c r="AT44" s="702">
        <v>3200119.0910892016</v>
      </c>
      <c r="AU44" s="702">
        <v>3640017.2369330437</v>
      </c>
      <c r="AV44" s="365">
        <f t="shared" si="143"/>
        <v>11597722.377769308</v>
      </c>
      <c r="AW44" s="366">
        <f t="shared" si="144"/>
        <v>11597722.377769308</v>
      </c>
      <c r="AX44" s="209" t="s">
        <v>232</v>
      </c>
      <c r="AY44" s="699">
        <v>0</v>
      </c>
      <c r="AZ44" s="699">
        <v>0</v>
      </c>
      <c r="BA44" s="699">
        <v>0</v>
      </c>
      <c r="BB44" s="699">
        <v>0</v>
      </c>
      <c r="BC44" s="364">
        <f t="shared" si="171"/>
        <v>0</v>
      </c>
      <c r="BD44" s="702">
        <v>7399.3114668692097</v>
      </c>
      <c r="BE44" s="702">
        <v>9925.4418108301124</v>
      </c>
      <c r="BF44" s="702">
        <v>29122.465092104536</v>
      </c>
      <c r="BG44" s="702">
        <v>48408.283802508304</v>
      </c>
      <c r="BH44" s="365">
        <f t="shared" si="146"/>
        <v>94855.502172312161</v>
      </c>
      <c r="BI44" s="366">
        <f t="shared" si="147"/>
        <v>94855.502172312161</v>
      </c>
      <c r="BJ44" s="209" t="s">
        <v>232</v>
      </c>
      <c r="BK44" s="699"/>
      <c r="BL44" s="699"/>
      <c r="BM44" s="699"/>
      <c r="BN44" s="699"/>
      <c r="BO44" s="364">
        <f t="shared" si="148"/>
        <v>0</v>
      </c>
      <c r="BP44" s="702"/>
      <c r="BQ44" s="699"/>
      <c r="BR44" s="699"/>
      <c r="BS44" s="699"/>
      <c r="BT44" s="365">
        <f t="shared" si="149"/>
        <v>0</v>
      </c>
      <c r="BU44" s="366">
        <f t="shared" si="150"/>
        <v>0</v>
      </c>
      <c r="BV44" s="209" t="s">
        <v>232</v>
      </c>
      <c r="BW44" s="699">
        <v>0</v>
      </c>
      <c r="BX44" s="699">
        <v>0</v>
      </c>
      <c r="BY44" s="699">
        <v>0</v>
      </c>
      <c r="BZ44" s="699">
        <v>0</v>
      </c>
      <c r="CA44" s="364">
        <f t="shared" si="172"/>
        <v>0</v>
      </c>
      <c r="CB44" s="702">
        <v>35027.147682707036</v>
      </c>
      <c r="CC44" s="702">
        <v>50997.474886662472</v>
      </c>
      <c r="CD44" s="702">
        <v>49133.865790841272</v>
      </c>
      <c r="CE44" s="702">
        <v>33777.484095818116</v>
      </c>
      <c r="CF44" s="365">
        <f t="shared" si="152"/>
        <v>168935.97245602892</v>
      </c>
      <c r="CG44" s="366">
        <f t="shared" si="153"/>
        <v>168935.97245602892</v>
      </c>
      <c r="CH44" s="209" t="s">
        <v>232</v>
      </c>
      <c r="CI44" s="365">
        <f t="shared" si="173"/>
        <v>0</v>
      </c>
      <c r="CJ44" s="365">
        <f t="shared" si="154"/>
        <v>0</v>
      </c>
      <c r="CK44" s="365">
        <f t="shared" si="155"/>
        <v>0</v>
      </c>
      <c r="CL44" s="365">
        <f t="shared" si="156"/>
        <v>0</v>
      </c>
      <c r="CM44" s="367">
        <f t="shared" si="174"/>
        <v>0</v>
      </c>
      <c r="CN44" s="365">
        <f t="shared" si="157"/>
        <v>5263370.6444063308</v>
      </c>
      <c r="CO44" s="365">
        <f t="shared" si="158"/>
        <v>5689660.5662308233</v>
      </c>
      <c r="CP44" s="365">
        <f t="shared" si="159"/>
        <v>6500794.8090727534</v>
      </c>
      <c r="CQ44" s="365">
        <f t="shared" si="160"/>
        <v>8059561.1867043748</v>
      </c>
      <c r="CR44" s="367">
        <f t="shared" si="161"/>
        <v>12286352.692632237</v>
      </c>
      <c r="CS44" s="365">
        <f t="shared" si="162"/>
        <v>5263370.6444063308</v>
      </c>
      <c r="CT44" s="365">
        <f t="shared" si="163"/>
        <v>5689660.5662308233</v>
      </c>
      <c r="CU44" s="365">
        <f t="shared" si="164"/>
        <v>6500794.8090727534</v>
      </c>
      <c r="CV44" s="365">
        <f t="shared" si="165"/>
        <v>8059561.1867043748</v>
      </c>
      <c r="CW44" s="367">
        <f t="shared" si="166"/>
        <v>12286352.692632236</v>
      </c>
    </row>
    <row r="45" spans="1:106" ht="15.75" customHeight="1">
      <c r="A45" s="79" t="s">
        <v>236</v>
      </c>
      <c r="B45" s="209" t="s">
        <v>235</v>
      </c>
      <c r="C45" s="699">
        <v>17048.52</v>
      </c>
      <c r="D45" s="699">
        <v>11461.78</v>
      </c>
      <c r="E45" s="699">
        <v>13503.49</v>
      </c>
      <c r="F45" s="699">
        <v>12073.16</v>
      </c>
      <c r="G45" s="364">
        <f t="shared" si="167"/>
        <v>54086.95</v>
      </c>
      <c r="H45" s="702">
        <v>0</v>
      </c>
      <c r="I45" s="699">
        <v>0</v>
      </c>
      <c r="J45" s="699">
        <v>0</v>
      </c>
      <c r="K45" s="699">
        <v>0</v>
      </c>
      <c r="L45" s="365">
        <f t="shared" si="134"/>
        <v>0</v>
      </c>
      <c r="M45" s="366">
        <f t="shared" si="135"/>
        <v>54086.95</v>
      </c>
      <c r="N45" s="209" t="s">
        <v>235</v>
      </c>
      <c r="O45" s="699">
        <v>24063.13</v>
      </c>
      <c r="P45" s="699">
        <v>20741.18</v>
      </c>
      <c r="Q45" s="699">
        <v>19648.669999999998</v>
      </c>
      <c r="R45" s="699">
        <v>18915.740000000002</v>
      </c>
      <c r="S45" s="364">
        <f t="shared" si="168"/>
        <v>83368.72</v>
      </c>
      <c r="T45" s="702">
        <v>0</v>
      </c>
      <c r="U45" s="699">
        <v>0</v>
      </c>
      <c r="V45" s="699">
        <v>0</v>
      </c>
      <c r="W45" s="699">
        <v>0</v>
      </c>
      <c r="X45" s="365">
        <f t="shared" si="137"/>
        <v>0</v>
      </c>
      <c r="Y45" s="366">
        <f>SUM(X45,S45)</f>
        <v>83368.72</v>
      </c>
      <c r="Z45" s="209" t="s">
        <v>235</v>
      </c>
      <c r="AA45" s="699">
        <v>6278.34</v>
      </c>
      <c r="AB45" s="699">
        <v>5767.62</v>
      </c>
      <c r="AC45" s="699">
        <v>5220.58</v>
      </c>
      <c r="AD45" s="699">
        <v>4334.75</v>
      </c>
      <c r="AE45" s="364">
        <f t="shared" si="169"/>
        <v>21601.29</v>
      </c>
      <c r="AF45" s="702">
        <v>0</v>
      </c>
      <c r="AG45" s="699">
        <v>0</v>
      </c>
      <c r="AH45" s="699">
        <v>0</v>
      </c>
      <c r="AI45" s="699">
        <v>0</v>
      </c>
      <c r="AJ45" s="365">
        <f t="shared" si="140"/>
        <v>0</v>
      </c>
      <c r="AK45" s="366">
        <f t="shared" si="141"/>
        <v>21601.29</v>
      </c>
      <c r="AL45" s="209" t="s">
        <v>235</v>
      </c>
      <c r="AM45" s="699">
        <v>35372.11</v>
      </c>
      <c r="AN45" s="699">
        <v>34216.71</v>
      </c>
      <c r="AO45" s="699">
        <v>30765.43</v>
      </c>
      <c r="AP45" s="699">
        <v>28864.66</v>
      </c>
      <c r="AQ45" s="364">
        <f t="shared" si="170"/>
        <v>129218.91</v>
      </c>
      <c r="AR45" s="702">
        <v>0</v>
      </c>
      <c r="AS45" s="699">
        <v>0</v>
      </c>
      <c r="AT45" s="699">
        <v>0</v>
      </c>
      <c r="AU45" s="699">
        <v>0</v>
      </c>
      <c r="AV45" s="365">
        <f t="shared" si="143"/>
        <v>0</v>
      </c>
      <c r="AW45" s="366">
        <f t="shared" si="144"/>
        <v>129218.91</v>
      </c>
      <c r="AX45" s="209" t="s">
        <v>235</v>
      </c>
      <c r="AY45" s="699">
        <v>391.9</v>
      </c>
      <c r="AZ45" s="699">
        <v>300.56</v>
      </c>
      <c r="BA45" s="699">
        <v>749.29</v>
      </c>
      <c r="BB45" s="699">
        <v>773.06</v>
      </c>
      <c r="BC45" s="364">
        <f t="shared" si="171"/>
        <v>2214.81</v>
      </c>
      <c r="BD45" s="702">
        <v>0</v>
      </c>
      <c r="BE45" s="699">
        <v>0</v>
      </c>
      <c r="BF45" s="699">
        <v>0</v>
      </c>
      <c r="BG45" s="699">
        <v>0</v>
      </c>
      <c r="BH45" s="365">
        <f t="shared" si="146"/>
        <v>0</v>
      </c>
      <c r="BI45" s="366">
        <f t="shared" si="147"/>
        <v>2214.81</v>
      </c>
      <c r="BJ45" s="209" t="s">
        <v>235</v>
      </c>
      <c r="BK45" s="699"/>
      <c r="BL45" s="699"/>
      <c r="BM45" s="699"/>
      <c r="BN45" s="699"/>
      <c r="BO45" s="364">
        <f t="shared" si="148"/>
        <v>0</v>
      </c>
      <c r="BP45" s="702"/>
      <c r="BQ45" s="699"/>
      <c r="BR45" s="699"/>
      <c r="BS45" s="699"/>
      <c r="BT45" s="365">
        <f t="shared" si="149"/>
        <v>0</v>
      </c>
      <c r="BU45" s="366">
        <f t="shared" si="150"/>
        <v>0</v>
      </c>
      <c r="BV45" s="209" t="s">
        <v>235</v>
      </c>
      <c r="BW45" s="699">
        <v>520.67999999999995</v>
      </c>
      <c r="BX45" s="699">
        <v>373.4</v>
      </c>
      <c r="BY45" s="699">
        <v>484.56</v>
      </c>
      <c r="BZ45" s="699">
        <v>475.9</v>
      </c>
      <c r="CA45" s="364">
        <f t="shared" si="172"/>
        <v>1854.54</v>
      </c>
      <c r="CB45" s="702">
        <v>0</v>
      </c>
      <c r="CC45" s="699">
        <v>0</v>
      </c>
      <c r="CD45" s="699">
        <v>0</v>
      </c>
      <c r="CE45" s="699">
        <v>0</v>
      </c>
      <c r="CF45" s="365">
        <f t="shared" si="152"/>
        <v>0</v>
      </c>
      <c r="CG45" s="366">
        <f t="shared" si="153"/>
        <v>1854.54</v>
      </c>
      <c r="CH45" s="209" t="s">
        <v>235</v>
      </c>
      <c r="CI45" s="365">
        <f t="shared" si="173"/>
        <v>83674.679999999993</v>
      </c>
      <c r="CJ45" s="365">
        <f t="shared" si="154"/>
        <v>72861.25</v>
      </c>
      <c r="CK45" s="365">
        <f t="shared" si="155"/>
        <v>70372.01999999999</v>
      </c>
      <c r="CL45" s="365">
        <f t="shared" si="156"/>
        <v>65437.27</v>
      </c>
      <c r="CM45" s="367">
        <f t="shared" si="174"/>
        <v>139310.21</v>
      </c>
      <c r="CN45" s="365">
        <f t="shared" si="157"/>
        <v>0</v>
      </c>
      <c r="CO45" s="365">
        <f t="shared" si="158"/>
        <v>0</v>
      </c>
      <c r="CP45" s="365">
        <f t="shared" si="159"/>
        <v>0</v>
      </c>
      <c r="CQ45" s="365">
        <f t="shared" si="160"/>
        <v>0</v>
      </c>
      <c r="CR45" s="367">
        <f t="shared" si="161"/>
        <v>0</v>
      </c>
      <c r="CS45" s="365">
        <f t="shared" si="162"/>
        <v>83674.679999999993</v>
      </c>
      <c r="CT45" s="365">
        <f t="shared" si="163"/>
        <v>72861.25</v>
      </c>
      <c r="CU45" s="365">
        <f t="shared" si="164"/>
        <v>70372.01999999999</v>
      </c>
      <c r="CV45" s="365">
        <f t="shared" si="165"/>
        <v>65437.27</v>
      </c>
      <c r="CW45" s="367">
        <f t="shared" si="166"/>
        <v>139310.21</v>
      </c>
    </row>
    <row r="46" spans="1:106" ht="15.75" customHeight="1">
      <c r="A46" s="79" t="s">
        <v>238</v>
      </c>
      <c r="B46" s="209" t="s">
        <v>237</v>
      </c>
      <c r="C46" s="699">
        <v>14007.789196156005</v>
      </c>
      <c r="D46" s="699">
        <v>8734.3173175365646</v>
      </c>
      <c r="E46" s="699">
        <v>10393.837062148141</v>
      </c>
      <c r="F46" s="699">
        <v>8670.3336341846316</v>
      </c>
      <c r="G46" s="364">
        <f t="shared" si="167"/>
        <v>41806.277210025335</v>
      </c>
      <c r="H46" s="702">
        <v>0</v>
      </c>
      <c r="I46" s="699">
        <v>0</v>
      </c>
      <c r="J46" s="699">
        <v>0</v>
      </c>
      <c r="K46" s="699">
        <v>0</v>
      </c>
      <c r="L46" s="365">
        <f t="shared" si="134"/>
        <v>0</v>
      </c>
      <c r="M46" s="366">
        <f t="shared" si="135"/>
        <v>41806.277210025335</v>
      </c>
      <c r="N46" s="209" t="s">
        <v>237</v>
      </c>
      <c r="O46" s="699">
        <v>19951.031502425321</v>
      </c>
      <c r="P46" s="699">
        <v>16634.603823913636</v>
      </c>
      <c r="Q46" s="699">
        <v>15830.75639371841</v>
      </c>
      <c r="R46" s="699">
        <v>15138.460924052504</v>
      </c>
      <c r="S46" s="364">
        <f t="shared" si="168"/>
        <v>67554.85264410988</v>
      </c>
      <c r="T46" s="702">
        <v>0</v>
      </c>
      <c r="U46" s="702">
        <v>0</v>
      </c>
      <c r="V46" s="702">
        <v>0</v>
      </c>
      <c r="W46" s="702">
        <v>0</v>
      </c>
      <c r="X46" s="365">
        <f t="shared" si="137"/>
        <v>0</v>
      </c>
      <c r="Y46" s="366">
        <f t="shared" si="138"/>
        <v>67554.85264410988</v>
      </c>
      <c r="Z46" s="209" t="s">
        <v>237</v>
      </c>
      <c r="AA46" s="699">
        <v>5351.9320695309407</v>
      </c>
      <c r="AB46" s="699">
        <v>4841.8852081420291</v>
      </c>
      <c r="AC46" s="699">
        <v>4263.426240350349</v>
      </c>
      <c r="AD46" s="699">
        <v>3103.1527833346327</v>
      </c>
      <c r="AE46" s="364">
        <f t="shared" si="169"/>
        <v>17560.396301357952</v>
      </c>
      <c r="AF46" s="702">
        <v>0</v>
      </c>
      <c r="AG46" s="699">
        <v>0</v>
      </c>
      <c r="AH46" s="699">
        <v>0</v>
      </c>
      <c r="AI46" s="699">
        <v>0</v>
      </c>
      <c r="AJ46" s="365">
        <f t="shared" si="140"/>
        <v>0</v>
      </c>
      <c r="AK46" s="366">
        <f t="shared" si="141"/>
        <v>17560.396301357952</v>
      </c>
      <c r="AL46" s="209" t="s">
        <v>237</v>
      </c>
      <c r="AM46" s="699">
        <v>26979.098561380255</v>
      </c>
      <c r="AN46" s="699">
        <v>25843.784594735527</v>
      </c>
      <c r="AO46" s="699">
        <v>22415.666008577653</v>
      </c>
      <c r="AP46" s="699">
        <v>20188.662724023412</v>
      </c>
      <c r="AQ46" s="364">
        <f t="shared" si="170"/>
        <v>95427.211888716847</v>
      </c>
      <c r="AR46" s="702">
        <v>0</v>
      </c>
      <c r="AS46" s="699">
        <v>0</v>
      </c>
      <c r="AT46" s="699">
        <v>0</v>
      </c>
      <c r="AU46" s="699">
        <v>0</v>
      </c>
      <c r="AV46" s="365">
        <f t="shared" si="143"/>
        <v>0</v>
      </c>
      <c r="AW46" s="366">
        <f t="shared" si="144"/>
        <v>95427.211888716847</v>
      </c>
      <c r="AX46" s="209" t="s">
        <v>237</v>
      </c>
      <c r="AY46" s="699">
        <v>363.80288852256399</v>
      </c>
      <c r="AZ46" s="699">
        <v>272.27538538893964</v>
      </c>
      <c r="BA46" s="699">
        <v>693.78295338630653</v>
      </c>
      <c r="BB46" s="699">
        <v>705.77036910885772</v>
      </c>
      <c r="BC46" s="364">
        <f t="shared" si="171"/>
        <v>2035.631596406668</v>
      </c>
      <c r="BD46" s="702">
        <v>0</v>
      </c>
      <c r="BE46" s="699">
        <v>0</v>
      </c>
      <c r="BF46" s="699">
        <v>0</v>
      </c>
      <c r="BG46" s="699">
        <v>0</v>
      </c>
      <c r="BH46" s="365">
        <f t="shared" si="146"/>
        <v>0</v>
      </c>
      <c r="BI46" s="366">
        <f t="shared" si="147"/>
        <v>2035.631596406668</v>
      </c>
      <c r="BJ46" s="209" t="s">
        <v>237</v>
      </c>
      <c r="BK46" s="699"/>
      <c r="BL46" s="699"/>
      <c r="BM46" s="699"/>
      <c r="BN46" s="699"/>
      <c r="BO46" s="364">
        <f t="shared" si="148"/>
        <v>0</v>
      </c>
      <c r="BP46" s="702"/>
      <c r="BQ46" s="699"/>
      <c r="BR46" s="699"/>
      <c r="BS46" s="699"/>
      <c r="BT46" s="365">
        <f t="shared" si="149"/>
        <v>0</v>
      </c>
      <c r="BU46" s="366">
        <f t="shared" si="150"/>
        <v>0</v>
      </c>
      <c r="BV46" s="209" t="s">
        <v>237</v>
      </c>
      <c r="BW46" s="699">
        <v>395.79677341769587</v>
      </c>
      <c r="BX46" s="699">
        <v>248.98356372784849</v>
      </c>
      <c r="BY46" s="699">
        <v>367.68545301177033</v>
      </c>
      <c r="BZ46" s="699">
        <v>412.90030695244798</v>
      </c>
      <c r="CA46" s="364">
        <f t="shared" si="172"/>
        <v>1425.3660971097624</v>
      </c>
      <c r="CB46" s="702">
        <v>0</v>
      </c>
      <c r="CC46" s="699">
        <v>0</v>
      </c>
      <c r="CD46" s="699">
        <v>0</v>
      </c>
      <c r="CE46" s="699">
        <v>0</v>
      </c>
      <c r="CF46" s="365">
        <f t="shared" si="152"/>
        <v>0</v>
      </c>
      <c r="CG46" s="366">
        <f t="shared" si="153"/>
        <v>1425.3660971097624</v>
      </c>
      <c r="CH46" s="209" t="s">
        <v>237</v>
      </c>
      <c r="CI46" s="365">
        <f t="shared" si="173"/>
        <v>67049.450991432779</v>
      </c>
      <c r="CJ46" s="365">
        <f t="shared" si="154"/>
        <v>56575.849893444545</v>
      </c>
      <c r="CK46" s="365">
        <f t="shared" si="155"/>
        <v>53965.154111192627</v>
      </c>
      <c r="CL46" s="365">
        <f t="shared" si="156"/>
        <v>48219.28074165649</v>
      </c>
      <c r="CM46" s="367">
        <f t="shared" si="174"/>
        <v>110786.49595124497</v>
      </c>
      <c r="CN46" s="365">
        <f t="shared" si="157"/>
        <v>0</v>
      </c>
      <c r="CO46" s="365">
        <f t="shared" si="158"/>
        <v>0</v>
      </c>
      <c r="CP46" s="365">
        <f t="shared" si="159"/>
        <v>0</v>
      </c>
      <c r="CQ46" s="365">
        <f t="shared" si="160"/>
        <v>0</v>
      </c>
      <c r="CR46" s="367">
        <f t="shared" si="161"/>
        <v>0</v>
      </c>
      <c r="CS46" s="365">
        <f t="shared" si="162"/>
        <v>67049.450991432779</v>
      </c>
      <c r="CT46" s="365">
        <f t="shared" si="163"/>
        <v>56575.849893444545</v>
      </c>
      <c r="CU46" s="365">
        <f t="shared" si="164"/>
        <v>53965.154111192627</v>
      </c>
      <c r="CV46" s="365">
        <f t="shared" si="165"/>
        <v>48219.28074165649</v>
      </c>
      <c r="CW46" s="367">
        <f t="shared" si="166"/>
        <v>110786.49595124497</v>
      </c>
    </row>
    <row r="47" spans="1:106" ht="15.75" customHeight="1">
      <c r="A47" s="79" t="s">
        <v>239</v>
      </c>
      <c r="B47" s="209">
        <v>24</v>
      </c>
      <c r="C47" s="699">
        <v>8071.6467008237332</v>
      </c>
      <c r="D47" s="699">
        <v>3867.5701565441309</v>
      </c>
      <c r="E47" s="699">
        <v>4231.8246914129904</v>
      </c>
      <c r="F47" s="699">
        <v>8651.253367997806</v>
      </c>
      <c r="G47" s="364">
        <f t="shared" si="167"/>
        <v>24822.294916778661</v>
      </c>
      <c r="H47" s="702">
        <v>19148.977714725588</v>
      </c>
      <c r="I47" s="699">
        <v>11129.403389565714</v>
      </c>
      <c r="J47" s="699">
        <v>10773.001104256655</v>
      </c>
      <c r="K47" s="699">
        <v>23418.045100854386</v>
      </c>
      <c r="L47" s="365">
        <f t="shared" si="134"/>
        <v>64469.427309402337</v>
      </c>
      <c r="M47" s="366">
        <f t="shared" si="135"/>
        <v>89291.722226180995</v>
      </c>
      <c r="N47" s="209">
        <v>24</v>
      </c>
      <c r="O47" s="699">
        <v>11157.144835937694</v>
      </c>
      <c r="P47" s="699">
        <v>5827.7996441602199</v>
      </c>
      <c r="Q47" s="699">
        <v>5168.303535874541</v>
      </c>
      <c r="R47" s="699">
        <v>8696.6997243366841</v>
      </c>
      <c r="S47" s="364">
        <f t="shared" si="168"/>
        <v>30849.947740309137</v>
      </c>
      <c r="T47" s="702">
        <v>22120.839330261773</v>
      </c>
      <c r="U47" s="699">
        <v>24411.38485595358</v>
      </c>
      <c r="V47" s="699">
        <v>19383.641363114428</v>
      </c>
      <c r="W47" s="699">
        <v>34521.577441601752</v>
      </c>
      <c r="X47" s="365">
        <f t="shared" si="137"/>
        <v>100437.44299093154</v>
      </c>
      <c r="Y47" s="366">
        <f t="shared" si="138"/>
        <v>131287.39073124068</v>
      </c>
      <c r="Z47" s="209">
        <v>24</v>
      </c>
      <c r="AA47" s="699">
        <v>5664.7830646963375</v>
      </c>
      <c r="AB47" s="699">
        <v>4115.5591438034053</v>
      </c>
      <c r="AC47" s="699">
        <v>4402.3700964741365</v>
      </c>
      <c r="AD47" s="699">
        <v>5764.2480708264047</v>
      </c>
      <c r="AE47" s="364">
        <f t="shared" si="169"/>
        <v>19946.960375800285</v>
      </c>
      <c r="AF47" s="702">
        <v>12667.776570821072</v>
      </c>
      <c r="AG47" s="699">
        <v>14635.614396408248</v>
      </c>
      <c r="AH47" s="699">
        <v>16285.479063555622</v>
      </c>
      <c r="AI47" s="699">
        <v>20241.879934016801</v>
      </c>
      <c r="AJ47" s="365">
        <f t="shared" si="140"/>
        <v>63830.74996480174</v>
      </c>
      <c r="AK47" s="366">
        <f t="shared" si="141"/>
        <v>83777.710340602032</v>
      </c>
      <c r="AL47" s="209">
        <v>24</v>
      </c>
      <c r="AM47" s="699">
        <v>7045.6804953423007</v>
      </c>
      <c r="AN47" s="699">
        <v>6227.8329472294117</v>
      </c>
      <c r="AO47" s="699">
        <v>6532.3067226394724</v>
      </c>
      <c r="AP47" s="699">
        <v>10489.363785107167</v>
      </c>
      <c r="AQ47" s="364">
        <f t="shared" si="170"/>
        <v>30295.183950318351</v>
      </c>
      <c r="AR47" s="702">
        <v>17250.271140116296</v>
      </c>
      <c r="AS47" s="699">
        <v>25433.118926547766</v>
      </c>
      <c r="AT47" s="699">
        <v>27350.818981490509</v>
      </c>
      <c r="AU47" s="699">
        <v>48659.499641834038</v>
      </c>
      <c r="AV47" s="365">
        <f t="shared" si="143"/>
        <v>118693.70868998862</v>
      </c>
      <c r="AW47" s="366">
        <f t="shared" si="144"/>
        <v>148988.89264030696</v>
      </c>
      <c r="AX47" s="209">
        <v>24</v>
      </c>
      <c r="AY47" s="699">
        <v>108.52704667752992</v>
      </c>
      <c r="AZ47" s="699">
        <v>37.035977819442323</v>
      </c>
      <c r="BA47" s="699">
        <v>112.10295472035385</v>
      </c>
      <c r="BB47" s="699">
        <v>1139.2987726393567</v>
      </c>
      <c r="BC47" s="364">
        <f t="shared" si="171"/>
        <v>1396.9647518566828</v>
      </c>
      <c r="BD47" s="702">
        <v>167.71369718459169</v>
      </c>
      <c r="BE47" s="699">
        <v>675.29370014609151</v>
      </c>
      <c r="BF47" s="699">
        <v>383.74389288310755</v>
      </c>
      <c r="BG47" s="699">
        <v>4731.6038018730114</v>
      </c>
      <c r="BH47" s="365">
        <f t="shared" si="146"/>
        <v>5958.355092086802</v>
      </c>
      <c r="BI47" s="366">
        <f t="shared" si="147"/>
        <v>7355.3198439434846</v>
      </c>
      <c r="BJ47" s="209">
        <v>24</v>
      </c>
      <c r="BK47" s="699"/>
      <c r="BL47" s="699"/>
      <c r="BM47" s="699"/>
      <c r="BN47" s="699"/>
      <c r="BO47" s="364">
        <f t="shared" si="148"/>
        <v>0</v>
      </c>
      <c r="BP47" s="702"/>
      <c r="BQ47" s="699"/>
      <c r="BR47" s="699"/>
      <c r="BS47" s="699"/>
      <c r="BT47" s="365">
        <f t="shared" si="149"/>
        <v>0</v>
      </c>
      <c r="BU47" s="366">
        <f t="shared" si="150"/>
        <v>0</v>
      </c>
      <c r="BV47" s="209">
        <v>24</v>
      </c>
      <c r="BW47" s="699">
        <v>471.00727080202688</v>
      </c>
      <c r="BX47" s="699">
        <v>174.30405614940165</v>
      </c>
      <c r="BY47" s="699">
        <v>274.40507593633311</v>
      </c>
      <c r="BZ47" s="699">
        <v>194.51648574785315</v>
      </c>
      <c r="CA47" s="364">
        <f t="shared" si="172"/>
        <v>1114.2328886356149</v>
      </c>
      <c r="CB47" s="702">
        <v>1389.9831021080329</v>
      </c>
      <c r="CC47" s="699">
        <v>799.23626042023386</v>
      </c>
      <c r="CD47" s="699">
        <v>1231.7950773200801</v>
      </c>
      <c r="CE47" s="699">
        <v>848.0343721600459</v>
      </c>
      <c r="CF47" s="365">
        <f t="shared" si="152"/>
        <v>4269.0488120083928</v>
      </c>
      <c r="CG47" s="366">
        <f t="shared" si="153"/>
        <v>5383.2817006440073</v>
      </c>
      <c r="CH47" s="209">
        <v>24</v>
      </c>
      <c r="CI47" s="365">
        <f t="shared" si="173"/>
        <v>32518.789414279621</v>
      </c>
      <c r="CJ47" s="365">
        <f t="shared" si="154"/>
        <v>20250.101925706011</v>
      </c>
      <c r="CK47" s="365">
        <f t="shared" si="155"/>
        <v>20721.313077057828</v>
      </c>
      <c r="CL47" s="365">
        <f t="shared" si="156"/>
        <v>34935.380206655267</v>
      </c>
      <c r="CM47" s="367">
        <f t="shared" si="174"/>
        <v>56786.475545723413</v>
      </c>
      <c r="CN47" s="365">
        <f t="shared" si="157"/>
        <v>72745.561555217355</v>
      </c>
      <c r="CO47" s="365">
        <f t="shared" si="158"/>
        <v>77084.051529041652</v>
      </c>
      <c r="CP47" s="365">
        <f t="shared" si="159"/>
        <v>75408.479482620416</v>
      </c>
      <c r="CQ47" s="365">
        <f t="shared" si="160"/>
        <v>132420.64029234005</v>
      </c>
      <c r="CR47" s="367">
        <f t="shared" si="161"/>
        <v>169175.91911234229</v>
      </c>
      <c r="CS47" s="365">
        <f t="shared" si="162"/>
        <v>105264.35096949697</v>
      </c>
      <c r="CT47" s="365">
        <f t="shared" si="163"/>
        <v>97334.153454747662</v>
      </c>
      <c r="CU47" s="365">
        <f t="shared" si="164"/>
        <v>96129.792559678244</v>
      </c>
      <c r="CV47" s="365">
        <f t="shared" si="165"/>
        <v>167356.02049899532</v>
      </c>
      <c r="CW47" s="367">
        <f t="shared" si="166"/>
        <v>225962.39465806569</v>
      </c>
    </row>
    <row r="48" spans="1:106" ht="15.75" customHeight="1">
      <c r="A48" s="79" t="s">
        <v>240</v>
      </c>
      <c r="B48" s="209">
        <v>25</v>
      </c>
      <c r="C48" s="699">
        <v>0</v>
      </c>
      <c r="D48" s="699">
        <v>4855.2103133595301</v>
      </c>
      <c r="E48" s="699">
        <v>11895.95403517056</v>
      </c>
      <c r="F48" s="699">
        <v>9878.9419035032788</v>
      </c>
      <c r="G48" s="364">
        <f t="shared" si="167"/>
        <v>26630.106252033365</v>
      </c>
      <c r="H48" s="702">
        <v>0</v>
      </c>
      <c r="I48" s="699">
        <v>19334.079960617586</v>
      </c>
      <c r="J48" s="699">
        <v>47305.742439460904</v>
      </c>
      <c r="K48" s="699">
        <v>38728.088513847455</v>
      </c>
      <c r="L48" s="365">
        <f t="shared" si="134"/>
        <v>105367.91091392595</v>
      </c>
      <c r="M48" s="366">
        <f t="shared" si="135"/>
        <v>131998.01716595932</v>
      </c>
      <c r="N48" s="209">
        <v>25</v>
      </c>
      <c r="O48" s="699">
        <v>8446.0932846567594</v>
      </c>
      <c r="P48" s="699">
        <v>18826.980756310193</v>
      </c>
      <c r="Q48" s="699">
        <v>26020.675019135775</v>
      </c>
      <c r="R48" s="699">
        <v>65667.388675544338</v>
      </c>
      <c r="S48" s="364">
        <f t="shared" si="168"/>
        <v>118961.13773564706</v>
      </c>
      <c r="T48" s="702">
        <v>27551.362211158445</v>
      </c>
      <c r="U48" s="699">
        <v>36679.514894001659</v>
      </c>
      <c r="V48" s="699">
        <v>8671.5809728477907</v>
      </c>
      <c r="W48" s="699">
        <v>64974.455437358025</v>
      </c>
      <c r="X48" s="365">
        <f t="shared" si="137"/>
        <v>137876.91351536592</v>
      </c>
      <c r="Y48" s="366">
        <f t="shared" si="138"/>
        <v>256838.05125101298</v>
      </c>
      <c r="Z48" s="209">
        <v>25</v>
      </c>
      <c r="AA48" s="699">
        <v>11207.522179649985</v>
      </c>
      <c r="AB48" s="699">
        <v>1823.1788354607997</v>
      </c>
      <c r="AC48" s="699">
        <v>12354.349403249875</v>
      </c>
      <c r="AD48" s="699">
        <v>10930.817058169552</v>
      </c>
      <c r="AE48" s="364">
        <f t="shared" si="169"/>
        <v>36315.867476530213</v>
      </c>
      <c r="AF48" s="702">
        <v>12835.614512552465</v>
      </c>
      <c r="AG48" s="699">
        <v>7274.0014745252656</v>
      </c>
      <c r="AH48" s="699">
        <v>21435.134346575654</v>
      </c>
      <c r="AI48" s="699">
        <v>89361.916685243908</v>
      </c>
      <c r="AJ48" s="365">
        <f t="shared" si="140"/>
        <v>130906.66701889729</v>
      </c>
      <c r="AK48" s="366">
        <f t="shared" si="141"/>
        <v>167222.53449542751</v>
      </c>
      <c r="AL48" s="209">
        <v>25</v>
      </c>
      <c r="AM48" s="699">
        <v>93422.182190824664</v>
      </c>
      <c r="AN48" s="699">
        <v>110320.84082633964</v>
      </c>
      <c r="AO48" s="699">
        <v>113460.22575623843</v>
      </c>
      <c r="AP48" s="699">
        <v>142748.32642982961</v>
      </c>
      <c r="AQ48" s="364">
        <f t="shared" si="170"/>
        <v>459951.57520323235</v>
      </c>
      <c r="AR48" s="702">
        <v>145283.56356901521</v>
      </c>
      <c r="AS48" s="699">
        <v>174541.95040174286</v>
      </c>
      <c r="AT48" s="699">
        <v>113726.6449145926</v>
      </c>
      <c r="AU48" s="699">
        <v>183675.45485578728</v>
      </c>
      <c r="AV48" s="365">
        <f t="shared" si="143"/>
        <v>617227.61374113802</v>
      </c>
      <c r="AW48" s="366">
        <f t="shared" si="144"/>
        <v>1077179.1889443705</v>
      </c>
      <c r="AX48" s="209">
        <v>25</v>
      </c>
      <c r="AY48" s="699">
        <v>0</v>
      </c>
      <c r="AZ48" s="699">
        <v>0</v>
      </c>
      <c r="BA48" s="699">
        <v>0</v>
      </c>
      <c r="BB48" s="699">
        <v>0</v>
      </c>
      <c r="BC48" s="364">
        <f t="shared" si="171"/>
        <v>0</v>
      </c>
      <c r="BD48" s="702">
        <v>0</v>
      </c>
      <c r="BE48" s="699">
        <v>0</v>
      </c>
      <c r="BF48" s="699">
        <v>0</v>
      </c>
      <c r="BG48" s="699">
        <v>0</v>
      </c>
      <c r="BH48" s="365">
        <f t="shared" si="146"/>
        <v>0</v>
      </c>
      <c r="BI48" s="366">
        <f t="shared" si="147"/>
        <v>0</v>
      </c>
      <c r="BJ48" s="209">
        <v>25</v>
      </c>
      <c r="BK48" s="699"/>
      <c r="BL48" s="699"/>
      <c r="BM48" s="699"/>
      <c r="BN48" s="699"/>
      <c r="BO48" s="364">
        <f t="shared" si="148"/>
        <v>0</v>
      </c>
      <c r="BP48" s="702"/>
      <c r="BQ48" s="699"/>
      <c r="BR48" s="699"/>
      <c r="BS48" s="699"/>
      <c r="BT48" s="365">
        <f t="shared" si="149"/>
        <v>0</v>
      </c>
      <c r="BU48" s="366">
        <f t="shared" si="150"/>
        <v>0</v>
      </c>
      <c r="BV48" s="209">
        <v>25</v>
      </c>
      <c r="BW48" s="699">
        <v>156574.26400384583</v>
      </c>
      <c r="BX48" s="699">
        <v>129477.38940942612</v>
      </c>
      <c r="BY48" s="699">
        <v>195939.84090184863</v>
      </c>
      <c r="BZ48" s="699">
        <v>203964.40030922566</v>
      </c>
      <c r="CA48" s="364">
        <f t="shared" si="172"/>
        <v>685955.89462434617</v>
      </c>
      <c r="CB48" s="702">
        <v>46800.934783757788</v>
      </c>
      <c r="CC48" s="699">
        <v>111011.59895591525</v>
      </c>
      <c r="CD48" s="699">
        <v>50791.454335587907</v>
      </c>
      <c r="CE48" s="699">
        <v>5565.4567473736088</v>
      </c>
      <c r="CF48" s="365">
        <f t="shared" si="152"/>
        <v>214169.44482263454</v>
      </c>
      <c r="CG48" s="366">
        <f t="shared" si="153"/>
        <v>900125.33944698074</v>
      </c>
      <c r="CH48" s="209">
        <v>25</v>
      </c>
      <c r="CI48" s="365">
        <f t="shared" si="173"/>
        <v>269650.06165897724</v>
      </c>
      <c r="CJ48" s="365">
        <f t="shared" si="154"/>
        <v>265303.60014089628</v>
      </c>
      <c r="CK48" s="365">
        <f t="shared" si="155"/>
        <v>359671.0451156433</v>
      </c>
      <c r="CL48" s="365">
        <f t="shared" si="156"/>
        <v>433189.87437627243</v>
      </c>
      <c r="CM48" s="367">
        <f t="shared" si="174"/>
        <v>831547.13861202658</v>
      </c>
      <c r="CN48" s="365">
        <f t="shared" si="157"/>
        <v>232471.47507648391</v>
      </c>
      <c r="CO48" s="365">
        <f t="shared" si="158"/>
        <v>348841.14568680263</v>
      </c>
      <c r="CP48" s="365">
        <f t="shared" si="159"/>
        <v>241930.55700906488</v>
      </c>
      <c r="CQ48" s="365">
        <f t="shared" si="160"/>
        <v>382305.3722396103</v>
      </c>
      <c r="CR48" s="367">
        <f t="shared" si="161"/>
        <v>457414.26925192645</v>
      </c>
      <c r="CS48" s="365">
        <f t="shared" si="162"/>
        <v>502121.53673546115</v>
      </c>
      <c r="CT48" s="365">
        <f t="shared" si="163"/>
        <v>614144.74582769885</v>
      </c>
      <c r="CU48" s="365">
        <f t="shared" si="164"/>
        <v>601601.60212470824</v>
      </c>
      <c r="CV48" s="365">
        <f t="shared" si="165"/>
        <v>815495.24661588273</v>
      </c>
      <c r="CW48" s="367">
        <f t="shared" si="166"/>
        <v>1288961.4078639532</v>
      </c>
    </row>
    <row r="49" spans="1:101" ht="15.75" customHeight="1">
      <c r="A49" s="79" t="s">
        <v>241</v>
      </c>
      <c r="B49" s="209">
        <v>26</v>
      </c>
      <c r="C49" s="699">
        <v>18493.977260657266</v>
      </c>
      <c r="D49" s="699">
        <v>31517.806306560502</v>
      </c>
      <c r="E49" s="699">
        <v>10857.360025894965</v>
      </c>
      <c r="F49" s="699">
        <v>21719.811597247299</v>
      </c>
      <c r="G49" s="364">
        <f t="shared" si="167"/>
        <v>82588.955190360037</v>
      </c>
      <c r="H49" s="702">
        <v>0</v>
      </c>
      <c r="I49" s="699">
        <v>0</v>
      </c>
      <c r="J49" s="699">
        <v>37370.278060190773</v>
      </c>
      <c r="K49" s="699">
        <v>12721.158441926833</v>
      </c>
      <c r="L49" s="365">
        <f t="shared" si="134"/>
        <v>50091.436502117605</v>
      </c>
      <c r="M49" s="366">
        <f t="shared" si="135"/>
        <v>132680.39169247763</v>
      </c>
      <c r="N49" s="209">
        <v>26</v>
      </c>
      <c r="O49" s="699">
        <v>51112.186330168486</v>
      </c>
      <c r="P49" s="699">
        <v>46299.503630541796</v>
      </c>
      <c r="Q49" s="699">
        <v>4840.6835387154797</v>
      </c>
      <c r="R49" s="699">
        <v>21905.695161433592</v>
      </c>
      <c r="S49" s="364">
        <f t="shared" si="168"/>
        <v>124158.06866085937</v>
      </c>
      <c r="T49" s="702">
        <v>0</v>
      </c>
      <c r="U49" s="699">
        <v>0</v>
      </c>
      <c r="V49" s="699">
        <v>12588.719097894997</v>
      </c>
      <c r="W49" s="699">
        <v>4996.9778569522214</v>
      </c>
      <c r="X49" s="365">
        <f t="shared" si="137"/>
        <v>17585.696954847219</v>
      </c>
      <c r="Y49" s="366">
        <f t="shared" si="138"/>
        <v>141743.76561570659</v>
      </c>
      <c r="Z49" s="209">
        <v>26</v>
      </c>
      <c r="AA49" s="699">
        <v>9890.7353629242261</v>
      </c>
      <c r="AB49" s="699">
        <v>2549.4314545760667</v>
      </c>
      <c r="AC49" s="699">
        <v>2643.2943204424259</v>
      </c>
      <c r="AD49" s="699">
        <v>10713.199551853404</v>
      </c>
      <c r="AE49" s="364">
        <f t="shared" si="169"/>
        <v>25796.660689796125</v>
      </c>
      <c r="AF49" s="702">
        <v>0</v>
      </c>
      <c r="AG49" s="699">
        <v>0</v>
      </c>
      <c r="AH49" s="699">
        <v>9158.5748904032298</v>
      </c>
      <c r="AI49" s="699">
        <v>4582.1695854944865</v>
      </c>
      <c r="AJ49" s="365">
        <f t="shared" si="140"/>
        <v>13740.744475897716</v>
      </c>
      <c r="AK49" s="366">
        <f t="shared" si="141"/>
        <v>39537.405165693839</v>
      </c>
      <c r="AL49" s="209">
        <v>26</v>
      </c>
      <c r="AM49" s="699">
        <v>1482940.1583843539</v>
      </c>
      <c r="AN49" s="699">
        <v>1505487.6878332936</v>
      </c>
      <c r="AO49" s="699">
        <v>456878.79125816934</v>
      </c>
      <c r="AP49" s="699">
        <v>1327612.7556377654</v>
      </c>
      <c r="AQ49" s="364">
        <f t="shared" si="170"/>
        <v>4772919.3931135815</v>
      </c>
      <c r="AR49" s="702">
        <v>207.21672540082938</v>
      </c>
      <c r="AS49" s="699">
        <v>139.84262131407635</v>
      </c>
      <c r="AT49" s="699">
        <v>1335030.9124053339</v>
      </c>
      <c r="AU49" s="699">
        <v>498752.82931901666</v>
      </c>
      <c r="AV49" s="365">
        <f t="shared" si="143"/>
        <v>1834130.8010710655</v>
      </c>
      <c r="AW49" s="366">
        <f t="shared" si="144"/>
        <v>6607050.1941846469</v>
      </c>
      <c r="AX49" s="209">
        <v>26</v>
      </c>
      <c r="AY49" s="699">
        <v>183541.98627543618</v>
      </c>
      <c r="AZ49" s="699">
        <v>151166.49033624076</v>
      </c>
      <c r="BA49" s="699">
        <v>78728.486422436748</v>
      </c>
      <c r="BB49" s="699">
        <v>296205.39188514953</v>
      </c>
      <c r="BC49" s="364">
        <f t="shared" si="171"/>
        <v>709642.35491926328</v>
      </c>
      <c r="BD49" s="702">
        <v>0</v>
      </c>
      <c r="BE49" s="699">
        <v>0</v>
      </c>
      <c r="BF49" s="699">
        <v>271343.31915561843</v>
      </c>
      <c r="BG49" s="699">
        <v>114696.96541090553</v>
      </c>
      <c r="BH49" s="365">
        <f t="shared" si="146"/>
        <v>386040.28456652397</v>
      </c>
      <c r="BI49" s="366">
        <f t="shared" si="147"/>
        <v>1095682.6394857871</v>
      </c>
      <c r="BJ49" s="209">
        <v>26</v>
      </c>
      <c r="BK49" s="699"/>
      <c r="BL49" s="699"/>
      <c r="BM49" s="699"/>
      <c r="BN49" s="699"/>
      <c r="BO49" s="364">
        <f t="shared" si="148"/>
        <v>0</v>
      </c>
      <c r="BP49" s="702"/>
      <c r="BQ49" s="699"/>
      <c r="BR49" s="699"/>
      <c r="BS49" s="699"/>
      <c r="BT49" s="365">
        <f t="shared" si="149"/>
        <v>0</v>
      </c>
      <c r="BU49" s="366">
        <f t="shared" si="150"/>
        <v>0</v>
      </c>
      <c r="BV49" s="209">
        <v>26</v>
      </c>
      <c r="BW49" s="699">
        <v>0</v>
      </c>
      <c r="BX49" s="699">
        <v>0</v>
      </c>
      <c r="BY49" s="699">
        <v>171.91716082177251</v>
      </c>
      <c r="BZ49" s="699">
        <v>59.941114215461823</v>
      </c>
      <c r="CA49" s="364">
        <f t="shared" si="172"/>
        <v>231.85827503723434</v>
      </c>
      <c r="CB49" s="702">
        <v>0</v>
      </c>
      <c r="CC49" s="699">
        <v>0</v>
      </c>
      <c r="CD49" s="699">
        <v>0</v>
      </c>
      <c r="CE49" s="699">
        <v>0</v>
      </c>
      <c r="CF49" s="365">
        <f t="shared" si="152"/>
        <v>0</v>
      </c>
      <c r="CG49" s="366">
        <f t="shared" si="153"/>
        <v>231.85827503723434</v>
      </c>
      <c r="CH49" s="209">
        <v>26</v>
      </c>
      <c r="CI49" s="365">
        <f t="shared" si="173"/>
        <v>1745979.04361354</v>
      </c>
      <c r="CJ49" s="365">
        <f t="shared" si="154"/>
        <v>1737020.9195612126</v>
      </c>
      <c r="CK49" s="365">
        <f t="shared" si="155"/>
        <v>554120.53272648074</v>
      </c>
      <c r="CL49" s="365">
        <f t="shared" si="156"/>
        <v>1678216.7949476647</v>
      </c>
      <c r="CM49" s="367">
        <f t="shared" si="174"/>
        <v>206978.88212625662</v>
      </c>
      <c r="CN49" s="365">
        <f t="shared" si="157"/>
        <v>207.21672540082938</v>
      </c>
      <c r="CO49" s="365">
        <f t="shared" si="158"/>
        <v>139.84262131407635</v>
      </c>
      <c r="CP49" s="365">
        <f t="shared" si="159"/>
        <v>1665491.8036094415</v>
      </c>
      <c r="CQ49" s="365">
        <f t="shared" si="160"/>
        <v>635750.10061429569</v>
      </c>
      <c r="CR49" s="367">
        <f t="shared" si="161"/>
        <v>67677.133456964832</v>
      </c>
      <c r="CS49" s="365">
        <f t="shared" si="162"/>
        <v>1746186.2603389409</v>
      </c>
      <c r="CT49" s="365">
        <f t="shared" si="163"/>
        <v>1737160.7621825268</v>
      </c>
      <c r="CU49" s="365">
        <f t="shared" si="164"/>
        <v>2219612.3363359221</v>
      </c>
      <c r="CV49" s="365">
        <f t="shared" si="165"/>
        <v>2313966.8955619605</v>
      </c>
      <c r="CW49" s="367">
        <f t="shared" si="166"/>
        <v>274656.01558322145</v>
      </c>
    </row>
    <row r="50" spans="1:101" ht="15.75" customHeight="1">
      <c r="A50" s="79" t="s">
        <v>242</v>
      </c>
      <c r="B50" s="209">
        <v>27</v>
      </c>
      <c r="C50" s="699">
        <v>2664.4054355619023</v>
      </c>
      <c r="D50" s="699">
        <v>2864.5707503082353</v>
      </c>
      <c r="E50" s="699">
        <v>10890.520219567636</v>
      </c>
      <c r="F50" s="699">
        <v>10206.590450290958</v>
      </c>
      <c r="G50" s="364">
        <f t="shared" si="167"/>
        <v>26626.086855728732</v>
      </c>
      <c r="H50" s="702">
        <v>9523.4088020699819</v>
      </c>
      <c r="I50" s="699">
        <v>10016.520390303942</v>
      </c>
      <c r="J50" s="699">
        <v>20410.265951544618</v>
      </c>
      <c r="K50" s="699">
        <v>38718.023904403832</v>
      </c>
      <c r="L50" s="365">
        <f t="shared" si="134"/>
        <v>78668.219048322368</v>
      </c>
      <c r="M50" s="366">
        <f t="shared" si="135"/>
        <v>105294.3059040511</v>
      </c>
      <c r="N50" s="209">
        <v>27</v>
      </c>
      <c r="O50" s="699">
        <v>54928.753775305639</v>
      </c>
      <c r="P50" s="699">
        <v>75607.055697743534</v>
      </c>
      <c r="Q50" s="699">
        <v>55874.983736492075</v>
      </c>
      <c r="R50" s="699">
        <v>41621.503125930147</v>
      </c>
      <c r="S50" s="364">
        <f t="shared" si="168"/>
        <v>228032.29633547139</v>
      </c>
      <c r="T50" s="702">
        <v>63603.042018927583</v>
      </c>
      <c r="U50" s="699">
        <v>74581.579324380698</v>
      </c>
      <c r="V50" s="699">
        <v>93959.440641242007</v>
      </c>
      <c r="W50" s="699">
        <v>77889.250134341768</v>
      </c>
      <c r="X50" s="365">
        <f t="shared" si="137"/>
        <v>310033.31211889203</v>
      </c>
      <c r="Y50" s="366">
        <f t="shared" si="138"/>
        <v>538065.60845436342</v>
      </c>
      <c r="Z50" s="209">
        <v>27</v>
      </c>
      <c r="AA50" s="699">
        <v>13985.717091153754</v>
      </c>
      <c r="AB50" s="699">
        <v>12342.132936429767</v>
      </c>
      <c r="AC50" s="699">
        <v>6640.6154068159585</v>
      </c>
      <c r="AD50" s="699">
        <v>25120.037214805881</v>
      </c>
      <c r="AE50" s="364">
        <f t="shared" si="169"/>
        <v>58088.502649205358</v>
      </c>
      <c r="AF50" s="702">
        <v>10371.603225301238</v>
      </c>
      <c r="AG50" s="699">
        <v>22479.829000954469</v>
      </c>
      <c r="AH50" s="699">
        <v>18640.527026938398</v>
      </c>
      <c r="AI50" s="699">
        <v>53842.559936701233</v>
      </c>
      <c r="AJ50" s="365">
        <f t="shared" si="140"/>
        <v>105334.51918989533</v>
      </c>
      <c r="AK50" s="366">
        <f t="shared" si="141"/>
        <v>163423.02183910069</v>
      </c>
      <c r="AL50" s="209">
        <v>27</v>
      </c>
      <c r="AM50" s="699">
        <v>355222.21001028956</v>
      </c>
      <c r="AN50" s="699">
        <v>424501.01157388982</v>
      </c>
      <c r="AO50" s="699">
        <v>473272.65405381651</v>
      </c>
      <c r="AP50" s="699">
        <v>499575.82220142079</v>
      </c>
      <c r="AQ50" s="364">
        <f t="shared" si="170"/>
        <v>1752571.6978394168</v>
      </c>
      <c r="AR50" s="702">
        <v>231643.33916616865</v>
      </c>
      <c r="AS50" s="699">
        <v>277288.61241227324</v>
      </c>
      <c r="AT50" s="699">
        <v>360843.10336439946</v>
      </c>
      <c r="AU50" s="699">
        <v>310346.59455921204</v>
      </c>
      <c r="AV50" s="365">
        <f t="shared" si="143"/>
        <v>1180121.6495020534</v>
      </c>
      <c r="AW50" s="366">
        <f t="shared" si="144"/>
        <v>2932693.3473414704</v>
      </c>
      <c r="AX50" s="209">
        <v>27</v>
      </c>
      <c r="AY50" s="699">
        <v>1071.998598851809</v>
      </c>
      <c r="AZ50" s="699">
        <v>1772.6223285880117</v>
      </c>
      <c r="BA50" s="699">
        <v>3039.910416135433</v>
      </c>
      <c r="BB50" s="699">
        <v>1978.9483499801843</v>
      </c>
      <c r="BC50" s="364">
        <f t="shared" si="171"/>
        <v>7863.4796935554386</v>
      </c>
      <c r="BD50" s="702">
        <v>485.89307886162175</v>
      </c>
      <c r="BE50" s="699">
        <v>844.06630536773298</v>
      </c>
      <c r="BF50" s="699">
        <v>11930.806509918255</v>
      </c>
      <c r="BG50" s="699">
        <v>7938.6587841310284</v>
      </c>
      <c r="BH50" s="365">
        <f t="shared" si="146"/>
        <v>21199.424678278636</v>
      </c>
      <c r="BI50" s="366">
        <f t="shared" si="147"/>
        <v>29062.904371834076</v>
      </c>
      <c r="BJ50" s="209">
        <v>27</v>
      </c>
      <c r="BK50" s="699"/>
      <c r="BL50" s="699"/>
      <c r="BM50" s="699"/>
      <c r="BN50" s="699"/>
      <c r="BO50" s="364">
        <f t="shared" si="148"/>
        <v>0</v>
      </c>
      <c r="BP50" s="702"/>
      <c r="BQ50" s="699"/>
      <c r="BR50" s="699"/>
      <c r="BS50" s="699"/>
      <c r="BT50" s="365">
        <f t="shared" si="149"/>
        <v>0</v>
      </c>
      <c r="BU50" s="366">
        <f t="shared" si="150"/>
        <v>0</v>
      </c>
      <c r="BV50" s="209">
        <v>27</v>
      </c>
      <c r="BW50" s="699">
        <v>7330.3673774559284</v>
      </c>
      <c r="BX50" s="699">
        <v>4604.8704158307746</v>
      </c>
      <c r="BY50" s="699">
        <v>8564.7925557685649</v>
      </c>
      <c r="BZ50" s="699">
        <v>181.27639898352925</v>
      </c>
      <c r="CA50" s="364">
        <f t="shared" si="172"/>
        <v>20681.306748038798</v>
      </c>
      <c r="CB50" s="702">
        <v>1811.6249723043068</v>
      </c>
      <c r="CC50" s="699">
        <v>6404.052249101459</v>
      </c>
      <c r="CD50" s="699">
        <v>1440.0316682199905</v>
      </c>
      <c r="CE50" s="699">
        <v>752.10583849319005</v>
      </c>
      <c r="CF50" s="365">
        <f t="shared" si="152"/>
        <v>10407.814728118945</v>
      </c>
      <c r="CG50" s="366">
        <f t="shared" si="153"/>
        <v>31089.121476157743</v>
      </c>
      <c r="CH50" s="209">
        <v>27</v>
      </c>
      <c r="CI50" s="365">
        <f t="shared" si="173"/>
        <v>435203.4522886186</v>
      </c>
      <c r="CJ50" s="365">
        <f t="shared" si="154"/>
        <v>521692.26370279014</v>
      </c>
      <c r="CK50" s="365">
        <f t="shared" si="155"/>
        <v>558283.47638859611</v>
      </c>
      <c r="CL50" s="365">
        <f t="shared" si="156"/>
        <v>578684.17774141149</v>
      </c>
      <c r="CM50" s="367">
        <f t="shared" si="174"/>
        <v>275339.68993923895</v>
      </c>
      <c r="CN50" s="365">
        <f t="shared" si="157"/>
        <v>317438.9112636334</v>
      </c>
      <c r="CO50" s="365">
        <f t="shared" si="158"/>
        <v>391614.65968238155</v>
      </c>
      <c r="CP50" s="365">
        <f t="shared" si="159"/>
        <v>507224.17516226275</v>
      </c>
      <c r="CQ50" s="365">
        <f t="shared" si="160"/>
        <v>489487.19315728312</v>
      </c>
      <c r="CR50" s="367">
        <f t="shared" si="161"/>
        <v>399109.34589533333</v>
      </c>
      <c r="CS50" s="365">
        <f t="shared" si="162"/>
        <v>752642.36355225206</v>
      </c>
      <c r="CT50" s="365">
        <f t="shared" si="163"/>
        <v>913306.92338517169</v>
      </c>
      <c r="CU50" s="365">
        <f t="shared" si="164"/>
        <v>1065507.6515508587</v>
      </c>
      <c r="CV50" s="365">
        <f t="shared" si="165"/>
        <v>1068171.3708986947</v>
      </c>
      <c r="CW50" s="367">
        <f t="shared" si="166"/>
        <v>674449.03583457228</v>
      </c>
    </row>
    <row r="51" spans="1:101" ht="15.75" customHeight="1">
      <c r="A51" s="79" t="s">
        <v>243</v>
      </c>
      <c r="B51" s="209">
        <v>28</v>
      </c>
      <c r="C51" s="699">
        <v>39963.582599565401</v>
      </c>
      <c r="D51" s="699">
        <v>33998.749488283749</v>
      </c>
      <c r="E51" s="699">
        <v>41097.904823647135</v>
      </c>
      <c r="F51" s="699">
        <v>64408.453753196576</v>
      </c>
      <c r="G51" s="364">
        <f t="shared" si="167"/>
        <v>179468.69066469287</v>
      </c>
      <c r="H51" s="702">
        <v>0</v>
      </c>
      <c r="I51" s="699">
        <v>0</v>
      </c>
      <c r="J51" s="699">
        <v>0</v>
      </c>
      <c r="K51" s="699">
        <v>0</v>
      </c>
      <c r="L51" s="365">
        <f t="shared" si="134"/>
        <v>0</v>
      </c>
      <c r="M51" s="366">
        <f t="shared" si="135"/>
        <v>179468.69066469287</v>
      </c>
      <c r="N51" s="209">
        <v>28</v>
      </c>
      <c r="O51" s="699">
        <v>3131.0813923897795</v>
      </c>
      <c r="P51" s="699">
        <v>8920.6719968667421</v>
      </c>
      <c r="Q51" s="699">
        <v>14229.963271158005</v>
      </c>
      <c r="R51" s="699">
        <v>22282.72646154428</v>
      </c>
      <c r="S51" s="364">
        <f t="shared" si="168"/>
        <v>48564.443121958808</v>
      </c>
      <c r="T51" s="702">
        <v>0</v>
      </c>
      <c r="U51" s="699">
        <v>0</v>
      </c>
      <c r="V51" s="699">
        <v>0</v>
      </c>
      <c r="W51" s="699">
        <v>0</v>
      </c>
      <c r="X51" s="365">
        <f t="shared" si="137"/>
        <v>0</v>
      </c>
      <c r="Y51" s="366">
        <f t="shared" si="138"/>
        <v>48564.443121958808</v>
      </c>
      <c r="Z51" s="209">
        <v>28</v>
      </c>
      <c r="AA51" s="699">
        <v>0</v>
      </c>
      <c r="AB51" s="699">
        <v>0</v>
      </c>
      <c r="AC51" s="699">
        <v>0</v>
      </c>
      <c r="AD51" s="699">
        <v>0</v>
      </c>
      <c r="AE51" s="364">
        <f t="shared" si="169"/>
        <v>0</v>
      </c>
      <c r="AF51" s="702">
        <v>0</v>
      </c>
      <c r="AG51" s="699">
        <v>0</v>
      </c>
      <c r="AH51" s="699">
        <v>0</v>
      </c>
      <c r="AI51" s="699">
        <v>0</v>
      </c>
      <c r="AJ51" s="365">
        <f t="shared" si="140"/>
        <v>0</v>
      </c>
      <c r="AK51" s="366">
        <f t="shared" si="141"/>
        <v>0</v>
      </c>
      <c r="AL51" s="209">
        <v>28</v>
      </c>
      <c r="AM51" s="699">
        <v>324869.57996374578</v>
      </c>
      <c r="AN51" s="699">
        <v>323071.95252356032</v>
      </c>
      <c r="AO51" s="699">
        <v>343684.41466397728</v>
      </c>
      <c r="AP51" s="699">
        <v>414377.89292563399</v>
      </c>
      <c r="AQ51" s="364">
        <f t="shared" si="170"/>
        <v>1406003.8400769173</v>
      </c>
      <c r="AR51" s="702">
        <v>2503.4711454470266</v>
      </c>
      <c r="AS51" s="699">
        <v>42.629541698292179</v>
      </c>
      <c r="AT51" s="699">
        <v>0</v>
      </c>
      <c r="AU51" s="699">
        <v>45.398655135807026</v>
      </c>
      <c r="AV51" s="365">
        <f t="shared" si="143"/>
        <v>2591.4993422811258</v>
      </c>
      <c r="AW51" s="366">
        <f t="shared" si="144"/>
        <v>1408595.3394191985</v>
      </c>
      <c r="AX51" s="209">
        <v>28</v>
      </c>
      <c r="AY51" s="699">
        <v>0</v>
      </c>
      <c r="AZ51" s="699">
        <v>0</v>
      </c>
      <c r="BA51" s="699">
        <v>5749.0668477394838</v>
      </c>
      <c r="BB51" s="699">
        <v>0</v>
      </c>
      <c r="BC51" s="364">
        <f t="shared" si="171"/>
        <v>5749.0668477394838</v>
      </c>
      <c r="BD51" s="702">
        <v>0</v>
      </c>
      <c r="BE51" s="699">
        <v>0</v>
      </c>
      <c r="BF51" s="699">
        <v>0</v>
      </c>
      <c r="BG51" s="699">
        <v>0</v>
      </c>
      <c r="BH51" s="365">
        <f t="shared" si="146"/>
        <v>0</v>
      </c>
      <c r="BI51" s="366">
        <f t="shared" si="147"/>
        <v>5749.0668477394838</v>
      </c>
      <c r="BJ51" s="209">
        <v>28</v>
      </c>
      <c r="BK51" s="699"/>
      <c r="BL51" s="699"/>
      <c r="BM51" s="699"/>
      <c r="BN51" s="699"/>
      <c r="BO51" s="364">
        <f t="shared" si="148"/>
        <v>0</v>
      </c>
      <c r="BP51" s="702"/>
      <c r="BQ51" s="699"/>
      <c r="BR51" s="699"/>
      <c r="BS51" s="699"/>
      <c r="BT51" s="365">
        <f t="shared" si="149"/>
        <v>0</v>
      </c>
      <c r="BU51" s="366">
        <f t="shared" si="150"/>
        <v>0</v>
      </c>
      <c r="BV51" s="209">
        <v>28</v>
      </c>
      <c r="BW51" s="699">
        <v>0</v>
      </c>
      <c r="BX51" s="699">
        <v>0</v>
      </c>
      <c r="BY51" s="699">
        <v>0</v>
      </c>
      <c r="BZ51" s="699">
        <v>0</v>
      </c>
      <c r="CA51" s="364">
        <f t="shared" si="172"/>
        <v>0</v>
      </c>
      <c r="CB51" s="702">
        <v>0</v>
      </c>
      <c r="CC51" s="699">
        <v>0</v>
      </c>
      <c r="CD51" s="699">
        <v>0</v>
      </c>
      <c r="CE51" s="699">
        <v>0</v>
      </c>
      <c r="CF51" s="365">
        <f t="shared" si="152"/>
        <v>0</v>
      </c>
      <c r="CG51" s="366">
        <f t="shared" si="153"/>
        <v>0</v>
      </c>
      <c r="CH51" s="209">
        <v>28</v>
      </c>
      <c r="CI51" s="365">
        <f t="shared" si="173"/>
        <v>367964.24395570095</v>
      </c>
      <c r="CJ51" s="365">
        <f t="shared" si="154"/>
        <v>365991.37400871085</v>
      </c>
      <c r="CK51" s="365">
        <f t="shared" si="155"/>
        <v>404761.34960652195</v>
      </c>
      <c r="CL51" s="365">
        <f t="shared" si="156"/>
        <v>501069.07314037485</v>
      </c>
      <c r="CM51" s="367">
        <f t="shared" si="174"/>
        <v>228033.13378665168</v>
      </c>
      <c r="CN51" s="365">
        <f t="shared" si="157"/>
        <v>2503.4711454470266</v>
      </c>
      <c r="CO51" s="365">
        <f t="shared" si="158"/>
        <v>42.629541698292179</v>
      </c>
      <c r="CP51" s="365">
        <f t="shared" si="159"/>
        <v>0</v>
      </c>
      <c r="CQ51" s="365">
        <f t="shared" si="160"/>
        <v>45.398655135807026</v>
      </c>
      <c r="CR51" s="367">
        <f t="shared" si="161"/>
        <v>0</v>
      </c>
      <c r="CS51" s="365">
        <f t="shared" si="162"/>
        <v>370467.715101148</v>
      </c>
      <c r="CT51" s="365">
        <f t="shared" si="163"/>
        <v>366034.00355040916</v>
      </c>
      <c r="CU51" s="365">
        <f t="shared" si="164"/>
        <v>404761.34960652195</v>
      </c>
      <c r="CV51" s="365">
        <f t="shared" si="165"/>
        <v>501114.47179551068</v>
      </c>
      <c r="CW51" s="367">
        <f t="shared" si="166"/>
        <v>228033.13378665168</v>
      </c>
    </row>
    <row r="52" spans="1:101" ht="15.75" customHeight="1">
      <c r="A52" s="79" t="s">
        <v>244</v>
      </c>
      <c r="B52" s="209">
        <v>29</v>
      </c>
      <c r="C52" s="699">
        <v>2246.3508612543383</v>
      </c>
      <c r="D52" s="699">
        <v>726.99773605730172</v>
      </c>
      <c r="E52" s="699">
        <v>1394.9129499682915</v>
      </c>
      <c r="F52" s="699">
        <v>111.08342666898416</v>
      </c>
      <c r="G52" s="364">
        <f t="shared" si="167"/>
        <v>4479.344973948916</v>
      </c>
      <c r="H52" s="702">
        <v>0</v>
      </c>
      <c r="I52" s="699">
        <v>0</v>
      </c>
      <c r="J52" s="699">
        <v>0</v>
      </c>
      <c r="K52" s="699">
        <v>0</v>
      </c>
      <c r="L52" s="365">
        <f t="shared" si="134"/>
        <v>0</v>
      </c>
      <c r="M52" s="366">
        <f t="shared" si="135"/>
        <v>4479.344973948916</v>
      </c>
      <c r="N52" s="209">
        <v>29</v>
      </c>
      <c r="O52" s="699">
        <v>4172.0135733033349</v>
      </c>
      <c r="P52" s="699">
        <v>80.587287567383427</v>
      </c>
      <c r="Q52" s="699">
        <v>0</v>
      </c>
      <c r="R52" s="699">
        <v>773.47032371712089</v>
      </c>
      <c r="S52" s="364">
        <f t="shared" si="168"/>
        <v>5026.0711845878386</v>
      </c>
      <c r="T52" s="702">
        <v>0</v>
      </c>
      <c r="U52" s="699">
        <v>0</v>
      </c>
      <c r="V52" s="699">
        <v>0</v>
      </c>
      <c r="W52" s="699">
        <v>0</v>
      </c>
      <c r="X52" s="365">
        <f t="shared" si="137"/>
        <v>0</v>
      </c>
      <c r="Y52" s="366">
        <f t="shared" si="138"/>
        <v>5026.0711845878386</v>
      </c>
      <c r="Z52" s="209">
        <v>29</v>
      </c>
      <c r="AA52" s="699">
        <v>4369.7611535377764</v>
      </c>
      <c r="AB52" s="699">
        <v>4833.0855264373631</v>
      </c>
      <c r="AC52" s="699">
        <v>5897.6473201046592</v>
      </c>
      <c r="AD52" s="699">
        <v>5896.0762736380766</v>
      </c>
      <c r="AE52" s="364">
        <f t="shared" si="169"/>
        <v>20996.570273717876</v>
      </c>
      <c r="AF52" s="702">
        <v>0</v>
      </c>
      <c r="AG52" s="699">
        <v>0</v>
      </c>
      <c r="AH52" s="699">
        <v>0</v>
      </c>
      <c r="AI52" s="699">
        <v>0</v>
      </c>
      <c r="AJ52" s="365">
        <f t="shared" si="140"/>
        <v>0</v>
      </c>
      <c r="AK52" s="366">
        <f t="shared" si="141"/>
        <v>20996.570273717876</v>
      </c>
      <c r="AL52" s="209">
        <v>29</v>
      </c>
      <c r="AM52" s="699">
        <v>60590.046573254513</v>
      </c>
      <c r="AN52" s="699">
        <v>60438.5194191029</v>
      </c>
      <c r="AO52" s="699">
        <v>77838.282035598895</v>
      </c>
      <c r="AP52" s="699">
        <v>92678.831876505647</v>
      </c>
      <c r="AQ52" s="364">
        <f t="shared" si="170"/>
        <v>291545.67990446195</v>
      </c>
      <c r="AR52" s="702">
        <v>0</v>
      </c>
      <c r="AS52" s="699">
        <v>0</v>
      </c>
      <c r="AT52" s="699">
        <v>0</v>
      </c>
      <c r="AU52" s="699">
        <v>0</v>
      </c>
      <c r="AV52" s="365">
        <f t="shared" si="143"/>
        <v>0</v>
      </c>
      <c r="AW52" s="366">
        <f t="shared" si="144"/>
        <v>291545.67990446195</v>
      </c>
      <c r="AX52" s="209">
        <v>29</v>
      </c>
      <c r="AY52" s="699">
        <v>0</v>
      </c>
      <c r="AZ52" s="699">
        <v>0</v>
      </c>
      <c r="BA52" s="699">
        <v>0</v>
      </c>
      <c r="BB52" s="699">
        <v>6358.2800862570657</v>
      </c>
      <c r="BC52" s="364">
        <f t="shared" si="171"/>
        <v>6358.2800862570657</v>
      </c>
      <c r="BD52" s="702">
        <v>0</v>
      </c>
      <c r="BE52" s="699">
        <v>0</v>
      </c>
      <c r="BF52" s="699">
        <v>0</v>
      </c>
      <c r="BG52" s="699">
        <v>0</v>
      </c>
      <c r="BH52" s="365">
        <f t="shared" si="146"/>
        <v>0</v>
      </c>
      <c r="BI52" s="366">
        <f t="shared" si="147"/>
        <v>6358.2800862570657</v>
      </c>
      <c r="BJ52" s="209">
        <v>29</v>
      </c>
      <c r="BK52" s="699"/>
      <c r="BL52" s="699"/>
      <c r="BM52" s="699"/>
      <c r="BN52" s="699"/>
      <c r="BO52" s="364">
        <f t="shared" si="148"/>
        <v>0</v>
      </c>
      <c r="BP52" s="702"/>
      <c r="BQ52" s="699"/>
      <c r="BR52" s="699"/>
      <c r="BS52" s="699"/>
      <c r="BT52" s="365">
        <f t="shared" si="149"/>
        <v>0</v>
      </c>
      <c r="BU52" s="366">
        <f t="shared" si="150"/>
        <v>0</v>
      </c>
      <c r="BV52" s="209">
        <v>29</v>
      </c>
      <c r="BW52" s="699">
        <v>0</v>
      </c>
      <c r="BX52" s="699">
        <v>0</v>
      </c>
      <c r="BY52" s="699">
        <v>0</v>
      </c>
      <c r="BZ52" s="699">
        <v>0</v>
      </c>
      <c r="CA52" s="364">
        <f t="shared" si="172"/>
        <v>0</v>
      </c>
      <c r="CB52" s="702">
        <v>0</v>
      </c>
      <c r="CC52" s="699">
        <v>0</v>
      </c>
      <c r="CD52" s="699">
        <v>0</v>
      </c>
      <c r="CE52" s="699">
        <v>0</v>
      </c>
      <c r="CF52" s="365">
        <f t="shared" si="152"/>
        <v>0</v>
      </c>
      <c r="CG52" s="366">
        <f t="shared" si="153"/>
        <v>0</v>
      </c>
      <c r="CH52" s="209">
        <v>29</v>
      </c>
      <c r="CI52" s="365">
        <f t="shared" si="173"/>
        <v>71378.172161349969</v>
      </c>
      <c r="CJ52" s="365">
        <f t="shared" si="154"/>
        <v>66079.189969164945</v>
      </c>
      <c r="CK52" s="365">
        <f t="shared" si="155"/>
        <v>85130.842305671846</v>
      </c>
      <c r="CL52" s="365">
        <f t="shared" si="156"/>
        <v>105817.74198678689</v>
      </c>
      <c r="CM52" s="367">
        <f t="shared" si="174"/>
        <v>9505.4161585367547</v>
      </c>
      <c r="CN52" s="365">
        <f t="shared" si="157"/>
        <v>0</v>
      </c>
      <c r="CO52" s="365">
        <f t="shared" si="158"/>
        <v>0</v>
      </c>
      <c r="CP52" s="365">
        <f t="shared" si="159"/>
        <v>0</v>
      </c>
      <c r="CQ52" s="365">
        <f t="shared" si="160"/>
        <v>0</v>
      </c>
      <c r="CR52" s="367">
        <f t="shared" si="161"/>
        <v>0</v>
      </c>
      <c r="CS52" s="365">
        <f t="shared" si="162"/>
        <v>71378.172161349969</v>
      </c>
      <c r="CT52" s="365">
        <f t="shared" si="163"/>
        <v>66079.189969164945</v>
      </c>
      <c r="CU52" s="365">
        <f t="shared" si="164"/>
        <v>85130.842305671846</v>
      </c>
      <c r="CV52" s="365">
        <f t="shared" si="165"/>
        <v>105817.74198678689</v>
      </c>
      <c r="CW52" s="367">
        <f t="shared" si="166"/>
        <v>9505.4161585367547</v>
      </c>
    </row>
    <row r="53" spans="1:101" ht="15.75" customHeight="1">
      <c r="A53" s="79" t="s">
        <v>245</v>
      </c>
      <c r="B53" s="209">
        <v>30</v>
      </c>
      <c r="C53" s="699">
        <v>0</v>
      </c>
      <c r="D53" s="699">
        <v>0</v>
      </c>
      <c r="E53" s="699">
        <v>0</v>
      </c>
      <c r="F53" s="699">
        <v>0</v>
      </c>
      <c r="G53" s="364">
        <f t="shared" si="167"/>
        <v>0</v>
      </c>
      <c r="H53" s="702">
        <v>0</v>
      </c>
      <c r="I53" s="699">
        <v>0</v>
      </c>
      <c r="J53" s="699">
        <v>0</v>
      </c>
      <c r="K53" s="699">
        <v>0</v>
      </c>
      <c r="L53" s="365">
        <f t="shared" si="134"/>
        <v>0</v>
      </c>
      <c r="M53" s="366">
        <f t="shared" si="135"/>
        <v>0</v>
      </c>
      <c r="N53" s="209">
        <v>30</v>
      </c>
      <c r="O53" s="699">
        <v>0</v>
      </c>
      <c r="P53" s="699">
        <v>0</v>
      </c>
      <c r="Q53" s="699">
        <v>0</v>
      </c>
      <c r="R53" s="699">
        <v>0</v>
      </c>
      <c r="S53" s="364">
        <f t="shared" si="168"/>
        <v>0</v>
      </c>
      <c r="T53" s="702">
        <v>0</v>
      </c>
      <c r="U53" s="699">
        <v>0</v>
      </c>
      <c r="V53" s="699">
        <v>0</v>
      </c>
      <c r="W53" s="699">
        <v>0</v>
      </c>
      <c r="X53" s="365">
        <f t="shared" si="137"/>
        <v>0</v>
      </c>
      <c r="Y53" s="366">
        <f t="shared" si="138"/>
        <v>0</v>
      </c>
      <c r="Z53" s="209">
        <v>30</v>
      </c>
      <c r="AA53" s="699">
        <v>0</v>
      </c>
      <c r="AB53" s="699">
        <v>0</v>
      </c>
      <c r="AC53" s="699">
        <v>0</v>
      </c>
      <c r="AD53" s="699">
        <v>0</v>
      </c>
      <c r="AE53" s="364">
        <f t="shared" si="169"/>
        <v>0</v>
      </c>
      <c r="AF53" s="702">
        <v>0</v>
      </c>
      <c r="AG53" s="699">
        <v>0</v>
      </c>
      <c r="AH53" s="699">
        <v>0</v>
      </c>
      <c r="AI53" s="699">
        <v>0</v>
      </c>
      <c r="AJ53" s="365">
        <f t="shared" si="140"/>
        <v>0</v>
      </c>
      <c r="AK53" s="366">
        <f t="shared" si="141"/>
        <v>0</v>
      </c>
      <c r="AL53" s="209">
        <v>30</v>
      </c>
      <c r="AM53" s="699">
        <v>0</v>
      </c>
      <c r="AN53" s="699">
        <v>0</v>
      </c>
      <c r="AO53" s="699">
        <v>0</v>
      </c>
      <c r="AP53" s="699">
        <v>0</v>
      </c>
      <c r="AQ53" s="364">
        <f t="shared" si="170"/>
        <v>0</v>
      </c>
      <c r="AR53" s="702">
        <v>0</v>
      </c>
      <c r="AS53" s="699">
        <v>0</v>
      </c>
      <c r="AT53" s="699">
        <v>0</v>
      </c>
      <c r="AU53" s="699">
        <v>0</v>
      </c>
      <c r="AV53" s="365">
        <f t="shared" si="143"/>
        <v>0</v>
      </c>
      <c r="AW53" s="366">
        <f t="shared" si="144"/>
        <v>0</v>
      </c>
      <c r="AX53" s="209">
        <v>30</v>
      </c>
      <c r="AY53" s="699">
        <v>0</v>
      </c>
      <c r="AZ53" s="699">
        <v>0</v>
      </c>
      <c r="BA53" s="699">
        <v>0</v>
      </c>
      <c r="BB53" s="699">
        <v>0</v>
      </c>
      <c r="BC53" s="364">
        <f t="shared" si="171"/>
        <v>0</v>
      </c>
      <c r="BD53" s="702">
        <v>0</v>
      </c>
      <c r="BE53" s="699">
        <v>0</v>
      </c>
      <c r="BF53" s="699">
        <v>0</v>
      </c>
      <c r="BG53" s="699">
        <v>0</v>
      </c>
      <c r="BH53" s="365">
        <f t="shared" si="146"/>
        <v>0</v>
      </c>
      <c r="BI53" s="366">
        <f t="shared" si="147"/>
        <v>0</v>
      </c>
      <c r="BJ53" s="209">
        <v>30</v>
      </c>
      <c r="BK53" s="699"/>
      <c r="BL53" s="699"/>
      <c r="BM53" s="699"/>
      <c r="BN53" s="699"/>
      <c r="BO53" s="364">
        <f t="shared" si="148"/>
        <v>0</v>
      </c>
      <c r="BP53" s="702"/>
      <c r="BQ53" s="699"/>
      <c r="BR53" s="699"/>
      <c r="BS53" s="699"/>
      <c r="BT53" s="365">
        <f t="shared" si="149"/>
        <v>0</v>
      </c>
      <c r="BU53" s="366">
        <f t="shared" si="150"/>
        <v>0</v>
      </c>
      <c r="BV53" s="209">
        <v>30</v>
      </c>
      <c r="BW53" s="699">
        <v>0</v>
      </c>
      <c r="BX53" s="699">
        <v>0</v>
      </c>
      <c r="BY53" s="699">
        <v>0</v>
      </c>
      <c r="BZ53" s="699">
        <v>0</v>
      </c>
      <c r="CA53" s="364">
        <f t="shared" si="172"/>
        <v>0</v>
      </c>
      <c r="CB53" s="702">
        <v>0</v>
      </c>
      <c r="CC53" s="699">
        <v>0</v>
      </c>
      <c r="CD53" s="699">
        <v>0</v>
      </c>
      <c r="CE53" s="699">
        <v>0</v>
      </c>
      <c r="CF53" s="365">
        <f t="shared" si="152"/>
        <v>0</v>
      </c>
      <c r="CG53" s="366">
        <f t="shared" si="153"/>
        <v>0</v>
      </c>
      <c r="CH53" s="209">
        <v>30</v>
      </c>
      <c r="CI53" s="365">
        <f t="shared" si="173"/>
        <v>0</v>
      </c>
      <c r="CJ53" s="365">
        <f t="shared" si="154"/>
        <v>0</v>
      </c>
      <c r="CK53" s="365">
        <f t="shared" si="155"/>
        <v>0</v>
      </c>
      <c r="CL53" s="365">
        <f t="shared" si="156"/>
        <v>0</v>
      </c>
      <c r="CM53" s="367">
        <f t="shared" si="174"/>
        <v>0</v>
      </c>
      <c r="CN53" s="365">
        <f t="shared" si="157"/>
        <v>0</v>
      </c>
      <c r="CO53" s="365">
        <f t="shared" si="158"/>
        <v>0</v>
      </c>
      <c r="CP53" s="365">
        <f t="shared" si="159"/>
        <v>0</v>
      </c>
      <c r="CQ53" s="365">
        <f t="shared" si="160"/>
        <v>0</v>
      </c>
      <c r="CR53" s="367">
        <f t="shared" si="161"/>
        <v>0</v>
      </c>
      <c r="CS53" s="365">
        <f t="shared" si="162"/>
        <v>0</v>
      </c>
      <c r="CT53" s="365">
        <f t="shared" si="163"/>
        <v>0</v>
      </c>
      <c r="CU53" s="365">
        <f t="shared" si="164"/>
        <v>0</v>
      </c>
      <c r="CV53" s="365">
        <f t="shared" si="165"/>
        <v>0</v>
      </c>
      <c r="CW53" s="367">
        <f t="shared" si="166"/>
        <v>0</v>
      </c>
    </row>
    <row r="54" spans="1:101" ht="15.75" customHeight="1">
      <c r="A54" s="79" t="s">
        <v>246</v>
      </c>
      <c r="B54" s="209">
        <v>31</v>
      </c>
      <c r="C54" s="699">
        <v>27548.839024014895</v>
      </c>
      <c r="D54" s="699">
        <v>31030.766528390403</v>
      </c>
      <c r="E54" s="699">
        <v>35312.288200143281</v>
      </c>
      <c r="F54" s="699">
        <v>31731.546285971235</v>
      </c>
      <c r="G54" s="364">
        <f t="shared" si="167"/>
        <v>125623.44003851982</v>
      </c>
      <c r="H54" s="702">
        <v>966.40217618136444</v>
      </c>
      <c r="I54" s="699">
        <v>1902.4103582459488</v>
      </c>
      <c r="J54" s="699">
        <v>6374.4159110783594</v>
      </c>
      <c r="K54" s="699">
        <v>6026.1408522680413</v>
      </c>
      <c r="L54" s="365">
        <f t="shared" si="134"/>
        <v>15269.369297773714</v>
      </c>
      <c r="M54" s="366">
        <f t="shared" si="135"/>
        <v>140892.80933629355</v>
      </c>
      <c r="N54" s="209">
        <v>31</v>
      </c>
      <c r="O54" s="699">
        <v>97962.67007303561</v>
      </c>
      <c r="P54" s="699">
        <v>102540.93209345367</v>
      </c>
      <c r="Q54" s="699">
        <v>98922.253159698274</v>
      </c>
      <c r="R54" s="699">
        <v>145302.87130365855</v>
      </c>
      <c r="S54" s="364">
        <f t="shared" si="168"/>
        <v>444728.72662984615</v>
      </c>
      <c r="T54" s="702">
        <v>5957.4381933124405</v>
      </c>
      <c r="U54" s="699">
        <v>5883.172488691639</v>
      </c>
      <c r="V54" s="699">
        <v>11381.273113279585</v>
      </c>
      <c r="W54" s="699">
        <v>9678.6780600691436</v>
      </c>
      <c r="X54" s="365">
        <f t="shared" si="137"/>
        <v>32900.561855352811</v>
      </c>
      <c r="Y54" s="366">
        <f t="shared" si="138"/>
        <v>477629.28848519898</v>
      </c>
      <c r="Z54" s="209">
        <v>31</v>
      </c>
      <c r="AA54" s="699">
        <v>25316.968245493568</v>
      </c>
      <c r="AB54" s="699">
        <v>24511.272769036088</v>
      </c>
      <c r="AC54" s="699">
        <v>26796.160114407168</v>
      </c>
      <c r="AD54" s="699">
        <v>30641.001092952374</v>
      </c>
      <c r="AE54" s="364">
        <f t="shared" si="169"/>
        <v>107265.40222188919</v>
      </c>
      <c r="AF54" s="702">
        <v>4118.6228479808588</v>
      </c>
      <c r="AG54" s="699">
        <v>5226.5550163880116</v>
      </c>
      <c r="AH54" s="699">
        <v>5174.743502728069</v>
      </c>
      <c r="AI54" s="699">
        <v>6599.1217470943102</v>
      </c>
      <c r="AJ54" s="365">
        <f t="shared" si="140"/>
        <v>21119.043114191249</v>
      </c>
      <c r="AK54" s="366">
        <f t="shared" si="141"/>
        <v>128384.44533608045</v>
      </c>
      <c r="AL54" s="209">
        <v>31</v>
      </c>
      <c r="AM54" s="699">
        <v>205280.19092633962</v>
      </c>
      <c r="AN54" s="699">
        <v>261859.52032884437</v>
      </c>
      <c r="AO54" s="699">
        <v>315972.41310988175</v>
      </c>
      <c r="AP54" s="699">
        <v>416959.71476246364</v>
      </c>
      <c r="AQ54" s="364">
        <f t="shared" si="170"/>
        <v>1200071.8391275294</v>
      </c>
      <c r="AR54" s="702">
        <v>7172.6337345303336</v>
      </c>
      <c r="AS54" s="699">
        <v>7095.7995046932383</v>
      </c>
      <c r="AT54" s="699">
        <v>17705.635690284966</v>
      </c>
      <c r="AU54" s="699">
        <v>16640.120395777802</v>
      </c>
      <c r="AV54" s="365">
        <f t="shared" si="143"/>
        <v>48614.189325286337</v>
      </c>
      <c r="AW54" s="366">
        <f t="shared" si="144"/>
        <v>1248686.0284528157</v>
      </c>
      <c r="AX54" s="209">
        <v>31</v>
      </c>
      <c r="AY54" s="699">
        <v>2515.2191505047713</v>
      </c>
      <c r="AZ54" s="699">
        <v>2738.7368488252109</v>
      </c>
      <c r="BA54" s="699">
        <v>4808.7790695469848</v>
      </c>
      <c r="BB54" s="699">
        <v>11573.509267264499</v>
      </c>
      <c r="BC54" s="364">
        <f t="shared" si="171"/>
        <v>21636.244336141466</v>
      </c>
      <c r="BD54" s="702">
        <v>0</v>
      </c>
      <c r="BE54" s="699">
        <v>23.133179734083452</v>
      </c>
      <c r="BF54" s="699">
        <v>504.29065190609947</v>
      </c>
      <c r="BG54" s="699">
        <v>174.50779431647743</v>
      </c>
      <c r="BH54" s="365">
        <f t="shared" si="146"/>
        <v>701.93162595666035</v>
      </c>
      <c r="BI54" s="366">
        <f t="shared" si="147"/>
        <v>22338.175962098125</v>
      </c>
      <c r="BJ54" s="209">
        <v>31</v>
      </c>
      <c r="BK54" s="699"/>
      <c r="BL54" s="699"/>
      <c r="BM54" s="699"/>
      <c r="BN54" s="699"/>
      <c r="BO54" s="364">
        <f t="shared" si="148"/>
        <v>0</v>
      </c>
      <c r="BP54" s="702"/>
      <c r="BQ54" s="699"/>
      <c r="BR54" s="699"/>
      <c r="BS54" s="699"/>
      <c r="BT54" s="365">
        <f t="shared" si="149"/>
        <v>0</v>
      </c>
      <c r="BU54" s="366">
        <f t="shared" si="150"/>
        <v>0</v>
      </c>
      <c r="BV54" s="209">
        <v>31</v>
      </c>
      <c r="BW54" s="699">
        <v>3555.1184132418011</v>
      </c>
      <c r="BX54" s="699">
        <v>9008.9113715327585</v>
      </c>
      <c r="BY54" s="699">
        <v>0</v>
      </c>
      <c r="BZ54" s="699">
        <v>5800.2350934853221</v>
      </c>
      <c r="CA54" s="364">
        <f t="shared" si="172"/>
        <v>18364.264878259884</v>
      </c>
      <c r="CB54" s="702">
        <v>0</v>
      </c>
      <c r="CC54" s="699">
        <v>0</v>
      </c>
      <c r="CD54" s="699">
        <v>0</v>
      </c>
      <c r="CE54" s="699">
        <v>0</v>
      </c>
      <c r="CF54" s="365">
        <f t="shared" si="152"/>
        <v>0</v>
      </c>
      <c r="CG54" s="366">
        <f t="shared" si="153"/>
        <v>18364.264878259884</v>
      </c>
      <c r="CH54" s="209">
        <v>31</v>
      </c>
      <c r="CI54" s="365">
        <f t="shared" si="173"/>
        <v>362179.00583263033</v>
      </c>
      <c r="CJ54" s="365">
        <f t="shared" si="154"/>
        <v>431690.1399400825</v>
      </c>
      <c r="CK54" s="365">
        <f t="shared" si="155"/>
        <v>481811.89365367743</v>
      </c>
      <c r="CL54" s="365">
        <f t="shared" si="156"/>
        <v>642008.87780579564</v>
      </c>
      <c r="CM54" s="367">
        <f t="shared" si="174"/>
        <v>588716.4315466258</v>
      </c>
      <c r="CN54" s="365">
        <f t="shared" si="157"/>
        <v>18215.096952004998</v>
      </c>
      <c r="CO54" s="365">
        <f t="shared" si="158"/>
        <v>20131.070547752919</v>
      </c>
      <c r="CP54" s="365">
        <f t="shared" si="159"/>
        <v>41140.358869277079</v>
      </c>
      <c r="CQ54" s="365">
        <f t="shared" si="160"/>
        <v>39118.568849525778</v>
      </c>
      <c r="CR54" s="367">
        <f t="shared" si="161"/>
        <v>48169.931153126527</v>
      </c>
      <c r="CS54" s="365">
        <f t="shared" si="162"/>
        <v>380394.10278463532</v>
      </c>
      <c r="CT54" s="365">
        <f t="shared" si="163"/>
        <v>451821.2104878354</v>
      </c>
      <c r="CU54" s="365">
        <f t="shared" si="164"/>
        <v>522952.25252295448</v>
      </c>
      <c r="CV54" s="365">
        <f t="shared" si="165"/>
        <v>681127.4466553214</v>
      </c>
      <c r="CW54" s="367">
        <f t="shared" si="166"/>
        <v>636886.36269975244</v>
      </c>
    </row>
    <row r="55" spans="1:101" ht="15.75" customHeight="1">
      <c r="A55" s="79" t="s">
        <v>247</v>
      </c>
      <c r="B55" s="209">
        <v>32</v>
      </c>
      <c r="C55" s="699">
        <v>38159.532996206282</v>
      </c>
      <c r="D55" s="699">
        <v>39616.475801985485</v>
      </c>
      <c r="E55" s="699">
        <v>35327.622747833047</v>
      </c>
      <c r="F55" s="699">
        <v>59541.667932291995</v>
      </c>
      <c r="G55" s="364">
        <f t="shared" si="167"/>
        <v>172645.2994783168</v>
      </c>
      <c r="H55" s="702">
        <v>23948.979630239977</v>
      </c>
      <c r="I55" s="699">
        <v>20151.834544795234</v>
      </c>
      <c r="J55" s="699">
        <v>33247.857300834898</v>
      </c>
      <c r="K55" s="699">
        <v>37370.019246574193</v>
      </c>
      <c r="L55" s="365">
        <f t="shared" si="134"/>
        <v>114718.6907224443</v>
      </c>
      <c r="M55" s="366">
        <f t="shared" si="135"/>
        <v>287363.99020076112</v>
      </c>
      <c r="N55" s="209">
        <v>32</v>
      </c>
      <c r="O55" s="699">
        <v>116674.5045097734</v>
      </c>
      <c r="P55" s="699">
        <v>126315.3714804894</v>
      </c>
      <c r="Q55" s="699">
        <v>123316.76049671389</v>
      </c>
      <c r="R55" s="699">
        <v>121038.81182230893</v>
      </c>
      <c r="S55" s="364">
        <f t="shared" si="168"/>
        <v>487345.44830928557</v>
      </c>
      <c r="T55" s="702">
        <v>50626.936679803061</v>
      </c>
      <c r="U55" s="699">
        <v>69813.670344898012</v>
      </c>
      <c r="V55" s="699">
        <v>60704.445288683542</v>
      </c>
      <c r="W55" s="699">
        <v>79767.048480371595</v>
      </c>
      <c r="X55" s="365">
        <f t="shared" si="137"/>
        <v>260912.10079375622</v>
      </c>
      <c r="Y55" s="366">
        <f t="shared" si="138"/>
        <v>748257.54910304176</v>
      </c>
      <c r="Z55" s="209">
        <v>32</v>
      </c>
      <c r="AA55" s="699">
        <v>51809.863246060493</v>
      </c>
      <c r="AB55" s="699">
        <v>55741.012045234915</v>
      </c>
      <c r="AC55" s="699">
        <v>64006.547687685881</v>
      </c>
      <c r="AD55" s="699">
        <v>53451.141168881775</v>
      </c>
      <c r="AE55" s="364">
        <f t="shared" si="169"/>
        <v>225008.56414786307</v>
      </c>
      <c r="AF55" s="702">
        <v>37324.563015574589</v>
      </c>
      <c r="AG55" s="699">
        <v>39891.842827159991</v>
      </c>
      <c r="AH55" s="699">
        <v>60616.464368313784</v>
      </c>
      <c r="AI55" s="699">
        <v>49713.975514526974</v>
      </c>
      <c r="AJ55" s="365">
        <f t="shared" si="140"/>
        <v>187546.84572557535</v>
      </c>
      <c r="AK55" s="366">
        <f t="shared" si="141"/>
        <v>412555.40987343842</v>
      </c>
      <c r="AL55" s="209">
        <v>32</v>
      </c>
      <c r="AM55" s="699">
        <v>292251.41803747119</v>
      </c>
      <c r="AN55" s="699">
        <v>351309.82418599294</v>
      </c>
      <c r="AO55" s="699">
        <v>419063.32599003479</v>
      </c>
      <c r="AP55" s="699">
        <v>429378.77012546721</v>
      </c>
      <c r="AQ55" s="364">
        <f t="shared" si="170"/>
        <v>1492003.338338966</v>
      </c>
      <c r="AR55" s="702">
        <v>146857.33610616354</v>
      </c>
      <c r="AS55" s="699">
        <v>137363.169139556</v>
      </c>
      <c r="AT55" s="699">
        <v>174593.64894586196</v>
      </c>
      <c r="AU55" s="699">
        <v>198533.04663090172</v>
      </c>
      <c r="AV55" s="365">
        <f t="shared" si="143"/>
        <v>657347.20082248328</v>
      </c>
      <c r="AW55" s="366">
        <f t="shared" si="144"/>
        <v>2149350.5391614493</v>
      </c>
      <c r="AX55" s="209">
        <v>32</v>
      </c>
      <c r="AY55" s="699">
        <v>6423.9343882251751</v>
      </c>
      <c r="AZ55" s="699">
        <v>9998.3400797679042</v>
      </c>
      <c r="BA55" s="699">
        <v>6960.721158773481</v>
      </c>
      <c r="BB55" s="699">
        <v>15490.510788911241</v>
      </c>
      <c r="BC55" s="364">
        <f t="shared" si="171"/>
        <v>38873.506415677803</v>
      </c>
      <c r="BD55" s="702">
        <v>7958.402708743406</v>
      </c>
      <c r="BE55" s="699">
        <v>8111.2286856891424</v>
      </c>
      <c r="BF55" s="699">
        <v>7083.9049690367456</v>
      </c>
      <c r="BG55" s="699">
        <v>17931.285997276831</v>
      </c>
      <c r="BH55" s="365">
        <f t="shared" si="146"/>
        <v>41084.822360746126</v>
      </c>
      <c r="BI55" s="366">
        <f t="shared" si="147"/>
        <v>79958.328776423936</v>
      </c>
      <c r="BJ55" s="209">
        <v>32</v>
      </c>
      <c r="BK55" s="699"/>
      <c r="BL55" s="699"/>
      <c r="BM55" s="699"/>
      <c r="BN55" s="699"/>
      <c r="BO55" s="364">
        <f t="shared" si="148"/>
        <v>0</v>
      </c>
      <c r="BP55" s="702"/>
      <c r="BQ55" s="699"/>
      <c r="BR55" s="699"/>
      <c r="BS55" s="699"/>
      <c r="BT55" s="365">
        <f t="shared" si="149"/>
        <v>0</v>
      </c>
      <c r="BU55" s="366">
        <f t="shared" si="150"/>
        <v>0</v>
      </c>
      <c r="BV55" s="209">
        <v>32</v>
      </c>
      <c r="BW55" s="699">
        <v>2783.7501163155216</v>
      </c>
      <c r="BX55" s="699">
        <v>3424.0478486816919</v>
      </c>
      <c r="BY55" s="699">
        <v>4449.0788138303478</v>
      </c>
      <c r="BZ55" s="699">
        <v>2054.2152113962015</v>
      </c>
      <c r="CA55" s="364">
        <f t="shared" si="172"/>
        <v>12711.091990223764</v>
      </c>
      <c r="CB55" s="702">
        <v>5927.3783563481029</v>
      </c>
      <c r="CC55" s="699">
        <v>9481.6219683394902</v>
      </c>
      <c r="CD55" s="699">
        <v>14622.190167226865</v>
      </c>
      <c r="CE55" s="699">
        <v>2716.2538938042903</v>
      </c>
      <c r="CF55" s="365">
        <f t="shared" si="152"/>
        <v>32747.444385718747</v>
      </c>
      <c r="CG55" s="366">
        <f t="shared" si="153"/>
        <v>45458.536375942509</v>
      </c>
      <c r="CH55" s="209">
        <v>32</v>
      </c>
      <c r="CI55" s="365">
        <f t="shared" si="173"/>
        <v>508103.00329405203</v>
      </c>
      <c r="CJ55" s="365">
        <f t="shared" si="154"/>
        <v>586405.07144215226</v>
      </c>
      <c r="CK55" s="365">
        <f t="shared" si="155"/>
        <v>653124.05689487152</v>
      </c>
      <c r="CL55" s="365">
        <f t="shared" si="156"/>
        <v>680955.11704925739</v>
      </c>
      <c r="CM55" s="367">
        <f t="shared" si="174"/>
        <v>672701.8397778261</v>
      </c>
      <c r="CN55" s="365">
        <f t="shared" si="157"/>
        <v>272643.59649687266</v>
      </c>
      <c r="CO55" s="365">
        <f t="shared" si="158"/>
        <v>284813.36751043791</v>
      </c>
      <c r="CP55" s="365">
        <f t="shared" si="159"/>
        <v>350868.51103995781</v>
      </c>
      <c r="CQ55" s="365">
        <f t="shared" si="160"/>
        <v>386031.6297634556</v>
      </c>
      <c r="CR55" s="367">
        <f t="shared" si="161"/>
        <v>408378.23590191925</v>
      </c>
      <c r="CS55" s="365">
        <f t="shared" si="162"/>
        <v>780746.59979092469</v>
      </c>
      <c r="CT55" s="365">
        <f t="shared" si="163"/>
        <v>871218.43895259011</v>
      </c>
      <c r="CU55" s="365">
        <f t="shared" si="164"/>
        <v>1003992.5679348293</v>
      </c>
      <c r="CV55" s="365">
        <f t="shared" si="165"/>
        <v>1066986.7468127129</v>
      </c>
      <c r="CW55" s="367">
        <f t="shared" si="166"/>
        <v>1081080.0756797455</v>
      </c>
    </row>
    <row r="56" spans="1:101" ht="15.75" customHeight="1">
      <c r="A56" s="79" t="s">
        <v>248</v>
      </c>
      <c r="B56" s="209">
        <v>33</v>
      </c>
      <c r="C56" s="699">
        <v>12989.859655713493</v>
      </c>
      <c r="D56" s="699">
        <v>15710.319422218574</v>
      </c>
      <c r="E56" s="699">
        <v>18326.683441244826</v>
      </c>
      <c r="F56" s="699">
        <v>12981.15005241291</v>
      </c>
      <c r="G56" s="364">
        <f t="shared" si="167"/>
        <v>60008.012571589803</v>
      </c>
      <c r="H56" s="702">
        <v>31976.244893998315</v>
      </c>
      <c r="I56" s="699">
        <v>56499.638090281551</v>
      </c>
      <c r="J56" s="699">
        <v>60288.25185946736</v>
      </c>
      <c r="K56" s="699">
        <v>38197.369530600939</v>
      </c>
      <c r="L56" s="365">
        <f t="shared" si="134"/>
        <v>186961.50437434815</v>
      </c>
      <c r="M56" s="366">
        <f t="shared" si="135"/>
        <v>246969.51694593794</v>
      </c>
      <c r="N56" s="209">
        <v>33</v>
      </c>
      <c r="O56" s="699">
        <v>14679.078554146643</v>
      </c>
      <c r="P56" s="699">
        <v>10553.486979014489</v>
      </c>
      <c r="Q56" s="699">
        <v>11829.181738957697</v>
      </c>
      <c r="R56" s="699">
        <v>10622.501002265288</v>
      </c>
      <c r="S56" s="364">
        <f t="shared" si="168"/>
        <v>47684.248274384117</v>
      </c>
      <c r="T56" s="702">
        <v>64428.236249279056</v>
      </c>
      <c r="U56" s="699">
        <v>38984.473983603653</v>
      </c>
      <c r="V56" s="699">
        <v>42818.352676998744</v>
      </c>
      <c r="W56" s="699">
        <v>39717.890066419684</v>
      </c>
      <c r="X56" s="365">
        <f t="shared" si="137"/>
        <v>185948.95297630114</v>
      </c>
      <c r="Y56" s="366">
        <f t="shared" si="138"/>
        <v>233633.20125068526</v>
      </c>
      <c r="Z56" s="209">
        <v>33</v>
      </c>
      <c r="AA56" s="699">
        <v>1685.1653658833486</v>
      </c>
      <c r="AB56" s="699">
        <v>3165.0845683577986</v>
      </c>
      <c r="AC56" s="699">
        <v>1596.3267190468157</v>
      </c>
      <c r="AD56" s="699">
        <v>2536.7328884402759</v>
      </c>
      <c r="AE56" s="364">
        <f t="shared" si="169"/>
        <v>8983.3095417282384</v>
      </c>
      <c r="AF56" s="702">
        <v>4288.6051072961636</v>
      </c>
      <c r="AG56" s="699">
        <v>12008.024773835741</v>
      </c>
      <c r="AH56" s="699">
        <v>6678.3991785249791</v>
      </c>
      <c r="AI56" s="699">
        <v>9720.2573218306388</v>
      </c>
      <c r="AJ56" s="365">
        <f t="shared" si="140"/>
        <v>32695.286381487524</v>
      </c>
      <c r="AK56" s="366">
        <f t="shared" si="141"/>
        <v>41678.595923215762</v>
      </c>
      <c r="AL56" s="209">
        <v>33</v>
      </c>
      <c r="AM56" s="699">
        <v>45034.167232317108</v>
      </c>
      <c r="AN56" s="699">
        <v>44884.356784956071</v>
      </c>
      <c r="AO56" s="699">
        <v>32927.940026050295</v>
      </c>
      <c r="AP56" s="699">
        <v>59622.846237187718</v>
      </c>
      <c r="AQ56" s="364">
        <f t="shared" si="170"/>
        <v>182469.31028051118</v>
      </c>
      <c r="AR56" s="702">
        <v>127694.27977153359</v>
      </c>
      <c r="AS56" s="699">
        <v>139077.41449459578</v>
      </c>
      <c r="AT56" s="699">
        <v>101305.70875123846</v>
      </c>
      <c r="AU56" s="699">
        <v>194337.26117736066</v>
      </c>
      <c r="AV56" s="365">
        <f t="shared" si="143"/>
        <v>562414.66419472848</v>
      </c>
      <c r="AW56" s="366">
        <f t="shared" si="144"/>
        <v>744883.97447523964</v>
      </c>
      <c r="AX56" s="209">
        <v>33</v>
      </c>
      <c r="AY56" s="699">
        <v>4656.4839048123758</v>
      </c>
      <c r="AZ56" s="699">
        <v>4656.534594395147</v>
      </c>
      <c r="BA56" s="699">
        <v>8554.7380435125942</v>
      </c>
      <c r="BB56" s="699">
        <v>15918.662858265765</v>
      </c>
      <c r="BC56" s="364">
        <f t="shared" si="171"/>
        <v>33786.419400985884</v>
      </c>
      <c r="BD56" s="702">
        <v>9248.0148052606437</v>
      </c>
      <c r="BE56" s="699">
        <v>11774.544549537044</v>
      </c>
      <c r="BF56" s="699">
        <v>25029.174225842562</v>
      </c>
      <c r="BG56" s="699">
        <v>51902.902279130736</v>
      </c>
      <c r="BH56" s="365">
        <f t="shared" si="146"/>
        <v>97954.635859770991</v>
      </c>
      <c r="BI56" s="366">
        <f t="shared" si="147"/>
        <v>131741.05526075687</v>
      </c>
      <c r="BJ56" s="209">
        <v>33</v>
      </c>
      <c r="BK56" s="699"/>
      <c r="BL56" s="699"/>
      <c r="BM56" s="699"/>
      <c r="BN56" s="699"/>
      <c r="BO56" s="364">
        <f t="shared" si="148"/>
        <v>0</v>
      </c>
      <c r="BP56" s="702"/>
      <c r="BQ56" s="699"/>
      <c r="BR56" s="699"/>
      <c r="BS56" s="699"/>
      <c r="BT56" s="365">
        <f t="shared" si="149"/>
        <v>0</v>
      </c>
      <c r="BU56" s="366">
        <f t="shared" si="150"/>
        <v>0</v>
      </c>
      <c r="BV56" s="209">
        <v>33</v>
      </c>
      <c r="BW56" s="699">
        <v>175.24314744830673</v>
      </c>
      <c r="BX56" s="699">
        <v>111.75835926618599</v>
      </c>
      <c r="BY56" s="699">
        <v>74.845069136308609</v>
      </c>
      <c r="BZ56" s="699">
        <v>1244.0905778894844</v>
      </c>
      <c r="CA56" s="364">
        <f t="shared" si="172"/>
        <v>1605.9371537402858</v>
      </c>
      <c r="CB56" s="702">
        <v>701.46038756140092</v>
      </c>
      <c r="CC56" s="699">
        <v>446.6934592488401</v>
      </c>
      <c r="CD56" s="699">
        <v>301.72642905962243</v>
      </c>
      <c r="CE56" s="699">
        <v>5160.9298197816506</v>
      </c>
      <c r="CF56" s="365">
        <f t="shared" si="152"/>
        <v>6610.8100956515136</v>
      </c>
      <c r="CG56" s="366">
        <f t="shared" si="153"/>
        <v>8216.7472493917994</v>
      </c>
      <c r="CH56" s="209">
        <v>33</v>
      </c>
      <c r="CI56" s="365">
        <f t="shared" si="173"/>
        <v>79219.997860321266</v>
      </c>
      <c r="CJ56" s="365">
        <f t="shared" si="154"/>
        <v>79081.540708208253</v>
      </c>
      <c r="CK56" s="365">
        <f t="shared" si="155"/>
        <v>73309.715037948539</v>
      </c>
      <c r="CL56" s="365">
        <f t="shared" si="156"/>
        <v>102925.98361646144</v>
      </c>
      <c r="CM56" s="367">
        <f t="shared" si="174"/>
        <v>109298.1979997142</v>
      </c>
      <c r="CN56" s="365">
        <f t="shared" si="157"/>
        <v>238336.84121492918</v>
      </c>
      <c r="CO56" s="365">
        <f t="shared" si="158"/>
        <v>258790.7893511026</v>
      </c>
      <c r="CP56" s="365">
        <f t="shared" si="159"/>
        <v>236421.61312113173</v>
      </c>
      <c r="CQ56" s="365">
        <f t="shared" si="160"/>
        <v>339036.61019512435</v>
      </c>
      <c r="CR56" s="367">
        <f t="shared" si="161"/>
        <v>379521.26744630083</v>
      </c>
      <c r="CS56" s="365">
        <f t="shared" si="162"/>
        <v>317556.83907525043</v>
      </c>
      <c r="CT56" s="365">
        <f t="shared" si="163"/>
        <v>337872.33005931089</v>
      </c>
      <c r="CU56" s="365">
        <f t="shared" si="164"/>
        <v>309731.32815908024</v>
      </c>
      <c r="CV56" s="365">
        <f t="shared" si="165"/>
        <v>441962.5938115858</v>
      </c>
      <c r="CW56" s="367">
        <f t="shared" si="166"/>
        <v>488819.465446015</v>
      </c>
    </row>
    <row r="57" spans="1:101" ht="15.75" customHeight="1">
      <c r="A57" s="79" t="s">
        <v>249</v>
      </c>
      <c r="B57" s="209">
        <v>34</v>
      </c>
      <c r="C57" s="699">
        <v>0</v>
      </c>
      <c r="D57" s="699">
        <v>0</v>
      </c>
      <c r="E57" s="699">
        <v>162.93212155854474</v>
      </c>
      <c r="F57" s="699">
        <v>120.77548206912293</v>
      </c>
      <c r="G57" s="364">
        <f t="shared" si="167"/>
        <v>283.70760362766765</v>
      </c>
      <c r="H57" s="702">
        <v>0</v>
      </c>
      <c r="I57" s="699">
        <v>0</v>
      </c>
      <c r="J57" s="699">
        <v>107.98314570313957</v>
      </c>
      <c r="K57" s="699">
        <v>86.445770092495934</v>
      </c>
      <c r="L57" s="365">
        <f t="shared" si="134"/>
        <v>194.4289157956355</v>
      </c>
      <c r="M57" s="366">
        <f t="shared" si="135"/>
        <v>478.13651942330318</v>
      </c>
      <c r="N57" s="209">
        <v>34</v>
      </c>
      <c r="O57" s="699">
        <v>0</v>
      </c>
      <c r="P57" s="699">
        <v>0</v>
      </c>
      <c r="Q57" s="699">
        <v>0</v>
      </c>
      <c r="R57" s="699">
        <v>0</v>
      </c>
      <c r="S57" s="364">
        <f t="shared" si="168"/>
        <v>0</v>
      </c>
      <c r="T57" s="702">
        <v>0</v>
      </c>
      <c r="U57" s="699">
        <v>0</v>
      </c>
      <c r="V57" s="699">
        <v>0</v>
      </c>
      <c r="W57" s="699">
        <v>0</v>
      </c>
      <c r="X57" s="365">
        <f t="shared" si="137"/>
        <v>0</v>
      </c>
      <c r="Y57" s="366">
        <f t="shared" si="138"/>
        <v>0</v>
      </c>
      <c r="Z57" s="209">
        <v>34</v>
      </c>
      <c r="AA57" s="699">
        <v>0</v>
      </c>
      <c r="AB57" s="699">
        <v>18.026832638638236</v>
      </c>
      <c r="AC57" s="699">
        <v>0</v>
      </c>
      <c r="AD57" s="699">
        <v>0</v>
      </c>
      <c r="AE57" s="364">
        <f t="shared" si="169"/>
        <v>18.026832638638236</v>
      </c>
      <c r="AF57" s="702">
        <v>0</v>
      </c>
      <c r="AG57" s="699">
        <v>71.922395008812344</v>
      </c>
      <c r="AH57" s="699">
        <v>0</v>
      </c>
      <c r="AI57" s="699">
        <v>0</v>
      </c>
      <c r="AJ57" s="365">
        <f t="shared" si="140"/>
        <v>71.922395008812344</v>
      </c>
      <c r="AK57" s="366">
        <f t="shared" si="141"/>
        <v>89.949227647450584</v>
      </c>
      <c r="AL57" s="209">
        <v>34</v>
      </c>
      <c r="AM57" s="699">
        <v>0</v>
      </c>
      <c r="AN57" s="699">
        <v>0</v>
      </c>
      <c r="AO57" s="699">
        <v>0</v>
      </c>
      <c r="AP57" s="699">
        <v>0</v>
      </c>
      <c r="AQ57" s="364">
        <f t="shared" si="170"/>
        <v>0</v>
      </c>
      <c r="AR57" s="702">
        <v>0</v>
      </c>
      <c r="AS57" s="699">
        <v>0</v>
      </c>
      <c r="AT57" s="699">
        <v>0</v>
      </c>
      <c r="AU57" s="699">
        <v>0</v>
      </c>
      <c r="AV57" s="365">
        <f t="shared" si="143"/>
        <v>0</v>
      </c>
      <c r="AW57" s="366">
        <f t="shared" si="144"/>
        <v>0</v>
      </c>
      <c r="AX57" s="209">
        <v>34</v>
      </c>
      <c r="AY57" s="699">
        <v>0</v>
      </c>
      <c r="AZ57" s="699">
        <v>0</v>
      </c>
      <c r="BA57" s="699">
        <v>0</v>
      </c>
      <c r="BB57" s="699">
        <v>0</v>
      </c>
      <c r="BC57" s="364">
        <f t="shared" si="171"/>
        <v>0</v>
      </c>
      <c r="BD57" s="702">
        <v>0</v>
      </c>
      <c r="BE57" s="699">
        <v>0</v>
      </c>
      <c r="BF57" s="699">
        <v>0</v>
      </c>
      <c r="BG57" s="699">
        <v>0</v>
      </c>
      <c r="BH57" s="365">
        <f t="shared" si="146"/>
        <v>0</v>
      </c>
      <c r="BI57" s="366">
        <f t="shared" si="147"/>
        <v>0</v>
      </c>
      <c r="BJ57" s="209">
        <v>34</v>
      </c>
      <c r="BK57" s="699"/>
      <c r="BL57" s="699"/>
      <c r="BM57" s="699"/>
      <c r="BN57" s="699"/>
      <c r="BO57" s="364">
        <f t="shared" si="148"/>
        <v>0</v>
      </c>
      <c r="BP57" s="702"/>
      <c r="BQ57" s="699"/>
      <c r="BR57" s="699"/>
      <c r="BS57" s="699"/>
      <c r="BT57" s="365">
        <f t="shared" si="149"/>
        <v>0</v>
      </c>
      <c r="BU57" s="366">
        <f t="shared" si="150"/>
        <v>0</v>
      </c>
      <c r="BV57" s="209">
        <v>34</v>
      </c>
      <c r="BW57" s="699">
        <v>0</v>
      </c>
      <c r="BX57" s="699">
        <v>0</v>
      </c>
      <c r="BY57" s="699">
        <v>0</v>
      </c>
      <c r="BZ57" s="699">
        <v>0</v>
      </c>
      <c r="CA57" s="364">
        <f t="shared" si="172"/>
        <v>0</v>
      </c>
      <c r="CB57" s="702">
        <v>0</v>
      </c>
      <c r="CC57" s="699">
        <v>0</v>
      </c>
      <c r="CD57" s="699">
        <v>0</v>
      </c>
      <c r="CE57" s="699">
        <v>0</v>
      </c>
      <c r="CF57" s="365">
        <f t="shared" si="152"/>
        <v>0</v>
      </c>
      <c r="CG57" s="366">
        <f t="shared" si="153"/>
        <v>0</v>
      </c>
      <c r="CH57" s="209">
        <v>34</v>
      </c>
      <c r="CI57" s="365">
        <f>+C57+O57+AA57+AM57+AY57+BK57+BW57</f>
        <v>0</v>
      </c>
      <c r="CJ57" s="365">
        <f t="shared" si="154"/>
        <v>18.026832638638236</v>
      </c>
      <c r="CK57" s="365">
        <f t="shared" si="155"/>
        <v>162.93212155854474</v>
      </c>
      <c r="CL57" s="365">
        <f t="shared" si="156"/>
        <v>120.77548206912293</v>
      </c>
      <c r="CM57" s="367">
        <f t="shared" si="174"/>
        <v>283.70760362766765</v>
      </c>
      <c r="CN57" s="365">
        <f t="shared" si="157"/>
        <v>0</v>
      </c>
      <c r="CO57" s="365">
        <f t="shared" si="158"/>
        <v>71.922395008812344</v>
      </c>
      <c r="CP57" s="365">
        <f t="shared" si="159"/>
        <v>107.98314570313957</v>
      </c>
      <c r="CQ57" s="365">
        <f t="shared" si="160"/>
        <v>86.445770092495934</v>
      </c>
      <c r="CR57" s="367">
        <f t="shared" si="161"/>
        <v>194.4289157956355</v>
      </c>
      <c r="CS57" s="365">
        <f t="shared" si="162"/>
        <v>0</v>
      </c>
      <c r="CT57" s="365">
        <f t="shared" si="163"/>
        <v>89.949227647450584</v>
      </c>
      <c r="CU57" s="365">
        <f t="shared" si="164"/>
        <v>270.91526726168433</v>
      </c>
      <c r="CV57" s="365">
        <f t="shared" si="165"/>
        <v>207.22125216161885</v>
      </c>
      <c r="CW57" s="367">
        <f t="shared" si="166"/>
        <v>478.13651942330318</v>
      </c>
    </row>
    <row r="58" spans="1:101" ht="15.75" customHeight="1">
      <c r="A58" s="79" t="s">
        <v>524</v>
      </c>
      <c r="B58" s="209">
        <v>35</v>
      </c>
      <c r="C58" s="699">
        <v>61990.92427422195</v>
      </c>
      <c r="D58" s="699">
        <v>58705.867791479985</v>
      </c>
      <c r="E58" s="699">
        <v>67988.243505960883</v>
      </c>
      <c r="F58" s="699">
        <v>80870.775270333514</v>
      </c>
      <c r="G58" s="364">
        <f t="shared" si="167"/>
        <v>269555.81084199634</v>
      </c>
      <c r="H58" s="702">
        <v>80465.140956174553</v>
      </c>
      <c r="I58" s="699">
        <v>69962.913812077386</v>
      </c>
      <c r="J58" s="699">
        <v>78818.310520806917</v>
      </c>
      <c r="K58" s="699">
        <v>94158.70071601354</v>
      </c>
      <c r="L58" s="365">
        <f t="shared" si="134"/>
        <v>323405.06600507244</v>
      </c>
      <c r="M58" s="366">
        <f t="shared" si="135"/>
        <v>592960.87684706878</v>
      </c>
      <c r="N58" s="209">
        <v>35</v>
      </c>
      <c r="O58" s="699">
        <v>104203.77433166478</v>
      </c>
      <c r="P58" s="699">
        <v>113717.41588039428</v>
      </c>
      <c r="Q58" s="699">
        <v>121711.59213958954</v>
      </c>
      <c r="R58" s="699">
        <v>143390.56811764854</v>
      </c>
      <c r="S58" s="364">
        <f t="shared" si="168"/>
        <v>483023.35046929715</v>
      </c>
      <c r="T58" s="702">
        <v>124926.36555517137</v>
      </c>
      <c r="U58" s="699">
        <v>129231.59356935504</v>
      </c>
      <c r="V58" s="699">
        <v>134996.91380643312</v>
      </c>
      <c r="W58" s="699">
        <v>157742.25390774402</v>
      </c>
      <c r="X58" s="365">
        <f t="shared" si="137"/>
        <v>546897.12683870364</v>
      </c>
      <c r="Y58" s="366">
        <f t="shared" si="138"/>
        <v>1029920.4773080008</v>
      </c>
      <c r="Z58" s="209">
        <v>35</v>
      </c>
      <c r="AA58" s="699">
        <v>23839.133933000565</v>
      </c>
      <c r="AB58" s="699">
        <v>27159.144735402439</v>
      </c>
      <c r="AC58" s="699">
        <v>29304.128590127177</v>
      </c>
      <c r="AD58" s="699">
        <v>38688.429712960744</v>
      </c>
      <c r="AE58" s="364">
        <f t="shared" si="169"/>
        <v>118990.83697149092</v>
      </c>
      <c r="AF58" s="702">
        <v>29167.14853496939</v>
      </c>
      <c r="AG58" s="699">
        <v>31229.813756819949</v>
      </c>
      <c r="AH58" s="699">
        <v>33139.84873841903</v>
      </c>
      <c r="AI58" s="699">
        <v>43229.068097229465</v>
      </c>
      <c r="AJ58" s="365">
        <f t="shared" si="140"/>
        <v>136765.87912743783</v>
      </c>
      <c r="AK58" s="366">
        <f t="shared" si="141"/>
        <v>255756.71609892877</v>
      </c>
      <c r="AL58" s="209">
        <v>35</v>
      </c>
      <c r="AM58" s="699">
        <v>178436.28822899985</v>
      </c>
      <c r="AN58" s="699">
        <v>207368.43845563999</v>
      </c>
      <c r="AO58" s="699">
        <v>236115.6385797133</v>
      </c>
      <c r="AP58" s="699">
        <v>298590.46864861314</v>
      </c>
      <c r="AQ58" s="364">
        <f t="shared" si="170"/>
        <v>920510.83391296631</v>
      </c>
      <c r="AR58" s="702">
        <v>206882.70059043146</v>
      </c>
      <c r="AS58" s="699">
        <v>221419.98481707377</v>
      </c>
      <c r="AT58" s="699">
        <v>242392.36182270688</v>
      </c>
      <c r="AU58" s="699">
        <v>297905.53901503363</v>
      </c>
      <c r="AV58" s="365">
        <f t="shared" si="143"/>
        <v>968600.58624524577</v>
      </c>
      <c r="AW58" s="366">
        <f t="shared" si="144"/>
        <v>1889111.4201582121</v>
      </c>
      <c r="AX58" s="209">
        <v>35</v>
      </c>
      <c r="AY58" s="699">
        <v>3105.1394265369054</v>
      </c>
      <c r="AZ58" s="699">
        <v>2792.7879465680203</v>
      </c>
      <c r="BA58" s="699">
        <v>5645.1411468744418</v>
      </c>
      <c r="BB58" s="699">
        <v>6383.0634924305259</v>
      </c>
      <c r="BC58" s="364">
        <f t="shared" si="171"/>
        <v>17926.132012409893</v>
      </c>
      <c r="BD58" s="702">
        <v>3690.6188489455039</v>
      </c>
      <c r="BE58" s="699">
        <v>3145.9316736124019</v>
      </c>
      <c r="BF58" s="699">
        <v>6309.5959587240932</v>
      </c>
      <c r="BG58" s="699">
        <v>6980.9590467340668</v>
      </c>
      <c r="BH58" s="365">
        <f t="shared" si="146"/>
        <v>20127.105528016065</v>
      </c>
      <c r="BI58" s="366">
        <f t="shared" si="147"/>
        <v>38053.237540425958</v>
      </c>
      <c r="BJ58" s="209">
        <v>35</v>
      </c>
      <c r="BK58" s="699"/>
      <c r="BL58" s="699"/>
      <c r="BM58" s="699"/>
      <c r="BN58" s="699"/>
      <c r="BO58" s="364">
        <f t="shared" si="148"/>
        <v>0</v>
      </c>
      <c r="BP58" s="702"/>
      <c r="BQ58" s="699"/>
      <c r="BR58" s="699"/>
      <c r="BS58" s="699"/>
      <c r="BT58" s="365">
        <f t="shared" si="149"/>
        <v>0</v>
      </c>
      <c r="BU58" s="366">
        <f t="shared" si="150"/>
        <v>0</v>
      </c>
      <c r="BV58" s="209">
        <v>35</v>
      </c>
      <c r="BW58" s="699">
        <v>3184.0363630169004</v>
      </c>
      <c r="BX58" s="699">
        <v>3730.435341991079</v>
      </c>
      <c r="BY58" s="699">
        <v>3360.7272978564633</v>
      </c>
      <c r="BZ58" s="699">
        <v>3609.8323327503281</v>
      </c>
      <c r="CA58" s="364">
        <f t="shared" si="172"/>
        <v>13885.031335614771</v>
      </c>
      <c r="CB58" s="702">
        <v>4030.0021639316014</v>
      </c>
      <c r="CC58" s="699">
        <v>4687.5577137153405</v>
      </c>
      <c r="CD58" s="699">
        <v>4234.2727021435376</v>
      </c>
      <c r="CE58" s="699">
        <v>4570.1676672496733</v>
      </c>
      <c r="CF58" s="365">
        <f t="shared" si="152"/>
        <v>17522.000247040152</v>
      </c>
      <c r="CG58" s="366">
        <f t="shared" si="153"/>
        <v>31407.031582654923</v>
      </c>
      <c r="CH58" s="209">
        <v>35</v>
      </c>
      <c r="CI58" s="365">
        <f t="shared" si="173"/>
        <v>374759.29655744089</v>
      </c>
      <c r="CJ58" s="365">
        <f t="shared" si="154"/>
        <v>413474.0901514758</v>
      </c>
      <c r="CK58" s="365">
        <f t="shared" si="155"/>
        <v>464125.47126012185</v>
      </c>
      <c r="CL58" s="365">
        <f t="shared" si="156"/>
        <v>571533.13757473673</v>
      </c>
      <c r="CM58" s="367">
        <f t="shared" si="174"/>
        <v>766464.19264690822</v>
      </c>
      <c r="CN58" s="365">
        <f t="shared" si="157"/>
        <v>449161.97664962383</v>
      </c>
      <c r="CO58" s="365">
        <f t="shared" si="158"/>
        <v>459677.79534265393</v>
      </c>
      <c r="CP58" s="365">
        <f t="shared" si="159"/>
        <v>499891.30354923353</v>
      </c>
      <c r="CQ58" s="365">
        <f t="shared" si="160"/>
        <v>604586.68845000444</v>
      </c>
      <c r="CR58" s="367">
        <f t="shared" si="161"/>
        <v>887824.19309081626</v>
      </c>
      <c r="CS58" s="365">
        <f t="shared" si="162"/>
        <v>823921.27320706472</v>
      </c>
      <c r="CT58" s="365">
        <f t="shared" si="163"/>
        <v>873151.88549412973</v>
      </c>
      <c r="CU58" s="365">
        <f t="shared" si="164"/>
        <v>964016.77480935538</v>
      </c>
      <c r="CV58" s="365">
        <f t="shared" si="165"/>
        <v>1176119.8260247412</v>
      </c>
      <c r="CW58" s="367">
        <f t="shared" si="166"/>
        <v>1654288.3857377246</v>
      </c>
    </row>
    <row r="59" spans="1:101" ht="15.75" customHeight="1">
      <c r="A59" s="894" t="s">
        <v>442</v>
      </c>
      <c r="B59" s="895">
        <v>36</v>
      </c>
      <c r="C59" s="699">
        <v>2165.2408874317498</v>
      </c>
      <c r="D59" s="699">
        <v>2241.7430815377143</v>
      </c>
      <c r="E59" s="699">
        <v>1182.7612182816847</v>
      </c>
      <c r="F59" s="699">
        <v>1026.2798030026986</v>
      </c>
      <c r="G59" s="364">
        <f t="shared" si="167"/>
        <v>6616.0249902538471</v>
      </c>
      <c r="H59" s="702">
        <v>10.021592170455495</v>
      </c>
      <c r="I59" s="699">
        <v>4.0238382314285532</v>
      </c>
      <c r="J59" s="699">
        <v>4.0598983251485876</v>
      </c>
      <c r="K59" s="699">
        <v>4.1460801003595167</v>
      </c>
      <c r="L59" s="365">
        <f t="shared" si="134"/>
        <v>22.251408827392151</v>
      </c>
      <c r="M59" s="366">
        <f t="shared" si="135"/>
        <v>6638.2763990812391</v>
      </c>
      <c r="N59" s="895">
        <v>36</v>
      </c>
      <c r="O59" s="699">
        <v>6310.9290547480659</v>
      </c>
      <c r="P59" s="699">
        <v>6250.7064868846755</v>
      </c>
      <c r="Q59" s="699">
        <v>4794.7736445922719</v>
      </c>
      <c r="R59" s="699">
        <v>5273.5179336211477</v>
      </c>
      <c r="S59" s="364">
        <f t="shared" si="168"/>
        <v>22629.927119846161</v>
      </c>
      <c r="T59" s="702">
        <v>28.069535868118145</v>
      </c>
      <c r="U59" s="699">
        <v>22.137428228338635</v>
      </c>
      <c r="V59" s="699">
        <v>30.436745486557946</v>
      </c>
      <c r="W59" s="699">
        <v>35.212667467315427</v>
      </c>
      <c r="X59" s="365">
        <f t="shared" si="137"/>
        <v>115.85637705033015</v>
      </c>
      <c r="Y59" s="366">
        <f t="shared" si="138"/>
        <v>22745.783496896493</v>
      </c>
      <c r="Z59" s="895">
        <v>36</v>
      </c>
      <c r="AA59" s="699">
        <v>2592.731838304222</v>
      </c>
      <c r="AB59" s="699">
        <v>2433.4712589329984</v>
      </c>
      <c r="AC59" s="699">
        <v>2082.4868440765208</v>
      </c>
      <c r="AD59" s="699">
        <v>1548.581158514764</v>
      </c>
      <c r="AE59" s="364">
        <f t="shared" si="169"/>
        <v>8657.2710998285056</v>
      </c>
      <c r="AF59" s="702">
        <v>0</v>
      </c>
      <c r="AG59" s="699">
        <v>0</v>
      </c>
      <c r="AH59" s="699">
        <v>2.0216131916225151</v>
      </c>
      <c r="AI59" s="699">
        <v>0</v>
      </c>
      <c r="AJ59" s="365">
        <f t="shared" si="140"/>
        <v>2.0216131916225151</v>
      </c>
      <c r="AK59" s="366">
        <f t="shared" si="141"/>
        <v>8659.2927130201278</v>
      </c>
      <c r="AL59" s="895">
        <v>36</v>
      </c>
      <c r="AM59" s="699">
        <v>15222.353335750002</v>
      </c>
      <c r="AN59" s="699">
        <v>16974.276388435774</v>
      </c>
      <c r="AO59" s="699">
        <v>19554.943984437406</v>
      </c>
      <c r="AP59" s="699">
        <v>23314.509518735416</v>
      </c>
      <c r="AQ59" s="364">
        <f t="shared" si="170"/>
        <v>75066.083227358598</v>
      </c>
      <c r="AR59" s="702">
        <v>48.616540160314557</v>
      </c>
      <c r="AS59" s="699">
        <v>34.240595741600146</v>
      </c>
      <c r="AT59" s="699">
        <v>62.923601037368286</v>
      </c>
      <c r="AU59" s="699">
        <v>85.579074049107504</v>
      </c>
      <c r="AV59" s="365">
        <f t="shared" si="143"/>
        <v>231.35981098839048</v>
      </c>
      <c r="AW59" s="366">
        <f t="shared" si="144"/>
        <v>75297.443038346988</v>
      </c>
      <c r="AX59" s="895">
        <v>36</v>
      </c>
      <c r="AY59" s="699">
        <v>255.22822929788921</v>
      </c>
      <c r="AZ59" s="699">
        <v>340.97569614433763</v>
      </c>
      <c r="BA59" s="699">
        <v>517.91382287689521</v>
      </c>
      <c r="BB59" s="699">
        <v>521.41352349875444</v>
      </c>
      <c r="BC59" s="364">
        <f t="shared" si="171"/>
        <v>1635.5312718178766</v>
      </c>
      <c r="BD59" s="702">
        <v>0</v>
      </c>
      <c r="BE59" s="699">
        <v>0</v>
      </c>
      <c r="BF59" s="699">
        <v>0</v>
      </c>
      <c r="BG59" s="699">
        <v>0</v>
      </c>
      <c r="BH59" s="365">
        <f t="shared" si="146"/>
        <v>0</v>
      </c>
      <c r="BI59" s="366">
        <f t="shared" si="147"/>
        <v>1635.5312718178766</v>
      </c>
      <c r="BJ59" s="895">
        <v>36</v>
      </c>
      <c r="BK59" s="370"/>
      <c r="BL59" s="370"/>
      <c r="BM59" s="370"/>
      <c r="BN59" s="370"/>
      <c r="BO59" s="364">
        <f t="shared" si="148"/>
        <v>0</v>
      </c>
      <c r="BP59" s="371"/>
      <c r="BQ59" s="370"/>
      <c r="BR59" s="370"/>
      <c r="BS59" s="370"/>
      <c r="BT59" s="365">
        <f t="shared" si="149"/>
        <v>0</v>
      </c>
      <c r="BU59" s="366">
        <f t="shared" si="150"/>
        <v>0</v>
      </c>
      <c r="BV59" s="895">
        <v>36</v>
      </c>
      <c r="BW59" s="699">
        <v>70.105271010295297</v>
      </c>
      <c r="BX59" s="699">
        <v>110.52251658078269</v>
      </c>
      <c r="BY59" s="699">
        <v>40.266345197745053</v>
      </c>
      <c r="BZ59" s="699">
        <v>0</v>
      </c>
      <c r="CA59" s="364">
        <f t="shared" si="172"/>
        <v>220.89413278882307</v>
      </c>
      <c r="CB59" s="702">
        <v>0</v>
      </c>
      <c r="CC59" s="699">
        <v>0</v>
      </c>
      <c r="CD59" s="699">
        <v>0</v>
      </c>
      <c r="CE59" s="699">
        <v>0</v>
      </c>
      <c r="CF59" s="365">
        <f t="shared" si="152"/>
        <v>0</v>
      </c>
      <c r="CG59" s="366">
        <f t="shared" si="153"/>
        <v>220.89413278882307</v>
      </c>
      <c r="CH59" s="895">
        <v>36</v>
      </c>
      <c r="CI59" s="365">
        <f t="shared" si="173"/>
        <v>26616.588616542223</v>
      </c>
      <c r="CJ59" s="365">
        <f t="shared" si="154"/>
        <v>28351.695428516283</v>
      </c>
      <c r="CK59" s="365">
        <f t="shared" si="155"/>
        <v>28173.145859462526</v>
      </c>
      <c r="CL59" s="365">
        <f t="shared" si="156"/>
        <v>31684.30193737278</v>
      </c>
      <c r="CM59" s="367">
        <f t="shared" si="174"/>
        <v>29466.846242888831</v>
      </c>
      <c r="CN59" s="365">
        <f t="shared" si="157"/>
        <v>86.7076681988882</v>
      </c>
      <c r="CO59" s="365">
        <f t="shared" si="158"/>
        <v>60.401862201367337</v>
      </c>
      <c r="CP59" s="365">
        <f t="shared" si="159"/>
        <v>99.441858040697326</v>
      </c>
      <c r="CQ59" s="365">
        <f t="shared" si="160"/>
        <v>124.93782161678246</v>
      </c>
      <c r="CR59" s="367">
        <f t="shared" si="161"/>
        <v>138.10778587772231</v>
      </c>
      <c r="CS59" s="365">
        <f t="shared" si="162"/>
        <v>26703.296284741111</v>
      </c>
      <c r="CT59" s="365">
        <f t="shared" si="163"/>
        <v>28412.097290717651</v>
      </c>
      <c r="CU59" s="365">
        <f t="shared" si="164"/>
        <v>28272.587717503222</v>
      </c>
      <c r="CV59" s="365">
        <f t="shared" si="165"/>
        <v>31809.239758989563</v>
      </c>
      <c r="CW59" s="367">
        <f t="shared" si="166"/>
        <v>29604.954028766555</v>
      </c>
    </row>
    <row r="60" spans="1:101" ht="15.75" customHeight="1">
      <c r="A60" s="79" t="s">
        <v>252</v>
      </c>
      <c r="B60" s="895">
        <v>37</v>
      </c>
      <c r="C60" s="699">
        <v>15160.018123839758</v>
      </c>
      <c r="D60" s="699">
        <v>30896.767181965919</v>
      </c>
      <c r="E60" s="699">
        <v>3666.3453788693041</v>
      </c>
      <c r="F60" s="699">
        <v>1516.2412121458099</v>
      </c>
      <c r="G60" s="364">
        <f t="shared" si="167"/>
        <v>51239.37189682079</v>
      </c>
      <c r="H60" s="702">
        <v>57251.882895763185</v>
      </c>
      <c r="I60" s="699">
        <v>99298.006406593093</v>
      </c>
      <c r="J60" s="699">
        <v>17332.852871336177</v>
      </c>
      <c r="K60" s="699">
        <v>2404.6953626077666</v>
      </c>
      <c r="L60" s="365">
        <f t="shared" si="134"/>
        <v>176287.43753630025</v>
      </c>
      <c r="M60" s="366">
        <f t="shared" si="135"/>
        <v>227526.80943312103</v>
      </c>
      <c r="N60" s="895">
        <v>37</v>
      </c>
      <c r="O60" s="699">
        <v>7407.1871807760372</v>
      </c>
      <c r="P60" s="699">
        <v>17812.653548347349</v>
      </c>
      <c r="Q60" s="699">
        <v>19207.410931042821</v>
      </c>
      <c r="R60" s="699">
        <v>19436.90867473758</v>
      </c>
      <c r="S60" s="364">
        <f t="shared" si="168"/>
        <v>63864.16033490379</v>
      </c>
      <c r="T60" s="702">
        <v>2175.8902714910869</v>
      </c>
      <c r="U60" s="699">
        <v>3476.9346649449953</v>
      </c>
      <c r="V60" s="699">
        <v>13276.81274869144</v>
      </c>
      <c r="W60" s="699">
        <v>4557.8551803009941</v>
      </c>
      <c r="X60" s="365">
        <f t="shared" si="137"/>
        <v>23487.492865428514</v>
      </c>
      <c r="Y60" s="366">
        <f t="shared" si="138"/>
        <v>87351.653200332308</v>
      </c>
      <c r="Z60" s="895">
        <v>37</v>
      </c>
      <c r="AA60" s="699">
        <v>696.78790537266002</v>
      </c>
      <c r="AB60" s="699">
        <v>228.60522754208256</v>
      </c>
      <c r="AC60" s="699">
        <v>4301.5941459120886</v>
      </c>
      <c r="AD60" s="699">
        <v>2650.3652626393996</v>
      </c>
      <c r="AE60" s="364">
        <f t="shared" si="169"/>
        <v>7877.3525414662308</v>
      </c>
      <c r="AF60" s="702">
        <v>1228.8542983913133</v>
      </c>
      <c r="AG60" s="699">
        <v>483.3856327485787</v>
      </c>
      <c r="AH60" s="699">
        <v>1336.4783729156868</v>
      </c>
      <c r="AI60" s="699">
        <v>2940.9177537088299</v>
      </c>
      <c r="AJ60" s="365">
        <f t="shared" si="140"/>
        <v>5989.6360577644082</v>
      </c>
      <c r="AK60" s="366">
        <f t="shared" si="141"/>
        <v>13866.988599230639</v>
      </c>
      <c r="AL60" s="895">
        <v>37</v>
      </c>
      <c r="AM60" s="699">
        <v>47870.305642478939</v>
      </c>
      <c r="AN60" s="699">
        <v>47422.443983765756</v>
      </c>
      <c r="AO60" s="699">
        <v>49801.534975123104</v>
      </c>
      <c r="AP60" s="699">
        <v>53510.290500909963</v>
      </c>
      <c r="AQ60" s="364">
        <f t="shared" si="170"/>
        <v>198604.57510227777</v>
      </c>
      <c r="AR60" s="702">
        <v>90000.88380638072</v>
      </c>
      <c r="AS60" s="699">
        <v>40575.10595379617</v>
      </c>
      <c r="AT60" s="699">
        <v>51582.900720339225</v>
      </c>
      <c r="AU60" s="699">
        <v>52700.053004227979</v>
      </c>
      <c r="AV60" s="365">
        <f t="shared" si="143"/>
        <v>234858.94348474412</v>
      </c>
      <c r="AW60" s="366">
        <f t="shared" si="144"/>
        <v>433463.51858702186</v>
      </c>
      <c r="AX60" s="895">
        <v>37</v>
      </c>
      <c r="AY60" s="699">
        <v>1451.6180608443713</v>
      </c>
      <c r="AZ60" s="699">
        <v>2287.7463471895971</v>
      </c>
      <c r="BA60" s="699">
        <v>3832.9177203439403</v>
      </c>
      <c r="BB60" s="699">
        <v>2394.7807468677302</v>
      </c>
      <c r="BC60" s="364">
        <f t="shared" si="171"/>
        <v>9967.0628752456396</v>
      </c>
      <c r="BD60" s="702">
        <v>0</v>
      </c>
      <c r="BE60" s="699">
        <v>0</v>
      </c>
      <c r="BF60" s="699">
        <v>3779.2928450670443</v>
      </c>
      <c r="BG60" s="699">
        <v>6.6345365449971139</v>
      </c>
      <c r="BH60" s="365">
        <f t="shared" si="146"/>
        <v>3785.9273816120412</v>
      </c>
      <c r="BI60" s="366">
        <f t="shared" si="147"/>
        <v>13752.99025685768</v>
      </c>
      <c r="BJ60" s="895">
        <v>37</v>
      </c>
      <c r="BK60" s="699"/>
      <c r="BL60" s="699"/>
      <c r="BM60" s="699"/>
      <c r="BN60" s="699"/>
      <c r="BO60" s="364">
        <f t="shared" si="148"/>
        <v>0</v>
      </c>
      <c r="BP60" s="702"/>
      <c r="BQ60" s="699"/>
      <c r="BR60" s="699"/>
      <c r="BS60" s="699"/>
      <c r="BT60" s="365">
        <f t="shared" si="149"/>
        <v>0</v>
      </c>
      <c r="BU60" s="366">
        <f t="shared" si="150"/>
        <v>0</v>
      </c>
      <c r="BV60" s="895">
        <v>37</v>
      </c>
      <c r="BW60" s="699">
        <v>6.9103767138719654</v>
      </c>
      <c r="BX60" s="699">
        <v>25.219228783433145</v>
      </c>
      <c r="BY60" s="699">
        <v>68.291721455375622</v>
      </c>
      <c r="BZ60" s="699">
        <v>9.3584957098559656</v>
      </c>
      <c r="CA60" s="364">
        <f t="shared" si="172"/>
        <v>109.7798226625367</v>
      </c>
      <c r="CB60" s="702">
        <v>27.63911864812766</v>
      </c>
      <c r="CC60" s="699">
        <v>100.83840746733327</v>
      </c>
      <c r="CD60" s="699">
        <v>275.38611867731157</v>
      </c>
      <c r="CE60" s="699">
        <v>38.822445131132298</v>
      </c>
      <c r="CF60" s="365">
        <f t="shared" si="152"/>
        <v>442.68608992390477</v>
      </c>
      <c r="CG60" s="366">
        <f t="shared" si="153"/>
        <v>552.4659125864415</v>
      </c>
      <c r="CH60" s="895">
        <v>37</v>
      </c>
      <c r="CI60" s="365">
        <f t="shared" si="173"/>
        <v>72592.827290025642</v>
      </c>
      <c r="CJ60" s="365">
        <f t="shared" si="154"/>
        <v>98673.435517594145</v>
      </c>
      <c r="CK60" s="365">
        <f t="shared" si="155"/>
        <v>80878.094872746646</v>
      </c>
      <c r="CL60" s="365">
        <f t="shared" si="156"/>
        <v>79517.944893010339</v>
      </c>
      <c r="CM60" s="367">
        <f t="shared" si="174"/>
        <v>115213.31205438712</v>
      </c>
      <c r="CN60" s="365">
        <f t="shared" si="157"/>
        <v>150685.15039067445</v>
      </c>
      <c r="CO60" s="365">
        <f t="shared" si="158"/>
        <v>143934.27106555019</v>
      </c>
      <c r="CP60" s="365">
        <f t="shared" si="159"/>
        <v>87583.723677026894</v>
      </c>
      <c r="CQ60" s="365">
        <f t="shared" si="160"/>
        <v>62648.978282521697</v>
      </c>
      <c r="CR60" s="367">
        <f t="shared" si="161"/>
        <v>200217.61649165265</v>
      </c>
      <c r="CS60" s="365">
        <f t="shared" si="162"/>
        <v>223277.97768070007</v>
      </c>
      <c r="CT60" s="365">
        <f t="shared" si="163"/>
        <v>242607.70658314432</v>
      </c>
      <c r="CU60" s="365">
        <f t="shared" si="164"/>
        <v>168461.81854977354</v>
      </c>
      <c r="CV60" s="365">
        <f t="shared" si="165"/>
        <v>142166.92317553202</v>
      </c>
      <c r="CW60" s="367">
        <f t="shared" si="166"/>
        <v>315430.9285460398</v>
      </c>
    </row>
    <row r="61" spans="1:101" ht="15.75" customHeight="1">
      <c r="A61" s="79" t="s">
        <v>253</v>
      </c>
      <c r="B61" s="895">
        <v>38</v>
      </c>
      <c r="C61" s="699"/>
      <c r="D61" s="699"/>
      <c r="E61" s="699"/>
      <c r="F61" s="699"/>
      <c r="G61" s="364">
        <f t="shared" si="133"/>
        <v>0</v>
      </c>
      <c r="H61" s="702"/>
      <c r="I61" s="699"/>
      <c r="J61" s="699"/>
      <c r="K61" s="699"/>
      <c r="L61" s="365">
        <f t="shared" si="134"/>
        <v>0</v>
      </c>
      <c r="M61" s="366">
        <f t="shared" si="135"/>
        <v>0</v>
      </c>
      <c r="N61" s="895">
        <v>38</v>
      </c>
      <c r="O61" s="699"/>
      <c r="P61" s="699"/>
      <c r="Q61" s="699"/>
      <c r="R61" s="699"/>
      <c r="S61" s="364">
        <f t="shared" si="136"/>
        <v>0</v>
      </c>
      <c r="T61" s="702"/>
      <c r="U61" s="699"/>
      <c r="V61" s="699"/>
      <c r="W61" s="699"/>
      <c r="X61" s="365">
        <f t="shared" si="137"/>
        <v>0</v>
      </c>
      <c r="Y61" s="366">
        <f t="shared" si="138"/>
        <v>0</v>
      </c>
      <c r="Z61" s="895">
        <v>38</v>
      </c>
      <c r="AA61" s="699"/>
      <c r="AB61" s="699"/>
      <c r="AC61" s="699"/>
      <c r="AD61" s="699"/>
      <c r="AE61" s="364">
        <f t="shared" si="139"/>
        <v>0</v>
      </c>
      <c r="AF61" s="702"/>
      <c r="AG61" s="699"/>
      <c r="AH61" s="699"/>
      <c r="AI61" s="699"/>
      <c r="AJ61" s="365">
        <f t="shared" si="140"/>
        <v>0</v>
      </c>
      <c r="AK61" s="366">
        <f t="shared" si="141"/>
        <v>0</v>
      </c>
      <c r="AL61" s="895">
        <v>38</v>
      </c>
      <c r="AM61" s="699"/>
      <c r="AN61" s="699"/>
      <c r="AO61" s="699"/>
      <c r="AP61" s="699"/>
      <c r="AQ61" s="364">
        <f t="shared" si="142"/>
        <v>0</v>
      </c>
      <c r="AR61" s="702"/>
      <c r="AS61" s="699"/>
      <c r="AT61" s="699"/>
      <c r="AU61" s="699"/>
      <c r="AV61" s="365">
        <f t="shared" si="143"/>
        <v>0</v>
      </c>
      <c r="AW61" s="366">
        <f t="shared" si="144"/>
        <v>0</v>
      </c>
      <c r="AX61" s="895">
        <v>38</v>
      </c>
      <c r="AY61" s="699"/>
      <c r="AZ61" s="699"/>
      <c r="BA61" s="699"/>
      <c r="BB61" s="699"/>
      <c r="BC61" s="364">
        <f t="shared" si="145"/>
        <v>0</v>
      </c>
      <c r="BD61" s="702"/>
      <c r="BE61" s="699"/>
      <c r="BF61" s="699"/>
      <c r="BG61" s="699"/>
      <c r="BH61" s="365">
        <f t="shared" si="146"/>
        <v>0</v>
      </c>
      <c r="BI61" s="366">
        <f t="shared" si="147"/>
        <v>0</v>
      </c>
      <c r="BJ61" s="895">
        <v>38</v>
      </c>
      <c r="BK61" s="699"/>
      <c r="BL61" s="699"/>
      <c r="BM61" s="699"/>
      <c r="BN61" s="699"/>
      <c r="BO61" s="364">
        <f t="shared" si="148"/>
        <v>0</v>
      </c>
      <c r="BP61" s="702"/>
      <c r="BQ61" s="699"/>
      <c r="BR61" s="699"/>
      <c r="BS61" s="699"/>
      <c r="BT61" s="365">
        <f t="shared" si="149"/>
        <v>0</v>
      </c>
      <c r="BU61" s="366">
        <f t="shared" si="150"/>
        <v>0</v>
      </c>
      <c r="BV61" s="895">
        <v>38</v>
      </c>
      <c r="BW61" s="699"/>
      <c r="BX61" s="699"/>
      <c r="BY61" s="699"/>
      <c r="BZ61" s="699"/>
      <c r="CA61" s="364">
        <f t="shared" si="151"/>
        <v>0</v>
      </c>
      <c r="CB61" s="702"/>
      <c r="CC61" s="699"/>
      <c r="CD61" s="699"/>
      <c r="CE61" s="699"/>
      <c r="CF61" s="365">
        <f t="shared" si="152"/>
        <v>0</v>
      </c>
      <c r="CG61" s="366">
        <f t="shared" si="153"/>
        <v>0</v>
      </c>
      <c r="CH61" s="895">
        <v>38</v>
      </c>
      <c r="CI61" s="365">
        <f t="shared" si="173"/>
        <v>0</v>
      </c>
      <c r="CJ61" s="365">
        <f t="shared" si="154"/>
        <v>0</v>
      </c>
      <c r="CK61" s="365">
        <f t="shared" si="155"/>
        <v>0</v>
      </c>
      <c r="CL61" s="365">
        <f t="shared" si="156"/>
        <v>0</v>
      </c>
      <c r="CM61" s="367">
        <f t="shared" si="174"/>
        <v>0</v>
      </c>
      <c r="CN61" s="365">
        <f t="shared" si="157"/>
        <v>0</v>
      </c>
      <c r="CO61" s="365">
        <f t="shared" si="158"/>
        <v>0</v>
      </c>
      <c r="CP61" s="365">
        <f t="shared" si="159"/>
        <v>0</v>
      </c>
      <c r="CQ61" s="365">
        <f t="shared" si="160"/>
        <v>0</v>
      </c>
      <c r="CR61" s="367">
        <f t="shared" si="161"/>
        <v>0</v>
      </c>
      <c r="CS61" s="365">
        <f t="shared" si="162"/>
        <v>0</v>
      </c>
      <c r="CT61" s="365">
        <f t="shared" si="163"/>
        <v>0</v>
      </c>
      <c r="CU61" s="365">
        <f t="shared" si="164"/>
        <v>0</v>
      </c>
      <c r="CV61" s="365">
        <f t="shared" si="165"/>
        <v>0</v>
      </c>
      <c r="CW61" s="367">
        <f t="shared" si="166"/>
        <v>0</v>
      </c>
    </row>
    <row r="62" spans="1:101" ht="15.75" customHeight="1">
      <c r="A62" s="79" t="s">
        <v>255</v>
      </c>
      <c r="B62" s="895">
        <v>39</v>
      </c>
      <c r="C62" s="699"/>
      <c r="D62" s="699"/>
      <c r="E62" s="699"/>
      <c r="F62" s="699"/>
      <c r="G62" s="364">
        <f t="shared" si="133"/>
        <v>0</v>
      </c>
      <c r="H62" s="702"/>
      <c r="I62" s="699"/>
      <c r="J62" s="699"/>
      <c r="K62" s="699"/>
      <c r="L62" s="365">
        <f t="shared" si="134"/>
        <v>0</v>
      </c>
      <c r="M62" s="366">
        <f t="shared" si="135"/>
        <v>0</v>
      </c>
      <c r="N62" s="895">
        <v>39</v>
      </c>
      <c r="O62" s="699"/>
      <c r="P62" s="699"/>
      <c r="Q62" s="699"/>
      <c r="R62" s="699"/>
      <c r="S62" s="364">
        <f t="shared" si="136"/>
        <v>0</v>
      </c>
      <c r="T62" s="702"/>
      <c r="U62" s="699"/>
      <c r="V62" s="699"/>
      <c r="W62" s="699"/>
      <c r="X62" s="365">
        <f t="shared" si="137"/>
        <v>0</v>
      </c>
      <c r="Y62" s="366">
        <f t="shared" si="138"/>
        <v>0</v>
      </c>
      <c r="Z62" s="895">
        <v>39</v>
      </c>
      <c r="AA62" s="699"/>
      <c r="AB62" s="699"/>
      <c r="AC62" s="699"/>
      <c r="AD62" s="699"/>
      <c r="AE62" s="364">
        <f t="shared" si="139"/>
        <v>0</v>
      </c>
      <c r="AF62" s="702"/>
      <c r="AG62" s="699"/>
      <c r="AH62" s="699"/>
      <c r="AI62" s="699"/>
      <c r="AJ62" s="365">
        <f t="shared" si="140"/>
        <v>0</v>
      </c>
      <c r="AK62" s="366">
        <f t="shared" si="141"/>
        <v>0</v>
      </c>
      <c r="AL62" s="895">
        <v>39</v>
      </c>
      <c r="AM62" s="699"/>
      <c r="AN62" s="699"/>
      <c r="AO62" s="699"/>
      <c r="AP62" s="699"/>
      <c r="AQ62" s="364">
        <f t="shared" si="142"/>
        <v>0</v>
      </c>
      <c r="AR62" s="702"/>
      <c r="AS62" s="699"/>
      <c r="AT62" s="699"/>
      <c r="AU62" s="699"/>
      <c r="AV62" s="365">
        <f t="shared" si="143"/>
        <v>0</v>
      </c>
      <c r="AW62" s="366">
        <f t="shared" si="144"/>
        <v>0</v>
      </c>
      <c r="AX62" s="895">
        <v>39</v>
      </c>
      <c r="AY62" s="699"/>
      <c r="AZ62" s="699"/>
      <c r="BA62" s="699"/>
      <c r="BB62" s="699"/>
      <c r="BC62" s="364">
        <f t="shared" si="145"/>
        <v>0</v>
      </c>
      <c r="BD62" s="702"/>
      <c r="BE62" s="699"/>
      <c r="BF62" s="699"/>
      <c r="BG62" s="699"/>
      <c r="BH62" s="365">
        <f t="shared" si="146"/>
        <v>0</v>
      </c>
      <c r="BI62" s="366">
        <f t="shared" si="147"/>
        <v>0</v>
      </c>
      <c r="BJ62" s="895">
        <v>39</v>
      </c>
      <c r="BK62" s="699"/>
      <c r="BL62" s="699"/>
      <c r="BM62" s="699"/>
      <c r="BN62" s="699"/>
      <c r="BO62" s="364">
        <f t="shared" si="148"/>
        <v>0</v>
      </c>
      <c r="BP62" s="702"/>
      <c r="BQ62" s="699"/>
      <c r="BR62" s="699"/>
      <c r="BS62" s="699"/>
      <c r="BT62" s="365">
        <f t="shared" si="149"/>
        <v>0</v>
      </c>
      <c r="BU62" s="366">
        <f t="shared" si="150"/>
        <v>0</v>
      </c>
      <c r="BV62" s="895">
        <v>39</v>
      </c>
      <c r="BW62" s="699"/>
      <c r="BX62" s="699"/>
      <c r="BY62" s="699"/>
      <c r="BZ62" s="699"/>
      <c r="CA62" s="364">
        <f t="shared" si="151"/>
        <v>0</v>
      </c>
      <c r="CB62" s="702"/>
      <c r="CC62" s="699"/>
      <c r="CD62" s="699"/>
      <c r="CE62" s="699"/>
      <c r="CF62" s="365">
        <f t="shared" si="152"/>
        <v>0</v>
      </c>
      <c r="CG62" s="366">
        <f t="shared" si="153"/>
        <v>0</v>
      </c>
      <c r="CH62" s="895">
        <v>39</v>
      </c>
      <c r="CI62" s="365">
        <f t="shared" si="173"/>
        <v>0</v>
      </c>
      <c r="CJ62" s="365">
        <f t="shared" si="154"/>
        <v>0</v>
      </c>
      <c r="CK62" s="365">
        <f t="shared" si="155"/>
        <v>0</v>
      </c>
      <c r="CL62" s="365">
        <f t="shared" si="156"/>
        <v>0</v>
      </c>
      <c r="CM62" s="367">
        <f t="shared" si="174"/>
        <v>0</v>
      </c>
      <c r="CN62" s="365">
        <f t="shared" si="157"/>
        <v>0</v>
      </c>
      <c r="CO62" s="365">
        <f t="shared" si="158"/>
        <v>0</v>
      </c>
      <c r="CP62" s="365">
        <f t="shared" si="159"/>
        <v>0</v>
      </c>
      <c r="CQ62" s="365">
        <f t="shared" si="160"/>
        <v>0</v>
      </c>
      <c r="CR62" s="367">
        <f t="shared" si="161"/>
        <v>0</v>
      </c>
      <c r="CS62" s="365">
        <f t="shared" si="162"/>
        <v>0</v>
      </c>
      <c r="CT62" s="365">
        <f t="shared" si="163"/>
        <v>0</v>
      </c>
      <c r="CU62" s="365">
        <f t="shared" si="164"/>
        <v>0</v>
      </c>
      <c r="CV62" s="365">
        <f t="shared" si="165"/>
        <v>0</v>
      </c>
      <c r="CW62" s="367">
        <f t="shared" si="166"/>
        <v>0</v>
      </c>
    </row>
    <row r="63" spans="1:101" ht="15.75" customHeight="1">
      <c r="A63" s="894" t="s">
        <v>257</v>
      </c>
      <c r="B63" s="895">
        <v>40</v>
      </c>
      <c r="C63" s="699"/>
      <c r="D63" s="699"/>
      <c r="E63" s="699"/>
      <c r="F63" s="699"/>
      <c r="G63" s="364">
        <f t="shared" si="133"/>
        <v>0</v>
      </c>
      <c r="H63" s="702"/>
      <c r="I63" s="699"/>
      <c r="J63" s="699"/>
      <c r="K63" s="699"/>
      <c r="L63" s="365">
        <f t="shared" si="134"/>
        <v>0</v>
      </c>
      <c r="M63" s="366">
        <f t="shared" si="135"/>
        <v>0</v>
      </c>
      <c r="N63" s="895">
        <v>40</v>
      </c>
      <c r="O63" s="699"/>
      <c r="P63" s="699"/>
      <c r="Q63" s="699"/>
      <c r="R63" s="699"/>
      <c r="S63" s="364">
        <f t="shared" si="136"/>
        <v>0</v>
      </c>
      <c r="T63" s="702"/>
      <c r="U63" s="699"/>
      <c r="V63" s="699"/>
      <c r="W63" s="699"/>
      <c r="X63" s="365">
        <f t="shared" si="137"/>
        <v>0</v>
      </c>
      <c r="Y63" s="366">
        <f t="shared" si="138"/>
        <v>0</v>
      </c>
      <c r="Z63" s="895">
        <v>40</v>
      </c>
      <c r="AA63" s="699"/>
      <c r="AB63" s="699"/>
      <c r="AC63" s="699"/>
      <c r="AD63" s="699"/>
      <c r="AE63" s="364">
        <f t="shared" si="139"/>
        <v>0</v>
      </c>
      <c r="AF63" s="702"/>
      <c r="AG63" s="699"/>
      <c r="AH63" s="699"/>
      <c r="AI63" s="699"/>
      <c r="AJ63" s="365">
        <f t="shared" si="140"/>
        <v>0</v>
      </c>
      <c r="AK63" s="366">
        <f t="shared" si="141"/>
        <v>0</v>
      </c>
      <c r="AL63" s="895">
        <v>40</v>
      </c>
      <c r="AM63" s="699"/>
      <c r="AN63" s="699"/>
      <c r="AO63" s="699"/>
      <c r="AP63" s="699"/>
      <c r="AQ63" s="364">
        <f t="shared" si="142"/>
        <v>0</v>
      </c>
      <c r="AR63" s="702"/>
      <c r="AS63" s="699"/>
      <c r="AT63" s="699"/>
      <c r="AU63" s="699"/>
      <c r="AV63" s="365">
        <f t="shared" si="143"/>
        <v>0</v>
      </c>
      <c r="AW63" s="366">
        <f t="shared" si="144"/>
        <v>0</v>
      </c>
      <c r="AX63" s="895">
        <v>40</v>
      </c>
      <c r="AY63" s="699"/>
      <c r="AZ63" s="699"/>
      <c r="BA63" s="699"/>
      <c r="BB63" s="699"/>
      <c r="BC63" s="364">
        <f t="shared" si="145"/>
        <v>0</v>
      </c>
      <c r="BD63" s="702"/>
      <c r="BE63" s="699"/>
      <c r="BF63" s="699"/>
      <c r="BG63" s="699"/>
      <c r="BH63" s="365">
        <f t="shared" si="146"/>
        <v>0</v>
      </c>
      <c r="BI63" s="366">
        <f t="shared" si="147"/>
        <v>0</v>
      </c>
      <c r="BJ63" s="895">
        <v>40</v>
      </c>
      <c r="BK63" s="699"/>
      <c r="BL63" s="699"/>
      <c r="BM63" s="699"/>
      <c r="BN63" s="699"/>
      <c r="BO63" s="364">
        <f t="shared" si="148"/>
        <v>0</v>
      </c>
      <c r="BP63" s="702"/>
      <c r="BQ63" s="699"/>
      <c r="BR63" s="699"/>
      <c r="BS63" s="699"/>
      <c r="BT63" s="365">
        <f t="shared" si="149"/>
        <v>0</v>
      </c>
      <c r="BU63" s="366">
        <f t="shared" si="150"/>
        <v>0</v>
      </c>
      <c r="BV63" s="895">
        <v>40</v>
      </c>
      <c r="BW63" s="699"/>
      <c r="BX63" s="699"/>
      <c r="BY63" s="699"/>
      <c r="BZ63" s="699"/>
      <c r="CA63" s="364">
        <f t="shared" si="151"/>
        <v>0</v>
      </c>
      <c r="CB63" s="702"/>
      <c r="CC63" s="699"/>
      <c r="CD63" s="699"/>
      <c r="CE63" s="699"/>
      <c r="CF63" s="365">
        <f t="shared" si="152"/>
        <v>0</v>
      </c>
      <c r="CG63" s="366">
        <f t="shared" si="153"/>
        <v>0</v>
      </c>
      <c r="CH63" s="895">
        <v>40</v>
      </c>
      <c r="CI63" s="365">
        <f t="shared" si="173"/>
        <v>0</v>
      </c>
      <c r="CJ63" s="365">
        <f t="shared" si="154"/>
        <v>0</v>
      </c>
      <c r="CK63" s="365">
        <f t="shared" si="155"/>
        <v>0</v>
      </c>
      <c r="CL63" s="365">
        <f t="shared" si="156"/>
        <v>0</v>
      </c>
      <c r="CM63" s="367">
        <f t="shared" si="174"/>
        <v>0</v>
      </c>
      <c r="CN63" s="365">
        <f t="shared" si="157"/>
        <v>0</v>
      </c>
      <c r="CO63" s="365">
        <f t="shared" si="158"/>
        <v>0</v>
      </c>
      <c r="CP63" s="365">
        <f t="shared" si="159"/>
        <v>0</v>
      </c>
      <c r="CQ63" s="365">
        <f t="shared" si="160"/>
        <v>0</v>
      </c>
      <c r="CR63" s="367">
        <f t="shared" si="161"/>
        <v>0</v>
      </c>
      <c r="CS63" s="365">
        <f t="shared" si="162"/>
        <v>0</v>
      </c>
      <c r="CT63" s="365">
        <f t="shared" si="163"/>
        <v>0</v>
      </c>
      <c r="CU63" s="365">
        <f t="shared" si="164"/>
        <v>0</v>
      </c>
      <c r="CV63" s="365">
        <f t="shared" si="165"/>
        <v>0</v>
      </c>
      <c r="CW63" s="367">
        <f t="shared" si="166"/>
        <v>0</v>
      </c>
    </row>
    <row r="64" spans="1:101" ht="15.75" customHeight="1">
      <c r="A64" s="79"/>
      <c r="B64" s="895"/>
      <c r="C64" s="170" t="s">
        <v>1362</v>
      </c>
      <c r="D64" s="170" t="s">
        <v>1362</v>
      </c>
      <c r="E64" s="170" t="s">
        <v>1362</v>
      </c>
      <c r="F64" s="170" t="s">
        <v>1362</v>
      </c>
      <c r="G64" s="333"/>
      <c r="H64" s="334" t="s">
        <v>1362</v>
      </c>
      <c r="I64" s="170" t="s">
        <v>1362</v>
      </c>
      <c r="J64" s="170" t="s">
        <v>1362</v>
      </c>
      <c r="K64" s="170" t="s">
        <v>1362</v>
      </c>
      <c r="L64" s="335"/>
      <c r="M64" s="334" t="s">
        <v>1362</v>
      </c>
      <c r="N64" s="895"/>
      <c r="O64" s="170" t="s">
        <v>1362</v>
      </c>
      <c r="P64" s="170" t="s">
        <v>1362</v>
      </c>
      <c r="Q64" s="170" t="s">
        <v>1362</v>
      </c>
      <c r="R64" s="170" t="s">
        <v>1362</v>
      </c>
      <c r="S64" s="333"/>
      <c r="T64" s="334" t="s">
        <v>1362</v>
      </c>
      <c r="U64" s="170" t="s">
        <v>1362</v>
      </c>
      <c r="V64" s="170" t="s">
        <v>1362</v>
      </c>
      <c r="W64" s="170" t="s">
        <v>1362</v>
      </c>
      <c r="X64" s="335"/>
      <c r="Y64" s="334" t="s">
        <v>1362</v>
      </c>
      <c r="Z64" s="895"/>
      <c r="AA64" s="170" t="s">
        <v>1362</v>
      </c>
      <c r="AB64" s="170" t="s">
        <v>1362</v>
      </c>
      <c r="AC64" s="170" t="s">
        <v>1362</v>
      </c>
      <c r="AD64" s="170" t="s">
        <v>1362</v>
      </c>
      <c r="AE64" s="333"/>
      <c r="AF64" s="334" t="s">
        <v>1362</v>
      </c>
      <c r="AG64" s="170" t="s">
        <v>1362</v>
      </c>
      <c r="AH64" s="170" t="s">
        <v>1362</v>
      </c>
      <c r="AI64" s="170" t="s">
        <v>1362</v>
      </c>
      <c r="AJ64" s="335"/>
      <c r="AK64" s="334" t="s">
        <v>1362</v>
      </c>
      <c r="AL64" s="895"/>
      <c r="AM64" s="170" t="s">
        <v>1362</v>
      </c>
      <c r="AN64" s="170" t="s">
        <v>1362</v>
      </c>
      <c r="AO64" s="170" t="s">
        <v>1362</v>
      </c>
      <c r="AP64" s="170" t="s">
        <v>1362</v>
      </c>
      <c r="AQ64" s="333"/>
      <c r="AR64" s="334" t="s">
        <v>1362</v>
      </c>
      <c r="AS64" s="170" t="s">
        <v>1362</v>
      </c>
      <c r="AT64" s="170" t="s">
        <v>1362</v>
      </c>
      <c r="AU64" s="170" t="s">
        <v>1362</v>
      </c>
      <c r="AV64" s="335"/>
      <c r="AW64" s="334" t="s">
        <v>1362</v>
      </c>
      <c r="AX64" s="895"/>
      <c r="AY64" s="170" t="s">
        <v>1362</v>
      </c>
      <c r="AZ64" s="170" t="s">
        <v>1362</v>
      </c>
      <c r="BA64" s="170" t="s">
        <v>1362</v>
      </c>
      <c r="BB64" s="170" t="s">
        <v>1362</v>
      </c>
      <c r="BC64" s="333"/>
      <c r="BD64" s="334" t="s">
        <v>1362</v>
      </c>
      <c r="BE64" s="170" t="s">
        <v>1362</v>
      </c>
      <c r="BF64" s="170" t="s">
        <v>1362</v>
      </c>
      <c r="BG64" s="170" t="s">
        <v>1362</v>
      </c>
      <c r="BH64" s="335"/>
      <c r="BI64" s="334" t="s">
        <v>1362</v>
      </c>
      <c r="BJ64" s="895"/>
      <c r="BK64" s="170" t="s">
        <v>1362</v>
      </c>
      <c r="BL64" s="170" t="s">
        <v>1362</v>
      </c>
      <c r="BM64" s="170" t="s">
        <v>1362</v>
      </c>
      <c r="BN64" s="170" t="s">
        <v>1362</v>
      </c>
      <c r="BO64" s="333"/>
      <c r="BP64" s="334" t="s">
        <v>1362</v>
      </c>
      <c r="BQ64" s="170" t="s">
        <v>1362</v>
      </c>
      <c r="BR64" s="170" t="s">
        <v>1362</v>
      </c>
      <c r="BS64" s="170" t="s">
        <v>1362</v>
      </c>
      <c r="BT64" s="335"/>
      <c r="BU64" s="334" t="s">
        <v>1362</v>
      </c>
      <c r="BV64" s="895"/>
      <c r="BW64" s="170" t="s">
        <v>1362</v>
      </c>
      <c r="BX64" s="170" t="s">
        <v>1362</v>
      </c>
      <c r="BY64" s="170" t="s">
        <v>1362</v>
      </c>
      <c r="BZ64" s="170" t="s">
        <v>1362</v>
      </c>
      <c r="CA64" s="333"/>
      <c r="CB64" s="334" t="s">
        <v>1362</v>
      </c>
      <c r="CC64" s="170" t="s">
        <v>1362</v>
      </c>
      <c r="CD64" s="170" t="s">
        <v>1362</v>
      </c>
      <c r="CE64" s="170" t="s">
        <v>1362</v>
      </c>
      <c r="CF64" s="335"/>
      <c r="CG64" s="334" t="s">
        <v>1362</v>
      </c>
      <c r="CH64" s="895"/>
      <c r="CI64" s="335"/>
      <c r="CJ64" s="335"/>
      <c r="CK64" s="335"/>
      <c r="CL64" s="335"/>
      <c r="CM64" s="170"/>
      <c r="CN64" s="335"/>
      <c r="CO64" s="335"/>
      <c r="CP64" s="335"/>
      <c r="CQ64" s="335"/>
      <c r="CR64" s="170"/>
      <c r="CS64" s="335"/>
      <c r="CT64" s="335"/>
      <c r="CU64" s="335"/>
      <c r="CV64" s="335"/>
      <c r="CW64" s="170"/>
    </row>
    <row r="65" spans="1:135" s="14" customFormat="1" ht="15.75" customHeight="1">
      <c r="A65" s="16" t="s">
        <v>259</v>
      </c>
      <c r="B65" s="895">
        <v>41</v>
      </c>
      <c r="C65" s="197">
        <f>SUM(C34:C63)-C43-C45</f>
        <v>768384.61142418766</v>
      </c>
      <c r="D65" s="197">
        <f t="shared" ref="D65:M65" si="175">SUM(D34:D63)-D43-D45</f>
        <v>674619.05229315581</v>
      </c>
      <c r="E65" s="197">
        <f t="shared" si="175"/>
        <v>743919.95998091227</v>
      </c>
      <c r="F65" s="197">
        <f t="shared" si="175"/>
        <v>892722.92367650964</v>
      </c>
      <c r="G65" s="202">
        <f t="shared" si="175"/>
        <v>3079646.5473747649</v>
      </c>
      <c r="H65" s="199">
        <f t="shared" si="175"/>
        <v>2952254.472053295</v>
      </c>
      <c r="I65" s="199">
        <f t="shared" si="175"/>
        <v>2786040.4442147962</v>
      </c>
      <c r="J65" s="199">
        <f t="shared" si="175"/>
        <v>3775738.4151980886</v>
      </c>
      <c r="K65" s="199">
        <f t="shared" si="175"/>
        <v>4628498.3793203104</v>
      </c>
      <c r="L65" s="200">
        <f t="shared" si="175"/>
        <v>14142531.710786482</v>
      </c>
      <c r="M65" s="199">
        <f t="shared" si="175"/>
        <v>17222178.258161258</v>
      </c>
      <c r="N65" s="895">
        <v>41</v>
      </c>
      <c r="O65" s="197">
        <f>SUM(O34:O63)-O43-O45</f>
        <v>1200857.3767623284</v>
      </c>
      <c r="P65" s="197">
        <f t="shared" ref="P65:Y65" si="176">SUM(P34:P63)-P43-P45</f>
        <v>1308584.3347897241</v>
      </c>
      <c r="Q65" s="197">
        <f t="shared" si="176"/>
        <v>1246135.2598719974</v>
      </c>
      <c r="R65" s="197">
        <f t="shared" si="176"/>
        <v>1370631.1982941122</v>
      </c>
      <c r="S65" s="202">
        <f t="shared" si="176"/>
        <v>5126208.1697181612</v>
      </c>
      <c r="T65" s="199">
        <f t="shared" si="176"/>
        <v>4048935.2211397593</v>
      </c>
      <c r="U65" s="199">
        <f t="shared" si="176"/>
        <v>4574799.218443851</v>
      </c>
      <c r="V65" s="199">
        <f t="shared" si="176"/>
        <v>4938272.6636608951</v>
      </c>
      <c r="W65" s="199">
        <f t="shared" si="176"/>
        <v>5605342.2868560264</v>
      </c>
      <c r="X65" s="200">
        <f t="shared" si="176"/>
        <v>19167349.390100531</v>
      </c>
      <c r="Y65" s="199">
        <f t="shared" si="176"/>
        <v>24293557.559818693</v>
      </c>
      <c r="Z65" s="895">
        <v>41</v>
      </c>
      <c r="AA65" s="197">
        <f>SUM(AA34:AA63)-AA43-AA45</f>
        <v>429152.68968850223</v>
      </c>
      <c r="AB65" s="197">
        <f t="shared" ref="AB65:AK65" si="177">SUM(AB34:AB63)-AB43-AB45</f>
        <v>521855.97295080475</v>
      </c>
      <c r="AC65" s="197">
        <f t="shared" si="177"/>
        <v>617679.18862053379</v>
      </c>
      <c r="AD65" s="197">
        <f t="shared" si="177"/>
        <v>667124.12965275568</v>
      </c>
      <c r="AE65" s="202">
        <f t="shared" si="177"/>
        <v>2235811.9809125974</v>
      </c>
      <c r="AF65" s="199">
        <f t="shared" si="177"/>
        <v>1363583.8502564426</v>
      </c>
      <c r="AG65" s="199">
        <f t="shared" si="177"/>
        <v>1733541.1075033518</v>
      </c>
      <c r="AH65" s="199">
        <f t="shared" si="177"/>
        <v>2187427.91933958</v>
      </c>
      <c r="AI65" s="199">
        <f t="shared" si="177"/>
        <v>2627815.6151778316</v>
      </c>
      <c r="AJ65" s="200">
        <f t="shared" si="177"/>
        <v>7912368.492277205</v>
      </c>
      <c r="AK65" s="199">
        <f t="shared" si="177"/>
        <v>10148180.473189805</v>
      </c>
      <c r="AL65" s="895">
        <v>41</v>
      </c>
      <c r="AM65" s="197">
        <f>SUM(AM34:AM63)-AM43-AM45</f>
        <v>4275400.0408268133</v>
      </c>
      <c r="AN65" s="197">
        <f t="shared" ref="AN65:AW65" si="178">SUM(AN34:AN63)-AN43-AN45</f>
        <v>4511721.8037561458</v>
      </c>
      <c r="AO65" s="197">
        <f t="shared" si="178"/>
        <v>3840159.9201119877</v>
      </c>
      <c r="AP65" s="197">
        <f t="shared" si="178"/>
        <v>5454994.4585520364</v>
      </c>
      <c r="AQ65" s="202">
        <f t="shared" si="178"/>
        <v>18082276.223246984</v>
      </c>
      <c r="AR65" s="199">
        <f t="shared" si="178"/>
        <v>7908041.0865676748</v>
      </c>
      <c r="AS65" s="199">
        <f t="shared" si="178"/>
        <v>8840355.2815900575</v>
      </c>
      <c r="AT65" s="199">
        <f t="shared" si="178"/>
        <v>11661785.497357819</v>
      </c>
      <c r="AU65" s="199">
        <f t="shared" si="178"/>
        <v>12190461.15746754</v>
      </c>
      <c r="AV65" s="200">
        <f t="shared" si="178"/>
        <v>40600643.022983074</v>
      </c>
      <c r="AW65" s="199">
        <f t="shared" si="178"/>
        <v>58682919.246230051</v>
      </c>
      <c r="AX65" s="895">
        <v>41</v>
      </c>
      <c r="AY65" s="197">
        <f>SUM(AY34:AY63)-AY43-AY45</f>
        <v>207790.08965950416</v>
      </c>
      <c r="AZ65" s="197">
        <f t="shared" ref="AZ65:BI65" si="179">SUM(AZ34:AZ63)-AZ43-AZ45</f>
        <v>181287.23303367692</v>
      </c>
      <c r="BA65" s="197">
        <f t="shared" si="179"/>
        <v>130006.96557166667</v>
      </c>
      <c r="BB65" s="197">
        <f t="shared" si="179"/>
        <v>404848.51661109494</v>
      </c>
      <c r="BC65" s="202">
        <f t="shared" si="179"/>
        <v>923932.80487594265</v>
      </c>
      <c r="BD65" s="199">
        <f t="shared" si="179"/>
        <v>41539.014492623821</v>
      </c>
      <c r="BE65" s="199">
        <f t="shared" si="179"/>
        <v>68799.55920255369</v>
      </c>
      <c r="BF65" s="199">
        <f t="shared" si="179"/>
        <v>414007.89151506603</v>
      </c>
      <c r="BG65" s="199">
        <f t="shared" si="179"/>
        <v>772766.84147773916</v>
      </c>
      <c r="BH65" s="200">
        <f t="shared" si="179"/>
        <v>1297113.3066879828</v>
      </c>
      <c r="BI65" s="199">
        <f t="shared" si="179"/>
        <v>2221046.1115639256</v>
      </c>
      <c r="BJ65" s="895">
        <v>41</v>
      </c>
      <c r="BK65" s="197">
        <f>SUM(BK34:BK63)-BK43-BK45</f>
        <v>0</v>
      </c>
      <c r="BL65" s="197">
        <f t="shared" ref="BL65:BU65" si="180">SUM(BL34:BL63)-BL43-BL45</f>
        <v>0</v>
      </c>
      <c r="BM65" s="197">
        <f t="shared" si="180"/>
        <v>0</v>
      </c>
      <c r="BN65" s="197">
        <f t="shared" si="180"/>
        <v>0</v>
      </c>
      <c r="BO65" s="202">
        <f t="shared" si="180"/>
        <v>0</v>
      </c>
      <c r="BP65" s="199">
        <f t="shared" si="180"/>
        <v>0</v>
      </c>
      <c r="BQ65" s="199">
        <f t="shared" si="180"/>
        <v>0</v>
      </c>
      <c r="BR65" s="199">
        <f t="shared" si="180"/>
        <v>0</v>
      </c>
      <c r="BS65" s="199">
        <f t="shared" si="180"/>
        <v>0</v>
      </c>
      <c r="BT65" s="200">
        <f t="shared" si="180"/>
        <v>0</v>
      </c>
      <c r="BU65" s="199">
        <f t="shared" si="180"/>
        <v>0</v>
      </c>
      <c r="BV65" s="895">
        <v>41</v>
      </c>
      <c r="BW65" s="197">
        <f>SUM(BW34:BW63)-BW43-BW45</f>
        <v>219617.35796609678</v>
      </c>
      <c r="BX65" s="197">
        <f t="shared" ref="BX65:CV65" si="181">SUM(BX34:BX63)-BX43-BX45</f>
        <v>199378.09394727249</v>
      </c>
      <c r="BY65" s="197">
        <f t="shared" si="181"/>
        <v>256339.35954868075</v>
      </c>
      <c r="BZ65" s="197">
        <f t="shared" si="181"/>
        <v>245284.46752526204</v>
      </c>
      <c r="CA65" s="202">
        <f t="shared" si="181"/>
        <v>920619.27898731187</v>
      </c>
      <c r="CB65" s="199">
        <f t="shared" si="181"/>
        <v>285270.10665236239</v>
      </c>
      <c r="CC65" s="199">
        <f t="shared" si="181"/>
        <v>447625.75705255941</v>
      </c>
      <c r="CD65" s="199">
        <f t="shared" si="181"/>
        <v>349332.31011502008</v>
      </c>
      <c r="CE65" s="199">
        <f t="shared" si="181"/>
        <v>191199.81690402952</v>
      </c>
      <c r="CF65" s="200">
        <f t="shared" si="181"/>
        <v>1273427.990723971</v>
      </c>
      <c r="CG65" s="199">
        <f t="shared" si="181"/>
        <v>2194047.2697112835</v>
      </c>
      <c r="CH65" s="895">
        <v>41</v>
      </c>
      <c r="CI65" s="200">
        <f t="shared" ref="CI65:CL65" si="182">SUM(CI34:CI63)-CI43-CI45</f>
        <v>7101202.1663274309</v>
      </c>
      <c r="CJ65" s="200">
        <f t="shared" si="182"/>
        <v>7397446.4907707796</v>
      </c>
      <c r="CK65" s="200">
        <f t="shared" si="182"/>
        <v>6834240.6537057776</v>
      </c>
      <c r="CL65" s="200">
        <f t="shared" si="182"/>
        <v>9035605.6943117715</v>
      </c>
      <c r="CM65" s="197">
        <f>SUM(CA65,BO65,S65,G65)</f>
        <v>9126473.9960802384</v>
      </c>
      <c r="CN65" s="200">
        <f t="shared" ref="CN65:CQ65" si="183">SUM(CN34:CN63)-CN43-CN45</f>
        <v>16599623.75116216</v>
      </c>
      <c r="CO65" s="200">
        <f t="shared" si="183"/>
        <v>18451161.368007172</v>
      </c>
      <c r="CP65" s="200">
        <f t="shared" si="183"/>
        <v>23326564.69718647</v>
      </c>
      <c r="CQ65" s="200">
        <f t="shared" si="183"/>
        <v>26016084.097203478</v>
      </c>
      <c r="CR65" s="197">
        <f>SUM(CD65,BR65,V65,J65)</f>
        <v>9063343.3889740035</v>
      </c>
      <c r="CS65" s="200">
        <f t="shared" si="181"/>
        <v>23700825.917489585</v>
      </c>
      <c r="CT65" s="200">
        <f t="shared" si="181"/>
        <v>25848607.858777944</v>
      </c>
      <c r="CU65" s="200">
        <f t="shared" si="181"/>
        <v>30160805.350892242</v>
      </c>
      <c r="CV65" s="200">
        <f t="shared" si="181"/>
        <v>35051689.791515246</v>
      </c>
      <c r="CW65" s="197">
        <f>SUM(CG65,BU65,Y65,M65)</f>
        <v>43709783.087691233</v>
      </c>
      <c r="CX65" s="284"/>
      <c r="CY65" s="284"/>
      <c r="CZ65" s="284"/>
      <c r="DA65" s="284"/>
      <c r="DB65" s="284"/>
      <c r="DC65" s="284"/>
      <c r="DD65" s="284"/>
      <c r="DE65" s="284"/>
      <c r="DF65" s="284"/>
      <c r="DG65" s="284"/>
      <c r="DH65" s="284"/>
      <c r="DI65" s="284"/>
      <c r="DJ65" s="284"/>
      <c r="DK65" s="284"/>
      <c r="DL65" s="284"/>
      <c r="DM65" s="284"/>
      <c r="DN65" s="284"/>
      <c r="DO65" s="284"/>
      <c r="DP65" s="284"/>
      <c r="DQ65" s="284"/>
      <c r="DR65" s="284"/>
      <c r="DS65" s="284"/>
      <c r="DT65" s="284"/>
      <c r="DU65" s="284"/>
      <c r="DV65" s="284"/>
      <c r="DW65" s="284"/>
      <c r="DX65" s="284"/>
      <c r="DY65" s="284"/>
      <c r="DZ65" s="284"/>
      <c r="EA65" s="284"/>
      <c r="EB65" s="284"/>
      <c r="EC65" s="284"/>
      <c r="ED65" s="284"/>
      <c r="EE65" s="284"/>
    </row>
    <row r="66" spans="1:135" ht="15.75" customHeight="1">
      <c r="B66" s="895"/>
      <c r="C66" s="161"/>
      <c r="D66" s="161"/>
      <c r="E66" s="161"/>
      <c r="F66" s="161"/>
      <c r="G66" s="336"/>
      <c r="H66" s="337"/>
      <c r="I66" s="161"/>
      <c r="J66" s="161"/>
      <c r="K66" s="161"/>
      <c r="L66" s="161"/>
      <c r="M66" s="338"/>
      <c r="N66" s="895"/>
      <c r="O66" s="161"/>
      <c r="P66" s="161"/>
      <c r="Q66" s="161"/>
      <c r="R66" s="161"/>
      <c r="S66" s="336"/>
      <c r="T66" s="337"/>
      <c r="U66" s="161"/>
      <c r="V66" s="161"/>
      <c r="W66" s="161"/>
      <c r="X66" s="161"/>
      <c r="Y66" s="338"/>
      <c r="Z66" s="895"/>
      <c r="AA66" s="161"/>
      <c r="AB66" s="161"/>
      <c r="AC66" s="161"/>
      <c r="AD66" s="161"/>
      <c r="AE66" s="336"/>
      <c r="AF66" s="337"/>
      <c r="AG66" s="161"/>
      <c r="AH66" s="161"/>
      <c r="AI66" s="161"/>
      <c r="AJ66" s="161"/>
      <c r="AK66" s="338"/>
      <c r="AL66" s="895"/>
      <c r="AM66" s="161"/>
      <c r="AN66" s="161"/>
      <c r="AO66" s="161"/>
      <c r="AP66" s="161"/>
      <c r="AQ66" s="336"/>
      <c r="AR66" s="337"/>
      <c r="AS66" s="161"/>
      <c r="AT66" s="161"/>
      <c r="AU66" s="161"/>
      <c r="AV66" s="161"/>
      <c r="AW66" s="338"/>
      <c r="AX66" s="895"/>
      <c r="AY66" s="161"/>
      <c r="AZ66" s="161"/>
      <c r="BA66" s="161"/>
      <c r="BB66" s="161"/>
      <c r="BC66" s="336"/>
      <c r="BD66" s="337"/>
      <c r="BE66" s="161"/>
      <c r="BF66" s="161"/>
      <c r="BG66" s="161"/>
      <c r="BH66" s="161"/>
      <c r="BI66" s="338"/>
      <c r="BJ66" s="895"/>
      <c r="BK66" s="161"/>
      <c r="BL66" s="161"/>
      <c r="BM66" s="161"/>
      <c r="BN66" s="161"/>
      <c r="BO66" s="336"/>
      <c r="BP66" s="337"/>
      <c r="BQ66" s="161"/>
      <c r="BR66" s="161"/>
      <c r="BS66" s="161"/>
      <c r="BT66" s="161"/>
      <c r="BU66" s="338"/>
      <c r="BV66" s="895"/>
      <c r="BW66" s="161"/>
      <c r="BX66" s="161"/>
      <c r="BY66" s="161"/>
      <c r="BZ66" s="161"/>
      <c r="CA66" s="336"/>
      <c r="CB66" s="337"/>
      <c r="CC66" s="161"/>
      <c r="CD66" s="161"/>
      <c r="CE66" s="161"/>
      <c r="CF66" s="161"/>
      <c r="CG66" s="338"/>
      <c r="CH66" s="895"/>
      <c r="CI66" s="161"/>
      <c r="CJ66" s="161"/>
      <c r="CK66" s="161"/>
      <c r="CL66" s="161"/>
      <c r="CM66" s="369"/>
      <c r="CN66" s="161"/>
      <c r="CO66" s="161"/>
      <c r="CP66" s="161"/>
      <c r="CQ66" s="161"/>
      <c r="CR66" s="369"/>
      <c r="CS66" s="161"/>
      <c r="CT66" s="161"/>
      <c r="CU66" s="161"/>
      <c r="CV66" s="161"/>
      <c r="CW66" s="369"/>
    </row>
    <row r="67" spans="1:135" ht="15.75" customHeight="1">
      <c r="A67" s="16" t="s">
        <v>261</v>
      </c>
      <c r="B67" s="895"/>
      <c r="C67" s="170" t="s">
        <v>1362</v>
      </c>
      <c r="D67" s="170" t="s">
        <v>1362</v>
      </c>
      <c r="E67" s="170" t="s">
        <v>1362</v>
      </c>
      <c r="F67" s="170" t="s">
        <v>1362</v>
      </c>
      <c r="G67" s="333"/>
      <c r="H67" s="334" t="s">
        <v>1362</v>
      </c>
      <c r="I67" s="170" t="s">
        <v>1362</v>
      </c>
      <c r="J67" s="170" t="s">
        <v>1362</v>
      </c>
      <c r="K67" s="170" t="s">
        <v>1362</v>
      </c>
      <c r="L67" s="335"/>
      <c r="M67" s="334" t="s">
        <v>1362</v>
      </c>
      <c r="N67" s="895"/>
      <c r="O67" s="170" t="s">
        <v>1362</v>
      </c>
      <c r="P67" s="170" t="s">
        <v>1362</v>
      </c>
      <c r="Q67" s="170" t="s">
        <v>1362</v>
      </c>
      <c r="R67" s="170" t="s">
        <v>1362</v>
      </c>
      <c r="S67" s="333"/>
      <c r="T67" s="334" t="s">
        <v>1362</v>
      </c>
      <c r="U67" s="170" t="s">
        <v>1362</v>
      </c>
      <c r="V67" s="170" t="s">
        <v>1362</v>
      </c>
      <c r="W67" s="170" t="s">
        <v>1362</v>
      </c>
      <c r="X67" s="335"/>
      <c r="Y67" s="334" t="s">
        <v>1362</v>
      </c>
      <c r="Z67" s="895"/>
      <c r="AA67" s="170" t="s">
        <v>1362</v>
      </c>
      <c r="AB67" s="170" t="s">
        <v>1362</v>
      </c>
      <c r="AC67" s="170" t="s">
        <v>1362</v>
      </c>
      <c r="AD67" s="170" t="s">
        <v>1362</v>
      </c>
      <c r="AE67" s="333"/>
      <c r="AF67" s="334" t="s">
        <v>1362</v>
      </c>
      <c r="AG67" s="170" t="s">
        <v>1362</v>
      </c>
      <c r="AH67" s="170" t="s">
        <v>1362</v>
      </c>
      <c r="AI67" s="170" t="s">
        <v>1362</v>
      </c>
      <c r="AJ67" s="335"/>
      <c r="AK67" s="334" t="s">
        <v>1362</v>
      </c>
      <c r="AL67" s="895"/>
      <c r="AM67" s="170" t="s">
        <v>1362</v>
      </c>
      <c r="AN67" s="170" t="s">
        <v>1362</v>
      </c>
      <c r="AO67" s="170" t="s">
        <v>1362</v>
      </c>
      <c r="AP67" s="170" t="s">
        <v>1362</v>
      </c>
      <c r="AQ67" s="333"/>
      <c r="AR67" s="334" t="s">
        <v>1362</v>
      </c>
      <c r="AS67" s="170" t="s">
        <v>1362</v>
      </c>
      <c r="AT67" s="170" t="s">
        <v>1362</v>
      </c>
      <c r="AU67" s="170" t="s">
        <v>1362</v>
      </c>
      <c r="AV67" s="335"/>
      <c r="AW67" s="334" t="s">
        <v>1362</v>
      </c>
      <c r="AX67" s="895"/>
      <c r="AY67" s="170" t="s">
        <v>1362</v>
      </c>
      <c r="AZ67" s="170" t="s">
        <v>1362</v>
      </c>
      <c r="BA67" s="170" t="s">
        <v>1362</v>
      </c>
      <c r="BB67" s="170" t="s">
        <v>1362</v>
      </c>
      <c r="BC67" s="333"/>
      <c r="BD67" s="334" t="s">
        <v>1362</v>
      </c>
      <c r="BE67" s="170" t="s">
        <v>1362</v>
      </c>
      <c r="BF67" s="170" t="s">
        <v>1362</v>
      </c>
      <c r="BG67" s="170" t="s">
        <v>1362</v>
      </c>
      <c r="BH67" s="335"/>
      <c r="BI67" s="334" t="s">
        <v>1362</v>
      </c>
      <c r="BJ67" s="895"/>
      <c r="BK67" s="170" t="s">
        <v>1362</v>
      </c>
      <c r="BL67" s="170" t="s">
        <v>1362</v>
      </c>
      <c r="BM67" s="170" t="s">
        <v>1362</v>
      </c>
      <c r="BN67" s="170" t="s">
        <v>1362</v>
      </c>
      <c r="BO67" s="333"/>
      <c r="BP67" s="334" t="s">
        <v>1362</v>
      </c>
      <c r="BQ67" s="170" t="s">
        <v>1362</v>
      </c>
      <c r="BR67" s="170" t="s">
        <v>1362</v>
      </c>
      <c r="BS67" s="170" t="s">
        <v>1362</v>
      </c>
      <c r="BT67" s="335"/>
      <c r="BU67" s="334" t="s">
        <v>1362</v>
      </c>
      <c r="BV67" s="895"/>
      <c r="BW67" s="170" t="s">
        <v>1362</v>
      </c>
      <c r="BX67" s="170" t="s">
        <v>1362</v>
      </c>
      <c r="BY67" s="170" t="s">
        <v>1362</v>
      </c>
      <c r="BZ67" s="170" t="s">
        <v>1362</v>
      </c>
      <c r="CA67" s="333"/>
      <c r="CB67" s="334" t="s">
        <v>1362</v>
      </c>
      <c r="CC67" s="170" t="s">
        <v>1362</v>
      </c>
      <c r="CD67" s="170" t="s">
        <v>1362</v>
      </c>
      <c r="CE67" s="170" t="s">
        <v>1362</v>
      </c>
      <c r="CF67" s="335"/>
      <c r="CG67" s="334" t="s">
        <v>1362</v>
      </c>
      <c r="CH67" s="895"/>
      <c r="CI67" s="161"/>
      <c r="CJ67" s="161"/>
      <c r="CK67" s="161"/>
      <c r="CL67" s="161"/>
      <c r="CM67" s="369"/>
      <c r="CN67" s="161"/>
      <c r="CO67" s="161"/>
      <c r="CP67" s="161"/>
      <c r="CQ67" s="161"/>
      <c r="CR67" s="369"/>
      <c r="CS67" s="161"/>
      <c r="CT67" s="161"/>
      <c r="CU67" s="161"/>
      <c r="CV67" s="161"/>
      <c r="CW67" s="369"/>
    </row>
    <row r="68" spans="1:135" ht="15.75" customHeight="1">
      <c r="A68" s="79" t="s">
        <v>262</v>
      </c>
      <c r="B68" s="895">
        <v>42</v>
      </c>
      <c r="C68" s="370">
        <v>263634.23501753761</v>
      </c>
      <c r="D68" s="370">
        <v>249078.02382667319</v>
      </c>
      <c r="E68" s="370">
        <v>328337.38439202029</v>
      </c>
      <c r="F68" s="370">
        <v>362810.86032166251</v>
      </c>
      <c r="G68" s="364">
        <f>SUM(C68:F68)</f>
        <v>1203860.5035578934</v>
      </c>
      <c r="H68" s="371">
        <v>384775.61308227101</v>
      </c>
      <c r="I68" s="370">
        <v>331104.93182049802</v>
      </c>
      <c r="J68" s="370">
        <v>413681.29592397518</v>
      </c>
      <c r="K68" s="370">
        <v>459330.60328754643</v>
      </c>
      <c r="L68" s="365">
        <f>SUM(H68:K68)</f>
        <v>1588892.4441142906</v>
      </c>
      <c r="M68" s="366">
        <f>SUM(L68,G68)</f>
        <v>2792752.9476721841</v>
      </c>
      <c r="N68" s="895">
        <v>42</v>
      </c>
      <c r="O68" s="370">
        <v>283619.65759090346</v>
      </c>
      <c r="P68" s="370">
        <v>316885.48584545852</v>
      </c>
      <c r="Q68" s="370">
        <v>347229.9185513155</v>
      </c>
      <c r="R68" s="370">
        <v>424976.73221841344</v>
      </c>
      <c r="S68" s="364">
        <f>SUM(O68:R68)</f>
        <v>1372711.794206091</v>
      </c>
      <c r="T68" s="371">
        <v>413944.44702701102</v>
      </c>
      <c r="U68" s="370">
        <v>421242.89238290495</v>
      </c>
      <c r="V68" s="370">
        <v>437484.51902870042</v>
      </c>
      <c r="W68" s="370">
        <v>538034.66252357583</v>
      </c>
      <c r="X68" s="365">
        <f>SUM(T68:W68)</f>
        <v>1810706.5209621922</v>
      </c>
      <c r="Y68" s="366">
        <f>SUM(X68,S68)</f>
        <v>3183418.3151682829</v>
      </c>
      <c r="Z68" s="895">
        <v>42</v>
      </c>
      <c r="AA68" s="370">
        <v>69184.230694024067</v>
      </c>
      <c r="AB68" s="370">
        <v>80027.365066649276</v>
      </c>
      <c r="AC68" s="370">
        <v>91650.018239052719</v>
      </c>
      <c r="AD68" s="370">
        <v>113264.3347815802</v>
      </c>
      <c r="AE68" s="364">
        <f>SUM(AA68:AD68)</f>
        <v>354125.94878130627</v>
      </c>
      <c r="AF68" s="371">
        <v>100974.76444645943</v>
      </c>
      <c r="AG68" s="370">
        <v>106382.14824044811</v>
      </c>
      <c r="AH68" s="370">
        <v>115472.37725241721</v>
      </c>
      <c r="AI68" s="370">
        <v>143396.41095655353</v>
      </c>
      <c r="AJ68" s="365">
        <f>SUM(AF68:AI68)</f>
        <v>466225.70089587825</v>
      </c>
      <c r="AK68" s="366">
        <f>SUM(AJ68,AE68)</f>
        <v>820351.64967718453</v>
      </c>
      <c r="AL68" s="895">
        <v>42</v>
      </c>
      <c r="AM68" s="370">
        <v>283109.8253823992</v>
      </c>
      <c r="AN68" s="370">
        <v>341221.29276631097</v>
      </c>
      <c r="AO68" s="370">
        <v>379708.09525212628</v>
      </c>
      <c r="AP68" s="370">
        <v>493265.00058984419</v>
      </c>
      <c r="AQ68" s="364">
        <f>SUM(AM68:AP68)</f>
        <v>1497304.2139906804</v>
      </c>
      <c r="AR68" s="371">
        <v>413200.34412025742</v>
      </c>
      <c r="AS68" s="370">
        <v>453593.01933321671</v>
      </c>
      <c r="AT68" s="370">
        <v>478404.6666132281</v>
      </c>
      <c r="AU68" s="370">
        <v>624489.879108608</v>
      </c>
      <c r="AV68" s="365">
        <f>SUM(AR68:AU68)</f>
        <v>1969687.9091753103</v>
      </c>
      <c r="AW68" s="366">
        <f>SUM(AV68,AQ68)</f>
        <v>3466992.1231659907</v>
      </c>
      <c r="AX68" s="895">
        <v>42</v>
      </c>
      <c r="AY68" s="370">
        <v>4435.5402139868047</v>
      </c>
      <c r="AZ68" s="370">
        <v>4783.9620442701325</v>
      </c>
      <c r="BA68" s="370">
        <v>8809.4400855140411</v>
      </c>
      <c r="BB68" s="370">
        <v>10419.847846330402</v>
      </c>
      <c r="BC68" s="364">
        <f>SUM(AY68:BB68)</f>
        <v>28448.790190101379</v>
      </c>
      <c r="BD68" s="371">
        <v>6473.6952887560583</v>
      </c>
      <c r="BE68" s="370">
        <v>6359.4266654458916</v>
      </c>
      <c r="BF68" s="370">
        <v>11099.255717371889</v>
      </c>
      <c r="BG68" s="370">
        <v>13191.873565129923</v>
      </c>
      <c r="BH68" s="365">
        <f>SUM(BD68:BG68)</f>
        <v>37124.251236703763</v>
      </c>
      <c r="BI68" s="366">
        <f>SUM(BH68,BC68)</f>
        <v>65573.041426805139</v>
      </c>
      <c r="BJ68" s="895">
        <v>42</v>
      </c>
      <c r="BK68" s="370"/>
      <c r="BL68" s="370"/>
      <c r="BM68" s="370"/>
      <c r="BN68" s="370"/>
      <c r="BO68" s="364">
        <f>SUM(BK68:BN68)</f>
        <v>0</v>
      </c>
      <c r="BP68" s="371"/>
      <c r="BQ68" s="370"/>
      <c r="BR68" s="370"/>
      <c r="BS68" s="370"/>
      <c r="BT68" s="365">
        <f>SUM(BP68:BS68)</f>
        <v>0</v>
      </c>
      <c r="BU68" s="366">
        <f>SUM(BT68,BO68)</f>
        <v>0</v>
      </c>
      <c r="BV68" s="895">
        <v>42</v>
      </c>
      <c r="BW68" s="370">
        <v>6321.9193854524574</v>
      </c>
      <c r="BX68" s="370">
        <v>6343.9496674016973</v>
      </c>
      <c r="BY68" s="370">
        <v>5890.6496957352911</v>
      </c>
      <c r="BZ68" s="370">
        <v>6122.3964746800093</v>
      </c>
      <c r="CA68" s="364">
        <f>SUM(BW68:BZ68)</f>
        <v>24678.915223269454</v>
      </c>
      <c r="CB68" s="371">
        <v>9226.876043744267</v>
      </c>
      <c r="CC68" s="370">
        <v>8433.1527520043346</v>
      </c>
      <c r="CD68" s="370">
        <v>7421.7914736643343</v>
      </c>
      <c r="CE68" s="370">
        <v>7751.1573490028923</v>
      </c>
      <c r="CF68" s="365">
        <f>SUM(CB68:CE68)</f>
        <v>32832.977618415825</v>
      </c>
      <c r="CG68" s="366">
        <f>SUM(CF68,CA68)</f>
        <v>57511.89284168528</v>
      </c>
      <c r="CH68" s="895">
        <v>42</v>
      </c>
      <c r="CI68" s="365">
        <f>+C68+O68+AA68+AM68+AY68+BK68+BW68</f>
        <v>910305.40828430338</v>
      </c>
      <c r="CJ68" s="365">
        <f t="shared" ref="CJ68:CJ70" si="184">+D68+P68+AB68+AN68+AZ68+BL68+BX68</f>
        <v>998340.07921676384</v>
      </c>
      <c r="CK68" s="365">
        <f t="shared" ref="CK68:CK70" si="185">+E68+Q68+AC68+AO68+BA68+BM68+BY68</f>
        <v>1161625.506215764</v>
      </c>
      <c r="CL68" s="365">
        <f t="shared" ref="CL68:CL70" si="186">+F68+R68+AD68+AP68+BB68+BN68+BZ68</f>
        <v>1410859.1722325108</v>
      </c>
      <c r="CM68" s="367">
        <f>SUM(G68,S68,BO68,CA68)</f>
        <v>2601251.2129872539</v>
      </c>
      <c r="CN68" s="365">
        <f t="shared" ref="CN68:CN70" si="187">+H68+T68+AF68+AR68+BD68+BP68+CB68</f>
        <v>1328595.7400084992</v>
      </c>
      <c r="CO68" s="365">
        <f t="shared" ref="CO68:CO70" si="188">+I68+U68+AG68+AS68+BE68+BQ68+CC68</f>
        <v>1327115.5711945179</v>
      </c>
      <c r="CP68" s="365">
        <f t="shared" ref="CP68:CP70" si="189">+J68+V68+AH68+AT68+BF68+BR68+CD68</f>
        <v>1463563.9060093572</v>
      </c>
      <c r="CQ68" s="365">
        <f t="shared" ref="CQ68:CQ70" si="190">+K68+W68+AI68+AU68+BG68+BS68+CE68</f>
        <v>1786194.5867904164</v>
      </c>
      <c r="CR68" s="367">
        <f>SUM(L68,X68,BT68,CF68)</f>
        <v>3432431.9426948987</v>
      </c>
      <c r="CS68" s="365">
        <f t="shared" ref="CS68:CS70" si="191">CI68+CN68</f>
        <v>2238901.1482928027</v>
      </c>
      <c r="CT68" s="365">
        <f t="shared" ref="CT68:CT70" si="192">CJ68+CO68</f>
        <v>2325455.6504112817</v>
      </c>
      <c r="CU68" s="365">
        <f t="shared" ref="CU68:CU70" si="193">CK68+CP68</f>
        <v>2625189.4122251212</v>
      </c>
      <c r="CV68" s="365">
        <f t="shared" ref="CV68:CV70" si="194">CL68+CQ68</f>
        <v>3197053.7590229269</v>
      </c>
      <c r="CW68" s="367">
        <f>SUM(CG68,BU68,Y68,M68)</f>
        <v>6033683.1556821521</v>
      </c>
    </row>
    <row r="69" spans="1:135" ht="15.75" customHeight="1">
      <c r="A69" s="79" t="s">
        <v>264</v>
      </c>
      <c r="B69" s="895">
        <v>43</v>
      </c>
      <c r="C69" s="211">
        <f t="shared" ref="C69:F69" si="195">IF(ABS(C61)&lt;C82, -C61, C82)</f>
        <v>0</v>
      </c>
      <c r="D69" s="211">
        <f t="shared" si="195"/>
        <v>0</v>
      </c>
      <c r="E69" s="211">
        <f t="shared" si="195"/>
        <v>0</v>
      </c>
      <c r="F69" s="211">
        <f t="shared" si="195"/>
        <v>0</v>
      </c>
      <c r="G69" s="364">
        <f>SUM(C69:F69)</f>
        <v>0</v>
      </c>
      <c r="H69" s="368">
        <f t="shared" ref="H69:K69" si="196">IF(ABS(H61)&lt;H82, -H61, H82)</f>
        <v>0</v>
      </c>
      <c r="I69" s="211">
        <f t="shared" si="196"/>
        <v>0</v>
      </c>
      <c r="J69" s="211">
        <f t="shared" si="196"/>
        <v>0</v>
      </c>
      <c r="K69" s="211">
        <f t="shared" si="196"/>
        <v>0</v>
      </c>
      <c r="L69" s="365">
        <f>SUM(H69:K69)</f>
        <v>0</v>
      </c>
      <c r="M69" s="366">
        <f>SUM(L69,G69)</f>
        <v>0</v>
      </c>
      <c r="N69" s="895">
        <v>43</v>
      </c>
      <c r="O69" s="211">
        <f t="shared" ref="O69:R69" si="197">IF(ABS(O61)&lt;O82, -O61, O82)</f>
        <v>0</v>
      </c>
      <c r="P69" s="211">
        <f t="shared" si="197"/>
        <v>0</v>
      </c>
      <c r="Q69" s="211">
        <f t="shared" si="197"/>
        <v>0</v>
      </c>
      <c r="R69" s="211">
        <f t="shared" si="197"/>
        <v>0</v>
      </c>
      <c r="S69" s="364">
        <f>SUM(O69:R69)</f>
        <v>0</v>
      </c>
      <c r="T69" s="368">
        <f t="shared" ref="T69:W69" si="198">IF(ABS(T61)&lt;T82, -T61, T82)</f>
        <v>0</v>
      </c>
      <c r="U69" s="211">
        <f t="shared" si="198"/>
        <v>0</v>
      </c>
      <c r="V69" s="211">
        <f t="shared" si="198"/>
        <v>0</v>
      </c>
      <c r="W69" s="211">
        <f t="shared" si="198"/>
        <v>0</v>
      </c>
      <c r="X69" s="365">
        <f>SUM(T69:W69)</f>
        <v>0</v>
      </c>
      <c r="Y69" s="366">
        <f>SUM(X69,S69)</f>
        <v>0</v>
      </c>
      <c r="Z69" s="895">
        <v>43</v>
      </c>
      <c r="AA69" s="211">
        <f t="shared" ref="AA69:AD69" si="199">IF(ABS(AA61)&lt;AA82, -AA61, AA82)</f>
        <v>0</v>
      </c>
      <c r="AB69" s="211">
        <f t="shared" si="199"/>
        <v>0</v>
      </c>
      <c r="AC69" s="211">
        <f t="shared" si="199"/>
        <v>0</v>
      </c>
      <c r="AD69" s="211">
        <f t="shared" si="199"/>
        <v>0</v>
      </c>
      <c r="AE69" s="364">
        <f>SUM(AA69:AD69)</f>
        <v>0</v>
      </c>
      <c r="AF69" s="368">
        <f t="shared" ref="AF69:AI69" si="200">IF(ABS(AF61)&lt;AF82, -AF61, AF82)</f>
        <v>0</v>
      </c>
      <c r="AG69" s="211">
        <f t="shared" si="200"/>
        <v>0</v>
      </c>
      <c r="AH69" s="211">
        <f t="shared" si="200"/>
        <v>0</v>
      </c>
      <c r="AI69" s="211">
        <f t="shared" si="200"/>
        <v>0</v>
      </c>
      <c r="AJ69" s="365">
        <f>SUM(AF69:AI69)</f>
        <v>0</v>
      </c>
      <c r="AK69" s="366">
        <f>SUM(AJ69,AE69)</f>
        <v>0</v>
      </c>
      <c r="AL69" s="895">
        <v>43</v>
      </c>
      <c r="AM69" s="211">
        <f t="shared" ref="AM69:AP69" si="201">IF(ABS(AM61)&lt;AM82, -AM61, AM82)</f>
        <v>0</v>
      </c>
      <c r="AN69" s="211">
        <f t="shared" si="201"/>
        <v>0</v>
      </c>
      <c r="AO69" s="211">
        <f t="shared" si="201"/>
        <v>0</v>
      </c>
      <c r="AP69" s="211">
        <f t="shared" si="201"/>
        <v>0</v>
      </c>
      <c r="AQ69" s="364">
        <f>SUM(AM69:AP69)</f>
        <v>0</v>
      </c>
      <c r="AR69" s="368">
        <f t="shared" ref="AR69:AU69" si="202">IF(ABS(AR61)&lt;AR82, -AR61, AR82)</f>
        <v>0</v>
      </c>
      <c r="AS69" s="211">
        <f t="shared" si="202"/>
        <v>0</v>
      </c>
      <c r="AT69" s="211">
        <f t="shared" si="202"/>
        <v>0</v>
      </c>
      <c r="AU69" s="211">
        <f t="shared" si="202"/>
        <v>0</v>
      </c>
      <c r="AV69" s="365">
        <f>SUM(AR69:AU69)</f>
        <v>0</v>
      </c>
      <c r="AW69" s="366">
        <f>SUM(AV69,AQ69)</f>
        <v>0</v>
      </c>
      <c r="AX69" s="895">
        <v>43</v>
      </c>
      <c r="AY69" s="211">
        <f t="shared" ref="AY69:BB69" si="203">IF(ABS(AY61)&lt;AY82, -AY61, AY82)</f>
        <v>0</v>
      </c>
      <c r="AZ69" s="211">
        <f t="shared" si="203"/>
        <v>0</v>
      </c>
      <c r="BA69" s="211">
        <f t="shared" si="203"/>
        <v>0</v>
      </c>
      <c r="BB69" s="211">
        <f t="shared" si="203"/>
        <v>0</v>
      </c>
      <c r="BC69" s="364">
        <f>SUM(AY69:BB69)</f>
        <v>0</v>
      </c>
      <c r="BD69" s="368">
        <f t="shared" ref="BD69:BG69" si="204">IF(ABS(BD61)&lt;BD82, -BD61, BD82)</f>
        <v>0</v>
      </c>
      <c r="BE69" s="211">
        <f t="shared" si="204"/>
        <v>0</v>
      </c>
      <c r="BF69" s="211">
        <f t="shared" si="204"/>
        <v>0</v>
      </c>
      <c r="BG69" s="211">
        <f t="shared" si="204"/>
        <v>0</v>
      </c>
      <c r="BH69" s="365">
        <f>SUM(BD69:BG69)</f>
        <v>0</v>
      </c>
      <c r="BI69" s="366">
        <f>SUM(BH69,BC69)</f>
        <v>0</v>
      </c>
      <c r="BJ69" s="895">
        <v>43</v>
      </c>
      <c r="BK69" s="211">
        <f t="shared" ref="BK69:BN69" si="205">IF(ABS(BK61)&lt;BK82, -BK61, BK82)</f>
        <v>0</v>
      </c>
      <c r="BL69" s="211">
        <f t="shared" si="205"/>
        <v>0</v>
      </c>
      <c r="BM69" s="211">
        <f t="shared" si="205"/>
        <v>0</v>
      </c>
      <c r="BN69" s="211">
        <f t="shared" si="205"/>
        <v>0</v>
      </c>
      <c r="BO69" s="364">
        <f>SUM(BK69:BN69)</f>
        <v>0</v>
      </c>
      <c r="BP69" s="368">
        <f t="shared" ref="BP69:BS69" si="206">IF(ABS(BP61)&lt;BP82, -BP61, BP82)</f>
        <v>0</v>
      </c>
      <c r="BQ69" s="211">
        <f t="shared" si="206"/>
        <v>0</v>
      </c>
      <c r="BR69" s="211">
        <f t="shared" si="206"/>
        <v>0</v>
      </c>
      <c r="BS69" s="211">
        <f t="shared" si="206"/>
        <v>0</v>
      </c>
      <c r="BT69" s="365">
        <f>SUM(BP69:BS69)</f>
        <v>0</v>
      </c>
      <c r="BU69" s="366">
        <f>SUM(BT69,BO69)</f>
        <v>0</v>
      </c>
      <c r="BV69" s="895">
        <v>43</v>
      </c>
      <c r="BW69" s="211">
        <f t="shared" ref="BW69:BZ69" si="207">IF(ABS(BW61)&lt;BW82, -BW61, BW82)</f>
        <v>0</v>
      </c>
      <c r="BX69" s="211">
        <f t="shared" si="207"/>
        <v>0</v>
      </c>
      <c r="BY69" s="211">
        <f t="shared" si="207"/>
        <v>0</v>
      </c>
      <c r="BZ69" s="211">
        <f t="shared" si="207"/>
        <v>0</v>
      </c>
      <c r="CA69" s="364">
        <f>SUM(BW69:BZ69)</f>
        <v>0</v>
      </c>
      <c r="CB69" s="368">
        <f t="shared" ref="CB69:CE69" si="208">IF(ABS(CB61)&lt;CB82, -CB61, CB82)</f>
        <v>0</v>
      </c>
      <c r="CC69" s="211">
        <f t="shared" si="208"/>
        <v>0</v>
      </c>
      <c r="CD69" s="211">
        <f t="shared" si="208"/>
        <v>0</v>
      </c>
      <c r="CE69" s="211">
        <f t="shared" si="208"/>
        <v>0</v>
      </c>
      <c r="CF69" s="365">
        <f>SUM(CB69:CE69)</f>
        <v>0</v>
      </c>
      <c r="CG69" s="366">
        <f>SUM(CF69,CA69)</f>
        <v>0</v>
      </c>
      <c r="CH69" s="895">
        <v>43</v>
      </c>
      <c r="CI69" s="365">
        <f>+C69+O69+AA69+AM69+AY69+BK69+BW69</f>
        <v>0</v>
      </c>
      <c r="CJ69" s="365">
        <f t="shared" si="184"/>
        <v>0</v>
      </c>
      <c r="CK69" s="365">
        <f t="shared" si="185"/>
        <v>0</v>
      </c>
      <c r="CL69" s="365">
        <f t="shared" si="186"/>
        <v>0</v>
      </c>
      <c r="CM69" s="367">
        <f>SUM(G69,S69,BO69,CA69)</f>
        <v>0</v>
      </c>
      <c r="CN69" s="365">
        <f t="shared" si="187"/>
        <v>0</v>
      </c>
      <c r="CO69" s="365">
        <f t="shared" si="188"/>
        <v>0</v>
      </c>
      <c r="CP69" s="365">
        <f t="shared" si="189"/>
        <v>0</v>
      </c>
      <c r="CQ69" s="365">
        <f t="shared" si="190"/>
        <v>0</v>
      </c>
      <c r="CR69" s="367">
        <f>SUM(L69,X69,BT69,CF69)</f>
        <v>0</v>
      </c>
      <c r="CS69" s="365">
        <f t="shared" si="191"/>
        <v>0</v>
      </c>
      <c r="CT69" s="365">
        <f t="shared" si="192"/>
        <v>0</v>
      </c>
      <c r="CU69" s="365">
        <f t="shared" si="193"/>
        <v>0</v>
      </c>
      <c r="CV69" s="365">
        <f t="shared" si="194"/>
        <v>0</v>
      </c>
      <c r="CW69" s="367">
        <f>SUM(CG69,BU69,Y69,M69)</f>
        <v>0</v>
      </c>
    </row>
    <row r="70" spans="1:135" ht="15.75" customHeight="1">
      <c r="A70" s="79" t="s">
        <v>1386</v>
      </c>
      <c r="B70" s="209">
        <v>44</v>
      </c>
      <c r="C70" s="370"/>
      <c r="D70" s="370"/>
      <c r="E70" s="370"/>
      <c r="F70" s="370"/>
      <c r="G70" s="364">
        <f>SUM(C70:F70)</f>
        <v>0</v>
      </c>
      <c r="H70" s="371"/>
      <c r="I70" s="370"/>
      <c r="J70" s="370"/>
      <c r="K70" s="370"/>
      <c r="L70" s="365">
        <f>SUM(H70:K70)</f>
        <v>0</v>
      </c>
      <c r="M70" s="366">
        <f>SUM(L70,G70)</f>
        <v>0</v>
      </c>
      <c r="N70" s="209">
        <v>44</v>
      </c>
      <c r="O70" s="370"/>
      <c r="P70" s="370"/>
      <c r="Q70" s="370"/>
      <c r="R70" s="370"/>
      <c r="S70" s="364">
        <f>SUM(O70:R70)</f>
        <v>0</v>
      </c>
      <c r="T70" s="371"/>
      <c r="U70" s="370"/>
      <c r="V70" s="370"/>
      <c r="W70" s="370"/>
      <c r="X70" s="365">
        <f>SUM(T70:W70)</f>
        <v>0</v>
      </c>
      <c r="Y70" s="366">
        <f>SUM(X70,S70)</f>
        <v>0</v>
      </c>
      <c r="Z70" s="209">
        <v>44</v>
      </c>
      <c r="AA70" s="370"/>
      <c r="AB70" s="370"/>
      <c r="AC70" s="370"/>
      <c r="AD70" s="370"/>
      <c r="AE70" s="364">
        <f>SUM(AA70:AD70)</f>
        <v>0</v>
      </c>
      <c r="AF70" s="371"/>
      <c r="AG70" s="370"/>
      <c r="AH70" s="370"/>
      <c r="AI70" s="370"/>
      <c r="AJ70" s="365">
        <f>SUM(AF70:AI70)</f>
        <v>0</v>
      </c>
      <c r="AK70" s="366">
        <f>SUM(AJ70,AE70)</f>
        <v>0</v>
      </c>
      <c r="AL70" s="209">
        <v>44</v>
      </c>
      <c r="AM70" s="370"/>
      <c r="AN70" s="370"/>
      <c r="AO70" s="370"/>
      <c r="AP70" s="370"/>
      <c r="AQ70" s="364">
        <f>SUM(AM70:AP70)</f>
        <v>0</v>
      </c>
      <c r="AR70" s="371"/>
      <c r="AS70" s="370"/>
      <c r="AT70" s="370"/>
      <c r="AU70" s="370"/>
      <c r="AV70" s="365">
        <f>SUM(AR70:AU70)</f>
        <v>0</v>
      </c>
      <c r="AW70" s="366">
        <f>SUM(AV70,AQ70)</f>
        <v>0</v>
      </c>
      <c r="AX70" s="209">
        <v>44</v>
      </c>
      <c r="AY70" s="370"/>
      <c r="AZ70" s="370"/>
      <c r="BA70" s="370"/>
      <c r="BB70" s="370"/>
      <c r="BC70" s="364">
        <f>SUM(AY70:BB70)</f>
        <v>0</v>
      </c>
      <c r="BD70" s="371"/>
      <c r="BE70" s="370"/>
      <c r="BF70" s="370"/>
      <c r="BG70" s="370"/>
      <c r="BH70" s="365">
        <f>SUM(BD70:BG70)</f>
        <v>0</v>
      </c>
      <c r="BI70" s="366">
        <f>SUM(BH70,BC70)</f>
        <v>0</v>
      </c>
      <c r="BJ70" s="209">
        <v>44</v>
      </c>
      <c r="BK70" s="370"/>
      <c r="BL70" s="370"/>
      <c r="BM70" s="370"/>
      <c r="BN70" s="370"/>
      <c r="BO70" s="364">
        <f>SUM(BK70:BN70)</f>
        <v>0</v>
      </c>
      <c r="BP70" s="371"/>
      <c r="BQ70" s="370"/>
      <c r="BR70" s="370"/>
      <c r="BS70" s="370"/>
      <c r="BT70" s="365">
        <f>SUM(BP70:BS70)</f>
        <v>0</v>
      </c>
      <c r="BU70" s="366">
        <f>SUM(BT70,BO70)</f>
        <v>0</v>
      </c>
      <c r="BV70" s="209">
        <v>44</v>
      </c>
      <c r="BW70" s="370"/>
      <c r="BX70" s="370"/>
      <c r="BY70" s="370"/>
      <c r="BZ70" s="370"/>
      <c r="CA70" s="364">
        <f>SUM(BW70:BZ70)</f>
        <v>0</v>
      </c>
      <c r="CB70" s="371"/>
      <c r="CC70" s="370"/>
      <c r="CD70" s="370"/>
      <c r="CE70" s="370"/>
      <c r="CF70" s="365">
        <f>SUM(CB70:CE70)</f>
        <v>0</v>
      </c>
      <c r="CG70" s="366">
        <f>SUM(CF70,CA70)</f>
        <v>0</v>
      </c>
      <c r="CH70" s="209">
        <v>44</v>
      </c>
      <c r="CI70" s="365">
        <f t="shared" ref="CI70" si="209">+C70+O70+AA70+AM70+AY70+BK70+BW70</f>
        <v>0</v>
      </c>
      <c r="CJ70" s="365">
        <f t="shared" si="184"/>
        <v>0</v>
      </c>
      <c r="CK70" s="365">
        <f t="shared" si="185"/>
        <v>0</v>
      </c>
      <c r="CL70" s="365">
        <f t="shared" si="186"/>
        <v>0</v>
      </c>
      <c r="CM70" s="367">
        <f>SUM(G70,S70,BO70,CA70)</f>
        <v>0</v>
      </c>
      <c r="CN70" s="365">
        <f t="shared" si="187"/>
        <v>0</v>
      </c>
      <c r="CO70" s="365">
        <f t="shared" si="188"/>
        <v>0</v>
      </c>
      <c r="CP70" s="365">
        <f t="shared" si="189"/>
        <v>0</v>
      </c>
      <c r="CQ70" s="365">
        <f t="shared" si="190"/>
        <v>0</v>
      </c>
      <c r="CR70" s="367">
        <f>SUM(L70,X70,BT70,CF70)</f>
        <v>0</v>
      </c>
      <c r="CS70" s="365">
        <f t="shared" si="191"/>
        <v>0</v>
      </c>
      <c r="CT70" s="365">
        <f t="shared" si="192"/>
        <v>0</v>
      </c>
      <c r="CU70" s="365">
        <f t="shared" si="193"/>
        <v>0</v>
      </c>
      <c r="CV70" s="365">
        <f t="shared" si="194"/>
        <v>0</v>
      </c>
      <c r="CW70" s="367">
        <f>SUM(CG70,BU70,Y70,M70)</f>
        <v>0</v>
      </c>
    </row>
    <row r="71" spans="1:135" s="14" customFormat="1" ht="15.75" customHeight="1">
      <c r="A71" s="88"/>
      <c r="B71" s="209"/>
      <c r="C71" s="170" t="s">
        <v>1362</v>
      </c>
      <c r="D71" s="170" t="s">
        <v>1362</v>
      </c>
      <c r="E71" s="170" t="s">
        <v>1362</v>
      </c>
      <c r="F71" s="170" t="s">
        <v>1362</v>
      </c>
      <c r="G71" s="333"/>
      <c r="H71" s="334" t="s">
        <v>1362</v>
      </c>
      <c r="I71" s="170" t="s">
        <v>1362</v>
      </c>
      <c r="J71" s="170" t="s">
        <v>1362</v>
      </c>
      <c r="K71" s="170" t="s">
        <v>1362</v>
      </c>
      <c r="L71" s="335"/>
      <c r="M71" s="334" t="s">
        <v>1362</v>
      </c>
      <c r="N71" s="209"/>
      <c r="O71" s="170" t="s">
        <v>1362</v>
      </c>
      <c r="P71" s="170" t="s">
        <v>1362</v>
      </c>
      <c r="Q71" s="170" t="s">
        <v>1362</v>
      </c>
      <c r="R71" s="170" t="s">
        <v>1362</v>
      </c>
      <c r="S71" s="333"/>
      <c r="T71" s="334" t="s">
        <v>1362</v>
      </c>
      <c r="U71" s="170" t="s">
        <v>1362</v>
      </c>
      <c r="V71" s="170" t="s">
        <v>1362</v>
      </c>
      <c r="W71" s="170" t="s">
        <v>1362</v>
      </c>
      <c r="X71" s="335"/>
      <c r="Y71" s="334" t="s">
        <v>1362</v>
      </c>
      <c r="Z71" s="209"/>
      <c r="AA71" s="170" t="s">
        <v>1362</v>
      </c>
      <c r="AB71" s="170" t="s">
        <v>1362</v>
      </c>
      <c r="AC71" s="170" t="s">
        <v>1362</v>
      </c>
      <c r="AD71" s="170" t="s">
        <v>1362</v>
      </c>
      <c r="AE71" s="333"/>
      <c r="AF71" s="334" t="s">
        <v>1362</v>
      </c>
      <c r="AG71" s="170" t="s">
        <v>1362</v>
      </c>
      <c r="AH71" s="170" t="s">
        <v>1362</v>
      </c>
      <c r="AI71" s="170" t="s">
        <v>1362</v>
      </c>
      <c r="AJ71" s="335"/>
      <c r="AK71" s="334" t="s">
        <v>1362</v>
      </c>
      <c r="AL71" s="209"/>
      <c r="AM71" s="170" t="s">
        <v>1362</v>
      </c>
      <c r="AN71" s="170" t="s">
        <v>1362</v>
      </c>
      <c r="AO71" s="170" t="s">
        <v>1362</v>
      </c>
      <c r="AP71" s="170" t="s">
        <v>1362</v>
      </c>
      <c r="AQ71" s="333"/>
      <c r="AR71" s="334" t="s">
        <v>1362</v>
      </c>
      <c r="AS71" s="170" t="s">
        <v>1362</v>
      </c>
      <c r="AT71" s="170" t="s">
        <v>1362</v>
      </c>
      <c r="AU71" s="170" t="s">
        <v>1362</v>
      </c>
      <c r="AV71" s="335"/>
      <c r="AW71" s="334" t="s">
        <v>1362</v>
      </c>
      <c r="AX71" s="209"/>
      <c r="AY71" s="170" t="s">
        <v>1362</v>
      </c>
      <c r="AZ71" s="170" t="s">
        <v>1362</v>
      </c>
      <c r="BA71" s="170" t="s">
        <v>1362</v>
      </c>
      <c r="BB71" s="170" t="s">
        <v>1362</v>
      </c>
      <c r="BC71" s="333"/>
      <c r="BD71" s="334" t="s">
        <v>1362</v>
      </c>
      <c r="BE71" s="170" t="s">
        <v>1362</v>
      </c>
      <c r="BF71" s="170" t="s">
        <v>1362</v>
      </c>
      <c r="BG71" s="170" t="s">
        <v>1362</v>
      </c>
      <c r="BH71" s="335"/>
      <c r="BI71" s="334" t="s">
        <v>1362</v>
      </c>
      <c r="BJ71" s="209"/>
      <c r="BK71" s="170" t="s">
        <v>1362</v>
      </c>
      <c r="BL71" s="170" t="s">
        <v>1362</v>
      </c>
      <c r="BM71" s="170" t="s">
        <v>1362</v>
      </c>
      <c r="BN71" s="170" t="s">
        <v>1362</v>
      </c>
      <c r="BO71" s="333"/>
      <c r="BP71" s="334" t="s">
        <v>1362</v>
      </c>
      <c r="BQ71" s="170" t="s">
        <v>1362</v>
      </c>
      <c r="BR71" s="170" t="s">
        <v>1362</v>
      </c>
      <c r="BS71" s="170" t="s">
        <v>1362</v>
      </c>
      <c r="BT71" s="335"/>
      <c r="BU71" s="334" t="s">
        <v>1362</v>
      </c>
      <c r="BV71" s="209"/>
      <c r="BW71" s="170" t="s">
        <v>1362</v>
      </c>
      <c r="BX71" s="170" t="s">
        <v>1362</v>
      </c>
      <c r="BY71" s="170" t="s">
        <v>1362</v>
      </c>
      <c r="BZ71" s="170" t="s">
        <v>1362</v>
      </c>
      <c r="CA71" s="333"/>
      <c r="CB71" s="334" t="s">
        <v>1362</v>
      </c>
      <c r="CC71" s="170" t="s">
        <v>1362</v>
      </c>
      <c r="CD71" s="170" t="s">
        <v>1362</v>
      </c>
      <c r="CE71" s="170" t="s">
        <v>1362</v>
      </c>
      <c r="CF71" s="335"/>
      <c r="CG71" s="334" t="s">
        <v>1362</v>
      </c>
      <c r="CH71" s="209"/>
      <c r="CI71" s="335"/>
      <c r="CJ71" s="335"/>
      <c r="CK71" s="335"/>
      <c r="CL71" s="335"/>
      <c r="CM71" s="170"/>
      <c r="CN71" s="335"/>
      <c r="CO71" s="335"/>
      <c r="CP71" s="335"/>
      <c r="CQ71" s="335"/>
      <c r="CR71" s="170"/>
      <c r="CS71" s="335"/>
      <c r="CT71" s="335"/>
      <c r="CU71" s="335"/>
      <c r="CV71" s="335"/>
      <c r="CW71" s="170"/>
      <c r="CX71" s="284"/>
      <c r="CY71" s="284"/>
      <c r="CZ71" s="284"/>
      <c r="DA71" s="284"/>
      <c r="DB71" s="284"/>
      <c r="DC71" s="284"/>
      <c r="DD71" s="284"/>
      <c r="DE71" s="284"/>
      <c r="DF71" s="284"/>
      <c r="DG71" s="284"/>
      <c r="DH71" s="284"/>
      <c r="DI71" s="284"/>
      <c r="DJ71" s="284"/>
      <c r="DK71" s="284"/>
      <c r="DL71" s="284"/>
      <c r="DM71" s="284"/>
      <c r="DN71" s="284"/>
      <c r="DO71" s="284"/>
      <c r="DP71" s="284"/>
      <c r="DQ71" s="284"/>
      <c r="DR71" s="284"/>
      <c r="DS71" s="284"/>
      <c r="DT71" s="284"/>
      <c r="DU71" s="284"/>
      <c r="DV71" s="284"/>
      <c r="DW71" s="284"/>
      <c r="DX71" s="284"/>
      <c r="DY71" s="284"/>
      <c r="DZ71" s="284"/>
      <c r="EA71" s="284"/>
      <c r="EB71" s="284"/>
      <c r="EC71" s="284"/>
      <c r="ED71" s="284"/>
      <c r="EE71" s="284"/>
    </row>
    <row r="72" spans="1:135" s="14" customFormat="1" ht="12.95">
      <c r="A72" s="16" t="s">
        <v>267</v>
      </c>
      <c r="B72" s="209">
        <v>45</v>
      </c>
      <c r="C72" s="197">
        <f>SUM(C68:C70)</f>
        <v>263634.23501753761</v>
      </c>
      <c r="D72" s="197">
        <f t="shared" ref="D72:M72" si="210">SUM(D68:D70)</f>
        <v>249078.02382667319</v>
      </c>
      <c r="E72" s="197">
        <f t="shared" si="210"/>
        <v>328337.38439202029</v>
      </c>
      <c r="F72" s="197">
        <f t="shared" si="210"/>
        <v>362810.86032166251</v>
      </c>
      <c r="G72" s="202">
        <f t="shared" si="210"/>
        <v>1203860.5035578934</v>
      </c>
      <c r="H72" s="199">
        <f t="shared" si="210"/>
        <v>384775.61308227101</v>
      </c>
      <c r="I72" s="197">
        <f t="shared" si="210"/>
        <v>331104.93182049802</v>
      </c>
      <c r="J72" s="197">
        <f t="shared" si="210"/>
        <v>413681.29592397518</v>
      </c>
      <c r="K72" s="197">
        <f t="shared" si="210"/>
        <v>459330.60328754643</v>
      </c>
      <c r="L72" s="200">
        <f t="shared" si="210"/>
        <v>1588892.4441142906</v>
      </c>
      <c r="M72" s="199">
        <f t="shared" si="210"/>
        <v>2792752.9476721841</v>
      </c>
      <c r="N72" s="209">
        <v>45</v>
      </c>
      <c r="O72" s="197">
        <f t="shared" ref="O72:Y72" si="211">SUM(O68:O70)</f>
        <v>283619.65759090346</v>
      </c>
      <c r="P72" s="197">
        <f t="shared" si="211"/>
        <v>316885.48584545852</v>
      </c>
      <c r="Q72" s="197">
        <f t="shared" si="211"/>
        <v>347229.9185513155</v>
      </c>
      <c r="R72" s="197">
        <f t="shared" si="211"/>
        <v>424976.73221841344</v>
      </c>
      <c r="S72" s="202">
        <f t="shared" si="211"/>
        <v>1372711.794206091</v>
      </c>
      <c r="T72" s="199">
        <f t="shared" si="211"/>
        <v>413944.44702701102</v>
      </c>
      <c r="U72" s="197">
        <f t="shared" si="211"/>
        <v>421242.89238290495</v>
      </c>
      <c r="V72" s="197">
        <f t="shared" si="211"/>
        <v>437484.51902870042</v>
      </c>
      <c r="W72" s="197">
        <f t="shared" si="211"/>
        <v>538034.66252357583</v>
      </c>
      <c r="X72" s="200">
        <f t="shared" si="211"/>
        <v>1810706.5209621922</v>
      </c>
      <c r="Y72" s="199">
        <f t="shared" si="211"/>
        <v>3183418.3151682829</v>
      </c>
      <c r="Z72" s="209">
        <v>45</v>
      </c>
      <c r="AA72" s="197">
        <f t="shared" ref="AA72:AK72" si="212">SUM(AA68:AA70)</f>
        <v>69184.230694024067</v>
      </c>
      <c r="AB72" s="197">
        <f t="shared" si="212"/>
        <v>80027.365066649276</v>
      </c>
      <c r="AC72" s="197">
        <f t="shared" si="212"/>
        <v>91650.018239052719</v>
      </c>
      <c r="AD72" s="197">
        <f t="shared" si="212"/>
        <v>113264.3347815802</v>
      </c>
      <c r="AE72" s="202">
        <f t="shared" si="212"/>
        <v>354125.94878130627</v>
      </c>
      <c r="AF72" s="199">
        <f t="shared" si="212"/>
        <v>100974.76444645943</v>
      </c>
      <c r="AG72" s="197">
        <f t="shared" si="212"/>
        <v>106382.14824044811</v>
      </c>
      <c r="AH72" s="197">
        <f t="shared" si="212"/>
        <v>115472.37725241721</v>
      </c>
      <c r="AI72" s="197">
        <f t="shared" si="212"/>
        <v>143396.41095655353</v>
      </c>
      <c r="AJ72" s="200">
        <f t="shared" si="212"/>
        <v>466225.70089587825</v>
      </c>
      <c r="AK72" s="199">
        <f t="shared" si="212"/>
        <v>820351.64967718453</v>
      </c>
      <c r="AL72" s="209">
        <v>45</v>
      </c>
      <c r="AM72" s="197">
        <f t="shared" ref="AM72:AW72" si="213">SUM(AM68:AM70)</f>
        <v>283109.8253823992</v>
      </c>
      <c r="AN72" s="197">
        <f t="shared" si="213"/>
        <v>341221.29276631097</v>
      </c>
      <c r="AO72" s="197">
        <f t="shared" si="213"/>
        <v>379708.09525212628</v>
      </c>
      <c r="AP72" s="197">
        <f t="shared" si="213"/>
        <v>493265.00058984419</v>
      </c>
      <c r="AQ72" s="202">
        <f t="shared" si="213"/>
        <v>1497304.2139906804</v>
      </c>
      <c r="AR72" s="199">
        <f t="shared" si="213"/>
        <v>413200.34412025742</v>
      </c>
      <c r="AS72" s="197">
        <f t="shared" si="213"/>
        <v>453593.01933321671</v>
      </c>
      <c r="AT72" s="197">
        <f t="shared" si="213"/>
        <v>478404.6666132281</v>
      </c>
      <c r="AU72" s="197">
        <f t="shared" si="213"/>
        <v>624489.879108608</v>
      </c>
      <c r="AV72" s="200">
        <f t="shared" si="213"/>
        <v>1969687.9091753103</v>
      </c>
      <c r="AW72" s="199">
        <f t="shared" si="213"/>
        <v>3466992.1231659907</v>
      </c>
      <c r="AX72" s="209">
        <v>45</v>
      </c>
      <c r="AY72" s="197">
        <f t="shared" ref="AY72:BI72" si="214">SUM(AY68:AY70)</f>
        <v>4435.5402139868047</v>
      </c>
      <c r="AZ72" s="197">
        <f t="shared" si="214"/>
        <v>4783.9620442701325</v>
      </c>
      <c r="BA72" s="197">
        <f t="shared" si="214"/>
        <v>8809.4400855140411</v>
      </c>
      <c r="BB72" s="197">
        <f t="shared" si="214"/>
        <v>10419.847846330402</v>
      </c>
      <c r="BC72" s="202">
        <f t="shared" si="214"/>
        <v>28448.790190101379</v>
      </c>
      <c r="BD72" s="199">
        <f t="shared" si="214"/>
        <v>6473.6952887560583</v>
      </c>
      <c r="BE72" s="197">
        <f t="shared" si="214"/>
        <v>6359.4266654458916</v>
      </c>
      <c r="BF72" s="197">
        <f t="shared" si="214"/>
        <v>11099.255717371889</v>
      </c>
      <c r="BG72" s="197">
        <f t="shared" si="214"/>
        <v>13191.873565129923</v>
      </c>
      <c r="BH72" s="200">
        <f t="shared" si="214"/>
        <v>37124.251236703763</v>
      </c>
      <c r="BI72" s="199">
        <f t="shared" si="214"/>
        <v>65573.041426805139</v>
      </c>
      <c r="BJ72" s="209">
        <v>45</v>
      </c>
      <c r="BK72" s="197">
        <f t="shared" ref="BK72:BU72" si="215">SUM(BK68:BK70)</f>
        <v>0</v>
      </c>
      <c r="BL72" s="197">
        <f t="shared" si="215"/>
        <v>0</v>
      </c>
      <c r="BM72" s="197">
        <f t="shared" si="215"/>
        <v>0</v>
      </c>
      <c r="BN72" s="197">
        <f t="shared" si="215"/>
        <v>0</v>
      </c>
      <c r="BO72" s="202">
        <f t="shared" si="215"/>
        <v>0</v>
      </c>
      <c r="BP72" s="199">
        <f t="shared" si="215"/>
        <v>0</v>
      </c>
      <c r="BQ72" s="197">
        <f t="shared" si="215"/>
        <v>0</v>
      </c>
      <c r="BR72" s="197">
        <f t="shared" si="215"/>
        <v>0</v>
      </c>
      <c r="BS72" s="197">
        <f t="shared" si="215"/>
        <v>0</v>
      </c>
      <c r="BT72" s="200">
        <f t="shared" si="215"/>
        <v>0</v>
      </c>
      <c r="BU72" s="199">
        <f t="shared" si="215"/>
        <v>0</v>
      </c>
      <c r="BV72" s="209">
        <v>45</v>
      </c>
      <c r="BW72" s="197">
        <f t="shared" ref="BW72:CG72" si="216">SUM(BW68:BW70)</f>
        <v>6321.9193854524574</v>
      </c>
      <c r="BX72" s="197">
        <f t="shared" si="216"/>
        <v>6343.9496674016973</v>
      </c>
      <c r="BY72" s="197">
        <f t="shared" si="216"/>
        <v>5890.6496957352911</v>
      </c>
      <c r="BZ72" s="197">
        <f t="shared" si="216"/>
        <v>6122.3964746800093</v>
      </c>
      <c r="CA72" s="202">
        <f t="shared" si="216"/>
        <v>24678.915223269454</v>
      </c>
      <c r="CB72" s="199">
        <f t="shared" si="216"/>
        <v>9226.876043744267</v>
      </c>
      <c r="CC72" s="197">
        <f t="shared" si="216"/>
        <v>8433.1527520043346</v>
      </c>
      <c r="CD72" s="197">
        <f t="shared" si="216"/>
        <v>7421.7914736643343</v>
      </c>
      <c r="CE72" s="197">
        <f t="shared" si="216"/>
        <v>7751.1573490028923</v>
      </c>
      <c r="CF72" s="200">
        <f t="shared" si="216"/>
        <v>32832.977618415825</v>
      </c>
      <c r="CG72" s="199">
        <f t="shared" si="216"/>
        <v>57511.89284168528</v>
      </c>
      <c r="CH72" s="209">
        <v>45</v>
      </c>
      <c r="CI72" s="200">
        <f>SUM(CI68:CI70)</f>
        <v>910305.40828430338</v>
      </c>
      <c r="CJ72" s="200">
        <f>SUM(CJ68:CJ70)</f>
        <v>998340.07921676384</v>
      </c>
      <c r="CK72" s="200">
        <f>SUM(CK68:CK70)</f>
        <v>1161625.506215764</v>
      </c>
      <c r="CL72" s="200">
        <f>SUM(CL68:CL70)</f>
        <v>1410859.1722325108</v>
      </c>
      <c r="CM72" s="197">
        <f>SUM(CA72,BO72,S72,G72)</f>
        <v>2601251.2129872539</v>
      </c>
      <c r="CN72" s="200">
        <f>SUM(CN68:CN70)</f>
        <v>1328595.7400084992</v>
      </c>
      <c r="CO72" s="200">
        <f>SUM(CO68:CO70)</f>
        <v>1327115.5711945179</v>
      </c>
      <c r="CP72" s="200">
        <f>SUM(CP68:CP70)</f>
        <v>1463563.9060093572</v>
      </c>
      <c r="CQ72" s="200">
        <f>SUM(CQ68:CQ70)</f>
        <v>1786194.5867904164</v>
      </c>
      <c r="CR72" s="197">
        <f>SUM(CD72,BR72,V72,J72)</f>
        <v>858587.60642633995</v>
      </c>
      <c r="CS72" s="200">
        <f>SUM(CS68:CS70)</f>
        <v>2238901.1482928027</v>
      </c>
      <c r="CT72" s="200">
        <f>SUM(CT68:CT70)</f>
        <v>2325455.6504112817</v>
      </c>
      <c r="CU72" s="200">
        <f>SUM(CU68:CU70)</f>
        <v>2625189.4122251212</v>
      </c>
      <c r="CV72" s="200">
        <f>SUM(CV68:CV70)</f>
        <v>3197053.7590229269</v>
      </c>
      <c r="CW72" s="197">
        <f>SUM(CG72,BU72,Y72,M72)</f>
        <v>6033683.1556821521</v>
      </c>
      <c r="CX72" s="284"/>
      <c r="CY72" s="284"/>
      <c r="CZ72" s="284"/>
      <c r="DA72" s="284"/>
      <c r="DB72" s="284"/>
      <c r="DC72" s="284"/>
      <c r="DD72" s="284"/>
      <c r="DE72" s="284"/>
      <c r="DF72" s="284"/>
      <c r="DG72" s="284"/>
      <c r="DH72" s="284"/>
      <c r="DI72" s="284"/>
      <c r="DJ72" s="284"/>
      <c r="DK72" s="284"/>
      <c r="DL72" s="284"/>
      <c r="DM72" s="284"/>
      <c r="DN72" s="284"/>
      <c r="DO72" s="284"/>
      <c r="DP72" s="284"/>
      <c r="DQ72" s="284"/>
      <c r="DR72" s="284"/>
      <c r="DS72" s="284"/>
      <c r="DT72" s="284"/>
      <c r="DU72" s="284"/>
      <c r="DV72" s="284"/>
      <c r="DW72" s="284"/>
      <c r="DX72" s="284"/>
      <c r="DY72" s="284"/>
      <c r="DZ72" s="284"/>
      <c r="EA72" s="284"/>
      <c r="EB72" s="284"/>
      <c r="EC72" s="284"/>
      <c r="ED72" s="284"/>
      <c r="EE72" s="284"/>
    </row>
    <row r="73" spans="1:135" ht="15.75" customHeight="1">
      <c r="B73" s="209"/>
      <c r="C73" s="161"/>
      <c r="D73" s="161"/>
      <c r="E73" s="161"/>
      <c r="F73" s="161"/>
      <c r="G73" s="336"/>
      <c r="H73" s="337"/>
      <c r="I73" s="161"/>
      <c r="J73" s="161"/>
      <c r="K73" s="161"/>
      <c r="L73" s="161"/>
      <c r="M73" s="338"/>
      <c r="N73" s="209"/>
      <c r="O73" s="161"/>
      <c r="P73" s="161"/>
      <c r="Q73" s="161"/>
      <c r="R73" s="161"/>
      <c r="S73" s="336"/>
      <c r="T73" s="337"/>
      <c r="U73" s="161"/>
      <c r="V73" s="161"/>
      <c r="W73" s="161"/>
      <c r="X73" s="161"/>
      <c r="Y73" s="338"/>
      <c r="Z73" s="209"/>
      <c r="AA73" s="161"/>
      <c r="AB73" s="161"/>
      <c r="AC73" s="161"/>
      <c r="AD73" s="161"/>
      <c r="AE73" s="336"/>
      <c r="AF73" s="337"/>
      <c r="AG73" s="161"/>
      <c r="AH73" s="161"/>
      <c r="AI73" s="161"/>
      <c r="AJ73" s="161"/>
      <c r="AK73" s="338"/>
      <c r="AL73" s="209"/>
      <c r="AM73" s="161"/>
      <c r="AN73" s="161"/>
      <c r="AO73" s="161"/>
      <c r="AP73" s="161"/>
      <c r="AQ73" s="336"/>
      <c r="AR73" s="337"/>
      <c r="AS73" s="161"/>
      <c r="AT73" s="161"/>
      <c r="AU73" s="161"/>
      <c r="AV73" s="161"/>
      <c r="AW73" s="338"/>
      <c r="AX73" s="209"/>
      <c r="AY73" s="161"/>
      <c r="AZ73" s="161"/>
      <c r="BA73" s="161"/>
      <c r="BB73" s="161"/>
      <c r="BC73" s="336"/>
      <c r="BD73" s="337"/>
      <c r="BE73" s="161"/>
      <c r="BF73" s="161"/>
      <c r="BG73" s="161"/>
      <c r="BH73" s="161"/>
      <c r="BI73" s="338"/>
      <c r="BJ73" s="209"/>
      <c r="BK73" s="161"/>
      <c r="BL73" s="161"/>
      <c r="BM73" s="161"/>
      <c r="BN73" s="161"/>
      <c r="BO73" s="336"/>
      <c r="BP73" s="337"/>
      <c r="BQ73" s="161"/>
      <c r="BR73" s="161"/>
      <c r="BS73" s="161"/>
      <c r="BT73" s="161"/>
      <c r="BU73" s="338"/>
      <c r="BV73" s="209"/>
      <c r="BW73" s="161"/>
      <c r="BX73" s="161"/>
      <c r="BY73" s="161"/>
      <c r="BZ73" s="161"/>
      <c r="CA73" s="336"/>
      <c r="CB73" s="337"/>
      <c r="CC73" s="161"/>
      <c r="CD73" s="161"/>
      <c r="CE73" s="161"/>
      <c r="CF73" s="161"/>
      <c r="CG73" s="338"/>
      <c r="CH73" s="209"/>
      <c r="CI73" s="161"/>
      <c r="CJ73" s="161"/>
      <c r="CK73" s="161"/>
      <c r="CL73" s="161"/>
      <c r="CM73" s="369"/>
      <c r="CN73" s="161"/>
      <c r="CO73" s="161"/>
      <c r="CP73" s="161"/>
      <c r="CQ73" s="161"/>
      <c r="CR73" s="369"/>
      <c r="CS73" s="161"/>
      <c r="CT73" s="161"/>
      <c r="CU73" s="161"/>
      <c r="CV73" s="161"/>
      <c r="CW73" s="369"/>
    </row>
    <row r="74" spans="1:135" ht="15.75" customHeight="1">
      <c r="A74" s="16" t="s">
        <v>269</v>
      </c>
      <c r="B74" s="209"/>
      <c r="C74" s="161"/>
      <c r="D74" s="161"/>
      <c r="E74" s="161"/>
      <c r="F74" s="161"/>
      <c r="G74" s="336"/>
      <c r="H74" s="337"/>
      <c r="I74" s="161"/>
      <c r="J74" s="161"/>
      <c r="K74" s="161"/>
      <c r="L74" s="161"/>
      <c r="M74" s="338"/>
      <c r="N74" s="209"/>
      <c r="O74" s="161"/>
      <c r="P74" s="161"/>
      <c r="Q74" s="161"/>
      <c r="R74" s="161"/>
      <c r="S74" s="336"/>
      <c r="T74" s="337"/>
      <c r="U74" s="161"/>
      <c r="V74" s="161"/>
      <c r="W74" s="161"/>
      <c r="X74" s="161"/>
      <c r="Y74" s="338"/>
      <c r="Z74" s="209"/>
      <c r="AA74" s="161"/>
      <c r="AB74" s="161"/>
      <c r="AC74" s="161"/>
      <c r="AD74" s="161"/>
      <c r="AE74" s="336"/>
      <c r="AF74" s="337"/>
      <c r="AG74" s="161"/>
      <c r="AH74" s="161"/>
      <c r="AI74" s="161"/>
      <c r="AJ74" s="161"/>
      <c r="AK74" s="338"/>
      <c r="AL74" s="209"/>
      <c r="AM74" s="161"/>
      <c r="AN74" s="161"/>
      <c r="AO74" s="161"/>
      <c r="AP74" s="161"/>
      <c r="AQ74" s="336"/>
      <c r="AR74" s="337"/>
      <c r="AS74" s="161"/>
      <c r="AT74" s="161"/>
      <c r="AU74" s="161"/>
      <c r="AV74" s="161"/>
      <c r="AW74" s="338"/>
      <c r="AX74" s="209"/>
      <c r="AY74" s="161"/>
      <c r="AZ74" s="161"/>
      <c r="BA74" s="161"/>
      <c r="BB74" s="161"/>
      <c r="BC74" s="336"/>
      <c r="BD74" s="337"/>
      <c r="BE74" s="161"/>
      <c r="BF74" s="161"/>
      <c r="BG74" s="161"/>
      <c r="BH74" s="161"/>
      <c r="BI74" s="338"/>
      <c r="BJ74" s="209"/>
      <c r="BK74" s="161"/>
      <c r="BL74" s="161"/>
      <c r="BM74" s="161"/>
      <c r="BN74" s="161"/>
      <c r="BO74" s="336"/>
      <c r="BP74" s="337"/>
      <c r="BQ74" s="161"/>
      <c r="BR74" s="161"/>
      <c r="BS74" s="161"/>
      <c r="BT74" s="161"/>
      <c r="BU74" s="338"/>
      <c r="BV74" s="209"/>
      <c r="BW74" s="161"/>
      <c r="BX74" s="161"/>
      <c r="BY74" s="161"/>
      <c r="BZ74" s="161"/>
      <c r="CA74" s="336"/>
      <c r="CB74" s="337"/>
      <c r="CC74" s="161"/>
      <c r="CD74" s="161"/>
      <c r="CE74" s="161"/>
      <c r="CF74" s="161"/>
      <c r="CG74" s="338"/>
      <c r="CH74" s="209"/>
      <c r="CI74" s="161"/>
      <c r="CJ74" s="161"/>
      <c r="CK74" s="161"/>
      <c r="CL74" s="161"/>
      <c r="CM74" s="369"/>
      <c r="CN74" s="161"/>
      <c r="CO74" s="161"/>
      <c r="CP74" s="161"/>
      <c r="CQ74" s="161"/>
      <c r="CR74" s="369"/>
      <c r="CS74" s="161"/>
      <c r="CT74" s="161"/>
      <c r="CU74" s="161"/>
      <c r="CV74" s="161"/>
      <c r="CW74" s="369"/>
    </row>
    <row r="75" spans="1:135" s="14" customFormat="1" ht="15.75" customHeight="1">
      <c r="A75" s="79" t="s">
        <v>270</v>
      </c>
      <c r="B75" s="209">
        <v>46</v>
      </c>
      <c r="C75" s="370">
        <v>0</v>
      </c>
      <c r="D75" s="370">
        <v>0</v>
      </c>
      <c r="E75" s="370">
        <v>0</v>
      </c>
      <c r="F75" s="370">
        <v>0</v>
      </c>
      <c r="G75" s="364">
        <f t="shared" ref="G75:G85" si="217">SUM(C75:F75)</f>
        <v>0</v>
      </c>
      <c r="H75" s="371">
        <v>0</v>
      </c>
      <c r="I75" s="370">
        <v>0</v>
      </c>
      <c r="J75" s="370">
        <v>0</v>
      </c>
      <c r="K75" s="370">
        <v>0</v>
      </c>
      <c r="L75" s="365">
        <f t="shared" ref="L75:L85" si="218">SUM(H75:K75)</f>
        <v>0</v>
      </c>
      <c r="M75" s="366">
        <f t="shared" ref="M75:M85" si="219">SUM(L75,G75)</f>
        <v>0</v>
      </c>
      <c r="N75" s="209">
        <v>46</v>
      </c>
      <c r="O75" s="370">
        <v>0</v>
      </c>
      <c r="P75" s="370">
        <v>0</v>
      </c>
      <c r="Q75" s="370">
        <v>0</v>
      </c>
      <c r="R75" s="370">
        <v>0</v>
      </c>
      <c r="S75" s="364">
        <f t="shared" ref="S75:S85" si="220">SUM(O75:R75)</f>
        <v>0</v>
      </c>
      <c r="T75" s="371">
        <v>0</v>
      </c>
      <c r="U75" s="370">
        <v>0</v>
      </c>
      <c r="V75" s="370">
        <v>0</v>
      </c>
      <c r="W75" s="370">
        <v>0</v>
      </c>
      <c r="X75" s="365">
        <f t="shared" ref="X75:X85" si="221">SUM(T75:W75)</f>
        <v>0</v>
      </c>
      <c r="Y75" s="366">
        <f t="shared" ref="Y75:Y85" si="222">SUM(X75,S75)</f>
        <v>0</v>
      </c>
      <c r="Z75" s="209">
        <v>46</v>
      </c>
      <c r="AA75" s="370">
        <v>0</v>
      </c>
      <c r="AB75" s="370">
        <v>0</v>
      </c>
      <c r="AC75" s="370">
        <v>0</v>
      </c>
      <c r="AD75" s="370">
        <v>0</v>
      </c>
      <c r="AE75" s="364">
        <f t="shared" ref="AE75:AE85" si="223">SUM(AA75:AD75)</f>
        <v>0</v>
      </c>
      <c r="AF75" s="371">
        <v>0</v>
      </c>
      <c r="AG75" s="370">
        <v>0</v>
      </c>
      <c r="AH75" s="370">
        <v>0</v>
      </c>
      <c r="AI75" s="370">
        <v>0</v>
      </c>
      <c r="AJ75" s="365">
        <f t="shared" ref="AJ75:AJ85" si="224">SUM(AF75:AI75)</f>
        <v>0</v>
      </c>
      <c r="AK75" s="366">
        <f t="shared" ref="AK75:AK85" si="225">SUM(AJ75,AE75)</f>
        <v>0</v>
      </c>
      <c r="AL75" s="209">
        <v>46</v>
      </c>
      <c r="AM75" s="370">
        <v>0</v>
      </c>
      <c r="AN75" s="370">
        <v>0</v>
      </c>
      <c r="AO75" s="370">
        <v>0</v>
      </c>
      <c r="AP75" s="370">
        <v>0</v>
      </c>
      <c r="AQ75" s="364">
        <f t="shared" ref="AQ75:AQ85" si="226">SUM(AM75:AP75)</f>
        <v>0</v>
      </c>
      <c r="AR75" s="371">
        <v>0</v>
      </c>
      <c r="AS75" s="370">
        <v>0</v>
      </c>
      <c r="AT75" s="370">
        <v>0</v>
      </c>
      <c r="AU75" s="370">
        <v>0</v>
      </c>
      <c r="AV75" s="365">
        <f t="shared" ref="AV75:AV85" si="227">SUM(AR75:AU75)</f>
        <v>0</v>
      </c>
      <c r="AW75" s="366">
        <f t="shared" ref="AW75:AW85" si="228">SUM(AV75,AQ75)</f>
        <v>0</v>
      </c>
      <c r="AX75" s="209">
        <v>46</v>
      </c>
      <c r="AY75" s="370">
        <v>0</v>
      </c>
      <c r="AZ75" s="370">
        <v>0</v>
      </c>
      <c r="BA75" s="370">
        <v>0</v>
      </c>
      <c r="BB75" s="370">
        <v>0</v>
      </c>
      <c r="BC75" s="364">
        <f t="shared" ref="BC75:BC85" si="229">SUM(AY75:BB75)</f>
        <v>0</v>
      </c>
      <c r="BD75" s="371">
        <v>0</v>
      </c>
      <c r="BE75" s="370">
        <v>0</v>
      </c>
      <c r="BF75" s="370">
        <v>0</v>
      </c>
      <c r="BG75" s="370">
        <v>0</v>
      </c>
      <c r="BH75" s="365">
        <f t="shared" ref="BH75:BH85" si="230">SUM(BD75:BG75)</f>
        <v>0</v>
      </c>
      <c r="BI75" s="366">
        <f t="shared" ref="BI75:BI85" si="231">SUM(BH75,BC75)</f>
        <v>0</v>
      </c>
      <c r="BJ75" s="209">
        <v>46</v>
      </c>
      <c r="BK75" s="370"/>
      <c r="BL75" s="370"/>
      <c r="BM75" s="370"/>
      <c r="BN75" s="370"/>
      <c r="BO75" s="364">
        <f t="shared" ref="BO75:BO85" si="232">SUM(BK75:BN75)</f>
        <v>0</v>
      </c>
      <c r="BP75" s="371"/>
      <c r="BQ75" s="370"/>
      <c r="BR75" s="370"/>
      <c r="BS75" s="370"/>
      <c r="BT75" s="365">
        <f t="shared" ref="BT75:BT85" si="233">SUM(BP75:BS75)</f>
        <v>0</v>
      </c>
      <c r="BU75" s="366">
        <f t="shared" ref="BU75:BU85" si="234">SUM(BT75,BO75)</f>
        <v>0</v>
      </c>
      <c r="BV75" s="209">
        <v>46</v>
      </c>
      <c r="BW75" s="370">
        <v>0</v>
      </c>
      <c r="BX75" s="370">
        <v>0</v>
      </c>
      <c r="BY75" s="370">
        <v>0</v>
      </c>
      <c r="BZ75" s="370">
        <v>0</v>
      </c>
      <c r="CA75" s="364">
        <f t="shared" ref="CA75:CA85" si="235">SUM(BW75:BZ75)</f>
        <v>0</v>
      </c>
      <c r="CB75" s="371">
        <v>0</v>
      </c>
      <c r="CC75" s="370">
        <v>0</v>
      </c>
      <c r="CD75" s="370">
        <v>0</v>
      </c>
      <c r="CE75" s="370">
        <v>0</v>
      </c>
      <c r="CF75" s="365">
        <f t="shared" ref="CF75:CF85" si="236">SUM(CB75:CE75)</f>
        <v>0</v>
      </c>
      <c r="CG75" s="366">
        <f t="shared" ref="CG75:CG85" si="237">SUM(CF75,CA75)</f>
        <v>0</v>
      </c>
      <c r="CH75" s="209">
        <v>46</v>
      </c>
      <c r="CI75" s="365">
        <f t="shared" ref="CI75:CI85" si="238">+C75+O75+AA75+AM75+AY75+BK75+BW75</f>
        <v>0</v>
      </c>
      <c r="CJ75" s="365">
        <f t="shared" ref="CJ75:CJ85" si="239">+D75+P75+AB75+AN75+AZ75+BL75+BX75</f>
        <v>0</v>
      </c>
      <c r="CK75" s="365">
        <f t="shared" ref="CK75:CK85" si="240">+E75+Q75+AC75+AO75+BA75+BM75+BY75</f>
        <v>0</v>
      </c>
      <c r="CL75" s="365">
        <f t="shared" ref="CL75:CL85" si="241">+F75+R75+AD75+AP75+BB75+BN75+BZ75</f>
        <v>0</v>
      </c>
      <c r="CM75" s="367">
        <f t="shared" ref="CM75:CM85" si="242">SUM(G75,S75,BO75,CA75)</f>
        <v>0</v>
      </c>
      <c r="CN75" s="365">
        <f t="shared" ref="CN75:CN85" si="243">+H75+T75+AF75+AR75+BD75+BP75+CB75</f>
        <v>0</v>
      </c>
      <c r="CO75" s="365">
        <f t="shared" ref="CO75:CO85" si="244">+I75+U75+AG75+AS75+BE75+BQ75+CC75</f>
        <v>0</v>
      </c>
      <c r="CP75" s="365">
        <f t="shared" ref="CP75:CP85" si="245">+J75+V75+AH75+AT75+BF75+BR75+CD75</f>
        <v>0</v>
      </c>
      <c r="CQ75" s="365">
        <f t="shared" ref="CQ75:CQ85" si="246">+K75+W75+AI75+AU75+BG75+BS75+CE75</f>
        <v>0</v>
      </c>
      <c r="CR75" s="367">
        <f t="shared" ref="CR75:CR85" si="247">SUM(L75,X75,BT75,CF75)</f>
        <v>0</v>
      </c>
      <c r="CS75" s="365">
        <f t="shared" ref="CS75:CS84" si="248">CI75+CN75</f>
        <v>0</v>
      </c>
      <c r="CT75" s="365">
        <f t="shared" ref="CT75:CT85" si="249">CJ75+CO75</f>
        <v>0</v>
      </c>
      <c r="CU75" s="365">
        <f t="shared" ref="CU75:CU85" si="250">CK75+CP75</f>
        <v>0</v>
      </c>
      <c r="CV75" s="365">
        <f t="shared" ref="CV75:CV85" si="251">CL75+CQ75</f>
        <v>0</v>
      </c>
      <c r="CW75" s="367">
        <f t="shared" ref="CW75:CW85" si="252">SUM(CG75,BU75,Y75,M75)</f>
        <v>0</v>
      </c>
      <c r="CX75" s="284"/>
      <c r="CY75" s="284"/>
      <c r="CZ75" s="284"/>
      <c r="DA75" s="284"/>
      <c r="DB75" s="284"/>
      <c r="DC75" s="284"/>
      <c r="DD75" s="284"/>
      <c r="DE75" s="284"/>
      <c r="DF75" s="284"/>
      <c r="DG75" s="284"/>
      <c r="DH75" s="284"/>
      <c r="DI75" s="284"/>
      <c r="DJ75" s="284"/>
      <c r="DK75" s="284"/>
      <c r="DL75" s="284"/>
      <c r="DM75" s="284"/>
      <c r="DN75" s="284"/>
      <c r="DO75" s="284"/>
      <c r="DP75" s="284"/>
      <c r="DQ75" s="284"/>
      <c r="DR75" s="284"/>
      <c r="DS75" s="284"/>
      <c r="DT75" s="284"/>
      <c r="DU75" s="284"/>
      <c r="DV75" s="284"/>
      <c r="DW75" s="284"/>
      <c r="DX75" s="284"/>
      <c r="DY75" s="284"/>
      <c r="DZ75" s="284"/>
      <c r="EA75" s="284"/>
      <c r="EB75" s="284"/>
      <c r="EC75" s="284"/>
      <c r="ED75" s="284"/>
      <c r="EE75" s="284"/>
    </row>
    <row r="76" spans="1:135" ht="15.75" customHeight="1">
      <c r="A76" s="79" t="s">
        <v>272</v>
      </c>
      <c r="B76" s="209">
        <v>47</v>
      </c>
      <c r="C76" s="370"/>
      <c r="D76" s="370"/>
      <c r="E76" s="370"/>
      <c r="F76" s="370"/>
      <c r="G76" s="364">
        <f t="shared" si="217"/>
        <v>0</v>
      </c>
      <c r="H76" s="371"/>
      <c r="I76" s="370"/>
      <c r="J76" s="370"/>
      <c r="K76" s="370"/>
      <c r="L76" s="365">
        <f t="shared" si="218"/>
        <v>0</v>
      </c>
      <c r="M76" s="366">
        <f t="shared" si="219"/>
        <v>0</v>
      </c>
      <c r="N76" s="209">
        <v>47</v>
      </c>
      <c r="O76" s="370"/>
      <c r="P76" s="370"/>
      <c r="Q76" s="370"/>
      <c r="R76" s="370"/>
      <c r="S76" s="364">
        <f t="shared" si="220"/>
        <v>0</v>
      </c>
      <c r="T76" s="371"/>
      <c r="U76" s="370"/>
      <c r="V76" s="370"/>
      <c r="W76" s="370"/>
      <c r="X76" s="365">
        <f t="shared" si="221"/>
        <v>0</v>
      </c>
      <c r="Y76" s="366">
        <f t="shared" si="222"/>
        <v>0</v>
      </c>
      <c r="Z76" s="209">
        <v>47</v>
      </c>
      <c r="AA76" s="370"/>
      <c r="AB76" s="370"/>
      <c r="AC76" s="370"/>
      <c r="AD76" s="370"/>
      <c r="AE76" s="364">
        <f t="shared" si="223"/>
        <v>0</v>
      </c>
      <c r="AF76" s="371"/>
      <c r="AG76" s="370"/>
      <c r="AH76" s="370"/>
      <c r="AI76" s="370"/>
      <c r="AJ76" s="365">
        <f t="shared" si="224"/>
        <v>0</v>
      </c>
      <c r="AK76" s="366">
        <f t="shared" si="225"/>
        <v>0</v>
      </c>
      <c r="AL76" s="209">
        <v>47</v>
      </c>
      <c r="AM76" s="370"/>
      <c r="AN76" s="370"/>
      <c r="AO76" s="370"/>
      <c r="AP76" s="370"/>
      <c r="AQ76" s="364">
        <f t="shared" si="226"/>
        <v>0</v>
      </c>
      <c r="AR76" s="371"/>
      <c r="AS76" s="370"/>
      <c r="AT76" s="370"/>
      <c r="AU76" s="370"/>
      <c r="AV76" s="365">
        <f t="shared" si="227"/>
        <v>0</v>
      </c>
      <c r="AW76" s="366">
        <f t="shared" si="228"/>
        <v>0</v>
      </c>
      <c r="AX76" s="209">
        <v>47</v>
      </c>
      <c r="AY76" s="370"/>
      <c r="AZ76" s="370"/>
      <c r="BA76" s="370"/>
      <c r="BB76" s="370"/>
      <c r="BC76" s="364">
        <f t="shared" si="229"/>
        <v>0</v>
      </c>
      <c r="BD76" s="371"/>
      <c r="BE76" s="370"/>
      <c r="BF76" s="370"/>
      <c r="BG76" s="370"/>
      <c r="BH76" s="365">
        <f t="shared" si="230"/>
        <v>0</v>
      </c>
      <c r="BI76" s="366">
        <f t="shared" si="231"/>
        <v>0</v>
      </c>
      <c r="BJ76" s="209">
        <v>47</v>
      </c>
      <c r="BK76" s="370"/>
      <c r="BL76" s="370"/>
      <c r="BM76" s="370"/>
      <c r="BN76" s="370"/>
      <c r="BO76" s="364">
        <f t="shared" si="232"/>
        <v>0</v>
      </c>
      <c r="BP76" s="371"/>
      <c r="BQ76" s="370"/>
      <c r="BR76" s="370"/>
      <c r="BS76" s="370"/>
      <c r="BT76" s="365">
        <f t="shared" si="233"/>
        <v>0</v>
      </c>
      <c r="BU76" s="366">
        <f t="shared" si="234"/>
        <v>0</v>
      </c>
      <c r="BV76" s="209">
        <v>47</v>
      </c>
      <c r="BW76" s="370"/>
      <c r="BX76" s="370"/>
      <c r="BY76" s="370"/>
      <c r="BZ76" s="370"/>
      <c r="CA76" s="364">
        <f t="shared" si="235"/>
        <v>0</v>
      </c>
      <c r="CB76" s="371"/>
      <c r="CC76" s="370"/>
      <c r="CD76" s="370"/>
      <c r="CE76" s="370"/>
      <c r="CF76" s="365">
        <f t="shared" si="236"/>
        <v>0</v>
      </c>
      <c r="CG76" s="366">
        <f t="shared" si="237"/>
        <v>0</v>
      </c>
      <c r="CH76" s="209">
        <v>47</v>
      </c>
      <c r="CI76" s="365">
        <f t="shared" si="238"/>
        <v>0</v>
      </c>
      <c r="CJ76" s="365">
        <f t="shared" si="239"/>
        <v>0</v>
      </c>
      <c r="CK76" s="365">
        <f t="shared" si="240"/>
        <v>0</v>
      </c>
      <c r="CL76" s="365">
        <f t="shared" si="241"/>
        <v>0</v>
      </c>
      <c r="CM76" s="367">
        <f t="shared" si="242"/>
        <v>0</v>
      </c>
      <c r="CN76" s="365">
        <f t="shared" si="243"/>
        <v>0</v>
      </c>
      <c r="CO76" s="365">
        <f t="shared" si="244"/>
        <v>0</v>
      </c>
      <c r="CP76" s="365">
        <f t="shared" si="245"/>
        <v>0</v>
      </c>
      <c r="CQ76" s="365">
        <f t="shared" si="246"/>
        <v>0</v>
      </c>
      <c r="CR76" s="367">
        <f t="shared" si="247"/>
        <v>0</v>
      </c>
      <c r="CS76" s="365">
        <f t="shared" si="248"/>
        <v>0</v>
      </c>
      <c r="CT76" s="365">
        <f t="shared" si="249"/>
        <v>0</v>
      </c>
      <c r="CU76" s="365">
        <f t="shared" si="250"/>
        <v>0</v>
      </c>
      <c r="CV76" s="365">
        <f t="shared" si="251"/>
        <v>0</v>
      </c>
      <c r="CW76" s="367">
        <f t="shared" si="252"/>
        <v>0</v>
      </c>
    </row>
    <row r="77" spans="1:135" ht="15.75" customHeight="1">
      <c r="A77" s="79" t="s">
        <v>274</v>
      </c>
      <c r="B77" s="209">
        <v>48</v>
      </c>
      <c r="C77" s="370"/>
      <c r="D77" s="370"/>
      <c r="E77" s="370"/>
      <c r="F77" s="370"/>
      <c r="G77" s="364">
        <f t="shared" si="217"/>
        <v>0</v>
      </c>
      <c r="H77" s="371"/>
      <c r="I77" s="370"/>
      <c r="J77" s="370"/>
      <c r="K77" s="370"/>
      <c r="L77" s="365">
        <f t="shared" si="218"/>
        <v>0</v>
      </c>
      <c r="M77" s="366">
        <f t="shared" si="219"/>
        <v>0</v>
      </c>
      <c r="N77" s="209">
        <v>48</v>
      </c>
      <c r="O77" s="370"/>
      <c r="P77" s="370"/>
      <c r="Q77" s="370"/>
      <c r="R77" s="370"/>
      <c r="S77" s="364">
        <f t="shared" si="220"/>
        <v>0</v>
      </c>
      <c r="T77" s="371"/>
      <c r="U77" s="370"/>
      <c r="V77" s="370"/>
      <c r="W77" s="370"/>
      <c r="X77" s="365">
        <f t="shared" si="221"/>
        <v>0</v>
      </c>
      <c r="Y77" s="366">
        <f t="shared" si="222"/>
        <v>0</v>
      </c>
      <c r="Z77" s="209">
        <v>48</v>
      </c>
      <c r="AA77" s="370"/>
      <c r="AB77" s="370"/>
      <c r="AC77" s="370"/>
      <c r="AD77" s="370"/>
      <c r="AE77" s="364">
        <f t="shared" si="223"/>
        <v>0</v>
      </c>
      <c r="AF77" s="371"/>
      <c r="AG77" s="370"/>
      <c r="AH77" s="370"/>
      <c r="AI77" s="370"/>
      <c r="AJ77" s="365">
        <f t="shared" si="224"/>
        <v>0</v>
      </c>
      <c r="AK77" s="366">
        <f t="shared" si="225"/>
        <v>0</v>
      </c>
      <c r="AL77" s="209">
        <v>48</v>
      </c>
      <c r="AM77" s="370"/>
      <c r="AN77" s="370"/>
      <c r="AO77" s="370"/>
      <c r="AP77" s="370"/>
      <c r="AQ77" s="364">
        <f t="shared" si="226"/>
        <v>0</v>
      </c>
      <c r="AR77" s="371"/>
      <c r="AS77" s="370"/>
      <c r="AT77" s="370"/>
      <c r="AU77" s="370"/>
      <c r="AV77" s="365">
        <f t="shared" si="227"/>
        <v>0</v>
      </c>
      <c r="AW77" s="366">
        <f t="shared" si="228"/>
        <v>0</v>
      </c>
      <c r="AX77" s="209">
        <v>48</v>
      </c>
      <c r="AY77" s="370"/>
      <c r="AZ77" s="370"/>
      <c r="BA77" s="370"/>
      <c r="BB77" s="370"/>
      <c r="BC77" s="364">
        <f t="shared" si="229"/>
        <v>0</v>
      </c>
      <c r="BD77" s="371"/>
      <c r="BE77" s="370"/>
      <c r="BF77" s="370"/>
      <c r="BG77" s="370"/>
      <c r="BH77" s="365">
        <f t="shared" si="230"/>
        <v>0</v>
      </c>
      <c r="BI77" s="366">
        <f t="shared" si="231"/>
        <v>0</v>
      </c>
      <c r="BJ77" s="209">
        <v>48</v>
      </c>
      <c r="BK77" s="370"/>
      <c r="BL77" s="370"/>
      <c r="BM77" s="370"/>
      <c r="BN77" s="370"/>
      <c r="BO77" s="364">
        <f t="shared" si="232"/>
        <v>0</v>
      </c>
      <c r="BP77" s="371"/>
      <c r="BQ77" s="370"/>
      <c r="BR77" s="370"/>
      <c r="BS77" s="370"/>
      <c r="BT77" s="365">
        <f t="shared" si="233"/>
        <v>0</v>
      </c>
      <c r="BU77" s="366">
        <f t="shared" si="234"/>
        <v>0</v>
      </c>
      <c r="BV77" s="209">
        <v>48</v>
      </c>
      <c r="BW77" s="370"/>
      <c r="BX77" s="370"/>
      <c r="BY77" s="370"/>
      <c r="BZ77" s="370"/>
      <c r="CA77" s="364">
        <f t="shared" si="235"/>
        <v>0</v>
      </c>
      <c r="CB77" s="371"/>
      <c r="CC77" s="370"/>
      <c r="CD77" s="370"/>
      <c r="CE77" s="370"/>
      <c r="CF77" s="365">
        <f t="shared" si="236"/>
        <v>0</v>
      </c>
      <c r="CG77" s="366">
        <f t="shared" si="237"/>
        <v>0</v>
      </c>
      <c r="CH77" s="209">
        <v>48</v>
      </c>
      <c r="CI77" s="365">
        <f t="shared" si="238"/>
        <v>0</v>
      </c>
      <c r="CJ77" s="365">
        <f t="shared" si="239"/>
        <v>0</v>
      </c>
      <c r="CK77" s="365">
        <f t="shared" si="240"/>
        <v>0</v>
      </c>
      <c r="CL77" s="365">
        <f t="shared" si="241"/>
        <v>0</v>
      </c>
      <c r="CM77" s="367">
        <f t="shared" si="242"/>
        <v>0</v>
      </c>
      <c r="CN77" s="365">
        <f t="shared" si="243"/>
        <v>0</v>
      </c>
      <c r="CO77" s="365">
        <f t="shared" si="244"/>
        <v>0</v>
      </c>
      <c r="CP77" s="365">
        <f t="shared" si="245"/>
        <v>0</v>
      </c>
      <c r="CQ77" s="365">
        <f t="shared" si="246"/>
        <v>0</v>
      </c>
      <c r="CR77" s="367">
        <f t="shared" si="247"/>
        <v>0</v>
      </c>
      <c r="CS77" s="365">
        <f t="shared" si="248"/>
        <v>0</v>
      </c>
      <c r="CT77" s="365">
        <f t="shared" si="249"/>
        <v>0</v>
      </c>
      <c r="CU77" s="365">
        <f t="shared" si="250"/>
        <v>0</v>
      </c>
      <c r="CV77" s="365">
        <f t="shared" si="251"/>
        <v>0</v>
      </c>
      <c r="CW77" s="367">
        <f t="shared" si="252"/>
        <v>0</v>
      </c>
    </row>
    <row r="78" spans="1:135" ht="15.75" customHeight="1">
      <c r="A78" s="79" t="s">
        <v>276</v>
      </c>
      <c r="B78" s="209">
        <v>49</v>
      </c>
      <c r="C78" s="370"/>
      <c r="D78" s="370"/>
      <c r="E78" s="370"/>
      <c r="F78" s="370"/>
      <c r="G78" s="364">
        <f t="shared" si="217"/>
        <v>0</v>
      </c>
      <c r="H78" s="371"/>
      <c r="I78" s="370"/>
      <c r="J78" s="370"/>
      <c r="K78" s="370"/>
      <c r="L78" s="365">
        <f t="shared" si="218"/>
        <v>0</v>
      </c>
      <c r="M78" s="366">
        <f t="shared" si="219"/>
        <v>0</v>
      </c>
      <c r="N78" s="209">
        <v>49</v>
      </c>
      <c r="O78" s="370"/>
      <c r="P78" s="370"/>
      <c r="Q78" s="370"/>
      <c r="R78" s="370"/>
      <c r="S78" s="364">
        <f t="shared" si="220"/>
        <v>0</v>
      </c>
      <c r="T78" s="371"/>
      <c r="U78" s="370"/>
      <c r="V78" s="370"/>
      <c r="W78" s="370"/>
      <c r="X78" s="365">
        <f t="shared" si="221"/>
        <v>0</v>
      </c>
      <c r="Y78" s="366">
        <f t="shared" si="222"/>
        <v>0</v>
      </c>
      <c r="Z78" s="209">
        <v>49</v>
      </c>
      <c r="AA78" s="370"/>
      <c r="AB78" s="370"/>
      <c r="AC78" s="370"/>
      <c r="AD78" s="370"/>
      <c r="AE78" s="364">
        <f t="shared" si="223"/>
        <v>0</v>
      </c>
      <c r="AF78" s="371"/>
      <c r="AG78" s="370"/>
      <c r="AH78" s="370"/>
      <c r="AI78" s="370"/>
      <c r="AJ78" s="365">
        <f t="shared" si="224"/>
        <v>0</v>
      </c>
      <c r="AK78" s="366">
        <f t="shared" si="225"/>
        <v>0</v>
      </c>
      <c r="AL78" s="209">
        <v>49</v>
      </c>
      <c r="AM78" s="370"/>
      <c r="AN78" s="370"/>
      <c r="AO78" s="370"/>
      <c r="AP78" s="370"/>
      <c r="AQ78" s="364">
        <f t="shared" si="226"/>
        <v>0</v>
      </c>
      <c r="AR78" s="371"/>
      <c r="AS78" s="370"/>
      <c r="AT78" s="370"/>
      <c r="AU78" s="370"/>
      <c r="AV78" s="365">
        <f t="shared" si="227"/>
        <v>0</v>
      </c>
      <c r="AW78" s="366">
        <f t="shared" si="228"/>
        <v>0</v>
      </c>
      <c r="AX78" s="209">
        <v>49</v>
      </c>
      <c r="AY78" s="370"/>
      <c r="AZ78" s="370"/>
      <c r="BA78" s="370"/>
      <c r="BB78" s="370"/>
      <c r="BC78" s="364">
        <f t="shared" si="229"/>
        <v>0</v>
      </c>
      <c r="BD78" s="371"/>
      <c r="BE78" s="370"/>
      <c r="BF78" s="370"/>
      <c r="BG78" s="370"/>
      <c r="BH78" s="365">
        <f t="shared" si="230"/>
        <v>0</v>
      </c>
      <c r="BI78" s="366">
        <f t="shared" si="231"/>
        <v>0</v>
      </c>
      <c r="BJ78" s="209">
        <v>49</v>
      </c>
      <c r="BK78" s="370"/>
      <c r="BL78" s="370"/>
      <c r="BM78" s="370"/>
      <c r="BN78" s="370"/>
      <c r="BO78" s="364">
        <f t="shared" si="232"/>
        <v>0</v>
      </c>
      <c r="BP78" s="371"/>
      <c r="BQ78" s="370"/>
      <c r="BR78" s="370"/>
      <c r="BS78" s="370"/>
      <c r="BT78" s="365">
        <f t="shared" si="233"/>
        <v>0</v>
      </c>
      <c r="BU78" s="366">
        <f t="shared" si="234"/>
        <v>0</v>
      </c>
      <c r="BV78" s="209">
        <v>49</v>
      </c>
      <c r="BW78" s="370"/>
      <c r="BX78" s="370"/>
      <c r="BY78" s="370"/>
      <c r="BZ78" s="370"/>
      <c r="CA78" s="364">
        <f t="shared" si="235"/>
        <v>0</v>
      </c>
      <c r="CB78" s="371"/>
      <c r="CC78" s="370"/>
      <c r="CD78" s="370"/>
      <c r="CE78" s="370"/>
      <c r="CF78" s="365">
        <f t="shared" si="236"/>
        <v>0</v>
      </c>
      <c r="CG78" s="366">
        <f t="shared" si="237"/>
        <v>0</v>
      </c>
      <c r="CH78" s="209">
        <v>49</v>
      </c>
      <c r="CI78" s="365">
        <f t="shared" si="238"/>
        <v>0</v>
      </c>
      <c r="CJ78" s="365">
        <f t="shared" si="239"/>
        <v>0</v>
      </c>
      <c r="CK78" s="365">
        <f t="shared" si="240"/>
        <v>0</v>
      </c>
      <c r="CL78" s="365">
        <f t="shared" si="241"/>
        <v>0</v>
      </c>
      <c r="CM78" s="367">
        <f t="shared" si="242"/>
        <v>0</v>
      </c>
      <c r="CN78" s="365">
        <f t="shared" si="243"/>
        <v>0</v>
      </c>
      <c r="CO78" s="365">
        <f t="shared" si="244"/>
        <v>0</v>
      </c>
      <c r="CP78" s="365">
        <f t="shared" si="245"/>
        <v>0</v>
      </c>
      <c r="CQ78" s="365">
        <f t="shared" si="246"/>
        <v>0</v>
      </c>
      <c r="CR78" s="367">
        <f t="shared" si="247"/>
        <v>0</v>
      </c>
      <c r="CS78" s="365">
        <f t="shared" si="248"/>
        <v>0</v>
      </c>
      <c r="CT78" s="365">
        <f t="shared" si="249"/>
        <v>0</v>
      </c>
      <c r="CU78" s="365">
        <f t="shared" si="250"/>
        <v>0</v>
      </c>
      <c r="CV78" s="365">
        <f t="shared" si="251"/>
        <v>0</v>
      </c>
      <c r="CW78" s="367">
        <f t="shared" si="252"/>
        <v>0</v>
      </c>
    </row>
    <row r="79" spans="1:135" ht="15.75" customHeight="1">
      <c r="A79" s="79" t="s">
        <v>278</v>
      </c>
      <c r="B79" s="209">
        <v>50</v>
      </c>
      <c r="C79" s="370"/>
      <c r="D79" s="370"/>
      <c r="E79" s="370"/>
      <c r="F79" s="370"/>
      <c r="G79" s="364">
        <f t="shared" si="217"/>
        <v>0</v>
      </c>
      <c r="H79" s="371"/>
      <c r="I79" s="370"/>
      <c r="J79" s="370"/>
      <c r="K79" s="370"/>
      <c r="L79" s="365">
        <f t="shared" si="218"/>
        <v>0</v>
      </c>
      <c r="M79" s="366">
        <f t="shared" si="219"/>
        <v>0</v>
      </c>
      <c r="N79" s="209">
        <v>50</v>
      </c>
      <c r="O79" s="370"/>
      <c r="P79" s="370"/>
      <c r="Q79" s="370"/>
      <c r="R79" s="370"/>
      <c r="S79" s="364">
        <f t="shared" si="220"/>
        <v>0</v>
      </c>
      <c r="T79" s="371"/>
      <c r="U79" s="370"/>
      <c r="V79" s="370"/>
      <c r="W79" s="370"/>
      <c r="X79" s="365">
        <f t="shared" si="221"/>
        <v>0</v>
      </c>
      <c r="Y79" s="366">
        <f t="shared" si="222"/>
        <v>0</v>
      </c>
      <c r="Z79" s="209">
        <v>50</v>
      </c>
      <c r="AA79" s="370"/>
      <c r="AB79" s="370"/>
      <c r="AC79" s="370"/>
      <c r="AD79" s="370"/>
      <c r="AE79" s="364">
        <f t="shared" si="223"/>
        <v>0</v>
      </c>
      <c r="AF79" s="371"/>
      <c r="AG79" s="370"/>
      <c r="AH79" s="370"/>
      <c r="AI79" s="370"/>
      <c r="AJ79" s="365">
        <f t="shared" si="224"/>
        <v>0</v>
      </c>
      <c r="AK79" s="366">
        <f t="shared" si="225"/>
        <v>0</v>
      </c>
      <c r="AL79" s="209">
        <v>50</v>
      </c>
      <c r="AM79" s="370"/>
      <c r="AN79" s="370"/>
      <c r="AO79" s="370"/>
      <c r="AP79" s="370"/>
      <c r="AQ79" s="364">
        <f t="shared" si="226"/>
        <v>0</v>
      </c>
      <c r="AR79" s="371"/>
      <c r="AS79" s="370"/>
      <c r="AT79" s="370"/>
      <c r="AU79" s="370"/>
      <c r="AV79" s="365">
        <f t="shared" si="227"/>
        <v>0</v>
      </c>
      <c r="AW79" s="366">
        <f t="shared" si="228"/>
        <v>0</v>
      </c>
      <c r="AX79" s="209">
        <v>50</v>
      </c>
      <c r="AY79" s="370"/>
      <c r="AZ79" s="370"/>
      <c r="BA79" s="370"/>
      <c r="BB79" s="370"/>
      <c r="BC79" s="364">
        <f t="shared" si="229"/>
        <v>0</v>
      </c>
      <c r="BD79" s="371"/>
      <c r="BE79" s="370"/>
      <c r="BF79" s="370"/>
      <c r="BG79" s="370"/>
      <c r="BH79" s="365">
        <f t="shared" si="230"/>
        <v>0</v>
      </c>
      <c r="BI79" s="366">
        <f t="shared" si="231"/>
        <v>0</v>
      </c>
      <c r="BJ79" s="209">
        <v>50</v>
      </c>
      <c r="BK79" s="370"/>
      <c r="BL79" s="370"/>
      <c r="BM79" s="370"/>
      <c r="BN79" s="370"/>
      <c r="BO79" s="364">
        <f t="shared" si="232"/>
        <v>0</v>
      </c>
      <c r="BP79" s="371"/>
      <c r="BQ79" s="370"/>
      <c r="BR79" s="370"/>
      <c r="BS79" s="370"/>
      <c r="BT79" s="365">
        <f t="shared" si="233"/>
        <v>0</v>
      </c>
      <c r="BU79" s="366">
        <f t="shared" si="234"/>
        <v>0</v>
      </c>
      <c r="BV79" s="209">
        <v>50</v>
      </c>
      <c r="BW79" s="370"/>
      <c r="BX79" s="370"/>
      <c r="BY79" s="370"/>
      <c r="BZ79" s="370"/>
      <c r="CA79" s="364">
        <f t="shared" si="235"/>
        <v>0</v>
      </c>
      <c r="CB79" s="371"/>
      <c r="CC79" s="370"/>
      <c r="CD79" s="370"/>
      <c r="CE79" s="370"/>
      <c r="CF79" s="365">
        <f t="shared" si="236"/>
        <v>0</v>
      </c>
      <c r="CG79" s="366">
        <f t="shared" si="237"/>
        <v>0</v>
      </c>
      <c r="CH79" s="209">
        <v>50</v>
      </c>
      <c r="CI79" s="365">
        <f t="shared" si="238"/>
        <v>0</v>
      </c>
      <c r="CJ79" s="365">
        <f t="shared" si="239"/>
        <v>0</v>
      </c>
      <c r="CK79" s="365">
        <f t="shared" si="240"/>
        <v>0</v>
      </c>
      <c r="CL79" s="365">
        <f t="shared" si="241"/>
        <v>0</v>
      </c>
      <c r="CM79" s="367">
        <f t="shared" si="242"/>
        <v>0</v>
      </c>
      <c r="CN79" s="365">
        <f t="shared" si="243"/>
        <v>0</v>
      </c>
      <c r="CO79" s="365">
        <f t="shared" si="244"/>
        <v>0</v>
      </c>
      <c r="CP79" s="365">
        <f t="shared" si="245"/>
        <v>0</v>
      </c>
      <c r="CQ79" s="365">
        <f t="shared" si="246"/>
        <v>0</v>
      </c>
      <c r="CR79" s="367">
        <f t="shared" si="247"/>
        <v>0</v>
      </c>
      <c r="CS79" s="365">
        <f t="shared" si="248"/>
        <v>0</v>
      </c>
      <c r="CT79" s="365">
        <f t="shared" si="249"/>
        <v>0</v>
      </c>
      <c r="CU79" s="365">
        <f t="shared" si="250"/>
        <v>0</v>
      </c>
      <c r="CV79" s="365">
        <f t="shared" si="251"/>
        <v>0</v>
      </c>
      <c r="CW79" s="367">
        <f t="shared" si="252"/>
        <v>0</v>
      </c>
    </row>
    <row r="80" spans="1:135" ht="15.75" customHeight="1">
      <c r="A80" s="79" t="s">
        <v>280</v>
      </c>
      <c r="B80" s="209">
        <v>51</v>
      </c>
      <c r="C80" s="370">
        <v>0</v>
      </c>
      <c r="D80" s="370">
        <v>0</v>
      </c>
      <c r="E80" s="370">
        <v>0</v>
      </c>
      <c r="F80" s="370">
        <v>0</v>
      </c>
      <c r="G80" s="364">
        <f t="shared" si="217"/>
        <v>0</v>
      </c>
      <c r="H80" s="371">
        <v>0</v>
      </c>
      <c r="I80" s="370">
        <v>0</v>
      </c>
      <c r="J80" s="370">
        <v>0</v>
      </c>
      <c r="K80" s="370">
        <v>0</v>
      </c>
      <c r="L80" s="365">
        <f t="shared" si="218"/>
        <v>0</v>
      </c>
      <c r="M80" s="366">
        <f t="shared" si="219"/>
        <v>0</v>
      </c>
      <c r="N80" s="209">
        <v>51</v>
      </c>
      <c r="O80" s="370">
        <v>0</v>
      </c>
      <c r="P80" s="370">
        <v>0</v>
      </c>
      <c r="Q80" s="370">
        <v>0</v>
      </c>
      <c r="R80" s="370">
        <v>0</v>
      </c>
      <c r="S80" s="364">
        <f t="shared" si="220"/>
        <v>0</v>
      </c>
      <c r="T80" s="371">
        <v>0</v>
      </c>
      <c r="U80" s="370">
        <v>0</v>
      </c>
      <c r="V80" s="370">
        <v>0</v>
      </c>
      <c r="W80" s="370">
        <v>0</v>
      </c>
      <c r="X80" s="365">
        <f t="shared" si="221"/>
        <v>0</v>
      </c>
      <c r="Y80" s="366">
        <f t="shared" si="222"/>
        <v>0</v>
      </c>
      <c r="Z80" s="209">
        <v>51</v>
      </c>
      <c r="AA80" s="370">
        <v>0</v>
      </c>
      <c r="AB80" s="370">
        <v>0</v>
      </c>
      <c r="AC80" s="370">
        <v>0</v>
      </c>
      <c r="AD80" s="370">
        <v>0</v>
      </c>
      <c r="AE80" s="364">
        <f t="shared" si="223"/>
        <v>0</v>
      </c>
      <c r="AF80" s="371">
        <v>0</v>
      </c>
      <c r="AG80" s="370">
        <v>0</v>
      </c>
      <c r="AH80" s="370">
        <v>0</v>
      </c>
      <c r="AI80" s="370">
        <v>0</v>
      </c>
      <c r="AJ80" s="365">
        <f t="shared" si="224"/>
        <v>0</v>
      </c>
      <c r="AK80" s="366">
        <f t="shared" si="225"/>
        <v>0</v>
      </c>
      <c r="AL80" s="209">
        <v>51</v>
      </c>
      <c r="AM80" s="370">
        <v>0</v>
      </c>
      <c r="AN80" s="370">
        <v>0</v>
      </c>
      <c r="AO80" s="370">
        <v>0</v>
      </c>
      <c r="AP80" s="370">
        <v>0</v>
      </c>
      <c r="AQ80" s="364">
        <f t="shared" si="226"/>
        <v>0</v>
      </c>
      <c r="AR80" s="371">
        <v>0</v>
      </c>
      <c r="AS80" s="370">
        <v>0</v>
      </c>
      <c r="AT80" s="370">
        <v>0</v>
      </c>
      <c r="AU80" s="370">
        <v>0</v>
      </c>
      <c r="AV80" s="365">
        <f t="shared" si="227"/>
        <v>0</v>
      </c>
      <c r="AW80" s="366">
        <f t="shared" si="228"/>
        <v>0</v>
      </c>
      <c r="AX80" s="209">
        <v>51</v>
      </c>
      <c r="AY80" s="370">
        <v>0</v>
      </c>
      <c r="AZ80" s="370">
        <v>0</v>
      </c>
      <c r="BA80" s="370">
        <v>0</v>
      </c>
      <c r="BB80" s="370">
        <v>0</v>
      </c>
      <c r="BC80" s="364">
        <f t="shared" si="229"/>
        <v>0</v>
      </c>
      <c r="BD80" s="371">
        <v>0</v>
      </c>
      <c r="BE80" s="370">
        <v>0</v>
      </c>
      <c r="BF80" s="370">
        <v>0</v>
      </c>
      <c r="BG80" s="370">
        <v>0</v>
      </c>
      <c r="BH80" s="365">
        <f t="shared" si="230"/>
        <v>0</v>
      </c>
      <c r="BI80" s="366">
        <f t="shared" si="231"/>
        <v>0</v>
      </c>
      <c r="BJ80" s="209">
        <v>51</v>
      </c>
      <c r="BK80" s="370"/>
      <c r="BL80" s="370"/>
      <c r="BM80" s="370"/>
      <c r="BN80" s="370"/>
      <c r="BO80" s="364">
        <f t="shared" si="232"/>
        <v>0</v>
      </c>
      <c r="BP80" s="371"/>
      <c r="BQ80" s="370"/>
      <c r="BR80" s="370"/>
      <c r="BS80" s="370"/>
      <c r="BT80" s="365">
        <f t="shared" si="233"/>
        <v>0</v>
      </c>
      <c r="BU80" s="366">
        <f t="shared" si="234"/>
        <v>0</v>
      </c>
      <c r="BV80" s="209">
        <v>51</v>
      </c>
      <c r="BW80" s="370">
        <v>0</v>
      </c>
      <c r="BX80" s="370">
        <v>0</v>
      </c>
      <c r="BY80" s="370">
        <v>0</v>
      </c>
      <c r="BZ80" s="370">
        <v>0</v>
      </c>
      <c r="CA80" s="364">
        <f t="shared" si="235"/>
        <v>0</v>
      </c>
      <c r="CB80" s="371">
        <v>0</v>
      </c>
      <c r="CC80" s="370">
        <v>0</v>
      </c>
      <c r="CD80" s="370">
        <v>0</v>
      </c>
      <c r="CE80" s="370">
        <v>0</v>
      </c>
      <c r="CF80" s="365">
        <f t="shared" si="236"/>
        <v>0</v>
      </c>
      <c r="CG80" s="366">
        <f t="shared" si="237"/>
        <v>0</v>
      </c>
      <c r="CH80" s="209">
        <v>51</v>
      </c>
      <c r="CI80" s="365">
        <f t="shared" si="238"/>
        <v>0</v>
      </c>
      <c r="CJ80" s="365">
        <f t="shared" si="239"/>
        <v>0</v>
      </c>
      <c r="CK80" s="365">
        <f t="shared" si="240"/>
        <v>0</v>
      </c>
      <c r="CL80" s="365">
        <f t="shared" si="241"/>
        <v>0</v>
      </c>
      <c r="CM80" s="367">
        <f t="shared" si="242"/>
        <v>0</v>
      </c>
      <c r="CN80" s="365">
        <f t="shared" si="243"/>
        <v>0</v>
      </c>
      <c r="CO80" s="365">
        <f t="shared" si="244"/>
        <v>0</v>
      </c>
      <c r="CP80" s="365">
        <f t="shared" si="245"/>
        <v>0</v>
      </c>
      <c r="CQ80" s="365">
        <f t="shared" si="246"/>
        <v>0</v>
      </c>
      <c r="CR80" s="367">
        <f t="shared" si="247"/>
        <v>0</v>
      </c>
      <c r="CS80" s="365">
        <f t="shared" si="248"/>
        <v>0</v>
      </c>
      <c r="CT80" s="365">
        <f t="shared" si="249"/>
        <v>0</v>
      </c>
      <c r="CU80" s="365">
        <f t="shared" si="250"/>
        <v>0</v>
      </c>
      <c r="CV80" s="365">
        <f t="shared" si="251"/>
        <v>0</v>
      </c>
      <c r="CW80" s="367">
        <f t="shared" si="252"/>
        <v>0</v>
      </c>
    </row>
    <row r="81" spans="1:135" ht="15.75" customHeight="1">
      <c r="A81" s="79" t="s">
        <v>282</v>
      </c>
      <c r="B81" s="209">
        <v>52</v>
      </c>
      <c r="C81" s="370"/>
      <c r="D81" s="370"/>
      <c r="E81" s="370"/>
      <c r="F81" s="370"/>
      <c r="G81" s="364">
        <f t="shared" si="217"/>
        <v>0</v>
      </c>
      <c r="H81" s="371"/>
      <c r="I81" s="370"/>
      <c r="J81" s="370"/>
      <c r="K81" s="370"/>
      <c r="L81" s="365">
        <f t="shared" si="218"/>
        <v>0</v>
      </c>
      <c r="M81" s="366">
        <f t="shared" si="219"/>
        <v>0</v>
      </c>
      <c r="N81" s="209">
        <v>52</v>
      </c>
      <c r="O81" s="370"/>
      <c r="P81" s="370"/>
      <c r="Q81" s="370"/>
      <c r="R81" s="370"/>
      <c r="S81" s="364">
        <f t="shared" si="220"/>
        <v>0</v>
      </c>
      <c r="T81" s="371"/>
      <c r="U81" s="370"/>
      <c r="V81" s="370"/>
      <c r="W81" s="370"/>
      <c r="X81" s="365">
        <f t="shared" si="221"/>
        <v>0</v>
      </c>
      <c r="Y81" s="366">
        <f t="shared" si="222"/>
        <v>0</v>
      </c>
      <c r="Z81" s="209">
        <v>52</v>
      </c>
      <c r="AA81" s="370"/>
      <c r="AB81" s="370"/>
      <c r="AC81" s="370"/>
      <c r="AD81" s="370"/>
      <c r="AE81" s="364">
        <f t="shared" si="223"/>
        <v>0</v>
      </c>
      <c r="AF81" s="371"/>
      <c r="AG81" s="370"/>
      <c r="AH81" s="370"/>
      <c r="AI81" s="370"/>
      <c r="AJ81" s="365">
        <f t="shared" si="224"/>
        <v>0</v>
      </c>
      <c r="AK81" s="366">
        <f t="shared" si="225"/>
        <v>0</v>
      </c>
      <c r="AL81" s="209">
        <v>52</v>
      </c>
      <c r="AM81" s="370"/>
      <c r="AN81" s="370"/>
      <c r="AO81" s="370"/>
      <c r="AP81" s="370"/>
      <c r="AQ81" s="364">
        <f t="shared" si="226"/>
        <v>0</v>
      </c>
      <c r="AR81" s="371"/>
      <c r="AS81" s="370"/>
      <c r="AT81" s="370"/>
      <c r="AU81" s="370"/>
      <c r="AV81" s="365">
        <f t="shared" si="227"/>
        <v>0</v>
      </c>
      <c r="AW81" s="366">
        <f t="shared" si="228"/>
        <v>0</v>
      </c>
      <c r="AX81" s="209">
        <v>52</v>
      </c>
      <c r="AY81" s="370"/>
      <c r="AZ81" s="370"/>
      <c r="BA81" s="370"/>
      <c r="BB81" s="370"/>
      <c r="BC81" s="364">
        <f t="shared" si="229"/>
        <v>0</v>
      </c>
      <c r="BD81" s="371"/>
      <c r="BE81" s="370"/>
      <c r="BF81" s="370"/>
      <c r="BG81" s="370"/>
      <c r="BH81" s="365">
        <f t="shared" si="230"/>
        <v>0</v>
      </c>
      <c r="BI81" s="366">
        <f t="shared" si="231"/>
        <v>0</v>
      </c>
      <c r="BJ81" s="209">
        <v>52</v>
      </c>
      <c r="BK81" s="370"/>
      <c r="BL81" s="370"/>
      <c r="BM81" s="370"/>
      <c r="BN81" s="370"/>
      <c r="BO81" s="364">
        <f t="shared" si="232"/>
        <v>0</v>
      </c>
      <c r="BP81" s="371"/>
      <c r="BQ81" s="370"/>
      <c r="BR81" s="370"/>
      <c r="BS81" s="370"/>
      <c r="BT81" s="365">
        <f t="shared" si="233"/>
        <v>0</v>
      </c>
      <c r="BU81" s="366">
        <f t="shared" si="234"/>
        <v>0</v>
      </c>
      <c r="BV81" s="209">
        <v>52</v>
      </c>
      <c r="BW81" s="370"/>
      <c r="BX81" s="370"/>
      <c r="BY81" s="370"/>
      <c r="BZ81" s="370"/>
      <c r="CA81" s="364">
        <f t="shared" si="235"/>
        <v>0</v>
      </c>
      <c r="CB81" s="371"/>
      <c r="CC81" s="370"/>
      <c r="CD81" s="370"/>
      <c r="CE81" s="370"/>
      <c r="CF81" s="365">
        <f t="shared" si="236"/>
        <v>0</v>
      </c>
      <c r="CG81" s="366">
        <f t="shared" si="237"/>
        <v>0</v>
      </c>
      <c r="CH81" s="209">
        <v>52</v>
      </c>
      <c r="CI81" s="365">
        <f t="shared" si="238"/>
        <v>0</v>
      </c>
      <c r="CJ81" s="365">
        <f t="shared" si="239"/>
        <v>0</v>
      </c>
      <c r="CK81" s="365">
        <f t="shared" si="240"/>
        <v>0</v>
      </c>
      <c r="CL81" s="365">
        <f t="shared" si="241"/>
        <v>0</v>
      </c>
      <c r="CM81" s="367">
        <f t="shared" si="242"/>
        <v>0</v>
      </c>
      <c r="CN81" s="365">
        <f t="shared" si="243"/>
        <v>0</v>
      </c>
      <c r="CO81" s="365">
        <f t="shared" si="244"/>
        <v>0</v>
      </c>
      <c r="CP81" s="365">
        <f t="shared" si="245"/>
        <v>0</v>
      </c>
      <c r="CQ81" s="365">
        <f t="shared" si="246"/>
        <v>0</v>
      </c>
      <c r="CR81" s="367">
        <f t="shared" si="247"/>
        <v>0</v>
      </c>
      <c r="CS81" s="365">
        <f t="shared" si="248"/>
        <v>0</v>
      </c>
      <c r="CT81" s="365">
        <f t="shared" si="249"/>
        <v>0</v>
      </c>
      <c r="CU81" s="365">
        <f t="shared" si="250"/>
        <v>0</v>
      </c>
      <c r="CV81" s="365">
        <f t="shared" si="251"/>
        <v>0</v>
      </c>
      <c r="CW81" s="367">
        <f t="shared" si="252"/>
        <v>0</v>
      </c>
    </row>
    <row r="82" spans="1:135" ht="15.75" customHeight="1">
      <c r="A82" s="79" t="s">
        <v>284</v>
      </c>
      <c r="B82" s="209">
        <v>53</v>
      </c>
      <c r="C82" s="370"/>
      <c r="D82" s="370"/>
      <c r="E82" s="370"/>
      <c r="F82" s="370"/>
      <c r="G82" s="364">
        <f t="shared" si="217"/>
        <v>0</v>
      </c>
      <c r="H82" s="371"/>
      <c r="I82" s="370"/>
      <c r="J82" s="370"/>
      <c r="K82" s="370"/>
      <c r="L82" s="365">
        <f t="shared" si="218"/>
        <v>0</v>
      </c>
      <c r="M82" s="366">
        <f t="shared" si="219"/>
        <v>0</v>
      </c>
      <c r="N82" s="209">
        <v>53</v>
      </c>
      <c r="O82" s="370"/>
      <c r="P82" s="370"/>
      <c r="Q82" s="370"/>
      <c r="R82" s="370"/>
      <c r="S82" s="364">
        <f t="shared" si="220"/>
        <v>0</v>
      </c>
      <c r="T82" s="371"/>
      <c r="U82" s="370"/>
      <c r="V82" s="370"/>
      <c r="W82" s="370"/>
      <c r="X82" s="365">
        <f t="shared" si="221"/>
        <v>0</v>
      </c>
      <c r="Y82" s="366">
        <f t="shared" si="222"/>
        <v>0</v>
      </c>
      <c r="Z82" s="209">
        <v>53</v>
      </c>
      <c r="AA82" s="370"/>
      <c r="AB82" s="370"/>
      <c r="AC82" s="370"/>
      <c r="AD82" s="370"/>
      <c r="AE82" s="364">
        <f t="shared" si="223"/>
        <v>0</v>
      </c>
      <c r="AF82" s="371"/>
      <c r="AG82" s="370"/>
      <c r="AH82" s="370"/>
      <c r="AI82" s="370"/>
      <c r="AJ82" s="365">
        <f t="shared" si="224"/>
        <v>0</v>
      </c>
      <c r="AK82" s="366">
        <f t="shared" si="225"/>
        <v>0</v>
      </c>
      <c r="AL82" s="209">
        <v>53</v>
      </c>
      <c r="AM82" s="370"/>
      <c r="AN82" s="370"/>
      <c r="AO82" s="370"/>
      <c r="AP82" s="370"/>
      <c r="AQ82" s="364">
        <f t="shared" si="226"/>
        <v>0</v>
      </c>
      <c r="AR82" s="371"/>
      <c r="AS82" s="370"/>
      <c r="AT82" s="370"/>
      <c r="AU82" s="370"/>
      <c r="AV82" s="365">
        <f t="shared" si="227"/>
        <v>0</v>
      </c>
      <c r="AW82" s="366">
        <f t="shared" si="228"/>
        <v>0</v>
      </c>
      <c r="AX82" s="209">
        <v>53</v>
      </c>
      <c r="AY82" s="370"/>
      <c r="AZ82" s="370"/>
      <c r="BA82" s="370"/>
      <c r="BB82" s="370"/>
      <c r="BC82" s="364">
        <f t="shared" si="229"/>
        <v>0</v>
      </c>
      <c r="BD82" s="371"/>
      <c r="BE82" s="370"/>
      <c r="BF82" s="370"/>
      <c r="BG82" s="370"/>
      <c r="BH82" s="365">
        <f t="shared" si="230"/>
        <v>0</v>
      </c>
      <c r="BI82" s="366">
        <f t="shared" si="231"/>
        <v>0</v>
      </c>
      <c r="BJ82" s="209">
        <v>53</v>
      </c>
      <c r="BK82" s="370"/>
      <c r="BL82" s="370"/>
      <c r="BM82" s="370"/>
      <c r="BN82" s="370"/>
      <c r="BO82" s="364">
        <f t="shared" si="232"/>
        <v>0</v>
      </c>
      <c r="BP82" s="371"/>
      <c r="BQ82" s="370"/>
      <c r="BR82" s="370"/>
      <c r="BS82" s="370"/>
      <c r="BT82" s="365">
        <f t="shared" si="233"/>
        <v>0</v>
      </c>
      <c r="BU82" s="366">
        <f t="shared" si="234"/>
        <v>0</v>
      </c>
      <c r="BV82" s="209">
        <v>53</v>
      </c>
      <c r="BW82" s="370"/>
      <c r="BX82" s="370"/>
      <c r="BY82" s="370"/>
      <c r="BZ82" s="370"/>
      <c r="CA82" s="364">
        <f t="shared" si="235"/>
        <v>0</v>
      </c>
      <c r="CB82" s="371"/>
      <c r="CC82" s="370"/>
      <c r="CD82" s="370"/>
      <c r="CE82" s="370"/>
      <c r="CF82" s="365">
        <f t="shared" si="236"/>
        <v>0</v>
      </c>
      <c r="CG82" s="366">
        <f t="shared" si="237"/>
        <v>0</v>
      </c>
      <c r="CH82" s="209">
        <v>53</v>
      </c>
      <c r="CI82" s="365">
        <f t="shared" si="238"/>
        <v>0</v>
      </c>
      <c r="CJ82" s="365">
        <f t="shared" si="239"/>
        <v>0</v>
      </c>
      <c r="CK82" s="365">
        <f t="shared" si="240"/>
        <v>0</v>
      </c>
      <c r="CL82" s="365">
        <f t="shared" si="241"/>
        <v>0</v>
      </c>
      <c r="CM82" s="367">
        <f t="shared" si="242"/>
        <v>0</v>
      </c>
      <c r="CN82" s="365">
        <f t="shared" si="243"/>
        <v>0</v>
      </c>
      <c r="CO82" s="365">
        <f t="shared" si="244"/>
        <v>0</v>
      </c>
      <c r="CP82" s="365">
        <f t="shared" si="245"/>
        <v>0</v>
      </c>
      <c r="CQ82" s="365">
        <f t="shared" si="246"/>
        <v>0</v>
      </c>
      <c r="CR82" s="367">
        <f t="shared" si="247"/>
        <v>0</v>
      </c>
      <c r="CS82" s="365">
        <f t="shared" si="248"/>
        <v>0</v>
      </c>
      <c r="CT82" s="365">
        <f t="shared" si="249"/>
        <v>0</v>
      </c>
      <c r="CU82" s="365">
        <f t="shared" si="250"/>
        <v>0</v>
      </c>
      <c r="CV82" s="365">
        <f t="shared" si="251"/>
        <v>0</v>
      </c>
      <c r="CW82" s="367">
        <f t="shared" si="252"/>
        <v>0</v>
      </c>
    </row>
    <row r="83" spans="1:135" ht="15.75" customHeight="1">
      <c r="A83" s="79" t="s">
        <v>286</v>
      </c>
      <c r="B83" s="209">
        <v>54</v>
      </c>
      <c r="C83" s="370"/>
      <c r="D83" s="370"/>
      <c r="E83" s="370"/>
      <c r="F83" s="370"/>
      <c r="G83" s="364">
        <f t="shared" si="217"/>
        <v>0</v>
      </c>
      <c r="H83" s="371"/>
      <c r="I83" s="370"/>
      <c r="J83" s="370"/>
      <c r="K83" s="370"/>
      <c r="L83" s="365">
        <f t="shared" si="218"/>
        <v>0</v>
      </c>
      <c r="M83" s="366">
        <f t="shared" si="219"/>
        <v>0</v>
      </c>
      <c r="N83" s="209">
        <v>54</v>
      </c>
      <c r="O83" s="370"/>
      <c r="P83" s="370"/>
      <c r="Q83" s="370"/>
      <c r="R83" s="370"/>
      <c r="S83" s="364">
        <f t="shared" si="220"/>
        <v>0</v>
      </c>
      <c r="T83" s="371"/>
      <c r="U83" s="370"/>
      <c r="V83" s="370"/>
      <c r="W83" s="370"/>
      <c r="X83" s="365">
        <f t="shared" si="221"/>
        <v>0</v>
      </c>
      <c r="Y83" s="366">
        <f t="shared" si="222"/>
        <v>0</v>
      </c>
      <c r="Z83" s="209">
        <v>54</v>
      </c>
      <c r="AA83" s="370"/>
      <c r="AB83" s="370"/>
      <c r="AC83" s="370"/>
      <c r="AD83" s="370"/>
      <c r="AE83" s="364">
        <f t="shared" si="223"/>
        <v>0</v>
      </c>
      <c r="AF83" s="371"/>
      <c r="AG83" s="370"/>
      <c r="AH83" s="370"/>
      <c r="AI83" s="370"/>
      <c r="AJ83" s="365">
        <f t="shared" si="224"/>
        <v>0</v>
      </c>
      <c r="AK83" s="366">
        <f t="shared" si="225"/>
        <v>0</v>
      </c>
      <c r="AL83" s="209">
        <v>54</v>
      </c>
      <c r="AM83" s="370"/>
      <c r="AN83" s="370"/>
      <c r="AO83" s="370"/>
      <c r="AP83" s="370"/>
      <c r="AQ83" s="364">
        <f t="shared" si="226"/>
        <v>0</v>
      </c>
      <c r="AR83" s="371"/>
      <c r="AS83" s="370"/>
      <c r="AT83" s="370"/>
      <c r="AU83" s="370"/>
      <c r="AV83" s="365">
        <f t="shared" si="227"/>
        <v>0</v>
      </c>
      <c r="AW83" s="366">
        <f t="shared" si="228"/>
        <v>0</v>
      </c>
      <c r="AX83" s="209">
        <v>54</v>
      </c>
      <c r="AY83" s="370"/>
      <c r="AZ83" s="370"/>
      <c r="BA83" s="370"/>
      <c r="BB83" s="370"/>
      <c r="BC83" s="364">
        <f t="shared" si="229"/>
        <v>0</v>
      </c>
      <c r="BD83" s="371"/>
      <c r="BE83" s="370"/>
      <c r="BF83" s="370"/>
      <c r="BG83" s="370"/>
      <c r="BH83" s="365">
        <f t="shared" si="230"/>
        <v>0</v>
      </c>
      <c r="BI83" s="366">
        <f t="shared" si="231"/>
        <v>0</v>
      </c>
      <c r="BJ83" s="209">
        <v>54</v>
      </c>
      <c r="BK83" s="370"/>
      <c r="BL83" s="370"/>
      <c r="BM83" s="370"/>
      <c r="BN83" s="370"/>
      <c r="BO83" s="364">
        <f t="shared" si="232"/>
        <v>0</v>
      </c>
      <c r="BP83" s="371"/>
      <c r="BQ83" s="370"/>
      <c r="BR83" s="370"/>
      <c r="BS83" s="370"/>
      <c r="BT83" s="365">
        <f t="shared" si="233"/>
        <v>0</v>
      </c>
      <c r="BU83" s="366">
        <f t="shared" si="234"/>
        <v>0</v>
      </c>
      <c r="BV83" s="209">
        <v>54</v>
      </c>
      <c r="BW83" s="370"/>
      <c r="BX83" s="370"/>
      <c r="BY83" s="370"/>
      <c r="BZ83" s="370"/>
      <c r="CA83" s="364">
        <f t="shared" si="235"/>
        <v>0</v>
      </c>
      <c r="CB83" s="371"/>
      <c r="CC83" s="370"/>
      <c r="CD83" s="370"/>
      <c r="CE83" s="370"/>
      <c r="CF83" s="365">
        <f t="shared" si="236"/>
        <v>0</v>
      </c>
      <c r="CG83" s="366">
        <f t="shared" si="237"/>
        <v>0</v>
      </c>
      <c r="CH83" s="209">
        <v>54</v>
      </c>
      <c r="CI83" s="365">
        <f t="shared" si="238"/>
        <v>0</v>
      </c>
      <c r="CJ83" s="365">
        <f t="shared" si="239"/>
        <v>0</v>
      </c>
      <c r="CK83" s="365">
        <f t="shared" si="240"/>
        <v>0</v>
      </c>
      <c r="CL83" s="365">
        <f t="shared" si="241"/>
        <v>0</v>
      </c>
      <c r="CM83" s="367">
        <f t="shared" si="242"/>
        <v>0</v>
      </c>
      <c r="CN83" s="365">
        <f t="shared" si="243"/>
        <v>0</v>
      </c>
      <c r="CO83" s="365">
        <f t="shared" si="244"/>
        <v>0</v>
      </c>
      <c r="CP83" s="365">
        <f t="shared" si="245"/>
        <v>0</v>
      </c>
      <c r="CQ83" s="365">
        <f t="shared" si="246"/>
        <v>0</v>
      </c>
      <c r="CR83" s="367">
        <f t="shared" si="247"/>
        <v>0</v>
      </c>
      <c r="CS83" s="365">
        <f t="shared" si="248"/>
        <v>0</v>
      </c>
      <c r="CT83" s="365">
        <f t="shared" si="249"/>
        <v>0</v>
      </c>
      <c r="CU83" s="365">
        <f t="shared" si="250"/>
        <v>0</v>
      </c>
      <c r="CV83" s="365">
        <f t="shared" si="251"/>
        <v>0</v>
      </c>
      <c r="CW83" s="367">
        <f t="shared" si="252"/>
        <v>0</v>
      </c>
    </row>
    <row r="84" spans="1:135" ht="15.75" customHeight="1">
      <c r="A84" s="79" t="s">
        <v>288</v>
      </c>
      <c r="B84" s="209">
        <v>55</v>
      </c>
      <c r="C84" s="370"/>
      <c r="D84" s="370"/>
      <c r="E84" s="370"/>
      <c r="F84" s="370"/>
      <c r="G84" s="364">
        <f t="shared" si="217"/>
        <v>0</v>
      </c>
      <c r="H84" s="371"/>
      <c r="I84" s="370"/>
      <c r="J84" s="370"/>
      <c r="K84" s="370"/>
      <c r="L84" s="365">
        <f t="shared" si="218"/>
        <v>0</v>
      </c>
      <c r="M84" s="366">
        <f t="shared" si="219"/>
        <v>0</v>
      </c>
      <c r="N84" s="209">
        <v>55</v>
      </c>
      <c r="O84" s="370"/>
      <c r="P84" s="370"/>
      <c r="Q84" s="370"/>
      <c r="R84" s="370"/>
      <c r="S84" s="364">
        <f t="shared" si="220"/>
        <v>0</v>
      </c>
      <c r="T84" s="371"/>
      <c r="U84" s="370"/>
      <c r="V84" s="370"/>
      <c r="W84" s="370"/>
      <c r="X84" s="365">
        <f t="shared" si="221"/>
        <v>0</v>
      </c>
      <c r="Y84" s="366">
        <f t="shared" si="222"/>
        <v>0</v>
      </c>
      <c r="Z84" s="209">
        <v>55</v>
      </c>
      <c r="AA84" s="370"/>
      <c r="AB84" s="370"/>
      <c r="AC84" s="370"/>
      <c r="AD84" s="370"/>
      <c r="AE84" s="364">
        <f t="shared" si="223"/>
        <v>0</v>
      </c>
      <c r="AF84" s="371"/>
      <c r="AG84" s="370"/>
      <c r="AH84" s="370"/>
      <c r="AI84" s="370"/>
      <c r="AJ84" s="365">
        <f t="shared" si="224"/>
        <v>0</v>
      </c>
      <c r="AK84" s="366">
        <f t="shared" si="225"/>
        <v>0</v>
      </c>
      <c r="AL84" s="209">
        <v>55</v>
      </c>
      <c r="AM84" s="370"/>
      <c r="AN84" s="370"/>
      <c r="AO84" s="370"/>
      <c r="AP84" s="370"/>
      <c r="AQ84" s="364">
        <f t="shared" si="226"/>
        <v>0</v>
      </c>
      <c r="AR84" s="371"/>
      <c r="AS84" s="370"/>
      <c r="AT84" s="370"/>
      <c r="AU84" s="370"/>
      <c r="AV84" s="365">
        <f t="shared" si="227"/>
        <v>0</v>
      </c>
      <c r="AW84" s="366">
        <f t="shared" si="228"/>
        <v>0</v>
      </c>
      <c r="AX84" s="209">
        <v>55</v>
      </c>
      <c r="AY84" s="370"/>
      <c r="AZ84" s="370"/>
      <c r="BA84" s="370"/>
      <c r="BB84" s="370"/>
      <c r="BC84" s="364">
        <f t="shared" si="229"/>
        <v>0</v>
      </c>
      <c r="BD84" s="371"/>
      <c r="BE84" s="370"/>
      <c r="BF84" s="370"/>
      <c r="BG84" s="370"/>
      <c r="BH84" s="365">
        <f t="shared" si="230"/>
        <v>0</v>
      </c>
      <c r="BI84" s="366">
        <f t="shared" si="231"/>
        <v>0</v>
      </c>
      <c r="BJ84" s="209">
        <v>55</v>
      </c>
      <c r="BK84" s="370"/>
      <c r="BL84" s="370"/>
      <c r="BM84" s="370"/>
      <c r="BN84" s="370"/>
      <c r="BO84" s="364">
        <f t="shared" si="232"/>
        <v>0</v>
      </c>
      <c r="BP84" s="371"/>
      <c r="BQ84" s="370"/>
      <c r="BR84" s="370"/>
      <c r="BS84" s="370"/>
      <c r="BT84" s="365">
        <f t="shared" si="233"/>
        <v>0</v>
      </c>
      <c r="BU84" s="366">
        <f t="shared" si="234"/>
        <v>0</v>
      </c>
      <c r="BV84" s="209">
        <v>55</v>
      </c>
      <c r="BW84" s="370"/>
      <c r="BX84" s="370"/>
      <c r="BY84" s="370"/>
      <c r="BZ84" s="370"/>
      <c r="CA84" s="364">
        <f t="shared" si="235"/>
        <v>0</v>
      </c>
      <c r="CB84" s="371"/>
      <c r="CC84" s="370"/>
      <c r="CD84" s="370"/>
      <c r="CE84" s="370"/>
      <c r="CF84" s="365">
        <f t="shared" si="236"/>
        <v>0</v>
      </c>
      <c r="CG84" s="366">
        <f t="shared" si="237"/>
        <v>0</v>
      </c>
      <c r="CH84" s="209">
        <v>55</v>
      </c>
      <c r="CI84" s="365">
        <f t="shared" si="238"/>
        <v>0</v>
      </c>
      <c r="CJ84" s="365">
        <f t="shared" si="239"/>
        <v>0</v>
      </c>
      <c r="CK84" s="365">
        <f t="shared" si="240"/>
        <v>0</v>
      </c>
      <c r="CL84" s="365">
        <f t="shared" si="241"/>
        <v>0</v>
      </c>
      <c r="CM84" s="367">
        <f t="shared" si="242"/>
        <v>0</v>
      </c>
      <c r="CN84" s="365">
        <f t="shared" si="243"/>
        <v>0</v>
      </c>
      <c r="CO84" s="365">
        <f t="shared" si="244"/>
        <v>0</v>
      </c>
      <c r="CP84" s="365">
        <f t="shared" si="245"/>
        <v>0</v>
      </c>
      <c r="CQ84" s="365">
        <f t="shared" si="246"/>
        <v>0</v>
      </c>
      <c r="CR84" s="367">
        <f t="shared" si="247"/>
        <v>0</v>
      </c>
      <c r="CS84" s="365">
        <f t="shared" si="248"/>
        <v>0</v>
      </c>
      <c r="CT84" s="365">
        <f t="shared" si="249"/>
        <v>0</v>
      </c>
      <c r="CU84" s="365">
        <f t="shared" si="250"/>
        <v>0</v>
      </c>
      <c r="CV84" s="365">
        <f t="shared" si="251"/>
        <v>0</v>
      </c>
      <c r="CW84" s="367">
        <f t="shared" si="252"/>
        <v>0</v>
      </c>
    </row>
    <row r="85" spans="1:135" ht="15.75" customHeight="1">
      <c r="A85" s="79" t="s">
        <v>290</v>
      </c>
      <c r="B85" s="209">
        <v>56</v>
      </c>
      <c r="C85" s="370">
        <v>199644.2267555852</v>
      </c>
      <c r="D85" s="370">
        <v>212130.92079992333</v>
      </c>
      <c r="E85" s="370">
        <v>353467.27601631044</v>
      </c>
      <c r="F85" s="370">
        <v>357500.14211527072</v>
      </c>
      <c r="G85" s="364">
        <f t="shared" si="217"/>
        <v>1122742.5656870897</v>
      </c>
      <c r="H85" s="371">
        <v>282455.6317651837</v>
      </c>
      <c r="I85" s="370">
        <v>281990.32973440707</v>
      </c>
      <c r="J85" s="370">
        <v>445343.13715114805</v>
      </c>
      <c r="K85" s="370">
        <v>452607.0575936017</v>
      </c>
      <c r="L85" s="365">
        <f t="shared" si="218"/>
        <v>1462396.1562443406</v>
      </c>
      <c r="M85" s="366">
        <f t="shared" si="219"/>
        <v>2585138.7219314305</v>
      </c>
      <c r="N85" s="209">
        <v>56</v>
      </c>
      <c r="O85" s="370">
        <v>214778.73398594477</v>
      </c>
      <c r="P85" s="370">
        <v>269880.13180683355</v>
      </c>
      <c r="Q85" s="370">
        <v>373805.78422090167</v>
      </c>
      <c r="R85" s="370">
        <v>418756.04834173934</v>
      </c>
      <c r="S85" s="364">
        <f t="shared" si="220"/>
        <v>1277220.6983554193</v>
      </c>
      <c r="T85" s="371">
        <v>303867.85525231424</v>
      </c>
      <c r="U85" s="370">
        <v>358757.63453057973</v>
      </c>
      <c r="V85" s="370">
        <v>470968.18270243437</v>
      </c>
      <c r="W85" s="370">
        <v>530159.07005812274</v>
      </c>
      <c r="X85" s="365">
        <f t="shared" si="221"/>
        <v>1663752.742543451</v>
      </c>
      <c r="Y85" s="366">
        <f t="shared" si="222"/>
        <v>2940973.4408988701</v>
      </c>
      <c r="Z85" s="209">
        <v>56</v>
      </c>
      <c r="AA85" s="370">
        <v>52391.648754076406</v>
      </c>
      <c r="AB85" s="370">
        <v>68156.469125486852</v>
      </c>
      <c r="AC85" s="370">
        <v>98664.617048677566</v>
      </c>
      <c r="AD85" s="370">
        <v>111606.40490504313</v>
      </c>
      <c r="AE85" s="364">
        <f t="shared" si="223"/>
        <v>330819.13983328396</v>
      </c>
      <c r="AF85" s="371">
        <v>74123.436918459542</v>
      </c>
      <c r="AG85" s="370">
        <v>90601.903436587163</v>
      </c>
      <c r="AH85" s="370">
        <v>124310.26310975154</v>
      </c>
      <c r="AI85" s="370">
        <v>141297.4166493736</v>
      </c>
      <c r="AJ85" s="365">
        <f t="shared" si="224"/>
        <v>430333.02011417184</v>
      </c>
      <c r="AK85" s="366">
        <f t="shared" si="225"/>
        <v>761152.15994745586</v>
      </c>
      <c r="AL85" s="209">
        <v>56</v>
      </c>
      <c r="AM85" s="370">
        <v>214392.64961782336</v>
      </c>
      <c r="AN85" s="370">
        <v>290606.07563446695</v>
      </c>
      <c r="AO85" s="370">
        <v>408769.73652767105</v>
      </c>
      <c r="AP85" s="370">
        <v>486044.73321172362</v>
      </c>
      <c r="AQ85" s="364">
        <f t="shared" si="226"/>
        <v>1399813.194991685</v>
      </c>
      <c r="AR85" s="371">
        <v>303321.62506131601</v>
      </c>
      <c r="AS85" s="370">
        <v>386309.09054638399</v>
      </c>
      <c r="AT85" s="370">
        <v>515020.22730183683</v>
      </c>
      <c r="AU85" s="370">
        <v>615348.78071990714</v>
      </c>
      <c r="AV85" s="365">
        <f t="shared" si="227"/>
        <v>1819999.7236294439</v>
      </c>
      <c r="AW85" s="366">
        <f t="shared" si="228"/>
        <v>3219812.9186211289</v>
      </c>
      <c r="AX85" s="209">
        <v>56</v>
      </c>
      <c r="AY85" s="370">
        <v>3358.9340026563355</v>
      </c>
      <c r="AZ85" s="370">
        <v>4074.3308379108448</v>
      </c>
      <c r="BA85" s="370">
        <v>9483.6864100060648</v>
      </c>
      <c r="BB85" s="370">
        <v>10267.325191368313</v>
      </c>
      <c r="BC85" s="364">
        <f t="shared" si="229"/>
        <v>27184.276441941558</v>
      </c>
      <c r="BD85" s="371">
        <v>4752.2026616845833</v>
      </c>
      <c r="BE85" s="370">
        <v>5416.0981911410136</v>
      </c>
      <c r="BF85" s="370">
        <v>11948.75719526274</v>
      </c>
      <c r="BG85" s="370">
        <v>12998.774816496429</v>
      </c>
      <c r="BH85" s="365">
        <f t="shared" si="230"/>
        <v>35115.832864584765</v>
      </c>
      <c r="BI85" s="366">
        <f t="shared" si="231"/>
        <v>62300.109306526327</v>
      </c>
      <c r="BJ85" s="209">
        <v>56</v>
      </c>
      <c r="BK85" s="370"/>
      <c r="BL85" s="370"/>
      <c r="BM85" s="370"/>
      <c r="BN85" s="370"/>
      <c r="BO85" s="364">
        <f t="shared" si="232"/>
        <v>0</v>
      </c>
      <c r="BP85" s="371"/>
      <c r="BQ85" s="370"/>
      <c r="BR85" s="370"/>
      <c r="BS85" s="370"/>
      <c r="BT85" s="365">
        <f t="shared" si="233"/>
        <v>0</v>
      </c>
      <c r="BU85" s="366">
        <f t="shared" si="234"/>
        <v>0</v>
      </c>
      <c r="BV85" s="209">
        <v>56</v>
      </c>
      <c r="BW85" s="370">
        <v>4787.4461647055814</v>
      </c>
      <c r="BX85" s="370">
        <v>5402.9169807078597</v>
      </c>
      <c r="BY85" s="370">
        <v>6341.5011536787533</v>
      </c>
      <c r="BZ85" s="370">
        <v>6032.778643515845</v>
      </c>
      <c r="CA85" s="364">
        <f t="shared" si="235"/>
        <v>22564.642942608039</v>
      </c>
      <c r="CB85" s="371">
        <v>6773.2543683780277</v>
      </c>
      <c r="CC85" s="370">
        <v>7182.2171665130827</v>
      </c>
      <c r="CD85" s="370">
        <v>7989.8316185190597</v>
      </c>
      <c r="CE85" s="370">
        <v>7637.6981972634385</v>
      </c>
      <c r="CF85" s="365">
        <f t="shared" si="236"/>
        <v>29583.001350673607</v>
      </c>
      <c r="CG85" s="366">
        <f t="shared" si="237"/>
        <v>52147.644293281643</v>
      </c>
      <c r="CH85" s="209">
        <v>56</v>
      </c>
      <c r="CI85" s="365">
        <f t="shared" si="238"/>
        <v>689353.63928079163</v>
      </c>
      <c r="CJ85" s="365">
        <f t="shared" si="239"/>
        <v>850250.84518532944</v>
      </c>
      <c r="CK85" s="365">
        <f t="shared" si="240"/>
        <v>1250532.6013772457</v>
      </c>
      <c r="CL85" s="365">
        <f t="shared" si="241"/>
        <v>1390207.4324086611</v>
      </c>
      <c r="CM85" s="367">
        <f t="shared" si="242"/>
        <v>2422527.9069851167</v>
      </c>
      <c r="CN85" s="365">
        <f t="shared" si="243"/>
        <v>975294.00602733612</v>
      </c>
      <c r="CO85" s="365">
        <f t="shared" si="244"/>
        <v>1130257.2736056119</v>
      </c>
      <c r="CP85" s="365">
        <f t="shared" si="245"/>
        <v>1575580.3990789526</v>
      </c>
      <c r="CQ85" s="365">
        <f t="shared" si="246"/>
        <v>1760048.7980347653</v>
      </c>
      <c r="CR85" s="367">
        <f t="shared" si="247"/>
        <v>3155731.9001384652</v>
      </c>
      <c r="CS85" s="365">
        <f>CI85+CN85</f>
        <v>1664647.6453081276</v>
      </c>
      <c r="CT85" s="365">
        <f t="shared" si="249"/>
        <v>1980508.1187909413</v>
      </c>
      <c r="CU85" s="365">
        <f t="shared" si="250"/>
        <v>2826113.0004561981</v>
      </c>
      <c r="CV85" s="365">
        <f t="shared" si="251"/>
        <v>3150256.2304434264</v>
      </c>
      <c r="CW85" s="367">
        <f t="shared" si="252"/>
        <v>5578259.8071235828</v>
      </c>
    </row>
    <row r="86" spans="1:135" ht="15.75" customHeight="1">
      <c r="B86" s="209"/>
      <c r="C86" s="170" t="s">
        <v>1362</v>
      </c>
      <c r="D86" s="170" t="s">
        <v>1362</v>
      </c>
      <c r="E86" s="170" t="s">
        <v>1362</v>
      </c>
      <c r="F86" s="170" t="s">
        <v>1362</v>
      </c>
      <c r="G86" s="333"/>
      <c r="H86" s="334" t="s">
        <v>1362</v>
      </c>
      <c r="I86" s="170" t="s">
        <v>1362</v>
      </c>
      <c r="J86" s="170" t="s">
        <v>1362</v>
      </c>
      <c r="K86" s="170" t="s">
        <v>1362</v>
      </c>
      <c r="L86" s="335" t="s">
        <v>1362</v>
      </c>
      <c r="M86" s="334" t="s">
        <v>1362</v>
      </c>
      <c r="N86" s="209"/>
      <c r="O86" s="170" t="s">
        <v>1362</v>
      </c>
      <c r="P86" s="170" t="s">
        <v>1362</v>
      </c>
      <c r="Q86" s="170" t="s">
        <v>1362</v>
      </c>
      <c r="R86" s="170" t="s">
        <v>1362</v>
      </c>
      <c r="S86" s="333"/>
      <c r="T86" s="334" t="s">
        <v>1362</v>
      </c>
      <c r="U86" s="170" t="s">
        <v>1362</v>
      </c>
      <c r="V86" s="170" t="s">
        <v>1362</v>
      </c>
      <c r="W86" s="170" t="s">
        <v>1362</v>
      </c>
      <c r="X86" s="335" t="s">
        <v>1362</v>
      </c>
      <c r="Y86" s="334" t="s">
        <v>1362</v>
      </c>
      <c r="Z86" s="209"/>
      <c r="AA86" s="170" t="s">
        <v>1362</v>
      </c>
      <c r="AB86" s="170" t="s">
        <v>1362</v>
      </c>
      <c r="AC86" s="170" t="s">
        <v>1362</v>
      </c>
      <c r="AD86" s="170" t="s">
        <v>1362</v>
      </c>
      <c r="AE86" s="333"/>
      <c r="AF86" s="334" t="s">
        <v>1362</v>
      </c>
      <c r="AG86" s="170" t="s">
        <v>1362</v>
      </c>
      <c r="AH86" s="170" t="s">
        <v>1362</v>
      </c>
      <c r="AI86" s="170" t="s">
        <v>1362</v>
      </c>
      <c r="AJ86" s="335" t="s">
        <v>1362</v>
      </c>
      <c r="AK86" s="334" t="s">
        <v>1362</v>
      </c>
      <c r="AL86" s="209"/>
      <c r="AM86" s="170" t="s">
        <v>1362</v>
      </c>
      <c r="AN86" s="170" t="s">
        <v>1362</v>
      </c>
      <c r="AO86" s="170" t="s">
        <v>1362</v>
      </c>
      <c r="AP86" s="170" t="s">
        <v>1362</v>
      </c>
      <c r="AQ86" s="333"/>
      <c r="AR86" s="334" t="s">
        <v>1362</v>
      </c>
      <c r="AS86" s="170" t="s">
        <v>1362</v>
      </c>
      <c r="AT86" s="170" t="s">
        <v>1362</v>
      </c>
      <c r="AU86" s="170" t="s">
        <v>1362</v>
      </c>
      <c r="AV86" s="335" t="s">
        <v>1362</v>
      </c>
      <c r="AW86" s="334" t="s">
        <v>1362</v>
      </c>
      <c r="AX86" s="209"/>
      <c r="AY86" s="170" t="s">
        <v>1362</v>
      </c>
      <c r="AZ86" s="170" t="s">
        <v>1362</v>
      </c>
      <c r="BA86" s="170" t="s">
        <v>1362</v>
      </c>
      <c r="BB86" s="170" t="s">
        <v>1362</v>
      </c>
      <c r="BC86" s="333"/>
      <c r="BD86" s="334" t="s">
        <v>1362</v>
      </c>
      <c r="BE86" s="170" t="s">
        <v>1362</v>
      </c>
      <c r="BF86" s="170" t="s">
        <v>1362</v>
      </c>
      <c r="BG86" s="170" t="s">
        <v>1362</v>
      </c>
      <c r="BH86" s="335" t="s">
        <v>1362</v>
      </c>
      <c r="BI86" s="334" t="s">
        <v>1362</v>
      </c>
      <c r="BJ86" s="209"/>
      <c r="BK86" s="170" t="s">
        <v>1362</v>
      </c>
      <c r="BL86" s="170" t="s">
        <v>1362</v>
      </c>
      <c r="BM86" s="170" t="s">
        <v>1362</v>
      </c>
      <c r="BN86" s="170" t="s">
        <v>1362</v>
      </c>
      <c r="BO86" s="333"/>
      <c r="BP86" s="334" t="s">
        <v>1362</v>
      </c>
      <c r="BQ86" s="170" t="s">
        <v>1362</v>
      </c>
      <c r="BR86" s="170" t="s">
        <v>1362</v>
      </c>
      <c r="BS86" s="170" t="s">
        <v>1362</v>
      </c>
      <c r="BT86" s="335" t="s">
        <v>1362</v>
      </c>
      <c r="BU86" s="334" t="s">
        <v>1362</v>
      </c>
      <c r="BV86" s="209"/>
      <c r="BW86" s="170" t="s">
        <v>1362</v>
      </c>
      <c r="BX86" s="170" t="s">
        <v>1362</v>
      </c>
      <c r="BY86" s="170" t="s">
        <v>1362</v>
      </c>
      <c r="BZ86" s="170" t="s">
        <v>1362</v>
      </c>
      <c r="CA86" s="333"/>
      <c r="CB86" s="334" t="s">
        <v>1362</v>
      </c>
      <c r="CC86" s="170" t="s">
        <v>1362</v>
      </c>
      <c r="CD86" s="170" t="s">
        <v>1362</v>
      </c>
      <c r="CE86" s="170" t="s">
        <v>1362</v>
      </c>
      <c r="CF86" s="335" t="s">
        <v>1362</v>
      </c>
      <c r="CG86" s="334" t="s">
        <v>1362</v>
      </c>
      <c r="CH86" s="209"/>
      <c r="CI86" s="335" t="s">
        <v>1362</v>
      </c>
      <c r="CJ86" s="335"/>
      <c r="CK86" s="335"/>
      <c r="CL86" s="335"/>
      <c r="CM86" s="170"/>
      <c r="CN86" s="335" t="s">
        <v>1362</v>
      </c>
      <c r="CO86" s="335"/>
      <c r="CP86" s="335"/>
      <c r="CQ86" s="335"/>
      <c r="CR86" s="170"/>
      <c r="CS86" s="335" t="s">
        <v>1362</v>
      </c>
      <c r="CT86" s="335"/>
      <c r="CU86" s="335"/>
      <c r="CV86" s="335"/>
      <c r="CW86" s="170"/>
    </row>
    <row r="87" spans="1:135" s="14" customFormat="1" ht="15.75" customHeight="1">
      <c r="A87" s="16" t="s">
        <v>292</v>
      </c>
      <c r="B87" s="209">
        <v>57</v>
      </c>
      <c r="C87" s="197">
        <f t="shared" ref="C87:M87" si="253">SUM(C75:C85)</f>
        <v>199644.2267555852</v>
      </c>
      <c r="D87" s="197">
        <f t="shared" si="253"/>
        <v>212130.92079992333</v>
      </c>
      <c r="E87" s="197">
        <f t="shared" si="253"/>
        <v>353467.27601631044</v>
      </c>
      <c r="F87" s="197">
        <f t="shared" si="253"/>
        <v>357500.14211527072</v>
      </c>
      <c r="G87" s="202">
        <f t="shared" si="253"/>
        <v>1122742.5656870897</v>
      </c>
      <c r="H87" s="199">
        <f t="shared" si="253"/>
        <v>282455.6317651837</v>
      </c>
      <c r="I87" s="197">
        <f t="shared" si="253"/>
        <v>281990.32973440707</v>
      </c>
      <c r="J87" s="197">
        <f t="shared" si="253"/>
        <v>445343.13715114805</v>
      </c>
      <c r="K87" s="197">
        <f t="shared" si="253"/>
        <v>452607.0575936017</v>
      </c>
      <c r="L87" s="200">
        <f t="shared" si="253"/>
        <v>1462396.1562443406</v>
      </c>
      <c r="M87" s="201">
        <f t="shared" si="253"/>
        <v>2585138.7219314305</v>
      </c>
      <c r="N87" s="209">
        <v>57</v>
      </c>
      <c r="O87" s="197">
        <f t="shared" ref="O87:Y87" si="254">SUM(O75:O85)</f>
        <v>214778.73398594477</v>
      </c>
      <c r="P87" s="197">
        <f t="shared" si="254"/>
        <v>269880.13180683355</v>
      </c>
      <c r="Q87" s="197">
        <f t="shared" si="254"/>
        <v>373805.78422090167</v>
      </c>
      <c r="R87" s="197">
        <f t="shared" si="254"/>
        <v>418756.04834173934</v>
      </c>
      <c r="S87" s="202">
        <f t="shared" si="254"/>
        <v>1277220.6983554193</v>
      </c>
      <c r="T87" s="199">
        <f t="shared" si="254"/>
        <v>303867.85525231424</v>
      </c>
      <c r="U87" s="197">
        <f t="shared" si="254"/>
        <v>358757.63453057973</v>
      </c>
      <c r="V87" s="197">
        <f t="shared" si="254"/>
        <v>470968.18270243437</v>
      </c>
      <c r="W87" s="197">
        <f t="shared" si="254"/>
        <v>530159.07005812274</v>
      </c>
      <c r="X87" s="200">
        <f t="shared" si="254"/>
        <v>1663752.742543451</v>
      </c>
      <c r="Y87" s="201">
        <f t="shared" si="254"/>
        <v>2940973.4408988701</v>
      </c>
      <c r="Z87" s="209">
        <v>57</v>
      </c>
      <c r="AA87" s="197">
        <f t="shared" ref="AA87:AK87" si="255">SUM(AA75:AA85)</f>
        <v>52391.648754076406</v>
      </c>
      <c r="AB87" s="197">
        <f t="shared" si="255"/>
        <v>68156.469125486852</v>
      </c>
      <c r="AC87" s="197">
        <f t="shared" si="255"/>
        <v>98664.617048677566</v>
      </c>
      <c r="AD87" s="197">
        <f t="shared" si="255"/>
        <v>111606.40490504313</v>
      </c>
      <c r="AE87" s="202">
        <f t="shared" si="255"/>
        <v>330819.13983328396</v>
      </c>
      <c r="AF87" s="199">
        <f t="shared" si="255"/>
        <v>74123.436918459542</v>
      </c>
      <c r="AG87" s="197">
        <f t="shared" si="255"/>
        <v>90601.903436587163</v>
      </c>
      <c r="AH87" s="197">
        <f t="shared" si="255"/>
        <v>124310.26310975154</v>
      </c>
      <c r="AI87" s="197">
        <f t="shared" si="255"/>
        <v>141297.4166493736</v>
      </c>
      <c r="AJ87" s="200">
        <f t="shared" si="255"/>
        <v>430333.02011417184</v>
      </c>
      <c r="AK87" s="201">
        <f t="shared" si="255"/>
        <v>761152.15994745586</v>
      </c>
      <c r="AL87" s="209">
        <v>57</v>
      </c>
      <c r="AM87" s="197">
        <f t="shared" ref="AM87:AW87" si="256">SUM(AM75:AM85)</f>
        <v>214392.64961782336</v>
      </c>
      <c r="AN87" s="197">
        <f t="shared" si="256"/>
        <v>290606.07563446695</v>
      </c>
      <c r="AO87" s="197">
        <f t="shared" si="256"/>
        <v>408769.73652767105</v>
      </c>
      <c r="AP87" s="197">
        <f t="shared" si="256"/>
        <v>486044.73321172362</v>
      </c>
      <c r="AQ87" s="202">
        <f t="shared" si="256"/>
        <v>1399813.194991685</v>
      </c>
      <c r="AR87" s="199">
        <f t="shared" si="256"/>
        <v>303321.62506131601</v>
      </c>
      <c r="AS87" s="197">
        <f t="shared" si="256"/>
        <v>386309.09054638399</v>
      </c>
      <c r="AT87" s="197">
        <f t="shared" si="256"/>
        <v>515020.22730183683</v>
      </c>
      <c r="AU87" s="197">
        <f t="shared" si="256"/>
        <v>615348.78071990714</v>
      </c>
      <c r="AV87" s="200">
        <f t="shared" si="256"/>
        <v>1819999.7236294439</v>
      </c>
      <c r="AW87" s="201">
        <f t="shared" si="256"/>
        <v>3219812.9186211289</v>
      </c>
      <c r="AX87" s="209">
        <v>57</v>
      </c>
      <c r="AY87" s="197">
        <f t="shared" ref="AY87:BI87" si="257">SUM(AY75:AY85)</f>
        <v>3358.9340026563355</v>
      </c>
      <c r="AZ87" s="197">
        <f t="shared" si="257"/>
        <v>4074.3308379108448</v>
      </c>
      <c r="BA87" s="197">
        <f t="shared" si="257"/>
        <v>9483.6864100060648</v>
      </c>
      <c r="BB87" s="197">
        <f t="shared" si="257"/>
        <v>10267.325191368313</v>
      </c>
      <c r="BC87" s="202">
        <f t="shared" si="257"/>
        <v>27184.276441941558</v>
      </c>
      <c r="BD87" s="199">
        <f t="shared" si="257"/>
        <v>4752.2026616845833</v>
      </c>
      <c r="BE87" s="197">
        <f t="shared" si="257"/>
        <v>5416.0981911410136</v>
      </c>
      <c r="BF87" s="197">
        <f t="shared" si="257"/>
        <v>11948.75719526274</v>
      </c>
      <c r="BG87" s="197">
        <f t="shared" si="257"/>
        <v>12998.774816496429</v>
      </c>
      <c r="BH87" s="200">
        <f t="shared" si="257"/>
        <v>35115.832864584765</v>
      </c>
      <c r="BI87" s="201">
        <f t="shared" si="257"/>
        <v>62300.109306526327</v>
      </c>
      <c r="BJ87" s="209">
        <v>57</v>
      </c>
      <c r="BK87" s="197">
        <f t="shared" ref="BK87:BU87" si="258">SUM(BK75:BK85)</f>
        <v>0</v>
      </c>
      <c r="BL87" s="197">
        <f t="shared" si="258"/>
        <v>0</v>
      </c>
      <c r="BM87" s="197">
        <f t="shared" si="258"/>
        <v>0</v>
      </c>
      <c r="BN87" s="197">
        <f t="shared" si="258"/>
        <v>0</v>
      </c>
      <c r="BO87" s="202">
        <f t="shared" si="258"/>
        <v>0</v>
      </c>
      <c r="BP87" s="199">
        <f t="shared" si="258"/>
        <v>0</v>
      </c>
      <c r="BQ87" s="197">
        <f t="shared" si="258"/>
        <v>0</v>
      </c>
      <c r="BR87" s="197">
        <f t="shared" si="258"/>
        <v>0</v>
      </c>
      <c r="BS87" s="197">
        <f t="shared" si="258"/>
        <v>0</v>
      </c>
      <c r="BT87" s="200">
        <f t="shared" si="258"/>
        <v>0</v>
      </c>
      <c r="BU87" s="201">
        <f t="shared" si="258"/>
        <v>0</v>
      </c>
      <c r="BV87" s="209">
        <v>57</v>
      </c>
      <c r="BW87" s="197">
        <f t="shared" ref="BW87:CG87" si="259">SUM(BW75:BW85)</f>
        <v>4787.4461647055814</v>
      </c>
      <c r="BX87" s="197">
        <f t="shared" si="259"/>
        <v>5402.9169807078597</v>
      </c>
      <c r="BY87" s="197">
        <f t="shared" si="259"/>
        <v>6341.5011536787533</v>
      </c>
      <c r="BZ87" s="197">
        <f t="shared" si="259"/>
        <v>6032.778643515845</v>
      </c>
      <c r="CA87" s="202">
        <f t="shared" si="259"/>
        <v>22564.642942608039</v>
      </c>
      <c r="CB87" s="199">
        <f t="shared" si="259"/>
        <v>6773.2543683780277</v>
      </c>
      <c r="CC87" s="197">
        <f t="shared" si="259"/>
        <v>7182.2171665130827</v>
      </c>
      <c r="CD87" s="197">
        <f t="shared" si="259"/>
        <v>7989.8316185190597</v>
      </c>
      <c r="CE87" s="197">
        <f t="shared" si="259"/>
        <v>7637.6981972634385</v>
      </c>
      <c r="CF87" s="200">
        <f t="shared" si="259"/>
        <v>29583.001350673607</v>
      </c>
      <c r="CG87" s="201">
        <f t="shared" si="259"/>
        <v>52147.644293281643</v>
      </c>
      <c r="CH87" s="209">
        <v>57</v>
      </c>
      <c r="CI87" s="200">
        <f t="shared" ref="CI87:CL87" si="260">SUM(CI75:CI85)</f>
        <v>689353.63928079163</v>
      </c>
      <c r="CJ87" s="200">
        <f t="shared" si="260"/>
        <v>850250.84518532944</v>
      </c>
      <c r="CK87" s="200">
        <f t="shared" si="260"/>
        <v>1250532.6013772457</v>
      </c>
      <c r="CL87" s="200">
        <f t="shared" si="260"/>
        <v>1390207.4324086611</v>
      </c>
      <c r="CM87" s="197">
        <f>SUM(CM75:CM85)</f>
        <v>2422527.9069851167</v>
      </c>
      <c r="CN87" s="200">
        <f t="shared" ref="CN87:CQ87" si="261">SUM(CN75:CN85)</f>
        <v>975294.00602733612</v>
      </c>
      <c r="CO87" s="200">
        <f t="shared" si="261"/>
        <v>1130257.2736056119</v>
      </c>
      <c r="CP87" s="200">
        <f t="shared" si="261"/>
        <v>1575580.3990789526</v>
      </c>
      <c r="CQ87" s="200">
        <f t="shared" si="261"/>
        <v>1760048.7980347653</v>
      </c>
      <c r="CR87" s="197">
        <f>SUM(CR75:CR85)</f>
        <v>3155731.9001384652</v>
      </c>
      <c r="CS87" s="200">
        <f t="shared" ref="CS87:CV87" si="262">SUM(CS75:CS85)</f>
        <v>1664647.6453081276</v>
      </c>
      <c r="CT87" s="200">
        <f t="shared" si="262"/>
        <v>1980508.1187909413</v>
      </c>
      <c r="CU87" s="200">
        <f t="shared" si="262"/>
        <v>2826113.0004561981</v>
      </c>
      <c r="CV87" s="200">
        <f t="shared" si="262"/>
        <v>3150256.2304434264</v>
      </c>
      <c r="CW87" s="197">
        <f>SUM(CW75:CW85)</f>
        <v>5578259.8071235828</v>
      </c>
      <c r="CX87" s="284"/>
      <c r="CY87" s="284"/>
      <c r="CZ87" s="284"/>
      <c r="DA87" s="284"/>
      <c r="DB87" s="284"/>
      <c r="DC87" s="284"/>
      <c r="DD87" s="284"/>
      <c r="DE87" s="284"/>
      <c r="DF87" s="284"/>
      <c r="DG87" s="284"/>
      <c r="DH87" s="284"/>
      <c r="DI87" s="284"/>
      <c r="DJ87" s="284"/>
      <c r="DK87" s="284"/>
      <c r="DL87" s="284"/>
      <c r="DM87" s="284"/>
      <c r="DN87" s="284"/>
      <c r="DO87" s="284"/>
      <c r="DP87" s="284"/>
      <c r="DQ87" s="284"/>
      <c r="DR87" s="284"/>
      <c r="DS87" s="284"/>
      <c r="DT87" s="284"/>
      <c r="DU87" s="284"/>
      <c r="DV87" s="284"/>
      <c r="DW87" s="284"/>
      <c r="DX87" s="284"/>
      <c r="DY87" s="284"/>
      <c r="DZ87" s="284"/>
      <c r="EA87" s="284"/>
      <c r="EB87" s="284"/>
      <c r="EC87" s="284"/>
      <c r="ED87" s="284"/>
      <c r="EE87" s="284"/>
    </row>
    <row r="88" spans="1:135" ht="15.75" customHeight="1">
      <c r="B88" s="209"/>
      <c r="C88" s="170" t="s">
        <v>1362</v>
      </c>
      <c r="D88" s="170" t="s">
        <v>1362</v>
      </c>
      <c r="E88" s="170" t="s">
        <v>1362</v>
      </c>
      <c r="F88" s="170" t="s">
        <v>1362</v>
      </c>
      <c r="G88" s="333"/>
      <c r="H88" s="334" t="s">
        <v>1362</v>
      </c>
      <c r="I88" s="170" t="s">
        <v>1362</v>
      </c>
      <c r="J88" s="170" t="s">
        <v>1362</v>
      </c>
      <c r="K88" s="170" t="s">
        <v>1362</v>
      </c>
      <c r="L88" s="335" t="s">
        <v>1362</v>
      </c>
      <c r="M88" s="372" t="s">
        <v>1362</v>
      </c>
      <c r="N88" s="209"/>
      <c r="O88" s="170" t="s">
        <v>1362</v>
      </c>
      <c r="P88" s="170" t="s">
        <v>1362</v>
      </c>
      <c r="Q88" s="170" t="s">
        <v>1362</v>
      </c>
      <c r="R88" s="170" t="s">
        <v>1362</v>
      </c>
      <c r="S88" s="333"/>
      <c r="T88" s="334" t="s">
        <v>1362</v>
      </c>
      <c r="U88" s="170" t="s">
        <v>1362</v>
      </c>
      <c r="V88" s="170" t="s">
        <v>1362</v>
      </c>
      <c r="W88" s="170" t="s">
        <v>1362</v>
      </c>
      <c r="X88" s="335" t="s">
        <v>1362</v>
      </c>
      <c r="Y88" s="372" t="s">
        <v>1362</v>
      </c>
      <c r="Z88" s="209"/>
      <c r="AA88" s="170" t="s">
        <v>1362</v>
      </c>
      <c r="AB88" s="170" t="s">
        <v>1362</v>
      </c>
      <c r="AC88" s="170" t="s">
        <v>1362</v>
      </c>
      <c r="AD88" s="170" t="s">
        <v>1362</v>
      </c>
      <c r="AE88" s="333"/>
      <c r="AF88" s="334" t="s">
        <v>1362</v>
      </c>
      <c r="AG88" s="170" t="s">
        <v>1362</v>
      </c>
      <c r="AH88" s="170" t="s">
        <v>1362</v>
      </c>
      <c r="AI88" s="170" t="s">
        <v>1362</v>
      </c>
      <c r="AJ88" s="335" t="s">
        <v>1362</v>
      </c>
      <c r="AK88" s="372" t="s">
        <v>1362</v>
      </c>
      <c r="AL88" s="209"/>
      <c r="AM88" s="170" t="s">
        <v>1362</v>
      </c>
      <c r="AN88" s="170" t="s">
        <v>1362</v>
      </c>
      <c r="AO88" s="170" t="s">
        <v>1362</v>
      </c>
      <c r="AP88" s="170" t="s">
        <v>1362</v>
      </c>
      <c r="AQ88" s="333"/>
      <c r="AR88" s="334" t="s">
        <v>1362</v>
      </c>
      <c r="AS88" s="170" t="s">
        <v>1362</v>
      </c>
      <c r="AT88" s="170" t="s">
        <v>1362</v>
      </c>
      <c r="AU88" s="170" t="s">
        <v>1362</v>
      </c>
      <c r="AV88" s="335" t="s">
        <v>1362</v>
      </c>
      <c r="AW88" s="372" t="s">
        <v>1362</v>
      </c>
      <c r="AX88" s="209"/>
      <c r="AY88" s="170" t="s">
        <v>1362</v>
      </c>
      <c r="AZ88" s="170" t="s">
        <v>1362</v>
      </c>
      <c r="BA88" s="170" t="s">
        <v>1362</v>
      </c>
      <c r="BB88" s="170" t="s">
        <v>1362</v>
      </c>
      <c r="BC88" s="333"/>
      <c r="BD88" s="334" t="s">
        <v>1362</v>
      </c>
      <c r="BE88" s="170" t="s">
        <v>1362</v>
      </c>
      <c r="BF88" s="170" t="s">
        <v>1362</v>
      </c>
      <c r="BG88" s="170" t="s">
        <v>1362</v>
      </c>
      <c r="BH88" s="335" t="s">
        <v>1362</v>
      </c>
      <c r="BI88" s="372" t="s">
        <v>1362</v>
      </c>
      <c r="BJ88" s="209"/>
      <c r="BK88" s="170" t="s">
        <v>1362</v>
      </c>
      <c r="BL88" s="170" t="s">
        <v>1362</v>
      </c>
      <c r="BM88" s="170" t="s">
        <v>1362</v>
      </c>
      <c r="BN88" s="170" t="s">
        <v>1362</v>
      </c>
      <c r="BO88" s="333"/>
      <c r="BP88" s="334" t="s">
        <v>1362</v>
      </c>
      <c r="BQ88" s="170" t="s">
        <v>1362</v>
      </c>
      <c r="BR88" s="170" t="s">
        <v>1362</v>
      </c>
      <c r="BS88" s="170" t="s">
        <v>1362</v>
      </c>
      <c r="BT88" s="335" t="s">
        <v>1362</v>
      </c>
      <c r="BU88" s="372" t="s">
        <v>1362</v>
      </c>
      <c r="BV88" s="209"/>
      <c r="BW88" s="170" t="s">
        <v>1362</v>
      </c>
      <c r="BX88" s="170" t="s">
        <v>1362</v>
      </c>
      <c r="BY88" s="170" t="s">
        <v>1362</v>
      </c>
      <c r="BZ88" s="170" t="s">
        <v>1362</v>
      </c>
      <c r="CA88" s="333"/>
      <c r="CB88" s="334" t="s">
        <v>1362</v>
      </c>
      <c r="CC88" s="170" t="s">
        <v>1362</v>
      </c>
      <c r="CD88" s="170" t="s">
        <v>1362</v>
      </c>
      <c r="CE88" s="170" t="s">
        <v>1362</v>
      </c>
      <c r="CF88" s="335" t="s">
        <v>1362</v>
      </c>
      <c r="CG88" s="372" t="s">
        <v>1362</v>
      </c>
      <c r="CH88" s="209"/>
      <c r="CI88" s="335" t="s">
        <v>1362</v>
      </c>
      <c r="CJ88" s="335"/>
      <c r="CK88" s="335"/>
      <c r="CL88" s="335"/>
      <c r="CM88" s="170"/>
      <c r="CN88" s="335" t="s">
        <v>1362</v>
      </c>
      <c r="CO88" s="335"/>
      <c r="CP88" s="335"/>
      <c r="CQ88" s="335"/>
      <c r="CR88" s="170"/>
      <c r="CS88" s="335" t="s">
        <v>1362</v>
      </c>
      <c r="CT88" s="335"/>
      <c r="CU88" s="335"/>
      <c r="CV88" s="335"/>
      <c r="CW88" s="170"/>
    </row>
    <row r="89" spans="1:135" s="14" customFormat="1" ht="15.75" customHeight="1">
      <c r="A89" s="16" t="s">
        <v>294</v>
      </c>
      <c r="B89" s="209">
        <v>58</v>
      </c>
      <c r="C89" s="197">
        <f>C87+C65+C72-C69</f>
        <v>1231663.0731973103</v>
      </c>
      <c r="D89" s="197">
        <f t="shared" ref="D89:M89" si="263">D87+D65+D72-D69</f>
        <v>1135827.9969197523</v>
      </c>
      <c r="E89" s="197">
        <f t="shared" si="263"/>
        <v>1425724.6203892431</v>
      </c>
      <c r="F89" s="197">
        <f t="shared" si="263"/>
        <v>1613033.926113443</v>
      </c>
      <c r="G89" s="202">
        <f t="shared" si="263"/>
        <v>5406249.6166197481</v>
      </c>
      <c r="H89" s="199">
        <f t="shared" si="263"/>
        <v>3619485.7169007496</v>
      </c>
      <c r="I89" s="197">
        <f t="shared" si="263"/>
        <v>3399135.7057697009</v>
      </c>
      <c r="J89" s="197">
        <f t="shared" si="263"/>
        <v>4634762.8482732121</v>
      </c>
      <c r="K89" s="197">
        <f t="shared" si="263"/>
        <v>5540436.0402014591</v>
      </c>
      <c r="L89" s="200">
        <f t="shared" si="263"/>
        <v>17193820.311145116</v>
      </c>
      <c r="M89" s="201">
        <f t="shared" si="263"/>
        <v>22600069.927764874</v>
      </c>
      <c r="N89" s="209">
        <v>58</v>
      </c>
      <c r="O89" s="197">
        <f t="shared" ref="O89:Y89" si="264">O87+O65+O72-O69</f>
        <v>1699255.7683391767</v>
      </c>
      <c r="P89" s="197">
        <f t="shared" si="264"/>
        <v>1895349.9524420162</v>
      </c>
      <c r="Q89" s="197">
        <f t="shared" si="264"/>
        <v>1967170.9626442147</v>
      </c>
      <c r="R89" s="197">
        <f t="shared" si="264"/>
        <v>2214363.9788542651</v>
      </c>
      <c r="S89" s="202">
        <f t="shared" si="264"/>
        <v>7776140.662279672</v>
      </c>
      <c r="T89" s="199">
        <f t="shared" si="264"/>
        <v>4766747.523419084</v>
      </c>
      <c r="U89" s="197">
        <f t="shared" si="264"/>
        <v>5354799.7453573355</v>
      </c>
      <c r="V89" s="197">
        <f t="shared" si="264"/>
        <v>5846725.3653920293</v>
      </c>
      <c r="W89" s="197">
        <f t="shared" si="264"/>
        <v>6673536.0194377257</v>
      </c>
      <c r="X89" s="200">
        <f t="shared" si="264"/>
        <v>22641808.653606176</v>
      </c>
      <c r="Y89" s="201">
        <f t="shared" si="264"/>
        <v>30417949.315885846</v>
      </c>
      <c r="Z89" s="209">
        <v>58</v>
      </c>
      <c r="AA89" s="197">
        <f t="shared" ref="AA89:AK89" si="265">AA87+AA65+AA72-AA69</f>
        <v>550728.56913660269</v>
      </c>
      <c r="AB89" s="197">
        <f t="shared" si="265"/>
        <v>670039.80714294093</v>
      </c>
      <c r="AC89" s="197">
        <f t="shared" si="265"/>
        <v>807993.82390826405</v>
      </c>
      <c r="AD89" s="197">
        <f t="shared" si="265"/>
        <v>891994.86933937902</v>
      </c>
      <c r="AE89" s="202">
        <f t="shared" si="265"/>
        <v>2920757.0695271879</v>
      </c>
      <c r="AF89" s="199">
        <f t="shared" si="265"/>
        <v>1538682.0516213616</v>
      </c>
      <c r="AG89" s="197">
        <f t="shared" si="265"/>
        <v>1930525.1591803872</v>
      </c>
      <c r="AH89" s="197">
        <f t="shared" si="265"/>
        <v>2427210.5597017487</v>
      </c>
      <c r="AI89" s="197">
        <f t="shared" si="265"/>
        <v>2912509.442783759</v>
      </c>
      <c r="AJ89" s="200">
        <f t="shared" si="265"/>
        <v>8808927.2132872548</v>
      </c>
      <c r="AK89" s="201">
        <f t="shared" si="265"/>
        <v>11729684.282814445</v>
      </c>
      <c r="AL89" s="209">
        <v>58</v>
      </c>
      <c r="AM89" s="197">
        <f t="shared" ref="AM89:AW89" si="266">AM87+AM65+AM72-AM69</f>
        <v>4772902.5158270365</v>
      </c>
      <c r="AN89" s="197">
        <f t="shared" si="266"/>
        <v>5143549.1721569235</v>
      </c>
      <c r="AO89" s="197">
        <f t="shared" si="266"/>
        <v>4628637.7518917853</v>
      </c>
      <c r="AP89" s="197">
        <f t="shared" si="266"/>
        <v>6434304.1923536044</v>
      </c>
      <c r="AQ89" s="202">
        <f t="shared" si="266"/>
        <v>20979393.632229351</v>
      </c>
      <c r="AR89" s="199">
        <f t="shared" si="266"/>
        <v>8624563.0557492487</v>
      </c>
      <c r="AS89" s="197">
        <f t="shared" si="266"/>
        <v>9680257.3914696593</v>
      </c>
      <c r="AT89" s="197">
        <f t="shared" si="266"/>
        <v>12655210.391272884</v>
      </c>
      <c r="AU89" s="197">
        <f t="shared" si="266"/>
        <v>13430299.817296056</v>
      </c>
      <c r="AV89" s="200">
        <f t="shared" si="266"/>
        <v>44390330.655787826</v>
      </c>
      <c r="AW89" s="201">
        <f t="shared" si="266"/>
        <v>65369724.288017169</v>
      </c>
      <c r="AX89" s="209">
        <v>58</v>
      </c>
      <c r="AY89" s="197">
        <f t="shared" ref="AY89:BI89" si="267">AY87+AY65+AY72-AY69</f>
        <v>215584.56387614729</v>
      </c>
      <c r="AZ89" s="197">
        <f t="shared" si="267"/>
        <v>190145.5259158579</v>
      </c>
      <c r="BA89" s="197">
        <f t="shared" si="267"/>
        <v>148300.09206718678</v>
      </c>
      <c r="BB89" s="197">
        <f t="shared" si="267"/>
        <v>425535.6896487936</v>
      </c>
      <c r="BC89" s="202">
        <f t="shared" si="267"/>
        <v>979565.87150798552</v>
      </c>
      <c r="BD89" s="199">
        <f t="shared" si="267"/>
        <v>52764.912443064459</v>
      </c>
      <c r="BE89" s="197">
        <f t="shared" si="267"/>
        <v>80575.084059140601</v>
      </c>
      <c r="BF89" s="197">
        <f t="shared" si="267"/>
        <v>437055.90442770068</v>
      </c>
      <c r="BG89" s="197">
        <f t="shared" si="267"/>
        <v>798957.48985936551</v>
      </c>
      <c r="BH89" s="200">
        <f t="shared" si="267"/>
        <v>1369353.3907892713</v>
      </c>
      <c r="BI89" s="201">
        <f t="shared" si="267"/>
        <v>2348919.2622972573</v>
      </c>
      <c r="BJ89" s="209">
        <v>58</v>
      </c>
      <c r="BK89" s="197">
        <f t="shared" ref="BK89:BU89" si="268">BK87+BK65+BK72-BK69</f>
        <v>0</v>
      </c>
      <c r="BL89" s="197">
        <f t="shared" si="268"/>
        <v>0</v>
      </c>
      <c r="BM89" s="197">
        <f t="shared" si="268"/>
        <v>0</v>
      </c>
      <c r="BN89" s="197">
        <f t="shared" si="268"/>
        <v>0</v>
      </c>
      <c r="BO89" s="202">
        <f t="shared" si="268"/>
        <v>0</v>
      </c>
      <c r="BP89" s="199">
        <f t="shared" si="268"/>
        <v>0</v>
      </c>
      <c r="BQ89" s="197">
        <f t="shared" si="268"/>
        <v>0</v>
      </c>
      <c r="BR89" s="197">
        <f t="shared" si="268"/>
        <v>0</v>
      </c>
      <c r="BS89" s="197">
        <f t="shared" si="268"/>
        <v>0</v>
      </c>
      <c r="BT89" s="200">
        <f t="shared" si="268"/>
        <v>0</v>
      </c>
      <c r="BU89" s="201">
        <f t="shared" si="268"/>
        <v>0</v>
      </c>
      <c r="BV89" s="209">
        <v>58</v>
      </c>
      <c r="BW89" s="197">
        <f t="shared" ref="BW89:CG89" si="269">BW87+BW65+BW72-BW69</f>
        <v>230726.72351625483</v>
      </c>
      <c r="BX89" s="197">
        <f t="shared" si="269"/>
        <v>211124.96059538206</v>
      </c>
      <c r="BY89" s="197">
        <f t="shared" si="269"/>
        <v>268571.51039809483</v>
      </c>
      <c r="BZ89" s="197">
        <f t="shared" si="269"/>
        <v>257439.64264345789</v>
      </c>
      <c r="CA89" s="202">
        <f t="shared" si="269"/>
        <v>967862.83715318935</v>
      </c>
      <c r="CB89" s="199">
        <f t="shared" si="269"/>
        <v>301270.23706448468</v>
      </c>
      <c r="CC89" s="197">
        <f t="shared" si="269"/>
        <v>463241.12697107682</v>
      </c>
      <c r="CD89" s="197">
        <f t="shared" si="269"/>
        <v>364743.93320720346</v>
      </c>
      <c r="CE89" s="197">
        <f t="shared" si="269"/>
        <v>206588.67245029585</v>
      </c>
      <c r="CF89" s="200">
        <f t="shared" si="269"/>
        <v>1335843.9696930605</v>
      </c>
      <c r="CG89" s="201">
        <f t="shared" si="269"/>
        <v>2303706.8068462503</v>
      </c>
      <c r="CH89" s="209">
        <v>58</v>
      </c>
      <c r="CI89" s="200">
        <f t="shared" ref="CI89:CW89" si="270">CI87+CI65+CI72-CI69</f>
        <v>8700861.2138925251</v>
      </c>
      <c r="CJ89" s="200">
        <f t="shared" si="270"/>
        <v>9246037.4151728731</v>
      </c>
      <c r="CK89" s="200">
        <f t="shared" si="270"/>
        <v>9246398.7612987868</v>
      </c>
      <c r="CL89" s="200">
        <f t="shared" si="270"/>
        <v>11836672.298952943</v>
      </c>
      <c r="CM89" s="197">
        <f t="shared" si="270"/>
        <v>14150253.116052609</v>
      </c>
      <c r="CN89" s="200">
        <f t="shared" si="270"/>
        <v>18903513.497197997</v>
      </c>
      <c r="CO89" s="200">
        <f t="shared" si="270"/>
        <v>20908534.212807301</v>
      </c>
      <c r="CP89" s="200">
        <f t="shared" si="270"/>
        <v>26365709.002274781</v>
      </c>
      <c r="CQ89" s="200">
        <f t="shared" si="270"/>
        <v>29562327.482028659</v>
      </c>
      <c r="CR89" s="197">
        <f t="shared" si="270"/>
        <v>13077662.895538809</v>
      </c>
      <c r="CS89" s="200">
        <f t="shared" si="270"/>
        <v>27604374.711090513</v>
      </c>
      <c r="CT89" s="200">
        <f t="shared" si="270"/>
        <v>30154571.627980169</v>
      </c>
      <c r="CU89" s="200">
        <f t="shared" si="270"/>
        <v>35612107.763573565</v>
      </c>
      <c r="CV89" s="200">
        <f t="shared" si="270"/>
        <v>41398999.7809816</v>
      </c>
      <c r="CW89" s="197">
        <f t="shared" si="270"/>
        <v>55321726.050496973</v>
      </c>
      <c r="CX89" s="284"/>
      <c r="CY89" s="284"/>
      <c r="CZ89" s="284"/>
      <c r="DA89" s="284"/>
      <c r="DB89" s="284"/>
      <c r="DC89" s="284"/>
      <c r="DD89" s="284"/>
      <c r="DE89" s="284"/>
      <c r="DF89" s="284"/>
      <c r="DG89" s="284"/>
      <c r="DH89" s="284"/>
      <c r="DI89" s="284"/>
      <c r="DJ89" s="284"/>
      <c r="DK89" s="284"/>
      <c r="DL89" s="284"/>
      <c r="DM89" s="284"/>
      <c r="DN89" s="284"/>
      <c r="DO89" s="284"/>
      <c r="DP89" s="284"/>
      <c r="DQ89" s="284"/>
      <c r="DR89" s="284"/>
      <c r="DS89" s="284"/>
      <c r="DT89" s="284"/>
      <c r="DU89" s="284"/>
      <c r="DV89" s="284"/>
      <c r="DW89" s="284"/>
      <c r="DX89" s="284"/>
      <c r="DY89" s="284"/>
      <c r="DZ89" s="284"/>
      <c r="EA89" s="284"/>
      <c r="EB89" s="284"/>
      <c r="EC89" s="284"/>
      <c r="ED89" s="284"/>
      <c r="EE89" s="284"/>
    </row>
    <row r="90" spans="1:135" ht="15.75" customHeight="1">
      <c r="B90" s="209"/>
      <c r="C90" s="170" t="s">
        <v>1362</v>
      </c>
      <c r="D90" s="170" t="s">
        <v>1362</v>
      </c>
      <c r="E90" s="170" t="s">
        <v>1362</v>
      </c>
      <c r="F90" s="170" t="s">
        <v>1362</v>
      </c>
      <c r="G90" s="333"/>
      <c r="H90" s="334" t="s">
        <v>1362</v>
      </c>
      <c r="I90" s="170" t="s">
        <v>1362</v>
      </c>
      <c r="J90" s="170" t="s">
        <v>1362</v>
      </c>
      <c r="K90" s="170" t="s">
        <v>1362</v>
      </c>
      <c r="L90" s="335" t="s">
        <v>1362</v>
      </c>
      <c r="M90" s="372" t="s">
        <v>1362</v>
      </c>
      <c r="N90" s="209"/>
      <c r="O90" s="170" t="s">
        <v>1362</v>
      </c>
      <c r="P90" s="170" t="s">
        <v>1362</v>
      </c>
      <c r="Q90" s="170" t="s">
        <v>1362</v>
      </c>
      <c r="R90" s="170" t="s">
        <v>1362</v>
      </c>
      <c r="S90" s="333"/>
      <c r="T90" s="334" t="s">
        <v>1362</v>
      </c>
      <c r="U90" s="170" t="s">
        <v>1362</v>
      </c>
      <c r="V90" s="170" t="s">
        <v>1362</v>
      </c>
      <c r="W90" s="170" t="s">
        <v>1362</v>
      </c>
      <c r="X90" s="335"/>
      <c r="Y90" s="372" t="s">
        <v>1362</v>
      </c>
      <c r="Z90" s="209"/>
      <c r="AA90" s="170" t="s">
        <v>1362</v>
      </c>
      <c r="AB90" s="170" t="s">
        <v>1362</v>
      </c>
      <c r="AC90" s="170" t="s">
        <v>1362</v>
      </c>
      <c r="AD90" s="170" t="s">
        <v>1362</v>
      </c>
      <c r="AE90" s="333"/>
      <c r="AF90" s="334" t="s">
        <v>1362</v>
      </c>
      <c r="AG90" s="170" t="s">
        <v>1362</v>
      </c>
      <c r="AH90" s="170" t="s">
        <v>1362</v>
      </c>
      <c r="AI90" s="170" t="s">
        <v>1362</v>
      </c>
      <c r="AJ90" s="335"/>
      <c r="AK90" s="372" t="s">
        <v>1362</v>
      </c>
      <c r="AL90" s="209"/>
      <c r="AM90" s="170" t="s">
        <v>1362</v>
      </c>
      <c r="AN90" s="170" t="s">
        <v>1362</v>
      </c>
      <c r="AO90" s="170" t="s">
        <v>1362</v>
      </c>
      <c r="AP90" s="170" t="s">
        <v>1362</v>
      </c>
      <c r="AQ90" s="333"/>
      <c r="AR90" s="334" t="s">
        <v>1362</v>
      </c>
      <c r="AS90" s="170" t="s">
        <v>1362</v>
      </c>
      <c r="AT90" s="170" t="s">
        <v>1362</v>
      </c>
      <c r="AU90" s="170" t="s">
        <v>1362</v>
      </c>
      <c r="AV90" s="335"/>
      <c r="AW90" s="372" t="s">
        <v>1362</v>
      </c>
      <c r="AX90" s="209"/>
      <c r="AY90" s="170" t="s">
        <v>1362</v>
      </c>
      <c r="AZ90" s="170" t="s">
        <v>1362</v>
      </c>
      <c r="BA90" s="170" t="s">
        <v>1362</v>
      </c>
      <c r="BB90" s="170" t="s">
        <v>1362</v>
      </c>
      <c r="BC90" s="333"/>
      <c r="BD90" s="334" t="s">
        <v>1362</v>
      </c>
      <c r="BE90" s="170" t="s">
        <v>1362</v>
      </c>
      <c r="BF90" s="170" t="s">
        <v>1362</v>
      </c>
      <c r="BG90" s="170" t="s">
        <v>1362</v>
      </c>
      <c r="BH90" s="335"/>
      <c r="BI90" s="372" t="s">
        <v>1362</v>
      </c>
      <c r="BJ90" s="209"/>
      <c r="BK90" s="170" t="s">
        <v>1362</v>
      </c>
      <c r="BL90" s="170" t="s">
        <v>1362</v>
      </c>
      <c r="BM90" s="170" t="s">
        <v>1362</v>
      </c>
      <c r="BN90" s="170" t="s">
        <v>1362</v>
      </c>
      <c r="BO90" s="333"/>
      <c r="BP90" s="334" t="s">
        <v>1362</v>
      </c>
      <c r="BQ90" s="170" t="s">
        <v>1362</v>
      </c>
      <c r="BR90" s="170" t="s">
        <v>1362</v>
      </c>
      <c r="BS90" s="170" t="s">
        <v>1362</v>
      </c>
      <c r="BT90" s="335"/>
      <c r="BU90" s="372" t="s">
        <v>1362</v>
      </c>
      <c r="BV90" s="209"/>
      <c r="BW90" s="170" t="s">
        <v>1362</v>
      </c>
      <c r="BX90" s="170" t="s">
        <v>1362</v>
      </c>
      <c r="BY90" s="170" t="s">
        <v>1362</v>
      </c>
      <c r="BZ90" s="170" t="s">
        <v>1362</v>
      </c>
      <c r="CA90" s="333"/>
      <c r="CB90" s="334" t="s">
        <v>1362</v>
      </c>
      <c r="CC90" s="170" t="s">
        <v>1362</v>
      </c>
      <c r="CD90" s="170" t="s">
        <v>1362</v>
      </c>
      <c r="CE90" s="170" t="s">
        <v>1362</v>
      </c>
      <c r="CF90" s="335"/>
      <c r="CG90" s="372" t="s">
        <v>1362</v>
      </c>
      <c r="CH90" s="209"/>
      <c r="CI90" s="335" t="s">
        <v>1362</v>
      </c>
      <c r="CJ90" s="335"/>
      <c r="CK90" s="335"/>
      <c r="CL90" s="335"/>
      <c r="CM90" s="170"/>
      <c r="CN90" s="335" t="s">
        <v>1362</v>
      </c>
      <c r="CO90" s="335"/>
      <c r="CP90" s="335"/>
      <c r="CQ90" s="335"/>
      <c r="CR90" s="170"/>
      <c r="CS90" s="335" t="s">
        <v>1362</v>
      </c>
      <c r="CT90" s="335"/>
      <c r="CU90" s="335"/>
      <c r="CV90" s="335"/>
      <c r="CW90" s="170"/>
    </row>
    <row r="91" spans="1:135" s="14" customFormat="1" ht="15.75" customHeight="1">
      <c r="A91" s="16" t="s">
        <v>296</v>
      </c>
      <c r="B91" s="209">
        <v>59</v>
      </c>
      <c r="C91" s="197">
        <f t="shared" ref="C91:F91" si="271">C31-C89</f>
        <v>-92184.656820095377</v>
      </c>
      <c r="D91" s="197">
        <f t="shared" si="271"/>
        <v>65189.253179375082</v>
      </c>
      <c r="E91" s="197">
        <f t="shared" si="271"/>
        <v>-484951.42488600686</v>
      </c>
      <c r="F91" s="197">
        <f t="shared" si="271"/>
        <v>-481369.6928164172</v>
      </c>
      <c r="G91" s="202">
        <f>SUM(C91:F91)</f>
        <v>-993316.52134314436</v>
      </c>
      <c r="H91" s="199">
        <f t="shared" ref="H91:M91" si="272">H31-H89</f>
        <v>490745.30189613346</v>
      </c>
      <c r="I91" s="197">
        <f t="shared" si="272"/>
        <v>644704.53656025883</v>
      </c>
      <c r="J91" s="197">
        <f t="shared" si="272"/>
        <v>7304.724597107619</v>
      </c>
      <c r="K91" s="197">
        <f t="shared" si="272"/>
        <v>96071.403175926767</v>
      </c>
      <c r="L91" s="200">
        <f t="shared" si="272"/>
        <v>1238825.9662294351</v>
      </c>
      <c r="M91" s="201">
        <f t="shared" si="272"/>
        <v>245509.44488627836</v>
      </c>
      <c r="N91" s="209">
        <v>59</v>
      </c>
      <c r="O91" s="197">
        <f t="shared" ref="O91:R91" si="273">O31-O89</f>
        <v>832213.27324581845</v>
      </c>
      <c r="P91" s="197">
        <f t="shared" si="273"/>
        <v>899677.66456158576</v>
      </c>
      <c r="Q91" s="197">
        <f t="shared" si="273"/>
        <v>720406.47241366375</v>
      </c>
      <c r="R91" s="197">
        <f t="shared" si="273"/>
        <v>860346.69178161211</v>
      </c>
      <c r="S91" s="202">
        <f>SUM(O91:R91)</f>
        <v>3312644.1020026803</v>
      </c>
      <c r="T91" s="199">
        <f t="shared" ref="T91:W91" si="274">T31-T89</f>
        <v>124123.04041625652</v>
      </c>
      <c r="U91" s="197">
        <f t="shared" si="274"/>
        <v>-90940.112837919034</v>
      </c>
      <c r="V91" s="197">
        <f t="shared" si="274"/>
        <v>301423.7773964256</v>
      </c>
      <c r="W91" s="197">
        <f t="shared" si="274"/>
        <v>470690.80913810153</v>
      </c>
      <c r="X91" s="200">
        <f>SUM(T91:W91)</f>
        <v>805297.51411286462</v>
      </c>
      <c r="Y91" s="201">
        <f>Y31-Y89</f>
        <v>4117941.616115544</v>
      </c>
      <c r="Z91" s="209">
        <v>59</v>
      </c>
      <c r="AA91" s="197">
        <f t="shared" ref="AA91:AD91" si="275">AA31-AA89</f>
        <v>339780.21644694556</v>
      </c>
      <c r="AB91" s="197">
        <f t="shared" si="275"/>
        <v>350447.67386625521</v>
      </c>
      <c r="AC91" s="197">
        <f t="shared" si="275"/>
        <v>407437.56327677565</v>
      </c>
      <c r="AD91" s="197">
        <f t="shared" si="275"/>
        <v>452212.14505887986</v>
      </c>
      <c r="AE91" s="202">
        <f>SUM(AA91:AD91)</f>
        <v>1549877.5986488562</v>
      </c>
      <c r="AF91" s="199">
        <f t="shared" ref="AF91:AI91" si="276">AF31-AF89</f>
        <v>211600.06926636235</v>
      </c>
      <c r="AG91" s="197">
        <f t="shared" si="276"/>
        <v>-99371.601520895958</v>
      </c>
      <c r="AH91" s="197">
        <f t="shared" si="276"/>
        <v>-348106.77436209656</v>
      </c>
      <c r="AI91" s="197">
        <f t="shared" si="276"/>
        <v>-639119.59535027901</v>
      </c>
      <c r="AJ91" s="200">
        <f>SUM(AF91:AI91)</f>
        <v>-874997.90196690918</v>
      </c>
      <c r="AK91" s="201">
        <f>AK31-AK89</f>
        <v>674879.69668194465</v>
      </c>
      <c r="AL91" s="209">
        <v>59</v>
      </c>
      <c r="AM91" s="197">
        <f t="shared" ref="AM91:AP91" si="277">AM31-AM89</f>
        <v>4519271.6678842166</v>
      </c>
      <c r="AN91" s="197">
        <f t="shared" si="277"/>
        <v>5309542.1541253002</v>
      </c>
      <c r="AO91" s="197">
        <f t="shared" si="277"/>
        <v>7833041.3285767278</v>
      </c>
      <c r="AP91" s="197">
        <f t="shared" si="277"/>
        <v>7275317.365384277</v>
      </c>
      <c r="AQ91" s="202">
        <f>SUM(AM91:AP91)</f>
        <v>24937172.515970521</v>
      </c>
      <c r="AR91" s="199">
        <f t="shared" ref="AR91:AU91" si="278">AR31-AR89</f>
        <v>1481656.1965639275</v>
      </c>
      <c r="AS91" s="197">
        <f t="shared" si="278"/>
        <v>620936.17859352008</v>
      </c>
      <c r="AT91" s="197">
        <f t="shared" si="278"/>
        <v>-1811228.803838864</v>
      </c>
      <c r="AU91" s="197">
        <f t="shared" si="278"/>
        <v>-1924864.2668804619</v>
      </c>
      <c r="AV91" s="200">
        <f>SUM(AR91:AU91)</f>
        <v>-1633500.6955618784</v>
      </c>
      <c r="AW91" s="201">
        <f>AW31-AW89</f>
        <v>23303671.820408672</v>
      </c>
      <c r="AX91" s="209">
        <v>59</v>
      </c>
      <c r="AY91" s="197">
        <f t="shared" ref="AY91:BB91" si="279">AY31-AY89</f>
        <v>200738.5152935794</v>
      </c>
      <c r="AZ91" s="197">
        <f t="shared" si="279"/>
        <v>189619.58241471081</v>
      </c>
      <c r="BA91" s="197">
        <f t="shared" si="279"/>
        <v>730570.61421421706</v>
      </c>
      <c r="BB91" s="197">
        <f t="shared" si="279"/>
        <v>522367.00174997567</v>
      </c>
      <c r="BC91" s="202">
        <f>SUM(AY91:BB91)</f>
        <v>1643295.7136724829</v>
      </c>
      <c r="BD91" s="199">
        <f t="shared" ref="BD91:BG91" si="280">BD31-BD89</f>
        <v>154321.33961350238</v>
      </c>
      <c r="BE91" s="197">
        <f t="shared" si="280"/>
        <v>109554.10916068459</v>
      </c>
      <c r="BF91" s="197">
        <f t="shared" si="280"/>
        <v>-91792.294874190527</v>
      </c>
      <c r="BG91" s="197">
        <f t="shared" si="280"/>
        <v>-429475.99478839483</v>
      </c>
      <c r="BH91" s="200">
        <f>SUM(BD91:BG91)</f>
        <v>-257392.84088839841</v>
      </c>
      <c r="BI91" s="201">
        <f>BI31-BI89</f>
        <v>1385902.8727840842</v>
      </c>
      <c r="BJ91" s="209">
        <v>59</v>
      </c>
      <c r="BK91" s="197">
        <f t="shared" ref="BK91:BN91" si="281">BK31-BK89</f>
        <v>0</v>
      </c>
      <c r="BL91" s="197">
        <f t="shared" si="281"/>
        <v>0</v>
      </c>
      <c r="BM91" s="197">
        <f t="shared" si="281"/>
        <v>0</v>
      </c>
      <c r="BN91" s="197">
        <f t="shared" si="281"/>
        <v>0</v>
      </c>
      <c r="BO91" s="202">
        <f>SUM(BK91:BN91)</f>
        <v>0</v>
      </c>
      <c r="BP91" s="199">
        <f t="shared" ref="BP91:BS91" si="282">BP31-BP89</f>
        <v>0</v>
      </c>
      <c r="BQ91" s="197">
        <f t="shared" si="282"/>
        <v>0</v>
      </c>
      <c r="BR91" s="197">
        <f t="shared" si="282"/>
        <v>0</v>
      </c>
      <c r="BS91" s="197">
        <f t="shared" si="282"/>
        <v>0</v>
      </c>
      <c r="BT91" s="200">
        <f>SUM(BP91:BS91)</f>
        <v>0</v>
      </c>
      <c r="BU91" s="201">
        <f>BU31-BU89</f>
        <v>0</v>
      </c>
      <c r="BV91" s="209">
        <v>59</v>
      </c>
      <c r="BW91" s="197">
        <f t="shared" ref="BW91:BZ91" si="283">BW31-BW89</f>
        <v>462631.71008441364</v>
      </c>
      <c r="BX91" s="197">
        <f t="shared" si="283"/>
        <v>412919.61703495588</v>
      </c>
      <c r="BY91" s="197">
        <f t="shared" si="283"/>
        <v>608755.53448694502</v>
      </c>
      <c r="BZ91" s="197">
        <f t="shared" si="283"/>
        <v>711045.72933296452</v>
      </c>
      <c r="CA91" s="202">
        <f>SUM(BW91:BZ91)</f>
        <v>2195352.5909392792</v>
      </c>
      <c r="CB91" s="199">
        <f t="shared" ref="CB91:CE91" si="284">CB31-CB89</f>
        <v>203.2238793571014</v>
      </c>
      <c r="CC91" s="197">
        <f t="shared" si="284"/>
        <v>-191675.48839162017</v>
      </c>
      <c r="CD91" s="197">
        <f t="shared" si="284"/>
        <v>-87172.176165542507</v>
      </c>
      <c r="CE91" s="197">
        <f t="shared" si="284"/>
        <v>35701.262018802343</v>
      </c>
      <c r="CF91" s="200">
        <f>SUM(CB91:CE91)</f>
        <v>-242943.17865900323</v>
      </c>
      <c r="CG91" s="201">
        <f>CG31-CG89</f>
        <v>1952409.412280275</v>
      </c>
      <c r="CH91" s="209">
        <v>59</v>
      </c>
      <c r="CI91" s="200">
        <f t="shared" ref="CI91:CW91" si="285">CI31-CI89</f>
        <v>6262450.7261348832</v>
      </c>
      <c r="CJ91" s="200">
        <f t="shared" si="285"/>
        <v>7227395.9451821819</v>
      </c>
      <c r="CK91" s="200">
        <f t="shared" si="285"/>
        <v>9815260.088082321</v>
      </c>
      <c r="CL91" s="200">
        <f t="shared" si="285"/>
        <v>9339919.2404912952</v>
      </c>
      <c r="CM91" s="197">
        <f t="shared" si="285"/>
        <v>4514680.1715988182</v>
      </c>
      <c r="CN91" s="200">
        <f>CN31-CN89</f>
        <v>2462649.1716355346</v>
      </c>
      <c r="CO91" s="200">
        <f t="shared" si="285"/>
        <v>993207.62156402692</v>
      </c>
      <c r="CP91" s="200">
        <f t="shared" si="285"/>
        <v>-2029571.547247164</v>
      </c>
      <c r="CQ91" s="200">
        <f t="shared" si="285"/>
        <v>-2390996.3826863021</v>
      </c>
      <c r="CR91" s="197">
        <f t="shared" si="285"/>
        <v>-2009874.4228383731</v>
      </c>
      <c r="CS91" s="200">
        <f t="shared" si="285"/>
        <v>8725099.8977704272</v>
      </c>
      <c r="CT91" s="200">
        <f t="shared" si="285"/>
        <v>8220603.5667462163</v>
      </c>
      <c r="CU91" s="200">
        <f t="shared" si="285"/>
        <v>7785688.540835157</v>
      </c>
      <c r="CV91" s="200">
        <f t="shared" si="285"/>
        <v>6948922.8578049913</v>
      </c>
      <c r="CW91" s="197">
        <f t="shared" si="285"/>
        <v>6315860.4732820913</v>
      </c>
      <c r="CX91" s="284"/>
      <c r="CY91" s="284"/>
      <c r="CZ91" s="284"/>
      <c r="DA91" s="284"/>
      <c r="DB91" s="284"/>
      <c r="DC91" s="284"/>
      <c r="DD91" s="284"/>
      <c r="DE91" s="284"/>
      <c r="DF91" s="284"/>
      <c r="DG91" s="284"/>
      <c r="DH91" s="284"/>
      <c r="DI91" s="284"/>
      <c r="DJ91" s="284"/>
      <c r="DK91" s="284"/>
      <c r="DL91" s="284"/>
      <c r="DM91" s="284"/>
      <c r="DN91" s="284"/>
      <c r="DO91" s="284"/>
      <c r="DP91" s="284"/>
      <c r="DQ91" s="284"/>
      <c r="DR91" s="284"/>
      <c r="DS91" s="284"/>
      <c r="DT91" s="284"/>
      <c r="DU91" s="284"/>
      <c r="DV91" s="284"/>
      <c r="DW91" s="284"/>
      <c r="DX91" s="284"/>
      <c r="DY91" s="284"/>
      <c r="DZ91" s="284"/>
      <c r="EA91" s="284"/>
      <c r="EB91" s="284"/>
      <c r="EC91" s="284"/>
      <c r="ED91" s="284"/>
      <c r="EE91" s="284"/>
    </row>
    <row r="92" spans="1:135" ht="15.75" customHeight="1">
      <c r="B92" s="209"/>
      <c r="C92" s="273" t="s">
        <v>1366</v>
      </c>
      <c r="D92" s="273" t="s">
        <v>1366</v>
      </c>
      <c r="E92" s="273" t="s">
        <v>1366</v>
      </c>
      <c r="F92" s="273" t="s">
        <v>1366</v>
      </c>
      <c r="G92" s="339"/>
      <c r="H92" s="340" t="s">
        <v>1366</v>
      </c>
      <c r="I92" s="273" t="s">
        <v>1366</v>
      </c>
      <c r="J92" s="273" t="s">
        <v>1366</v>
      </c>
      <c r="K92" s="273" t="s">
        <v>1366</v>
      </c>
      <c r="L92" s="341" t="s">
        <v>1366</v>
      </c>
      <c r="M92" s="340" t="s">
        <v>1366</v>
      </c>
      <c r="N92" s="209"/>
      <c r="O92" s="273" t="s">
        <v>1366</v>
      </c>
      <c r="P92" s="273" t="s">
        <v>1366</v>
      </c>
      <c r="Q92" s="273" t="s">
        <v>1366</v>
      </c>
      <c r="R92" s="273" t="s">
        <v>1366</v>
      </c>
      <c r="S92" s="339"/>
      <c r="T92" s="340" t="s">
        <v>1366</v>
      </c>
      <c r="U92" s="273" t="s">
        <v>1366</v>
      </c>
      <c r="V92" s="273" t="s">
        <v>1366</v>
      </c>
      <c r="W92" s="273" t="s">
        <v>1366</v>
      </c>
      <c r="X92" s="341" t="s">
        <v>1366</v>
      </c>
      <c r="Y92" s="340" t="s">
        <v>1366</v>
      </c>
      <c r="Z92" s="209"/>
      <c r="AA92" s="273" t="s">
        <v>1366</v>
      </c>
      <c r="AB92" s="273" t="s">
        <v>1366</v>
      </c>
      <c r="AC92" s="273" t="s">
        <v>1366</v>
      </c>
      <c r="AD92" s="273" t="s">
        <v>1366</v>
      </c>
      <c r="AE92" s="339"/>
      <c r="AF92" s="340" t="s">
        <v>1366</v>
      </c>
      <c r="AG92" s="273" t="s">
        <v>1366</v>
      </c>
      <c r="AH92" s="273" t="s">
        <v>1366</v>
      </c>
      <c r="AI92" s="273" t="s">
        <v>1366</v>
      </c>
      <c r="AJ92" s="341" t="s">
        <v>1366</v>
      </c>
      <c r="AK92" s="340" t="s">
        <v>1366</v>
      </c>
      <c r="AL92" s="209"/>
      <c r="AM92" s="273" t="s">
        <v>1366</v>
      </c>
      <c r="AN92" s="273" t="s">
        <v>1366</v>
      </c>
      <c r="AO92" s="273" t="s">
        <v>1366</v>
      </c>
      <c r="AP92" s="273" t="s">
        <v>1366</v>
      </c>
      <c r="AQ92" s="339"/>
      <c r="AR92" s="340" t="s">
        <v>1366</v>
      </c>
      <c r="AS92" s="273" t="s">
        <v>1366</v>
      </c>
      <c r="AT92" s="273" t="s">
        <v>1366</v>
      </c>
      <c r="AU92" s="273" t="s">
        <v>1366</v>
      </c>
      <c r="AV92" s="341" t="s">
        <v>1366</v>
      </c>
      <c r="AW92" s="340" t="s">
        <v>1366</v>
      </c>
      <c r="AX92" s="209"/>
      <c r="AY92" s="273" t="s">
        <v>1366</v>
      </c>
      <c r="AZ92" s="273" t="s">
        <v>1366</v>
      </c>
      <c r="BA92" s="273" t="s">
        <v>1366</v>
      </c>
      <c r="BB92" s="273" t="s">
        <v>1366</v>
      </c>
      <c r="BC92" s="339"/>
      <c r="BD92" s="340" t="s">
        <v>1366</v>
      </c>
      <c r="BE92" s="273" t="s">
        <v>1366</v>
      </c>
      <c r="BF92" s="273" t="s">
        <v>1366</v>
      </c>
      <c r="BG92" s="273" t="s">
        <v>1366</v>
      </c>
      <c r="BH92" s="341" t="s">
        <v>1366</v>
      </c>
      <c r="BI92" s="340" t="s">
        <v>1366</v>
      </c>
      <c r="BJ92" s="209"/>
      <c r="BK92" s="273" t="s">
        <v>1366</v>
      </c>
      <c r="BL92" s="273" t="s">
        <v>1366</v>
      </c>
      <c r="BM92" s="273" t="s">
        <v>1366</v>
      </c>
      <c r="BN92" s="273" t="s">
        <v>1366</v>
      </c>
      <c r="BO92" s="339"/>
      <c r="BP92" s="340" t="s">
        <v>1366</v>
      </c>
      <c r="BQ92" s="273" t="s">
        <v>1366</v>
      </c>
      <c r="BR92" s="273" t="s">
        <v>1366</v>
      </c>
      <c r="BS92" s="273" t="s">
        <v>1366</v>
      </c>
      <c r="BT92" s="341" t="s">
        <v>1366</v>
      </c>
      <c r="BU92" s="340" t="s">
        <v>1366</v>
      </c>
      <c r="BV92" s="209"/>
      <c r="BW92" s="273" t="s">
        <v>1366</v>
      </c>
      <c r="BX92" s="273" t="s">
        <v>1366</v>
      </c>
      <c r="BY92" s="273" t="s">
        <v>1366</v>
      </c>
      <c r="BZ92" s="273" t="s">
        <v>1366</v>
      </c>
      <c r="CA92" s="339"/>
      <c r="CB92" s="340" t="s">
        <v>1366</v>
      </c>
      <c r="CC92" s="273" t="s">
        <v>1366</v>
      </c>
      <c r="CD92" s="273" t="s">
        <v>1366</v>
      </c>
      <c r="CE92" s="273" t="s">
        <v>1366</v>
      </c>
      <c r="CF92" s="341" t="s">
        <v>1366</v>
      </c>
      <c r="CG92" s="340" t="s">
        <v>1366</v>
      </c>
      <c r="CH92" s="209"/>
      <c r="CI92" s="341" t="s">
        <v>1366</v>
      </c>
      <c r="CJ92" s="341"/>
      <c r="CK92" s="341"/>
      <c r="CL92" s="341"/>
      <c r="CM92" s="273"/>
      <c r="CN92" s="341" t="s">
        <v>1366</v>
      </c>
      <c r="CO92" s="341"/>
      <c r="CP92" s="341"/>
      <c r="CQ92" s="341"/>
      <c r="CR92" s="273"/>
      <c r="CS92" s="341" t="s">
        <v>1366</v>
      </c>
      <c r="CT92" s="341"/>
      <c r="CU92" s="341"/>
      <c r="CV92" s="341"/>
      <c r="CW92" s="273"/>
    </row>
    <row r="93" spans="1:135" ht="15.75" customHeight="1">
      <c r="A93" s="118" t="s">
        <v>298</v>
      </c>
      <c r="B93" s="209">
        <v>60</v>
      </c>
      <c r="C93" s="342">
        <f t="shared" ref="C93:M93" si="286">IF((C31-C27)=0,"",C91/(C31-C27))</f>
        <v>-8.0900748531228348E-2</v>
      </c>
      <c r="D93" s="342">
        <f t="shared" si="286"/>
        <v>5.4278365422307302E-2</v>
      </c>
      <c r="E93" s="342">
        <f t="shared" si="286"/>
        <v>-0.51548176245242372</v>
      </c>
      <c r="F93" s="342">
        <f t="shared" si="286"/>
        <v>-0.42536441344795334</v>
      </c>
      <c r="G93" s="343">
        <f t="shared" si="286"/>
        <v>-0.22509213257874758</v>
      </c>
      <c r="H93" s="344">
        <f t="shared" si="286"/>
        <v>0.11939603872674312</v>
      </c>
      <c r="I93" s="342">
        <f t="shared" si="286"/>
        <v>0.15942878499789501</v>
      </c>
      <c r="J93" s="342">
        <f t="shared" si="286"/>
        <v>1.5735929049802487E-3</v>
      </c>
      <c r="K93" s="342">
        <f t="shared" si="286"/>
        <v>1.7044491494250729E-2</v>
      </c>
      <c r="L93" s="345">
        <f t="shared" si="286"/>
        <v>6.7208253638005949E-2</v>
      </c>
      <c r="M93" s="344">
        <f t="shared" si="286"/>
        <v>1.0746474881708715E-2</v>
      </c>
      <c r="N93" s="209">
        <v>60</v>
      </c>
      <c r="O93" s="342">
        <f t="shared" ref="O93:Y93" si="287">IF((O31-O27)=0,"",O91/(O31-O27))</f>
        <v>0.32874716600316622</v>
      </c>
      <c r="P93" s="342">
        <f t="shared" si="287"/>
        <v>0.32188507157796226</v>
      </c>
      <c r="Q93" s="342">
        <f t="shared" si="287"/>
        <v>0.26805049894242372</v>
      </c>
      <c r="R93" s="342">
        <f t="shared" si="287"/>
        <v>0.27981386996770169</v>
      </c>
      <c r="S93" s="343">
        <f t="shared" si="287"/>
        <v>0.29873824521086451</v>
      </c>
      <c r="T93" s="344">
        <f t="shared" si="287"/>
        <v>2.5378516727484455E-2</v>
      </c>
      <c r="U93" s="342">
        <f t="shared" si="287"/>
        <v>-1.7276317984640632E-2</v>
      </c>
      <c r="V93" s="342">
        <f t="shared" si="287"/>
        <v>4.9026751042626257E-2</v>
      </c>
      <c r="W93" s="342">
        <f t="shared" si="287"/>
        <v>6.5884079611723614E-2</v>
      </c>
      <c r="X93" s="345">
        <f t="shared" si="287"/>
        <v>3.4345283735762816E-2</v>
      </c>
      <c r="Y93" s="344">
        <f t="shared" si="287"/>
        <v>0.11923658272559019</v>
      </c>
      <c r="Z93" s="209">
        <v>60</v>
      </c>
      <c r="AA93" s="342">
        <f t="shared" ref="AA93:AK93" si="288">IF((AA31-AA27)=0,"",AA91/(AA31-AA27))</f>
        <v>0.38155739948628176</v>
      </c>
      <c r="AB93" s="342">
        <f t="shared" si="288"/>
        <v>0.34341202649510716</v>
      </c>
      <c r="AC93" s="342">
        <f t="shared" si="288"/>
        <v>0.33522053780461286</v>
      </c>
      <c r="AD93" s="342">
        <f t="shared" si="288"/>
        <v>0.33641555222899572</v>
      </c>
      <c r="AE93" s="343">
        <f t="shared" si="288"/>
        <v>0.34667954634754011</v>
      </c>
      <c r="AF93" s="344">
        <f t="shared" si="288"/>
        <v>0.12089483560458306</v>
      </c>
      <c r="AG93" s="342">
        <f t="shared" si="288"/>
        <v>-5.4267213749080036E-2</v>
      </c>
      <c r="AH93" s="342">
        <f t="shared" si="288"/>
        <v>-0.16743116761014806</v>
      </c>
      <c r="AI93" s="342">
        <f t="shared" si="288"/>
        <v>-0.28113066312485141</v>
      </c>
      <c r="AJ93" s="345">
        <f t="shared" si="288"/>
        <v>-0.11028556817596524</v>
      </c>
      <c r="AK93" s="344">
        <f t="shared" si="288"/>
        <v>5.440575725172276E-2</v>
      </c>
      <c r="AL93" s="209">
        <v>60</v>
      </c>
      <c r="AM93" s="342">
        <f t="shared" ref="AM93:AW93" si="289">IF((AM31-AM27)=0,"",AM91/(AM31-AM27))</f>
        <v>0.48635244868808947</v>
      </c>
      <c r="AN93" s="342">
        <f t="shared" si="289"/>
        <v>0.50793989915456972</v>
      </c>
      <c r="AO93" s="342">
        <f t="shared" si="289"/>
        <v>0.62857029762976646</v>
      </c>
      <c r="AP93" s="342">
        <f t="shared" si="289"/>
        <v>0.53067237011206903</v>
      </c>
      <c r="AQ93" s="343">
        <f t="shared" si="289"/>
        <v>0.54309750505914445</v>
      </c>
      <c r="AR93" s="344">
        <f t="shared" si="289"/>
        <v>0.14660835665373048</v>
      </c>
      <c r="AS93" s="342">
        <f t="shared" si="289"/>
        <v>6.0278080823377031E-2</v>
      </c>
      <c r="AT93" s="342">
        <f t="shared" si="289"/>
        <v>-0.1670261784599221</v>
      </c>
      <c r="AU93" s="342">
        <f t="shared" si="289"/>
        <v>-0.16730042582446458</v>
      </c>
      <c r="AV93" s="345">
        <f t="shared" si="289"/>
        <v>-3.8204438848282785E-2</v>
      </c>
      <c r="AW93" s="344">
        <f t="shared" si="289"/>
        <v>0.26280342067776441</v>
      </c>
      <c r="AX93" s="209">
        <v>60</v>
      </c>
      <c r="AY93" s="342">
        <f t="shared" ref="AY93:BI93" si="290">IF((AY31-AY27)=0,"",AY91/(AY31-AY27))</f>
        <v>0.48217003893685717</v>
      </c>
      <c r="AZ93" s="342">
        <f t="shared" si="290"/>
        <v>0.49930754104364783</v>
      </c>
      <c r="BA93" s="342">
        <f t="shared" si="290"/>
        <v>0.83126062683934432</v>
      </c>
      <c r="BB93" s="342">
        <f t="shared" si="290"/>
        <v>0.55107660996209074</v>
      </c>
      <c r="BC93" s="343">
        <f t="shared" si="290"/>
        <v>0.62652780572079425</v>
      </c>
      <c r="BD93" s="344">
        <f t="shared" si="290"/>
        <v>0.74520320919878635</v>
      </c>
      <c r="BE93" s="342">
        <f t="shared" si="290"/>
        <v>0.57620877312627827</v>
      </c>
      <c r="BF93" s="342">
        <f t="shared" si="290"/>
        <v>-0.2658614818772676</v>
      </c>
      <c r="BG93" s="342">
        <f t="shared" si="290"/>
        <v>-1.1623748429022143</v>
      </c>
      <c r="BH93" s="345">
        <f t="shared" si="290"/>
        <v>-0.2314765941213868</v>
      </c>
      <c r="BI93" s="344">
        <f t="shared" si="290"/>
        <v>0.37107600379847816</v>
      </c>
      <c r="BJ93" s="209">
        <v>60</v>
      </c>
      <c r="BK93" s="342" t="str">
        <f t="shared" ref="BK93:BU93" si="291">IF((BK31-BK27)=0,"",BK91/(BK31-BK27))</f>
        <v/>
      </c>
      <c r="BL93" s="342" t="str">
        <f t="shared" si="291"/>
        <v/>
      </c>
      <c r="BM93" s="342" t="str">
        <f t="shared" si="291"/>
        <v/>
      </c>
      <c r="BN93" s="342" t="str">
        <f t="shared" si="291"/>
        <v/>
      </c>
      <c r="BO93" s="343" t="str">
        <f t="shared" si="291"/>
        <v/>
      </c>
      <c r="BP93" s="344" t="str">
        <f t="shared" si="291"/>
        <v/>
      </c>
      <c r="BQ93" s="342" t="str">
        <f t="shared" si="291"/>
        <v/>
      </c>
      <c r="BR93" s="342" t="str">
        <f t="shared" si="291"/>
        <v/>
      </c>
      <c r="BS93" s="342" t="str">
        <f t="shared" si="291"/>
        <v/>
      </c>
      <c r="BT93" s="345" t="str">
        <f t="shared" si="291"/>
        <v/>
      </c>
      <c r="BU93" s="344" t="str">
        <f t="shared" si="291"/>
        <v/>
      </c>
      <c r="BV93" s="209">
        <v>60</v>
      </c>
      <c r="BW93" s="342">
        <f t="shared" ref="BW93:CG93" si="292">IF((BW31-BW27)=0,"",BW91/(BW31-BW27))</f>
        <v>0.66723311878090008</v>
      </c>
      <c r="BX93" s="342">
        <f t="shared" si="292"/>
        <v>0.66168288586517443</v>
      </c>
      <c r="BY93" s="342">
        <f t="shared" si="292"/>
        <v>0.69387526354748708</v>
      </c>
      <c r="BZ93" s="342">
        <f t="shared" si="292"/>
        <v>0.73418324107663946</v>
      </c>
      <c r="CA93" s="343">
        <f t="shared" si="292"/>
        <v>0.69402563336103706</v>
      </c>
      <c r="CB93" s="344">
        <f t="shared" si="292"/>
        <v>6.7410205435946408E-4</v>
      </c>
      <c r="CC93" s="342">
        <f t="shared" si="292"/>
        <v>-0.70581642579769288</v>
      </c>
      <c r="CD93" s="342">
        <f t="shared" si="292"/>
        <v>-0.31405275916619563</v>
      </c>
      <c r="CE93" s="342">
        <f t="shared" si="292"/>
        <v>0.14734934035551403</v>
      </c>
      <c r="CF93" s="345">
        <f t="shared" si="292"/>
        <v>-0.22229206955659753</v>
      </c>
      <c r="CG93" s="344">
        <f t="shared" si="292"/>
        <v>0.45873028643023389</v>
      </c>
      <c r="CH93" s="209">
        <v>60</v>
      </c>
      <c r="CI93" s="345">
        <f t="shared" ref="CI93:CW93" si="293">IF((CI31-CI27)=0,"",CI91/(CI31-CI27))</f>
        <v>0.41852036175110391</v>
      </c>
      <c r="CJ93" s="345">
        <f t="shared" si="293"/>
        <v>0.438730396213313</v>
      </c>
      <c r="CK93" s="345">
        <f t="shared" si="293"/>
        <v>0.51492161126370184</v>
      </c>
      <c r="CL93" s="345">
        <f t="shared" si="293"/>
        <v>0.44104922282202236</v>
      </c>
      <c r="CM93" s="373">
        <f t="shared" si="293"/>
        <v>0.2418803272436926</v>
      </c>
      <c r="CN93" s="345">
        <f t="shared" si="293"/>
        <v>0.1152593102376666</v>
      </c>
      <c r="CO93" s="345">
        <f t="shared" si="293"/>
        <v>4.5348339372960018E-2</v>
      </c>
      <c r="CP93" s="345">
        <f t="shared" si="293"/>
        <v>-8.339743934294197E-2</v>
      </c>
      <c r="CQ93" s="345">
        <f t="shared" si="293"/>
        <v>-8.7997027968356428E-2</v>
      </c>
      <c r="CR93" s="373">
        <f t="shared" si="293"/>
        <v>-0.1815967505880588</v>
      </c>
      <c r="CS93" s="345">
        <f t="shared" si="293"/>
        <v>0.24016587059704772</v>
      </c>
      <c r="CT93" s="345">
        <f t="shared" si="293"/>
        <v>0.21421670455007885</v>
      </c>
      <c r="CU93" s="345">
        <f t="shared" si="293"/>
        <v>0.17940285461094299</v>
      </c>
      <c r="CV93" s="345">
        <f t="shared" si="293"/>
        <v>0.14372743395246301</v>
      </c>
      <c r="CW93" s="373">
        <f t="shared" si="293"/>
        <v>0.10246767969809308</v>
      </c>
    </row>
    <row r="94" spans="1:135" s="283" customFormat="1" ht="15.75" customHeight="1">
      <c r="A94" s="118" t="s">
        <v>300</v>
      </c>
      <c r="B94" s="209">
        <v>61</v>
      </c>
      <c r="C94" s="347">
        <f>IF((C31-C27-C24)=0,"",(C72+C65-C63)/(C31-C27-C24))</f>
        <v>0.90569407161116766</v>
      </c>
      <c r="D94" s="347">
        <f t="shared" ref="D94:M94" si="294">IF((D31-D27-D24)=0,"",(D72+D65-D63)/(D31-D27-D24))</f>
        <v>0.76909559462496524</v>
      </c>
      <c r="E94" s="347">
        <f t="shared" si="294"/>
        <v>1.1397617932761819</v>
      </c>
      <c r="F94" s="347">
        <f t="shared" si="294"/>
        <v>1.109457864847651</v>
      </c>
      <c r="G94" s="343">
        <f t="shared" si="294"/>
        <v>0.97067119724011286</v>
      </c>
      <c r="H94" s="348">
        <f t="shared" si="294"/>
        <v>0.81188382596371855</v>
      </c>
      <c r="I94" s="347">
        <f t="shared" si="294"/>
        <v>0.770837913774574</v>
      </c>
      <c r="J94" s="347">
        <f t="shared" si="294"/>
        <v>0.90249003172774345</v>
      </c>
      <c r="K94" s="347">
        <f t="shared" si="294"/>
        <v>0.90265630511777306</v>
      </c>
      <c r="L94" s="345">
        <f t="shared" si="294"/>
        <v>0.85345445890808214</v>
      </c>
      <c r="M94" s="349">
        <f t="shared" si="294"/>
        <v>0.87609645959750404</v>
      </c>
      <c r="N94" s="209">
        <v>61</v>
      </c>
      <c r="O94" s="347">
        <f>IF((O31-O27-O24)=0,"",(O72+O65-O63)/(O31-O27-O24))</f>
        <v>0.58640931805501206</v>
      </c>
      <c r="P94" s="347">
        <f t="shared" ref="P94:Y94" si="295">IF((P31-P27-P24)=0,"",(P72+P65-P63)/(P31-P27-P24))</f>
        <v>0.58155769579756811</v>
      </c>
      <c r="Q94" s="347">
        <f t="shared" si="295"/>
        <v>0.59286298420235062</v>
      </c>
      <c r="R94" s="347">
        <f t="shared" si="295"/>
        <v>0.58399248672759774</v>
      </c>
      <c r="S94" s="343">
        <f t="shared" si="295"/>
        <v>0.58608044993872255</v>
      </c>
      <c r="T94" s="348">
        <f t="shared" si="295"/>
        <v>0.91249187847389146</v>
      </c>
      <c r="U94" s="347">
        <f t="shared" si="295"/>
        <v>0.94912145452395424</v>
      </c>
      <c r="V94" s="347">
        <f t="shared" si="295"/>
        <v>0.87437000271783494</v>
      </c>
      <c r="W94" s="347">
        <f t="shared" si="295"/>
        <v>0.85990788041709754</v>
      </c>
      <c r="X94" s="345">
        <f t="shared" si="295"/>
        <v>0.89469701552954994</v>
      </c>
      <c r="Y94" s="349">
        <f t="shared" si="295"/>
        <v>0.7956064005728738</v>
      </c>
      <c r="Z94" s="209">
        <v>61</v>
      </c>
      <c r="AA94" s="347">
        <f>IF((AA31-AA27-AA24)=0,"",(AA72+AA65-AA63)/(AA31-AA27-AA24))</f>
        <v>0.55960921267718577</v>
      </c>
      <c r="AB94" s="347">
        <f t="shared" ref="AB94:AK94" si="296">IF((AB31-AB27-AB24)=0,"",(AB72+AB65-AB63)/(AB31-AB27-AB24))</f>
        <v>0.58979982529744546</v>
      </c>
      <c r="AC94" s="347">
        <f t="shared" si="296"/>
        <v>0.58360283792111489</v>
      </c>
      <c r="AD94" s="347">
        <f t="shared" si="296"/>
        <v>0.58055675656749994</v>
      </c>
      <c r="AE94" s="343">
        <f t="shared" si="296"/>
        <v>0.57932220410006408</v>
      </c>
      <c r="AF94" s="348">
        <f t="shared" si="296"/>
        <v>0.83675574196009839</v>
      </c>
      <c r="AG94" s="347">
        <f t="shared" si="296"/>
        <v>1.0047891658499235</v>
      </c>
      <c r="AH94" s="347">
        <f t="shared" si="296"/>
        <v>1.107640856041145</v>
      </c>
      <c r="AI94" s="347">
        <f t="shared" si="296"/>
        <v>1.2189779193669386</v>
      </c>
      <c r="AJ94" s="345">
        <f t="shared" si="296"/>
        <v>1.0560459848335522</v>
      </c>
      <c r="AK94" s="349">
        <f t="shared" si="296"/>
        <v>0.88423358862084722</v>
      </c>
      <c r="AL94" s="209">
        <v>61</v>
      </c>
      <c r="AM94" s="347">
        <f>IF((AM31-AM27-AM24)=0,"",(AM72+AM65-AM63)/(AM31-AM27-AM24))</f>
        <v>0.49057516315181299</v>
      </c>
      <c r="AN94" s="347">
        <f t="shared" ref="AN94:AW94" si="297">IF((AN31-AN27-AN24)=0,"",(AN72+AN65-AN63)/(AN31-AN27-AN24))</f>
        <v>0.46425913110705297</v>
      </c>
      <c r="AO94" s="347">
        <f t="shared" si="297"/>
        <v>0.33862756279593287</v>
      </c>
      <c r="AP94" s="347">
        <f t="shared" si="297"/>
        <v>0.43387481077365031</v>
      </c>
      <c r="AQ94" s="343">
        <f t="shared" si="297"/>
        <v>0.42641647840221319</v>
      </c>
      <c r="AR94" s="348">
        <f t="shared" si="297"/>
        <v>0.8233782805358506</v>
      </c>
      <c r="AS94" s="347">
        <f t="shared" si="297"/>
        <v>0.90222052791366714</v>
      </c>
      <c r="AT94" s="347">
        <f t="shared" si="297"/>
        <v>1.1195325320396219</v>
      </c>
      <c r="AU94" s="347">
        <f t="shared" si="297"/>
        <v>1.1138171154340395</v>
      </c>
      <c r="AV94" s="345">
        <f t="shared" si="297"/>
        <v>0.99563814650802973</v>
      </c>
      <c r="AW94" s="349">
        <f t="shared" si="297"/>
        <v>0.70088565564131455</v>
      </c>
      <c r="AX94" s="209">
        <v>61</v>
      </c>
      <c r="AY94" s="347">
        <f>IF((AY31-AY27-AY24)=0,"",(AY72+AY65-AY63)/(AY31-AY27-AY24))</f>
        <v>0.50976186642530752</v>
      </c>
      <c r="AZ94" s="347">
        <f t="shared" ref="AZ94:BI94" si="298">IF((AZ31-AZ27-AZ24)=0,"",(AZ72+AZ65-AZ63)/(AZ31-AZ27-AZ24))</f>
        <v>0.48996390399293954</v>
      </c>
      <c r="BA94" s="347">
        <f t="shared" si="298"/>
        <v>0.15794860912423375</v>
      </c>
      <c r="BB94" s="347">
        <f t="shared" si="298"/>
        <v>0.43809176640762143</v>
      </c>
      <c r="BC94" s="343">
        <f t="shared" si="298"/>
        <v>0.36310783628352028</v>
      </c>
      <c r="BD94" s="348">
        <f t="shared" si="298"/>
        <v>0.23184885188933216</v>
      </c>
      <c r="BE94" s="347">
        <f t="shared" si="298"/>
        <v>0.39530481666275008</v>
      </c>
      <c r="BF94" s="347">
        <f t="shared" si="298"/>
        <v>1.2312538462486107</v>
      </c>
      <c r="BG94" s="347">
        <f t="shared" si="298"/>
        <v>2.1271937174875313</v>
      </c>
      <c r="BH94" s="345">
        <f t="shared" si="298"/>
        <v>1.1998964873741509</v>
      </c>
      <c r="BI94" s="349">
        <f t="shared" si="298"/>
        <v>0.61224311902631745</v>
      </c>
      <c r="BJ94" s="209">
        <v>61</v>
      </c>
      <c r="BK94" s="347" t="str">
        <f>IF((BK31-BK27-BK24)=0,"",(BK72+BK65-BK63)/(BK31-BK27-BK24))</f>
        <v/>
      </c>
      <c r="BL94" s="347" t="str">
        <f t="shared" ref="BL94:BU94" si="299">IF((BL31-BL27-BL24)=0,"",(BL72+BL65-BL63)/(BL31-BL27-BL24))</f>
        <v/>
      </c>
      <c r="BM94" s="347" t="str">
        <f t="shared" si="299"/>
        <v/>
      </c>
      <c r="BN94" s="347" t="str">
        <f t="shared" si="299"/>
        <v/>
      </c>
      <c r="BO94" s="343" t="str">
        <f t="shared" si="299"/>
        <v/>
      </c>
      <c r="BP94" s="348" t="str">
        <f t="shared" si="299"/>
        <v/>
      </c>
      <c r="BQ94" s="347" t="str">
        <f t="shared" si="299"/>
        <v/>
      </c>
      <c r="BR94" s="347" t="str">
        <f t="shared" si="299"/>
        <v/>
      </c>
      <c r="BS94" s="347" t="str">
        <f t="shared" si="299"/>
        <v/>
      </c>
      <c r="BT94" s="345" t="str">
        <f t="shared" si="299"/>
        <v/>
      </c>
      <c r="BU94" s="349" t="str">
        <f t="shared" si="299"/>
        <v/>
      </c>
      <c r="BV94" s="209">
        <v>61</v>
      </c>
      <c r="BW94" s="347">
        <f>IF((BW31-BW27-BW24)=0,"",(BW72+BW65-BW63)/(BW31-BW27-BW24))</f>
        <v>0.32586216075605751</v>
      </c>
      <c r="BX94" s="347">
        <f t="shared" ref="BX94:CW94" si="300">IF((BX31-BX27-BX24)=0,"",(BX72+BX65-BX63)/(BX31-BX27-BX24))</f>
        <v>0.32965921184005015</v>
      </c>
      <c r="BY94" s="347">
        <f t="shared" si="300"/>
        <v>0.29889652983258624</v>
      </c>
      <c r="BZ94" s="347">
        <f t="shared" si="300"/>
        <v>0.2595876729525477</v>
      </c>
      <c r="CA94" s="343">
        <f t="shared" si="300"/>
        <v>0.29884091542276964</v>
      </c>
      <c r="CB94" s="348">
        <f t="shared" si="300"/>
        <v>0.97685873169103032</v>
      </c>
      <c r="CC94" s="347">
        <f t="shared" si="300"/>
        <v>1.6793689812532253</v>
      </c>
      <c r="CD94" s="347">
        <f t="shared" si="300"/>
        <v>1.285268016425529</v>
      </c>
      <c r="CE94" s="347">
        <f t="shared" si="300"/>
        <v>0.82112769021532239</v>
      </c>
      <c r="CF94" s="345">
        <f t="shared" si="300"/>
        <v>1.1952237376518471</v>
      </c>
      <c r="CG94" s="349">
        <f t="shared" si="300"/>
        <v>0.52901731217646397</v>
      </c>
      <c r="CH94" s="209">
        <v>61</v>
      </c>
      <c r="CI94" s="345">
        <f t="shared" ref="CI94:CM94" si="301">IF((CI31-CI27-CI24)=0,"",(CI72+CI65-CI63)/(CI31-CI27-CI24))</f>
        <v>0.53541004870590569</v>
      </c>
      <c r="CJ94" s="345">
        <f t="shared" si="301"/>
        <v>0.50965614673822845</v>
      </c>
      <c r="CK94" s="345">
        <f t="shared" si="301"/>
        <v>0.41947378363563309</v>
      </c>
      <c r="CL94" s="345">
        <f t="shared" si="301"/>
        <v>0.4933024678256811</v>
      </c>
      <c r="CM94" s="346">
        <f t="shared" si="301"/>
        <v>0.62832933974783944</v>
      </c>
      <c r="CN94" s="345">
        <f t="shared" ref="CN94:CR94" si="302">IF((CN31-CN27-CN24)=0,"",(CN72+CN65-CN63)/(CN31-CN27-CN24))</f>
        <v>0.83909402774145581</v>
      </c>
      <c r="CO94" s="345">
        <f t="shared" si="302"/>
        <v>0.90304584396857446</v>
      </c>
      <c r="CP94" s="345">
        <f t="shared" si="302"/>
        <v>1.0186550207076686</v>
      </c>
      <c r="CQ94" s="345">
        <f t="shared" si="302"/>
        <v>1.0232210774784902</v>
      </c>
      <c r="CR94" s="346">
        <f t="shared" si="302"/>
        <v>0.89646915640586744</v>
      </c>
      <c r="CS94" s="345">
        <f t="shared" si="300"/>
        <v>0.71401327283317106</v>
      </c>
      <c r="CT94" s="345">
        <f t="shared" si="300"/>
        <v>0.73417419897697245</v>
      </c>
      <c r="CU94" s="345">
        <f t="shared" si="300"/>
        <v>0.75547602770297073</v>
      </c>
      <c r="CV94" s="345">
        <f t="shared" si="300"/>
        <v>0.79111451874156713</v>
      </c>
      <c r="CW94" s="346">
        <f t="shared" si="300"/>
        <v>0.80703137563932581</v>
      </c>
    </row>
    <row r="95" spans="1:135" s="283" customFormat="1" ht="15.75" customHeight="1">
      <c r="A95" s="118" t="s">
        <v>302</v>
      </c>
      <c r="B95" s="209">
        <v>62</v>
      </c>
      <c r="C95" s="347">
        <f>IF((C31-C27)=0,"",(C72)/(C31-C27))</f>
        <v>0.23136395672655169</v>
      </c>
      <c r="D95" s="347">
        <f t="shared" ref="D95:M95" si="303">IF((D31-D27)=0,"",(D72)/(D31-D27))</f>
        <v>0.20738921427324647</v>
      </c>
      <c r="E95" s="347">
        <f t="shared" si="303"/>
        <v>0.34900801379272589</v>
      </c>
      <c r="F95" s="347">
        <f t="shared" si="303"/>
        <v>0.32059938773945168</v>
      </c>
      <c r="G95" s="343">
        <f t="shared" si="303"/>
        <v>0.2728027997629171</v>
      </c>
      <c r="H95" s="348">
        <f t="shared" si="303"/>
        <v>9.3614108628594733E-2</v>
      </c>
      <c r="I95" s="347">
        <f t="shared" si="303"/>
        <v>8.1878835952659601E-2</v>
      </c>
      <c r="J95" s="347">
        <f t="shared" si="303"/>
        <v>8.9115741946898142E-2</v>
      </c>
      <c r="K95" s="347">
        <f t="shared" si="303"/>
        <v>8.1492060092502303E-2</v>
      </c>
      <c r="L95" s="345">
        <f t="shared" si="303"/>
        <v>8.619990967138573E-2</v>
      </c>
      <c r="M95" s="349">
        <f t="shared" si="303"/>
        <v>0.12224478539666357</v>
      </c>
      <c r="N95" s="209">
        <v>62</v>
      </c>
      <c r="O95" s="347">
        <f t="shared" ref="O95:Y95" si="304">IF((O31-O27)=0,"",(O72)/(O31-O27))</f>
        <v>0.11203757696887513</v>
      </c>
      <c r="P95" s="347">
        <f t="shared" si="304"/>
        <v>0.11337472442765138</v>
      </c>
      <c r="Q95" s="347">
        <f t="shared" si="304"/>
        <v>0.12919810756776862</v>
      </c>
      <c r="R95" s="347">
        <f t="shared" si="304"/>
        <v>0.13821682029370411</v>
      </c>
      <c r="S95" s="343">
        <f t="shared" si="304"/>
        <v>0.12379280718187251</v>
      </c>
      <c r="T95" s="348">
        <f t="shared" si="304"/>
        <v>8.4636148437018249E-2</v>
      </c>
      <c r="U95" s="347">
        <f t="shared" si="304"/>
        <v>8.0025479741238359E-2</v>
      </c>
      <c r="V95" s="347">
        <f t="shared" si="304"/>
        <v>7.1157109053194181E-2</v>
      </c>
      <c r="W95" s="347">
        <f t="shared" si="304"/>
        <v>7.53104115299809E-2</v>
      </c>
      <c r="X95" s="345">
        <f t="shared" si="304"/>
        <v>7.7225159813328892E-2</v>
      </c>
      <c r="Y95" s="349">
        <f t="shared" si="304"/>
        <v>9.217710124913811E-2</v>
      </c>
      <c r="Z95" s="209">
        <v>62</v>
      </c>
      <c r="AA95" s="347">
        <f t="shared" ref="AA95:AK95" si="305">IF((AA31-AA27)=0,"",(AA72)/(AA31-AA27))</f>
        <v>7.7690677300491548E-2</v>
      </c>
      <c r="AB95" s="347">
        <f t="shared" si="305"/>
        <v>7.842072201366683E-2</v>
      </c>
      <c r="AC95" s="347">
        <f t="shared" si="305"/>
        <v>7.5405341021606953E-2</v>
      </c>
      <c r="AD95" s="347">
        <f t="shared" si="305"/>
        <v>8.426108000357635E-2</v>
      </c>
      <c r="AE95" s="343">
        <f t="shared" si="305"/>
        <v>7.9211560564796668E-2</v>
      </c>
      <c r="AF95" s="348">
        <f t="shared" si="305"/>
        <v>5.7690564990314899E-2</v>
      </c>
      <c r="AG95" s="347">
        <f t="shared" si="305"/>
        <v>5.809570027345036E-2</v>
      </c>
      <c r="AH95" s="347">
        <f t="shared" si="305"/>
        <v>5.5539496424683345E-2</v>
      </c>
      <c r="AI95" s="347">
        <f t="shared" si="305"/>
        <v>6.3076032084175726E-2</v>
      </c>
      <c r="AJ95" s="345">
        <f t="shared" si="305"/>
        <v>5.8763530982139538E-2</v>
      </c>
      <c r="AK95" s="349">
        <f t="shared" si="305"/>
        <v>6.6133049983308628E-2</v>
      </c>
      <c r="AL95" s="209">
        <v>62</v>
      </c>
      <c r="AM95" s="347">
        <f t="shared" ref="AM95:AW95" si="306">IF((AM31-AM27)=0,"",(AM72)/(AM31-AM27))</f>
        <v>3.0467554717030325E-2</v>
      </c>
      <c r="AN95" s="347">
        <f t="shared" si="306"/>
        <v>3.264309878441201E-2</v>
      </c>
      <c r="AO95" s="347">
        <f t="shared" si="306"/>
        <v>3.0470058874108853E-2</v>
      </c>
      <c r="AP95" s="347">
        <f t="shared" si="306"/>
        <v>3.5979476057195703E-2</v>
      </c>
      <c r="AQ95" s="343">
        <f t="shared" si="306"/>
        <v>3.260923757142456E-2</v>
      </c>
      <c r="AR95" s="348">
        <f t="shared" si="306"/>
        <v>4.0885749042668104E-2</v>
      </c>
      <c r="AS95" s="347">
        <f t="shared" si="306"/>
        <v>4.4033054640524996E-2</v>
      </c>
      <c r="AT95" s="347">
        <f t="shared" si="306"/>
        <v>4.4117067403323731E-2</v>
      </c>
      <c r="AU95" s="347">
        <f t="shared" si="306"/>
        <v>5.4277812984320307E-2</v>
      </c>
      <c r="AV95" s="345">
        <f t="shared" si="306"/>
        <v>4.6067211039910794E-2</v>
      </c>
      <c r="AW95" s="349">
        <f t="shared" si="306"/>
        <v>3.9098447508728644E-2</v>
      </c>
      <c r="AX95" s="209">
        <v>62</v>
      </c>
      <c r="AY95" s="347">
        <f t="shared" ref="AY95:BI95" si="307">IF((AY31-AY27)=0,"",(AY72)/(AY31-AY27))</f>
        <v>1.0654081976028339E-2</v>
      </c>
      <c r="AZ95" s="347">
        <f t="shared" si="307"/>
        <v>1.2597160558799692E-2</v>
      </c>
      <c r="BA95" s="347">
        <f t="shared" si="307"/>
        <v>1.0023590526515243E-2</v>
      </c>
      <c r="BB95" s="347">
        <f t="shared" si="307"/>
        <v>1.0992529023157841E-2</v>
      </c>
      <c r="BC95" s="343">
        <f t="shared" si="307"/>
        <v>1.0846470263944155E-2</v>
      </c>
      <c r="BD95" s="348">
        <f t="shared" si="307"/>
        <v>3.1260864613010281E-2</v>
      </c>
      <c r="BE95" s="347">
        <f t="shared" si="307"/>
        <v>3.3447923266014153E-2</v>
      </c>
      <c r="BF95" s="347">
        <f t="shared" si="307"/>
        <v>3.2147192493658057E-2</v>
      </c>
      <c r="BG95" s="347">
        <f t="shared" si="307"/>
        <v>3.5703746306959175E-2</v>
      </c>
      <c r="BH95" s="345">
        <f t="shared" si="307"/>
        <v>3.3386302454716806E-2</v>
      </c>
      <c r="BI95" s="349">
        <f t="shared" si="307"/>
        <v>1.755720595389933E-2</v>
      </c>
      <c r="BJ95" s="209">
        <v>62</v>
      </c>
      <c r="BK95" s="347" t="str">
        <f t="shared" ref="BK95:BU95" si="308">IF((BK31-BK27)=0,"",(BK72)/(BK31-BK27))</f>
        <v/>
      </c>
      <c r="BL95" s="347" t="str">
        <f t="shared" si="308"/>
        <v/>
      </c>
      <c r="BM95" s="347" t="str">
        <f t="shared" si="308"/>
        <v/>
      </c>
      <c r="BN95" s="347" t="str">
        <f t="shared" si="308"/>
        <v/>
      </c>
      <c r="BO95" s="343" t="str">
        <f t="shared" si="308"/>
        <v/>
      </c>
      <c r="BP95" s="348" t="str">
        <f t="shared" si="308"/>
        <v/>
      </c>
      <c r="BQ95" s="347" t="str">
        <f t="shared" si="308"/>
        <v/>
      </c>
      <c r="BR95" s="347" t="str">
        <f t="shared" si="308"/>
        <v/>
      </c>
      <c r="BS95" s="347" t="str">
        <f t="shared" si="308"/>
        <v/>
      </c>
      <c r="BT95" s="345" t="str">
        <f t="shared" si="308"/>
        <v/>
      </c>
      <c r="BU95" s="349" t="str">
        <f t="shared" si="308"/>
        <v/>
      </c>
      <c r="BV95" s="209">
        <v>62</v>
      </c>
      <c r="BW95" s="347">
        <f t="shared" ref="BW95:CG95" si="309">IF((BW31-BW27)=0,"",(BW72)/(BW31-BW27))</f>
        <v>9.1178228735492549E-3</v>
      </c>
      <c r="BX95" s="347">
        <f t="shared" si="309"/>
        <v>1.0165859771574892E-2</v>
      </c>
      <c r="BY95" s="347">
        <f t="shared" si="309"/>
        <v>6.7143144966050486E-3</v>
      </c>
      <c r="BZ95" s="347">
        <f t="shared" si="309"/>
        <v>6.3216199767538233E-3</v>
      </c>
      <c r="CA95" s="343">
        <f t="shared" si="309"/>
        <v>7.8018446053646504E-3</v>
      </c>
      <c r="CB95" s="348">
        <f t="shared" si="309"/>
        <v>3.0605931330927472E-2</v>
      </c>
      <c r="CC95" s="347">
        <f t="shared" si="309"/>
        <v>3.1053828445003734E-2</v>
      </c>
      <c r="CD95" s="347">
        <f t="shared" si="309"/>
        <v>2.6738280409956811E-2</v>
      </c>
      <c r="CE95" s="347">
        <f t="shared" si="309"/>
        <v>3.1991247865855853E-2</v>
      </c>
      <c r="CF95" s="345">
        <f t="shared" si="309"/>
        <v>3.0042047629364979E-2</v>
      </c>
      <c r="CG95" s="349">
        <f t="shared" si="309"/>
        <v>1.3512763721825326E-2</v>
      </c>
      <c r="CH95" s="209">
        <v>62</v>
      </c>
      <c r="CI95" s="345">
        <f t="shared" ref="CI95:CW95" si="310">IF((CI31-CI27)=0,"",(CI72)/(CI31-CI27))</f>
        <v>6.0835823775697878E-2</v>
      </c>
      <c r="CJ95" s="345">
        <f t="shared" si="310"/>
        <v>6.0603036257114919E-2</v>
      </c>
      <c r="CK95" s="345">
        <f t="shared" si="310"/>
        <v>6.0940420526594388E-2</v>
      </c>
      <c r="CL95" s="345">
        <f t="shared" si="310"/>
        <v>6.6623524829507924E-2</v>
      </c>
      <c r="CM95" s="346">
        <f t="shared" si="310"/>
        <v>0.13936568499327137</v>
      </c>
      <c r="CN95" s="345">
        <f t="shared" si="310"/>
        <v>6.2182234620281156E-2</v>
      </c>
      <c r="CO95" s="345">
        <f t="shared" si="310"/>
        <v>6.0594065131012523E-2</v>
      </c>
      <c r="CP95" s="345">
        <f t="shared" si="310"/>
        <v>6.0139531538806239E-2</v>
      </c>
      <c r="CQ95" s="345">
        <f t="shared" si="310"/>
        <v>6.5738206945395047E-2</v>
      </c>
      <c r="CR95" s="346">
        <f t="shared" si="310"/>
        <v>7.7575353788529061E-2</v>
      </c>
      <c r="CS95" s="345">
        <f t="shared" si="310"/>
        <v>6.1627677592307473E-2</v>
      </c>
      <c r="CT95" s="345">
        <f t="shared" si="310"/>
        <v>6.0597916194812626E-2</v>
      </c>
      <c r="CU95" s="345">
        <f t="shared" si="310"/>
        <v>6.0491306835283518E-2</v>
      </c>
      <c r="CV95" s="345">
        <f t="shared" si="310"/>
        <v>6.6125979866984513E-2</v>
      </c>
      <c r="CW95" s="346">
        <f t="shared" si="310"/>
        <v>9.7889672454232565E-2</v>
      </c>
    </row>
    <row r="96" spans="1:135" ht="15.75" customHeight="1">
      <c r="A96" s="118" t="s">
        <v>304</v>
      </c>
      <c r="B96" s="209">
        <v>63</v>
      </c>
      <c r="C96" s="347">
        <f t="shared" ref="C96:M96" si="311">IF((C31-C27)=0,"",C87/(C31-C27))</f>
        <v>0.17520667692006078</v>
      </c>
      <c r="D96" s="347">
        <f t="shared" si="311"/>
        <v>0.17662603995272744</v>
      </c>
      <c r="E96" s="347">
        <f t="shared" si="311"/>
        <v>0.37571996917624179</v>
      </c>
      <c r="F96" s="347">
        <f t="shared" si="311"/>
        <v>0.31590654860030232</v>
      </c>
      <c r="G96" s="350">
        <f t="shared" si="311"/>
        <v>0.25442093533863464</v>
      </c>
      <c r="H96" s="348">
        <f t="shared" si="311"/>
        <v>6.872013530953841E-2</v>
      </c>
      <c r="I96" s="347">
        <f t="shared" si="311"/>
        <v>6.9733301227531005E-2</v>
      </c>
      <c r="J96" s="347">
        <f t="shared" si="311"/>
        <v>9.5936375367276269E-2</v>
      </c>
      <c r="K96" s="347">
        <f t="shared" si="311"/>
        <v>8.0299203387976067E-2</v>
      </c>
      <c r="L96" s="351">
        <f t="shared" si="311"/>
        <v>7.933728745391172E-2</v>
      </c>
      <c r="M96" s="348">
        <f t="shared" si="311"/>
        <v>0.11315706552078718</v>
      </c>
      <c r="N96" s="209">
        <v>63</v>
      </c>
      <c r="O96" s="347">
        <f t="shared" ref="O96:Y96" si="312">IF((O31-O27)=0,"",O87/(O31-O27))</f>
        <v>8.4843515941821754E-2</v>
      </c>
      <c r="P96" s="347">
        <f t="shared" si="312"/>
        <v>9.6557232624469538E-2</v>
      </c>
      <c r="Q96" s="347">
        <f t="shared" si="312"/>
        <v>0.13908651685522563</v>
      </c>
      <c r="R96" s="347">
        <f t="shared" si="312"/>
        <v>0.13619364330470057</v>
      </c>
      <c r="S96" s="350">
        <f t="shared" si="312"/>
        <v>0.11518130485041286</v>
      </c>
      <c r="T96" s="348">
        <f t="shared" si="312"/>
        <v>6.2129604798624248E-2</v>
      </c>
      <c r="U96" s="347">
        <f t="shared" si="312"/>
        <v>6.8154863460686402E-2</v>
      </c>
      <c r="V96" s="347">
        <f t="shared" si="312"/>
        <v>7.6603246239538958E-2</v>
      </c>
      <c r="W96" s="347">
        <f t="shared" si="312"/>
        <v>7.420803997117878E-2</v>
      </c>
      <c r="X96" s="351">
        <f t="shared" si="312"/>
        <v>7.0957700734687421E-2</v>
      </c>
      <c r="Y96" s="348">
        <f t="shared" si="312"/>
        <v>8.5157016701536067E-2</v>
      </c>
      <c r="Z96" s="209">
        <v>63</v>
      </c>
      <c r="AA96" s="347">
        <f t="shared" ref="AA96:AK96" si="313">IF((AA31-AA27)=0,"",AA87/(AA31-AA27))</f>
        <v>5.8833387836532441E-2</v>
      </c>
      <c r="AB96" s="347">
        <f t="shared" si="313"/>
        <v>6.6788148207447398E-2</v>
      </c>
      <c r="AC96" s="347">
        <f t="shared" si="313"/>
        <v>8.1176624274272316E-2</v>
      </c>
      <c r="AD96" s="347">
        <f t="shared" si="313"/>
        <v>8.3027691203504325E-2</v>
      </c>
      <c r="AE96" s="350">
        <f t="shared" si="313"/>
        <v>7.3998249552396006E-2</v>
      </c>
      <c r="AF96" s="348">
        <f t="shared" si="313"/>
        <v>4.2349422435318564E-2</v>
      </c>
      <c r="AG96" s="347">
        <f t="shared" si="313"/>
        <v>4.947804789915651E-2</v>
      </c>
      <c r="AH96" s="347">
        <f t="shared" si="313"/>
        <v>5.97903115690031E-2</v>
      </c>
      <c r="AI96" s="347">
        <f t="shared" si="313"/>
        <v>6.2152743757912819E-2</v>
      </c>
      <c r="AJ96" s="351">
        <f t="shared" si="313"/>
        <v>5.4239583342412807E-2</v>
      </c>
      <c r="AK96" s="348">
        <f t="shared" si="313"/>
        <v>6.1360654127430095E-2</v>
      </c>
      <c r="AL96" s="209">
        <v>63</v>
      </c>
      <c r="AM96" s="347">
        <f t="shared" ref="AM96:AW96" si="314">IF((AM31-AM27)=0,"",AM87/(AM31-AM27))</f>
        <v>2.3072388160097521E-2</v>
      </c>
      <c r="AN96" s="347">
        <f t="shared" si="314"/>
        <v>2.7800969738377358E-2</v>
      </c>
      <c r="AO96" s="347">
        <f t="shared" si="314"/>
        <v>3.2802139574300677E-2</v>
      </c>
      <c r="AP96" s="347">
        <f t="shared" si="314"/>
        <v>3.5452819114280651E-2</v>
      </c>
      <c r="AQ96" s="350">
        <f t="shared" si="314"/>
        <v>3.0486016538642313E-2</v>
      </c>
      <c r="AR96" s="348">
        <f t="shared" si="314"/>
        <v>3.0013362810418921E-2</v>
      </c>
      <c r="AS96" s="347">
        <f t="shared" si="314"/>
        <v>3.7501391262955819E-2</v>
      </c>
      <c r="AT96" s="347">
        <f t="shared" si="314"/>
        <v>4.7493646420300184E-2</v>
      </c>
      <c r="AU96" s="347">
        <f t="shared" si="314"/>
        <v>5.3483310390424969E-2</v>
      </c>
      <c r="AV96" s="351">
        <f t="shared" si="314"/>
        <v>4.2566292340252471E-2</v>
      </c>
      <c r="AW96" s="348">
        <f t="shared" si="314"/>
        <v>3.6310923680921009E-2</v>
      </c>
      <c r="AX96" s="209">
        <v>63</v>
      </c>
      <c r="AY96" s="347">
        <f t="shared" ref="AY96:BI96" si="315">IF((AY31-AY27)=0,"",AY87/(AY31-AY27))</f>
        <v>8.0680946378352582E-3</v>
      </c>
      <c r="AZ96" s="347">
        <f t="shared" si="315"/>
        <v>1.0728554963412596E-2</v>
      </c>
      <c r="BA96" s="347">
        <f t="shared" si="315"/>
        <v>1.0790764036421874E-2</v>
      </c>
      <c r="BB96" s="347">
        <f t="shared" si="315"/>
        <v>1.08316236302878E-2</v>
      </c>
      <c r="BC96" s="350">
        <f t="shared" si="315"/>
        <v>1.0364357995685509E-2</v>
      </c>
      <c r="BD96" s="348">
        <f t="shared" si="315"/>
        <v>2.2947938911881464E-2</v>
      </c>
      <c r="BE96" s="347">
        <f t="shared" si="315"/>
        <v>2.8486410210971563E-2</v>
      </c>
      <c r="BF96" s="347">
        <f t="shared" si="315"/>
        <v>3.4607635628656895E-2</v>
      </c>
      <c r="BG96" s="347">
        <f t="shared" si="315"/>
        <v>3.518112541468308E-2</v>
      </c>
      <c r="BH96" s="351">
        <f t="shared" si="315"/>
        <v>3.1580106747235964E-2</v>
      </c>
      <c r="BI96" s="348">
        <f t="shared" si="315"/>
        <v>1.6680877175204351E-2</v>
      </c>
      <c r="BJ96" s="209">
        <v>63</v>
      </c>
      <c r="BK96" s="347" t="str">
        <f t="shared" ref="BK96:BU96" si="316">IF((BK31-BK27)=0,"",BK87/(BK31-BK27))</f>
        <v/>
      </c>
      <c r="BL96" s="347" t="str">
        <f t="shared" si="316"/>
        <v/>
      </c>
      <c r="BM96" s="347" t="str">
        <f t="shared" si="316"/>
        <v/>
      </c>
      <c r="BN96" s="347" t="str">
        <f t="shared" si="316"/>
        <v/>
      </c>
      <c r="BO96" s="350" t="str">
        <f t="shared" si="316"/>
        <v/>
      </c>
      <c r="BP96" s="348" t="str">
        <f t="shared" si="316"/>
        <v/>
      </c>
      <c r="BQ96" s="347" t="str">
        <f t="shared" si="316"/>
        <v/>
      </c>
      <c r="BR96" s="347" t="str">
        <f t="shared" si="316"/>
        <v/>
      </c>
      <c r="BS96" s="347" t="str">
        <f t="shared" si="316"/>
        <v/>
      </c>
      <c r="BT96" s="351" t="str">
        <f t="shared" si="316"/>
        <v/>
      </c>
      <c r="BU96" s="348" t="str">
        <f t="shared" si="316"/>
        <v/>
      </c>
      <c r="BV96" s="209">
        <v>63</v>
      </c>
      <c r="BW96" s="347">
        <f t="shared" ref="BW96:CG96" si="317">IF((BW31-BW27)=0,"",BW87/(BW31-BW27))</f>
        <v>6.9047204630424304E-3</v>
      </c>
      <c r="BX96" s="347">
        <f t="shared" si="317"/>
        <v>8.6579022947754197E-3</v>
      </c>
      <c r="BY96" s="347">
        <f t="shared" si="317"/>
        <v>7.2282066199266769E-3</v>
      </c>
      <c r="BZ96" s="347">
        <f t="shared" si="317"/>
        <v>6.2290859708128993E-3</v>
      </c>
      <c r="CA96" s="350">
        <f t="shared" si="317"/>
        <v>7.1334512161934302E-3</v>
      </c>
      <c r="CB96" s="348">
        <f t="shared" si="317"/>
        <v>2.2467166254610198E-2</v>
      </c>
      <c r="CC96" s="347">
        <f t="shared" si="317"/>
        <v>2.6447444544467496E-2</v>
      </c>
      <c r="CD96" s="347">
        <f t="shared" si="317"/>
        <v>2.8784742740666731E-2</v>
      </c>
      <c r="CE96" s="347">
        <f t="shared" si="317"/>
        <v>3.1522969429163619E-2</v>
      </c>
      <c r="CF96" s="351">
        <f t="shared" si="317"/>
        <v>2.7068331904749918E-2</v>
      </c>
      <c r="CG96" s="348">
        <f t="shared" si="317"/>
        <v>1.2252401393302132E-2</v>
      </c>
      <c r="CH96" s="209">
        <v>63</v>
      </c>
      <c r="CI96" s="351">
        <f t="shared" ref="CI96:CW96" si="318">IF((CI31-CI27)=0,"",CI87/(CI31-CI27))</f>
        <v>4.6069589542990501E-2</v>
      </c>
      <c r="CJ96" s="351">
        <f t="shared" si="318"/>
        <v>5.1613457048458523E-2</v>
      </c>
      <c r="CK96" s="351">
        <f t="shared" si="318"/>
        <v>6.5604605100665098E-2</v>
      </c>
      <c r="CL96" s="351">
        <f t="shared" si="318"/>
        <v>6.5648309352296541E-2</v>
      </c>
      <c r="CM96" s="373">
        <f t="shared" si="318"/>
        <v>0.12979033300846793</v>
      </c>
      <c r="CN96" s="351">
        <f t="shared" si="318"/>
        <v>4.5646662020877589E-2</v>
      </c>
      <c r="CO96" s="351">
        <f t="shared" si="318"/>
        <v>5.1605816658465559E-2</v>
      </c>
      <c r="CP96" s="351">
        <f t="shared" si="318"/>
        <v>6.4742418635273302E-2</v>
      </c>
      <c r="CQ96" s="351">
        <f t="shared" si="318"/>
        <v>6.4775950489866313E-2</v>
      </c>
      <c r="CR96" s="373">
        <f t="shared" si="318"/>
        <v>0.28512759418219136</v>
      </c>
      <c r="CS96" s="351">
        <f t="shared" si="318"/>
        <v>4.5820856569781271E-2</v>
      </c>
      <c r="CT96" s="351">
        <f t="shared" si="318"/>
        <v>5.1609096472948687E-2</v>
      </c>
      <c r="CU96" s="351">
        <f t="shared" si="318"/>
        <v>6.5121117686086222E-2</v>
      </c>
      <c r="CV96" s="351">
        <f t="shared" si="318"/>
        <v>6.515804730596983E-2</v>
      </c>
      <c r="CW96" s="373">
        <f t="shared" si="318"/>
        <v>9.0500944662581087E-2</v>
      </c>
    </row>
    <row r="97" spans="1:106" s="283" customFormat="1" ht="15.75" customHeight="1">
      <c r="A97" s="282"/>
      <c r="N97" s="209"/>
      <c r="Z97" s="209"/>
      <c r="AL97" s="209"/>
      <c r="AX97" s="209"/>
      <c r="BJ97" s="374"/>
    </row>
    <row r="98" spans="1:106" s="283" customFormat="1" ht="15.75" customHeight="1">
      <c r="A98" s="282"/>
    </row>
    <row r="99" spans="1:106" s="283" customFormat="1" ht="15.75" customHeight="1">
      <c r="C99" s="285"/>
      <c r="D99" s="285"/>
      <c r="E99" s="285"/>
      <c r="F99" s="285"/>
      <c r="H99" s="285"/>
      <c r="I99" s="285"/>
      <c r="J99" s="285"/>
      <c r="K99" s="285"/>
      <c r="O99" s="285"/>
      <c r="P99" s="285"/>
      <c r="Q99" s="285"/>
      <c r="R99" s="285"/>
      <c r="T99" s="285"/>
      <c r="U99" s="285"/>
      <c r="V99" s="285"/>
      <c r="W99" s="285"/>
      <c r="AA99" s="285"/>
      <c r="AB99" s="285"/>
      <c r="AC99" s="285"/>
      <c r="AD99" s="285"/>
      <c r="AF99" s="285"/>
      <c r="AG99" s="285"/>
      <c r="AH99" s="285"/>
      <c r="AI99" s="285"/>
      <c r="AM99" s="285"/>
      <c r="AN99" s="285"/>
      <c r="AO99" s="285"/>
      <c r="AP99" s="285"/>
      <c r="AR99" s="285"/>
      <c r="AS99" s="285"/>
      <c r="AT99" s="285"/>
      <c r="AU99" s="285"/>
      <c r="AY99" s="285"/>
      <c r="AZ99" s="285"/>
      <c r="BA99" s="285"/>
      <c r="BB99" s="285"/>
      <c r="BD99" s="285"/>
      <c r="BE99" s="285"/>
      <c r="BF99" s="285"/>
      <c r="BG99" s="285"/>
      <c r="BK99" s="285"/>
      <c r="BL99" s="285"/>
      <c r="BM99" s="285"/>
      <c r="BN99" s="285"/>
      <c r="BP99" s="285"/>
      <c r="BQ99" s="285"/>
      <c r="BR99" s="285"/>
      <c r="BS99" s="285"/>
      <c r="BW99" s="285"/>
      <c r="BX99" s="285"/>
      <c r="BY99" s="285"/>
      <c r="BZ99" s="285"/>
      <c r="CB99" s="285"/>
      <c r="CC99" s="285"/>
      <c r="CD99" s="285"/>
      <c r="CE99" s="285"/>
      <c r="CX99" s="285"/>
      <c r="CY99" s="285"/>
      <c r="CZ99" s="285"/>
      <c r="DA99" s="285"/>
      <c r="DB99" s="285"/>
    </row>
    <row r="100" spans="1:106" s="283" customFormat="1" ht="15.75" customHeight="1">
      <c r="C100" s="285"/>
      <c r="H100" s="285"/>
      <c r="O100" s="285"/>
      <c r="T100" s="285"/>
      <c r="AA100" s="285"/>
      <c r="AF100" s="285"/>
      <c r="AM100" s="285"/>
      <c r="AR100" s="285"/>
      <c r="AY100" s="285"/>
      <c r="BD100" s="285"/>
      <c r="BK100" s="285"/>
      <c r="BP100" s="285"/>
      <c r="BW100" s="285"/>
      <c r="CB100" s="285"/>
      <c r="CX100" s="285"/>
      <c r="CZ100" s="285"/>
      <c r="DB100" s="285"/>
    </row>
    <row r="101" spans="1:106" s="283" customFormat="1" ht="15.75" customHeight="1"/>
    <row r="102" spans="1:106" s="283" customFormat="1">
      <c r="C102" s="285"/>
      <c r="D102" s="285"/>
      <c r="E102" s="285"/>
      <c r="F102" s="285"/>
      <c r="H102" s="285"/>
      <c r="I102" s="285"/>
      <c r="J102" s="285"/>
      <c r="K102" s="285"/>
      <c r="O102" s="285"/>
      <c r="P102" s="285"/>
      <c r="Q102" s="285"/>
      <c r="R102" s="285"/>
      <c r="T102" s="285"/>
      <c r="U102" s="285"/>
      <c r="V102" s="285"/>
      <c r="W102" s="285"/>
      <c r="AA102" s="285"/>
      <c r="AB102" s="285"/>
      <c r="AC102" s="285"/>
      <c r="AD102" s="285"/>
      <c r="AF102" s="285"/>
      <c r="AG102" s="285"/>
      <c r="AH102" s="285"/>
      <c r="AI102" s="285"/>
      <c r="AM102" s="285"/>
      <c r="AN102" s="285"/>
      <c r="AO102" s="285"/>
      <c r="AP102" s="285"/>
      <c r="AR102" s="285"/>
      <c r="AS102" s="285"/>
      <c r="AT102" s="285"/>
      <c r="AU102" s="285"/>
      <c r="AY102" s="285"/>
      <c r="AZ102" s="285"/>
      <c r="BA102" s="285"/>
      <c r="BB102" s="285"/>
      <c r="BD102" s="285"/>
      <c r="BE102" s="285"/>
      <c r="BF102" s="285"/>
      <c r="BG102" s="285"/>
      <c r="BK102" s="285"/>
      <c r="BL102" s="285"/>
      <c r="BM102" s="285"/>
      <c r="BN102" s="285"/>
      <c r="BP102" s="285"/>
      <c r="BQ102" s="285"/>
      <c r="BR102" s="285"/>
      <c r="BS102" s="285"/>
      <c r="BW102" s="285"/>
      <c r="BX102" s="285"/>
      <c r="BY102" s="285"/>
      <c r="BZ102" s="285"/>
      <c r="CB102" s="285"/>
      <c r="CC102" s="285"/>
      <c r="CD102" s="285"/>
      <c r="CE102" s="285"/>
      <c r="CX102" s="285"/>
      <c r="CY102" s="285"/>
      <c r="CZ102" s="285"/>
      <c r="DA102" s="285"/>
      <c r="DB102" s="285"/>
    </row>
    <row r="103" spans="1:106" s="283" customFormat="1">
      <c r="C103" s="285"/>
      <c r="H103" s="285"/>
      <c r="O103" s="285"/>
      <c r="T103" s="285"/>
      <c r="AA103" s="285"/>
      <c r="AF103" s="285"/>
      <c r="AM103" s="285"/>
      <c r="AR103" s="285"/>
      <c r="AY103" s="285"/>
      <c r="BD103" s="285"/>
      <c r="BK103" s="285"/>
      <c r="BP103" s="285"/>
      <c r="BW103" s="285"/>
      <c r="CB103" s="285"/>
      <c r="CX103" s="285"/>
      <c r="CZ103" s="285"/>
      <c r="DB103" s="285"/>
    </row>
    <row r="104" spans="1:106" s="283" customFormat="1"/>
    <row r="105" spans="1:106" s="283" customFormat="1">
      <c r="CX105" s="285"/>
      <c r="CZ105" s="285"/>
      <c r="DB105" s="285"/>
    </row>
    <row r="106" spans="1:106" s="283" customFormat="1">
      <c r="CX106" s="285"/>
      <c r="CZ106" s="285"/>
      <c r="DB106" s="285"/>
    </row>
    <row r="107" spans="1:106" s="283" customFormat="1">
      <c r="CX107" s="285"/>
      <c r="CZ107" s="285"/>
      <c r="DB107" s="285"/>
    </row>
    <row r="108" spans="1:106" s="283" customFormat="1"/>
    <row r="109" spans="1:106" s="283" customFormat="1">
      <c r="CX109" s="285"/>
      <c r="CZ109" s="285"/>
      <c r="DB109" s="285"/>
    </row>
    <row r="110" spans="1:106" s="283" customFormat="1"/>
    <row r="111" spans="1:106" s="283" customFormat="1"/>
    <row r="112" spans="1:106" s="283" customFormat="1"/>
    <row r="113" s="283" customFormat="1"/>
    <row r="114" s="283" customFormat="1"/>
    <row r="115" s="283" customFormat="1"/>
    <row r="116" s="283" customFormat="1"/>
    <row r="117" s="283" customFormat="1"/>
    <row r="118" s="283" customFormat="1"/>
    <row r="119" s="283" customFormat="1"/>
    <row r="120" s="283" customFormat="1"/>
    <row r="121" s="283" customFormat="1"/>
    <row r="122" s="283" customFormat="1"/>
    <row r="123" s="283" customFormat="1"/>
    <row r="124" s="283" customFormat="1"/>
    <row r="125" s="283" customFormat="1"/>
    <row r="126" s="283" customFormat="1"/>
    <row r="127" s="283" customFormat="1"/>
    <row r="128" s="283" customFormat="1"/>
    <row r="129" s="283" customFormat="1"/>
    <row r="130" s="283" customFormat="1"/>
    <row r="131" s="283" customFormat="1"/>
    <row r="132" s="283" customFormat="1"/>
    <row r="133" s="283" customFormat="1"/>
    <row r="134" s="283" customFormat="1"/>
    <row r="135" s="283" customFormat="1"/>
    <row r="136" s="283" customFormat="1"/>
    <row r="137" s="283" customFormat="1"/>
    <row r="138" s="283" customFormat="1"/>
    <row r="139" s="283" customFormat="1"/>
    <row r="140" s="283" customFormat="1"/>
    <row r="141" s="283" customFormat="1"/>
    <row r="142" s="283" customFormat="1"/>
    <row r="143" s="283" customFormat="1"/>
    <row r="144" s="283" customFormat="1"/>
    <row r="145" s="283" customFormat="1"/>
    <row r="146" s="283" customFormat="1"/>
    <row r="147" s="283" customFormat="1"/>
    <row r="148" s="283" customFormat="1"/>
    <row r="149" s="283" customFormat="1"/>
    <row r="150" s="283" customFormat="1"/>
    <row r="151" s="283" customFormat="1"/>
    <row r="152" s="283" customFormat="1"/>
    <row r="153" s="283" customFormat="1"/>
    <row r="154" s="283" customFormat="1"/>
    <row r="155" s="283" customFormat="1"/>
    <row r="156" s="283" customFormat="1"/>
    <row r="157" s="283" customFormat="1"/>
    <row r="158" s="283" customFormat="1"/>
    <row r="159" s="283" customFormat="1"/>
    <row r="160" s="283" customFormat="1"/>
    <row r="161" s="283" customFormat="1"/>
    <row r="162" s="283" customFormat="1"/>
    <row r="163" s="283" customFormat="1"/>
    <row r="164" s="283" customFormat="1"/>
    <row r="165" s="283" customFormat="1"/>
    <row r="166" s="283" customFormat="1"/>
    <row r="167" s="283" customFormat="1"/>
    <row r="168" s="283" customFormat="1"/>
    <row r="169" s="283" customFormat="1"/>
    <row r="170" s="283" customFormat="1"/>
    <row r="171" s="283" customFormat="1"/>
    <row r="172" s="283" customFormat="1"/>
    <row r="173" s="283" customFormat="1"/>
    <row r="174" s="283" customFormat="1"/>
    <row r="175" s="283" customFormat="1"/>
    <row r="176" s="283" customFormat="1"/>
    <row r="177" s="283" customFormat="1"/>
    <row r="178" s="283" customFormat="1"/>
    <row r="179" s="283" customFormat="1"/>
    <row r="180" s="283" customFormat="1"/>
    <row r="181" s="283" customFormat="1"/>
    <row r="182" s="283" customFormat="1"/>
    <row r="183" s="283" customFormat="1"/>
    <row r="184" s="283" customFormat="1"/>
    <row r="185" s="283" customFormat="1"/>
    <row r="186" s="283" customFormat="1"/>
    <row r="187" s="283" customFormat="1"/>
    <row r="188" s="283" customFormat="1"/>
    <row r="189" s="283" customFormat="1"/>
    <row r="190" s="283" customFormat="1"/>
    <row r="191" s="283" customFormat="1"/>
    <row r="192" s="283" customFormat="1"/>
    <row r="193" s="283" customFormat="1"/>
    <row r="194" s="283" customFormat="1"/>
    <row r="195" s="283" customFormat="1"/>
    <row r="196" s="283" customFormat="1"/>
    <row r="197" s="283" customFormat="1"/>
    <row r="198" s="283" customFormat="1"/>
    <row r="199" s="283" customFormat="1"/>
    <row r="200" s="283" customFormat="1"/>
    <row r="201" s="283" customFormat="1"/>
    <row r="202" s="283" customFormat="1"/>
    <row r="203" s="283" customFormat="1"/>
    <row r="204" s="283" customFormat="1"/>
    <row r="205" s="283" customFormat="1"/>
    <row r="206" s="283" customFormat="1"/>
    <row r="207" s="283" customFormat="1"/>
    <row r="208" s="283" customFormat="1"/>
    <row r="209" s="283" customFormat="1"/>
    <row r="210" s="283" customFormat="1"/>
    <row r="211" s="283" customFormat="1"/>
    <row r="212" s="283" customFormat="1"/>
    <row r="213" s="283" customFormat="1"/>
    <row r="214" s="283" customFormat="1"/>
    <row r="215" s="283" customFormat="1"/>
    <row r="216" s="283" customFormat="1"/>
    <row r="217" s="283" customFormat="1"/>
    <row r="218" s="283" customFormat="1"/>
    <row r="219" s="283" customFormat="1"/>
    <row r="220" s="283" customFormat="1"/>
    <row r="221" s="283" customFormat="1"/>
    <row r="222" s="283" customFormat="1"/>
    <row r="223" s="283" customFormat="1"/>
    <row r="224" s="283" customFormat="1"/>
    <row r="225" s="283" customFormat="1"/>
    <row r="226" s="283" customFormat="1"/>
    <row r="227" s="283" customFormat="1"/>
    <row r="228" s="283" customFormat="1"/>
    <row r="229" s="283" customFormat="1"/>
    <row r="230" s="283" customFormat="1"/>
    <row r="231" s="283" customFormat="1"/>
    <row r="232" s="283" customFormat="1"/>
    <row r="233" s="283" customFormat="1"/>
    <row r="234" s="283" customFormat="1"/>
    <row r="235" s="283" customFormat="1"/>
    <row r="236" s="283" customFormat="1"/>
    <row r="237" s="283" customFormat="1"/>
    <row r="238" s="283" customFormat="1"/>
    <row r="239" s="283" customFormat="1"/>
    <row r="240" s="283" customFormat="1"/>
    <row r="241" s="283" customFormat="1"/>
    <row r="242" s="283" customFormat="1"/>
    <row r="243" s="283" customFormat="1"/>
    <row r="244" s="283" customFormat="1"/>
    <row r="245" s="283" customFormat="1"/>
    <row r="246" s="283" customFormat="1"/>
    <row r="247" s="283" customFormat="1"/>
    <row r="248" s="283" customFormat="1"/>
    <row r="249" s="283" customFormat="1"/>
    <row r="250" s="283" customFormat="1"/>
    <row r="251" s="283" customFormat="1"/>
    <row r="252" s="283" customFormat="1"/>
    <row r="253" s="283" customFormat="1"/>
    <row r="254" s="283" customFormat="1"/>
    <row r="255" s="283" customFormat="1"/>
    <row r="256" s="283" customFormat="1"/>
    <row r="257" s="283" customFormat="1"/>
    <row r="258" s="283" customFormat="1"/>
    <row r="259" s="283" customFormat="1"/>
    <row r="260" s="283" customFormat="1"/>
    <row r="261" s="283" customFormat="1"/>
    <row r="262" s="283" customFormat="1"/>
    <row r="263" s="283" customFormat="1"/>
    <row r="264" s="283" customFormat="1"/>
    <row r="265" s="283" customFormat="1"/>
    <row r="266" s="283" customFormat="1"/>
    <row r="267" s="283" customFormat="1"/>
    <row r="268" s="283" customFormat="1"/>
    <row r="269" s="283" customFormat="1"/>
    <row r="270" s="283" customFormat="1"/>
    <row r="271" s="283" customFormat="1"/>
    <row r="272" s="283" customFormat="1"/>
    <row r="273" s="283" customFormat="1"/>
    <row r="274" s="283" customFormat="1"/>
    <row r="275" s="283" customFormat="1"/>
    <row r="276" s="283" customFormat="1"/>
    <row r="277" s="283" customFormat="1"/>
    <row r="278" s="283" customFormat="1"/>
    <row r="279" s="283" customFormat="1"/>
    <row r="280" s="283" customFormat="1"/>
    <row r="281" s="283" customFormat="1"/>
    <row r="282" s="283" customFormat="1"/>
    <row r="283" s="283" customFormat="1"/>
    <row r="284" s="283" customFormat="1"/>
    <row r="285" s="283" customFormat="1"/>
    <row r="286" s="283" customFormat="1"/>
    <row r="287" s="283" customFormat="1"/>
    <row r="288" s="283" customFormat="1"/>
    <row r="289" s="283" customFormat="1"/>
    <row r="290" s="283" customFormat="1"/>
    <row r="291" s="283" customFormat="1"/>
    <row r="292" s="283" customFormat="1"/>
    <row r="293" s="283" customFormat="1"/>
    <row r="294" s="283" customFormat="1"/>
    <row r="295" s="283" customFormat="1"/>
    <row r="296" s="283" customFormat="1"/>
    <row r="297" s="283" customFormat="1"/>
    <row r="298" s="283" customFormat="1"/>
    <row r="299" s="283" customFormat="1"/>
    <row r="300" s="283" customFormat="1"/>
    <row r="301" s="283" customFormat="1"/>
    <row r="302" s="283" customFormat="1"/>
    <row r="303" s="283" customFormat="1"/>
    <row r="304" s="283" customFormat="1"/>
    <row r="305" s="283" customFormat="1"/>
    <row r="306" s="283" customFormat="1"/>
    <row r="307" s="283" customFormat="1"/>
    <row r="308" s="283" customFormat="1"/>
    <row r="309" s="283" customFormat="1"/>
    <row r="310" s="283" customFormat="1"/>
    <row r="311" s="283" customFormat="1"/>
    <row r="312" s="283" customFormat="1"/>
    <row r="313" s="283" customFormat="1"/>
    <row r="314" s="283" customFormat="1"/>
    <row r="315" s="283" customFormat="1"/>
    <row r="316" s="283" customFormat="1"/>
    <row r="317" s="283" customFormat="1"/>
    <row r="318" s="283" customFormat="1"/>
    <row r="319" s="283" customFormat="1"/>
    <row r="320" s="283" customFormat="1"/>
    <row r="321" s="283" customFormat="1"/>
    <row r="322" s="283" customFormat="1"/>
    <row r="323" s="283" customFormat="1"/>
    <row r="324" s="283" customFormat="1"/>
    <row r="325" s="283" customFormat="1"/>
    <row r="326" s="283" customFormat="1"/>
    <row r="327" s="283" customFormat="1"/>
    <row r="328" s="283" customFormat="1"/>
    <row r="329" s="283" customFormat="1"/>
    <row r="330" s="283" customFormat="1"/>
    <row r="331" s="283" customFormat="1"/>
    <row r="332" s="283" customFormat="1"/>
    <row r="333" s="283" customFormat="1"/>
    <row r="334" s="283" customFormat="1"/>
    <row r="335" s="283" customFormat="1"/>
    <row r="336" s="283" customFormat="1"/>
    <row r="337" s="283" customFormat="1"/>
    <row r="338" s="283" customFormat="1"/>
    <row r="339" s="283" customFormat="1"/>
    <row r="340" s="283" customFormat="1"/>
    <row r="341" s="283" customFormat="1"/>
  </sheetData>
  <sheetProtection formatColumns="0"/>
  <mergeCells count="18">
    <mergeCell ref="CW10:CW12"/>
    <mergeCell ref="AX10:AX12"/>
    <mergeCell ref="BI11:BI12"/>
    <mergeCell ref="AL10:AL12"/>
    <mergeCell ref="AW11:AW12"/>
    <mergeCell ref="CG11:CG12"/>
    <mergeCell ref="CH10:CH12"/>
    <mergeCell ref="CM10:CM12"/>
    <mergeCell ref="CR10:CR12"/>
    <mergeCell ref="BJ10:BJ12"/>
    <mergeCell ref="BU11:BU12"/>
    <mergeCell ref="BV10:BV12"/>
    <mergeCell ref="B10:B12"/>
    <mergeCell ref="M11:M12"/>
    <mergeCell ref="Z10:Z12"/>
    <mergeCell ref="AK11:AK12"/>
    <mergeCell ref="N10:N12"/>
    <mergeCell ref="Y11:Y12"/>
  </mergeCells>
  <pageMargins left="0.25" right="0.25" top="0.5" bottom="0.75" header="0.3" footer="0.3"/>
  <pageSetup paperSize="9" scale="73"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G341"/>
  <sheetViews>
    <sheetView zoomScale="90" zoomScaleNormal="90" workbookViewId="0">
      <pane xSplit="1" ySplit="12" topLeftCell="CM34" activePane="bottomRight" state="frozen"/>
      <selection pane="bottomRight" activeCell="AD29" sqref="AD29"/>
      <selection pane="bottomLeft" activeCell="AD29" sqref="AD29"/>
      <selection pane="topRight" activeCell="AD29" sqref="AD29"/>
    </sheetView>
  </sheetViews>
  <sheetFormatPr defaultColWidth="9.42578125" defaultRowHeight="12.6"/>
  <cols>
    <col min="1" max="1" width="49.42578125" style="119" bestFit="1" customWidth="1"/>
    <col min="2" max="2" width="8.5703125" style="119" bestFit="1" customWidth="1"/>
    <col min="3" max="13" width="15.5703125" style="119" customWidth="1"/>
    <col min="14" max="14" width="7.42578125" style="119" bestFit="1" customWidth="1"/>
    <col min="15" max="25" width="15.5703125" style="119" customWidth="1"/>
    <col min="26" max="26" width="7.42578125" style="119" bestFit="1" customWidth="1"/>
    <col min="27" max="37" width="15.5703125" style="119" customWidth="1"/>
    <col min="38" max="38" width="7.42578125" style="119" bestFit="1" customWidth="1"/>
    <col min="39" max="49" width="15.5703125" style="119" customWidth="1"/>
    <col min="50" max="50" width="7.42578125" style="119" bestFit="1" customWidth="1"/>
    <col min="51" max="61" width="15.5703125" style="119" customWidth="1"/>
    <col min="62" max="62" width="7.42578125" style="119" bestFit="1" customWidth="1"/>
    <col min="63" max="73" width="15.5703125" style="119" customWidth="1"/>
    <col min="74" max="74" width="7.42578125" style="119" bestFit="1" customWidth="1"/>
    <col min="75" max="85" width="15.5703125" style="119" customWidth="1"/>
    <col min="86" max="86" width="7.42578125" style="119" bestFit="1" customWidth="1"/>
    <col min="87" max="101" width="15.5703125" style="119" customWidth="1"/>
    <col min="102" max="102" width="13.42578125" style="283" bestFit="1" customWidth="1"/>
    <col min="103" max="103" width="11.42578125" style="283" bestFit="1" customWidth="1"/>
    <col min="104" max="104" width="13.42578125" style="283" bestFit="1" customWidth="1"/>
    <col min="105" max="105" width="11.42578125" style="283" bestFit="1" customWidth="1"/>
    <col min="106" max="106" width="13.42578125" style="283" bestFit="1" customWidth="1"/>
    <col min="107" max="135" width="9.42578125" style="283"/>
    <col min="136" max="16384" width="9.42578125" style="119"/>
  </cols>
  <sheetData>
    <row r="1" spans="1:137" s="162" customFormat="1" ht="27" customHeight="1">
      <c r="A1" s="15" t="s">
        <v>1371</v>
      </c>
      <c r="E1" s="163"/>
      <c r="F1" s="163"/>
      <c r="G1" s="287"/>
      <c r="H1" s="163"/>
      <c r="I1" s="163"/>
      <c r="J1" s="163"/>
      <c r="K1" s="163"/>
      <c r="L1" s="287"/>
      <c r="M1" s="163"/>
      <c r="N1" s="163"/>
      <c r="O1" s="163"/>
      <c r="P1" s="163"/>
      <c r="Q1" s="163"/>
      <c r="R1" s="163"/>
      <c r="S1" s="287"/>
      <c r="T1" s="163"/>
      <c r="U1" s="163"/>
      <c r="V1" s="163"/>
      <c r="W1" s="163"/>
      <c r="X1" s="287"/>
      <c r="Y1" s="163"/>
      <c r="Z1" s="163"/>
      <c r="AA1" s="163"/>
      <c r="AB1" s="163"/>
      <c r="AC1" s="163"/>
      <c r="AD1" s="163"/>
      <c r="AE1" s="287"/>
      <c r="AF1" s="163"/>
      <c r="AG1" s="163"/>
      <c r="AH1" s="163"/>
      <c r="AI1" s="163"/>
      <c r="AJ1" s="287"/>
      <c r="AK1" s="163"/>
      <c r="AL1" s="163"/>
      <c r="AM1" s="163"/>
      <c r="AN1" s="163"/>
      <c r="AO1" s="163"/>
      <c r="AP1" s="163"/>
      <c r="AQ1" s="287"/>
      <c r="AR1" s="163"/>
      <c r="AS1" s="163"/>
      <c r="AT1" s="163"/>
      <c r="AU1" s="163"/>
      <c r="AV1" s="287"/>
      <c r="AW1" s="163"/>
      <c r="AX1" s="163"/>
      <c r="AY1" s="163"/>
      <c r="AZ1" s="163"/>
      <c r="BA1" s="163"/>
      <c r="BB1" s="163"/>
      <c r="BC1" s="287"/>
      <c r="BD1" s="163"/>
      <c r="BE1" s="163"/>
      <c r="BF1" s="163"/>
      <c r="BG1" s="163"/>
      <c r="BH1" s="287"/>
      <c r="BI1" s="163"/>
      <c r="BJ1" s="163"/>
      <c r="BK1" s="163"/>
      <c r="BL1" s="163"/>
      <c r="BM1" s="163"/>
      <c r="BN1" s="163"/>
      <c r="BO1" s="287"/>
      <c r="BP1" s="163"/>
      <c r="BQ1" s="163"/>
      <c r="BR1" s="163"/>
      <c r="BS1" s="163"/>
      <c r="BT1" s="287"/>
      <c r="BU1" s="163"/>
      <c r="BV1" s="163"/>
      <c r="BW1" s="163"/>
      <c r="BX1" s="163"/>
      <c r="BY1" s="163"/>
      <c r="BZ1" s="163"/>
      <c r="CA1" s="287"/>
      <c r="CB1" s="163"/>
      <c r="CC1" s="163"/>
      <c r="CD1" s="163"/>
      <c r="CE1" s="163"/>
      <c r="CF1" s="287"/>
      <c r="CG1" s="163"/>
      <c r="CH1" s="163"/>
      <c r="CI1" s="163"/>
      <c r="CJ1" s="163"/>
      <c r="CK1" s="163"/>
      <c r="CL1" s="163"/>
      <c r="CM1" s="163"/>
      <c r="CN1" s="163"/>
      <c r="CO1" s="163"/>
      <c r="CP1" s="163"/>
      <c r="CQ1" s="163"/>
      <c r="CR1" s="163"/>
      <c r="CS1" s="163"/>
      <c r="CT1" s="163"/>
      <c r="CU1" s="163"/>
      <c r="CV1" s="163"/>
      <c r="CW1" s="163"/>
      <c r="CX1" s="163"/>
      <c r="CY1" s="163"/>
      <c r="CZ1" s="163"/>
      <c r="DA1" s="163"/>
      <c r="DB1" s="163"/>
      <c r="DC1" s="163"/>
      <c r="DD1" s="163"/>
      <c r="DE1" s="163"/>
      <c r="DF1" s="163"/>
      <c r="DG1" s="163"/>
      <c r="DH1" s="163"/>
      <c r="DI1" s="163"/>
      <c r="DJ1" s="163"/>
      <c r="DK1" s="163"/>
      <c r="DL1" s="163"/>
      <c r="DM1" s="163"/>
      <c r="DN1" s="163"/>
      <c r="DO1" s="163"/>
      <c r="DP1" s="163"/>
      <c r="DQ1" s="163"/>
      <c r="DR1" s="163"/>
      <c r="DS1" s="163"/>
      <c r="DT1" s="163"/>
      <c r="DU1" s="163"/>
      <c r="DV1" s="163"/>
      <c r="DW1" s="163"/>
      <c r="DX1" s="163"/>
      <c r="DY1" s="163"/>
      <c r="DZ1" s="163"/>
      <c r="EA1" s="163"/>
      <c r="EB1" s="163"/>
      <c r="EC1" s="163"/>
      <c r="ED1" s="163"/>
      <c r="EE1" s="163"/>
    </row>
    <row r="2" spans="1:137" s="162" customFormat="1" ht="15.6">
      <c r="A2" s="122" t="s">
        <v>1353</v>
      </c>
      <c r="B2" s="352" t="str">
        <f>'Schedule 3A_Income Statement'!B2</f>
        <v>Tufts Health Public Plan, Inc.</v>
      </c>
      <c r="C2" s="353"/>
      <c r="D2" s="353"/>
      <c r="E2" s="353"/>
      <c r="F2" s="353"/>
      <c r="G2" s="375"/>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c r="DP2" s="163"/>
      <c r="DQ2" s="163"/>
      <c r="DR2" s="163"/>
      <c r="DS2" s="163"/>
      <c r="DT2" s="163"/>
      <c r="DU2" s="163"/>
      <c r="DV2" s="163"/>
      <c r="DW2" s="163"/>
      <c r="DX2" s="163"/>
      <c r="DY2" s="163"/>
      <c r="DZ2" s="163"/>
      <c r="EA2" s="163"/>
      <c r="EB2" s="163"/>
      <c r="EC2" s="163"/>
      <c r="ED2" s="163"/>
      <c r="EE2" s="163"/>
      <c r="EF2" s="163"/>
      <c r="EG2" s="163"/>
    </row>
    <row r="3" spans="1:137" s="162" customFormat="1" ht="15.6">
      <c r="A3" s="122" t="s">
        <v>1338</v>
      </c>
      <c r="B3" s="449" t="str">
        <f>'Schedule 3A_Income Statement'!B3</f>
        <v>01/01/2023 to 12/31/2023</v>
      </c>
      <c r="C3" s="450"/>
      <c r="D3" s="450"/>
      <c r="E3" s="450"/>
      <c r="F3" s="450"/>
      <c r="G3" s="375"/>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row>
    <row r="4" spans="1:137" s="162" customFormat="1" ht="15.6">
      <c r="A4" s="122" t="s">
        <v>1356</v>
      </c>
      <c r="B4" s="355">
        <f>'Schedule 3A_Income Statement'!B4</f>
        <v>45382</v>
      </c>
      <c r="C4" s="353"/>
      <c r="D4" s="353"/>
      <c r="E4" s="353"/>
      <c r="F4" s="353"/>
      <c r="G4" s="375"/>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row>
    <row r="5" spans="1:137" s="162" customFormat="1" ht="15.6">
      <c r="A5" s="122" t="s">
        <v>1357</v>
      </c>
      <c r="B5" s="352" t="str">
        <f>'Schedule 3A_Income Statement'!B5</f>
        <v>Jeffrey Muehlberg</v>
      </c>
      <c r="C5" s="353"/>
      <c r="D5" s="353"/>
      <c r="E5" s="353"/>
      <c r="F5" s="353"/>
      <c r="G5" s="375"/>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row>
    <row r="6" spans="1:137" s="162" customFormat="1" ht="15.6">
      <c r="A6" s="122" t="s">
        <v>1341</v>
      </c>
      <c r="B6" s="355">
        <f>'Schedule 3A_Income Statement'!B6</f>
        <v>45412</v>
      </c>
      <c r="C6" s="353"/>
      <c r="D6" s="353"/>
      <c r="E6" s="353"/>
      <c r="F6" s="353"/>
      <c r="G6" s="375"/>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row>
    <row r="7" spans="1:137" s="162" customFormat="1" ht="12.95">
      <c r="A7" s="210" t="s">
        <v>1342</v>
      </c>
      <c r="B7" s="164"/>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row>
    <row r="8" spans="1:137" s="162" customFormat="1" ht="12.95">
      <c r="A8" s="210" t="s">
        <v>49</v>
      </c>
      <c r="B8" s="164"/>
      <c r="E8" s="163"/>
      <c r="F8" s="163"/>
      <c r="G8" s="163"/>
      <c r="H8" s="163"/>
      <c r="I8" s="163"/>
      <c r="J8" s="163"/>
      <c r="K8" s="163"/>
      <c r="L8" s="163"/>
      <c r="M8" s="163"/>
      <c r="N8" s="310"/>
      <c r="O8" s="163"/>
      <c r="P8" s="163"/>
      <c r="Q8" s="163"/>
      <c r="R8" s="163"/>
      <c r="S8" s="163"/>
      <c r="T8" s="163"/>
      <c r="U8" s="163"/>
      <c r="V8" s="163"/>
      <c r="W8" s="163"/>
      <c r="X8" s="163"/>
      <c r="Y8" s="163"/>
      <c r="Z8" s="310"/>
      <c r="AA8" s="163"/>
      <c r="AB8" s="163"/>
      <c r="AC8" s="163"/>
      <c r="AD8" s="163"/>
      <c r="AE8" s="163"/>
      <c r="AF8" s="163"/>
      <c r="AG8" s="163"/>
      <c r="AH8" s="163"/>
      <c r="AI8" s="163"/>
      <c r="AJ8" s="163"/>
      <c r="AK8" s="163"/>
      <c r="AL8" s="310"/>
      <c r="AM8" s="163"/>
      <c r="AN8" s="163"/>
      <c r="AO8" s="163"/>
      <c r="AP8" s="163"/>
      <c r="AQ8" s="163"/>
      <c r="AR8" s="163"/>
      <c r="AS8" s="163"/>
      <c r="AT8" s="163"/>
      <c r="AU8" s="163"/>
      <c r="AV8" s="163"/>
      <c r="AW8" s="163"/>
      <c r="AX8" s="310"/>
      <c r="AY8" s="163"/>
      <c r="AZ8" s="163"/>
      <c r="BA8" s="163"/>
      <c r="BB8" s="163"/>
      <c r="BC8" s="163"/>
      <c r="BD8" s="163"/>
      <c r="BE8" s="163"/>
      <c r="BF8" s="163"/>
      <c r="BG8" s="163"/>
      <c r="BH8" s="163"/>
      <c r="BI8" s="163"/>
      <c r="BJ8" s="310"/>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row>
    <row r="9" spans="1:137" s="162" customFormat="1" ht="12.95">
      <c r="A9" s="210"/>
      <c r="B9" s="164"/>
      <c r="E9" s="163"/>
      <c r="F9" s="163"/>
      <c r="G9" s="163"/>
      <c r="H9" s="163"/>
      <c r="I9" s="163"/>
      <c r="J9" s="163"/>
      <c r="K9" s="163"/>
      <c r="L9" s="163"/>
      <c r="M9" s="163"/>
      <c r="N9" s="310"/>
      <c r="O9" s="163"/>
      <c r="P9" s="163"/>
      <c r="Q9" s="163"/>
      <c r="R9" s="163"/>
      <c r="S9" s="163"/>
      <c r="T9" s="163"/>
      <c r="U9" s="163"/>
      <c r="V9" s="163"/>
      <c r="W9" s="163"/>
      <c r="X9" s="163"/>
      <c r="Y9" s="163"/>
      <c r="Z9" s="310"/>
      <c r="AA9" s="163"/>
      <c r="AB9" s="163"/>
      <c r="AC9" s="163"/>
      <c r="AD9" s="163"/>
      <c r="AE9" s="163"/>
      <c r="AF9" s="163"/>
      <c r="AG9" s="163"/>
      <c r="AH9" s="163"/>
      <c r="AI9" s="163"/>
      <c r="AJ9" s="163"/>
      <c r="AK9" s="163"/>
      <c r="AL9" s="310"/>
      <c r="AM9" s="163"/>
      <c r="AN9" s="163"/>
      <c r="AO9" s="163"/>
      <c r="AP9" s="163"/>
      <c r="AQ9" s="163"/>
      <c r="AR9" s="163"/>
      <c r="AS9" s="163"/>
      <c r="AT9" s="163"/>
      <c r="AU9" s="163"/>
      <c r="AV9" s="163"/>
      <c r="AW9" s="163"/>
      <c r="AX9" s="310"/>
      <c r="AY9" s="163"/>
      <c r="AZ9" s="163"/>
      <c r="BA9" s="163"/>
      <c r="BB9" s="163"/>
      <c r="BC9" s="163"/>
      <c r="BD9" s="163"/>
      <c r="BE9" s="163"/>
      <c r="BF9" s="163"/>
      <c r="BG9" s="163"/>
      <c r="BH9" s="163"/>
      <c r="BI9" s="163"/>
      <c r="BJ9" s="310"/>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row>
    <row r="10" spans="1:137" s="162" customFormat="1" ht="15.75" customHeight="1">
      <c r="A10" s="358"/>
      <c r="B10" s="766" t="s">
        <v>1372</v>
      </c>
      <c r="C10" s="359" t="s">
        <v>467</v>
      </c>
      <c r="D10" s="360"/>
      <c r="E10" s="360"/>
      <c r="F10" s="360"/>
      <c r="G10" s="360"/>
      <c r="H10" s="360"/>
      <c r="I10" s="360"/>
      <c r="J10" s="360"/>
      <c r="K10" s="360"/>
      <c r="L10" s="360"/>
      <c r="M10" s="361"/>
      <c r="N10" s="766" t="s">
        <v>1372</v>
      </c>
      <c r="O10" s="359" t="s">
        <v>470</v>
      </c>
      <c r="P10" s="360"/>
      <c r="Q10" s="360"/>
      <c r="R10" s="360"/>
      <c r="S10" s="360"/>
      <c r="T10" s="360"/>
      <c r="U10" s="360"/>
      <c r="V10" s="360"/>
      <c r="W10" s="360"/>
      <c r="X10" s="360"/>
      <c r="Y10" s="361"/>
      <c r="Z10" s="766" t="s">
        <v>1372</v>
      </c>
      <c r="AA10" s="359" t="s">
        <v>473</v>
      </c>
      <c r="AB10" s="360"/>
      <c r="AC10" s="360"/>
      <c r="AD10" s="360"/>
      <c r="AE10" s="360"/>
      <c r="AF10" s="360"/>
      <c r="AG10" s="360"/>
      <c r="AH10" s="360"/>
      <c r="AI10" s="360"/>
      <c r="AJ10" s="360"/>
      <c r="AK10" s="361"/>
      <c r="AL10" s="766" t="s">
        <v>1372</v>
      </c>
      <c r="AM10" s="359" t="s">
        <v>476</v>
      </c>
      <c r="AN10" s="360"/>
      <c r="AO10" s="360"/>
      <c r="AP10" s="360"/>
      <c r="AQ10" s="360"/>
      <c r="AR10" s="360"/>
      <c r="AS10" s="360"/>
      <c r="AT10" s="360"/>
      <c r="AU10" s="360"/>
      <c r="AV10" s="360"/>
      <c r="AW10" s="361"/>
      <c r="AX10" s="766" t="s">
        <v>1372</v>
      </c>
      <c r="AY10" s="359" t="s">
        <v>479</v>
      </c>
      <c r="AZ10" s="360"/>
      <c r="BA10" s="360"/>
      <c r="BB10" s="360"/>
      <c r="BC10" s="360"/>
      <c r="BD10" s="360"/>
      <c r="BE10" s="360"/>
      <c r="BF10" s="360"/>
      <c r="BG10" s="360"/>
      <c r="BH10" s="360"/>
      <c r="BI10" s="361"/>
      <c r="BJ10" s="766" t="s">
        <v>1372</v>
      </c>
      <c r="BK10" s="359" t="s">
        <v>482</v>
      </c>
      <c r="BL10" s="360"/>
      <c r="BM10" s="360"/>
      <c r="BN10" s="360"/>
      <c r="BO10" s="360"/>
      <c r="BP10" s="360"/>
      <c r="BQ10" s="360"/>
      <c r="BR10" s="360"/>
      <c r="BS10" s="360"/>
      <c r="BT10" s="360"/>
      <c r="BU10" s="361"/>
      <c r="BV10" s="766" t="s">
        <v>1372</v>
      </c>
      <c r="BW10" s="359" t="s">
        <v>485</v>
      </c>
      <c r="BX10" s="360"/>
      <c r="BY10" s="360"/>
      <c r="BZ10" s="360"/>
      <c r="CA10" s="360"/>
      <c r="CB10" s="360"/>
      <c r="CC10" s="360"/>
      <c r="CD10" s="360"/>
      <c r="CE10" s="360"/>
      <c r="CF10" s="360"/>
      <c r="CG10" s="361"/>
      <c r="CH10" s="766" t="s">
        <v>1372</v>
      </c>
      <c r="CI10" s="539"/>
      <c r="CJ10" s="540"/>
      <c r="CK10" s="540"/>
      <c r="CL10" s="541"/>
      <c r="CM10" s="771" t="s">
        <v>1374</v>
      </c>
      <c r="CN10" s="539"/>
      <c r="CO10" s="540"/>
      <c r="CP10" s="540"/>
      <c r="CQ10" s="541"/>
      <c r="CR10" s="771" t="s">
        <v>1374</v>
      </c>
      <c r="CS10" s="539"/>
      <c r="CT10" s="540"/>
      <c r="CU10" s="540"/>
      <c r="CV10" s="541"/>
      <c r="CW10" s="771" t="s">
        <v>1374</v>
      </c>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row>
    <row r="11" spans="1:137" s="162" customFormat="1" ht="32.1" customHeight="1">
      <c r="A11" s="121" t="s">
        <v>1375</v>
      </c>
      <c r="B11" s="767"/>
      <c r="C11" s="359" t="s">
        <v>343</v>
      </c>
      <c r="D11" s="360"/>
      <c r="E11" s="360"/>
      <c r="F11" s="360"/>
      <c r="G11" s="362"/>
      <c r="H11" s="363" t="s">
        <v>1376</v>
      </c>
      <c r="I11" s="360"/>
      <c r="J11" s="360"/>
      <c r="K11" s="360"/>
      <c r="L11" s="360"/>
      <c r="M11" s="769" t="s">
        <v>1377</v>
      </c>
      <c r="N11" s="767"/>
      <c r="O11" s="360" t="s">
        <v>343</v>
      </c>
      <c r="P11" s="360"/>
      <c r="Q11" s="360"/>
      <c r="R11" s="360"/>
      <c r="S11" s="362"/>
      <c r="T11" s="363" t="s">
        <v>1376</v>
      </c>
      <c r="U11" s="360"/>
      <c r="V11" s="360"/>
      <c r="W11" s="360"/>
      <c r="X11" s="360"/>
      <c r="Y11" s="769" t="s">
        <v>1377</v>
      </c>
      <c r="Z11" s="767"/>
      <c r="AA11" s="359" t="s">
        <v>343</v>
      </c>
      <c r="AB11" s="360"/>
      <c r="AC11" s="360"/>
      <c r="AD11" s="360"/>
      <c r="AE11" s="362"/>
      <c r="AF11" s="363" t="s">
        <v>1376</v>
      </c>
      <c r="AG11" s="360"/>
      <c r="AH11" s="360"/>
      <c r="AI11" s="360"/>
      <c r="AJ11" s="360"/>
      <c r="AK11" s="769" t="s">
        <v>1377</v>
      </c>
      <c r="AL11" s="767"/>
      <c r="AM11" s="359" t="s">
        <v>343</v>
      </c>
      <c r="AN11" s="360"/>
      <c r="AO11" s="360"/>
      <c r="AP11" s="360"/>
      <c r="AQ11" s="362"/>
      <c r="AR11" s="363" t="s">
        <v>1376</v>
      </c>
      <c r="AS11" s="360"/>
      <c r="AT11" s="360"/>
      <c r="AU11" s="360"/>
      <c r="AV11" s="360"/>
      <c r="AW11" s="769" t="s">
        <v>1377</v>
      </c>
      <c r="AX11" s="767"/>
      <c r="AY11" s="359" t="s">
        <v>343</v>
      </c>
      <c r="AZ11" s="360"/>
      <c r="BA11" s="360"/>
      <c r="BB11" s="360"/>
      <c r="BC11" s="362"/>
      <c r="BD11" s="363" t="s">
        <v>1376</v>
      </c>
      <c r="BE11" s="360"/>
      <c r="BF11" s="360"/>
      <c r="BG11" s="360"/>
      <c r="BH11" s="360"/>
      <c r="BI11" s="769" t="s">
        <v>1377</v>
      </c>
      <c r="BJ11" s="767"/>
      <c r="BK11" s="359" t="s">
        <v>343</v>
      </c>
      <c r="BL11" s="360"/>
      <c r="BM11" s="360"/>
      <c r="BN11" s="360"/>
      <c r="BO11" s="362"/>
      <c r="BP11" s="363" t="s">
        <v>1376</v>
      </c>
      <c r="BQ11" s="360"/>
      <c r="BR11" s="360"/>
      <c r="BS11" s="360"/>
      <c r="BT11" s="360"/>
      <c r="BU11" s="769" t="s">
        <v>1377</v>
      </c>
      <c r="BV11" s="767"/>
      <c r="BW11" s="359" t="s">
        <v>343</v>
      </c>
      <c r="BX11" s="360"/>
      <c r="BY11" s="360"/>
      <c r="BZ11" s="360"/>
      <c r="CA11" s="362"/>
      <c r="CB11" s="363" t="s">
        <v>1376</v>
      </c>
      <c r="CC11" s="360"/>
      <c r="CD11" s="360"/>
      <c r="CE11" s="360"/>
      <c r="CF11" s="360"/>
      <c r="CG11" s="769" t="s">
        <v>1377</v>
      </c>
      <c r="CH11" s="767"/>
      <c r="CI11" s="538" t="s">
        <v>343</v>
      </c>
      <c r="CJ11" s="538"/>
      <c r="CK11" s="538"/>
      <c r="CL11" s="538"/>
      <c r="CM11" s="772"/>
      <c r="CN11" s="538" t="s">
        <v>1376</v>
      </c>
      <c r="CO11" s="538"/>
      <c r="CP11" s="538"/>
      <c r="CQ11" s="538"/>
      <c r="CR11" s="772"/>
      <c r="CS11" s="538" t="s">
        <v>1378</v>
      </c>
      <c r="CT11" s="538"/>
      <c r="CU11" s="538"/>
      <c r="CV11" s="538"/>
      <c r="CW11" s="772"/>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row>
    <row r="12" spans="1:137" ht="12.75" customHeight="1">
      <c r="A12" s="88" t="s">
        <v>1379</v>
      </c>
      <c r="B12" s="768"/>
      <c r="C12" s="279" t="s">
        <v>1344</v>
      </c>
      <c r="D12" s="279" t="s">
        <v>1348</v>
      </c>
      <c r="E12" s="279" t="s">
        <v>1349</v>
      </c>
      <c r="F12" s="279" t="s">
        <v>1350</v>
      </c>
      <c r="G12" s="591" t="s">
        <v>1351</v>
      </c>
      <c r="H12" s="280" t="s">
        <v>1344</v>
      </c>
      <c r="I12" s="279" t="s">
        <v>1348</v>
      </c>
      <c r="J12" s="279" t="s">
        <v>1349</v>
      </c>
      <c r="K12" s="279" t="s">
        <v>1350</v>
      </c>
      <c r="L12" s="591" t="s">
        <v>1351</v>
      </c>
      <c r="M12" s="770"/>
      <c r="N12" s="768"/>
      <c r="O12" s="281" t="s">
        <v>1344</v>
      </c>
      <c r="P12" s="279" t="s">
        <v>1348</v>
      </c>
      <c r="Q12" s="279" t="s">
        <v>1349</v>
      </c>
      <c r="R12" s="279" t="s">
        <v>1350</v>
      </c>
      <c r="S12" s="591" t="s">
        <v>1351</v>
      </c>
      <c r="T12" s="280" t="s">
        <v>1344</v>
      </c>
      <c r="U12" s="279" t="s">
        <v>1348</v>
      </c>
      <c r="V12" s="279" t="s">
        <v>1349</v>
      </c>
      <c r="W12" s="279" t="s">
        <v>1350</v>
      </c>
      <c r="X12" s="591" t="s">
        <v>1351</v>
      </c>
      <c r="Y12" s="770"/>
      <c r="Z12" s="768"/>
      <c r="AA12" s="279" t="s">
        <v>1344</v>
      </c>
      <c r="AB12" s="279" t="s">
        <v>1348</v>
      </c>
      <c r="AC12" s="279" t="s">
        <v>1349</v>
      </c>
      <c r="AD12" s="279" t="s">
        <v>1350</v>
      </c>
      <c r="AE12" s="591" t="s">
        <v>1351</v>
      </c>
      <c r="AF12" s="280" t="s">
        <v>1344</v>
      </c>
      <c r="AG12" s="279" t="s">
        <v>1348</v>
      </c>
      <c r="AH12" s="279" t="s">
        <v>1349</v>
      </c>
      <c r="AI12" s="279" t="s">
        <v>1350</v>
      </c>
      <c r="AJ12" s="591" t="s">
        <v>1351</v>
      </c>
      <c r="AK12" s="770"/>
      <c r="AL12" s="768"/>
      <c r="AM12" s="279" t="s">
        <v>1344</v>
      </c>
      <c r="AN12" s="279" t="s">
        <v>1348</v>
      </c>
      <c r="AO12" s="279" t="s">
        <v>1349</v>
      </c>
      <c r="AP12" s="279" t="s">
        <v>1350</v>
      </c>
      <c r="AQ12" s="591" t="s">
        <v>1351</v>
      </c>
      <c r="AR12" s="280" t="s">
        <v>1344</v>
      </c>
      <c r="AS12" s="279" t="s">
        <v>1348</v>
      </c>
      <c r="AT12" s="279" t="s">
        <v>1349</v>
      </c>
      <c r="AU12" s="279" t="s">
        <v>1350</v>
      </c>
      <c r="AV12" s="591" t="s">
        <v>1351</v>
      </c>
      <c r="AW12" s="770"/>
      <c r="AX12" s="768"/>
      <c r="AY12" s="279" t="s">
        <v>1344</v>
      </c>
      <c r="AZ12" s="279" t="s">
        <v>1348</v>
      </c>
      <c r="BA12" s="279" t="s">
        <v>1349</v>
      </c>
      <c r="BB12" s="279" t="s">
        <v>1350</v>
      </c>
      <c r="BC12" s="591" t="s">
        <v>1351</v>
      </c>
      <c r="BD12" s="280" t="s">
        <v>1344</v>
      </c>
      <c r="BE12" s="279" t="s">
        <v>1348</v>
      </c>
      <c r="BF12" s="279" t="s">
        <v>1349</v>
      </c>
      <c r="BG12" s="279" t="s">
        <v>1350</v>
      </c>
      <c r="BH12" s="591" t="s">
        <v>1351</v>
      </c>
      <c r="BI12" s="770"/>
      <c r="BJ12" s="768"/>
      <c r="BK12" s="279" t="s">
        <v>1344</v>
      </c>
      <c r="BL12" s="279" t="s">
        <v>1348</v>
      </c>
      <c r="BM12" s="279" t="s">
        <v>1349</v>
      </c>
      <c r="BN12" s="279" t="s">
        <v>1350</v>
      </c>
      <c r="BO12" s="591" t="s">
        <v>1351</v>
      </c>
      <c r="BP12" s="280" t="s">
        <v>1344</v>
      </c>
      <c r="BQ12" s="279" t="s">
        <v>1348</v>
      </c>
      <c r="BR12" s="279" t="s">
        <v>1349</v>
      </c>
      <c r="BS12" s="279" t="s">
        <v>1350</v>
      </c>
      <c r="BT12" s="591" t="s">
        <v>1351</v>
      </c>
      <c r="BU12" s="770"/>
      <c r="BV12" s="768"/>
      <c r="BW12" s="279" t="s">
        <v>1344</v>
      </c>
      <c r="BX12" s="279" t="s">
        <v>1348</v>
      </c>
      <c r="BY12" s="279" t="s">
        <v>1349</v>
      </c>
      <c r="BZ12" s="279" t="s">
        <v>1350</v>
      </c>
      <c r="CA12" s="591" t="s">
        <v>1351</v>
      </c>
      <c r="CB12" s="280" t="s">
        <v>1344</v>
      </c>
      <c r="CC12" s="279" t="s">
        <v>1348</v>
      </c>
      <c r="CD12" s="279" t="s">
        <v>1349</v>
      </c>
      <c r="CE12" s="279" t="s">
        <v>1350</v>
      </c>
      <c r="CF12" s="591" t="s">
        <v>1351</v>
      </c>
      <c r="CG12" s="770"/>
      <c r="CH12" s="768"/>
      <c r="CI12" s="159" t="s">
        <v>1344</v>
      </c>
      <c r="CJ12" s="159" t="s">
        <v>1348</v>
      </c>
      <c r="CK12" s="159" t="s">
        <v>1349</v>
      </c>
      <c r="CL12" s="160" t="s">
        <v>1350</v>
      </c>
      <c r="CM12" s="773"/>
      <c r="CN12" s="159" t="s">
        <v>1344</v>
      </c>
      <c r="CO12" s="159" t="s">
        <v>1348</v>
      </c>
      <c r="CP12" s="159" t="s">
        <v>1349</v>
      </c>
      <c r="CQ12" s="160" t="s">
        <v>1350</v>
      </c>
      <c r="CR12" s="773"/>
      <c r="CS12" s="159" t="s">
        <v>1344</v>
      </c>
      <c r="CT12" s="159" t="s">
        <v>1348</v>
      </c>
      <c r="CU12" s="159" t="s">
        <v>1349</v>
      </c>
      <c r="CV12" s="160" t="s">
        <v>1350</v>
      </c>
      <c r="CW12" s="773"/>
    </row>
    <row r="13" spans="1:137" ht="15.75" customHeight="1">
      <c r="A13" s="16" t="s">
        <v>1380</v>
      </c>
      <c r="B13" s="123"/>
      <c r="C13" s="533">
        <f>INDEX('Schedule 1_Enrollment'!$D$11:$J$31,MATCH(C12,'Schedule 1_Enrollment'!$B$10:$B$28,0)+MATCH($A$8,'Schedule 1_Enrollment'!$C$11:$C$13,0)-1,MATCH(C10,'Schedule 1_Enrollment'!$D$10:$J$10,0))</f>
        <v>1197</v>
      </c>
      <c r="D13" s="533">
        <f>INDEX('Schedule 1_Enrollment'!$D$11:$J$31,MATCH(D12,'Schedule 1_Enrollment'!$B$10:$B$28,0)+MATCH($A$8,'Schedule 1_Enrollment'!$C$11:$C$13,0)-1,MATCH(C10,'Schedule 1_Enrollment'!$D$10:$J$10,0))</f>
        <v>935</v>
      </c>
      <c r="E13" s="533">
        <f>INDEX('Schedule 1_Enrollment'!$D$11:$J$31,MATCH(E12,'Schedule 1_Enrollment'!$B$10:$B$28,0)+MATCH($A$8,'Schedule 1_Enrollment'!$C$11:$C$13,0)-1,MATCH(C10,'Schedule 1_Enrollment'!$D$10:$J$10,0))</f>
        <v>827</v>
      </c>
      <c r="F13" s="533">
        <f>INDEX('Schedule 1_Enrollment'!$D$11:$J$31,MATCH(F12,'Schedule 1_Enrollment'!$B$10:$B$28,0)+MATCH($A$8,'Schedule 1_Enrollment'!$C$11:$C$13,0)-1,MATCH(C10,'Schedule 1_Enrollment'!$D$10:$J$10,0))</f>
        <v>720</v>
      </c>
      <c r="G13" s="536">
        <f>SUM(C13:F13)</f>
        <v>3679</v>
      </c>
      <c r="H13" s="535">
        <f>INDEX('Schedule 1_Enrollment'!$D$11:$J$31,MATCH(H12,'Schedule 1_Enrollment'!$B$10:$B$28,0)+MATCH($A$8,'Schedule 1_Enrollment'!$C$11:$C$13,0)-1,MATCH(C10,'Schedule 1_Enrollment'!$D$10:$J$10,0))</f>
        <v>1197</v>
      </c>
      <c r="I13" s="533">
        <f>INDEX('Schedule 1_Enrollment'!$D$11:$J$31,MATCH(I12,'Schedule 1_Enrollment'!$B$10:$B$28,0)+MATCH($A$8,'Schedule 1_Enrollment'!$C$11:$C$13,0)-1,MATCH(C10,'Schedule 1_Enrollment'!$D$10:$J$10,0))</f>
        <v>935</v>
      </c>
      <c r="J13" s="533">
        <f>INDEX('Schedule 1_Enrollment'!$D$11:$J$31,MATCH(J12,'Schedule 1_Enrollment'!$B$10:$B$28,0)+MATCH($A$8,'Schedule 1_Enrollment'!$C$11:$C$13,0)-1,MATCH(C10,'Schedule 1_Enrollment'!$D$10:$J$10,0))</f>
        <v>827</v>
      </c>
      <c r="K13" s="533">
        <f>INDEX('Schedule 1_Enrollment'!$D$11:$J$31,MATCH(K12,'Schedule 1_Enrollment'!$B$10:$B$28,0)+MATCH($A$8,'Schedule 1_Enrollment'!$C$11:$C$13,0)-1,MATCH(C10,'Schedule 1_Enrollment'!$D$10:$J$10,0))</f>
        <v>720</v>
      </c>
      <c r="L13" s="536">
        <f>SUM(H13:K13)</f>
        <v>3679</v>
      </c>
      <c r="M13" s="533">
        <f>L13</f>
        <v>3679</v>
      </c>
      <c r="N13" s="123"/>
      <c r="O13" s="533">
        <f>INDEX('Schedule 1_Enrollment'!$D$11:$J$31,MATCH(O12,'Schedule 1_Enrollment'!$B$10:$B$28,0)+MATCH($A$8,'Schedule 1_Enrollment'!$C$11:$C$13,0)-1,MATCH(O10,'Schedule 1_Enrollment'!$D$10:$J$10,0))</f>
        <v>1670</v>
      </c>
      <c r="P13" s="533">
        <f>INDEX('Schedule 1_Enrollment'!$D$11:$J$31,MATCH(P12,'Schedule 1_Enrollment'!$B$10:$B$28,0)+MATCH($A$8,'Schedule 1_Enrollment'!$C$11:$C$13,0)-1,MATCH(O10,'Schedule 1_Enrollment'!$D$10:$J$10,0))</f>
        <v>1633</v>
      </c>
      <c r="Q13" s="533">
        <f>INDEX('Schedule 1_Enrollment'!$D$11:$J$31,MATCH(Q12,'Schedule 1_Enrollment'!$B$10:$B$28,0)+MATCH($A$8,'Schedule 1_Enrollment'!$C$11:$C$13,0)-1,MATCH(O10,'Schedule 1_Enrollment'!$D$10:$J$10,0))</f>
        <v>1471</v>
      </c>
      <c r="R13" s="533">
        <f>INDEX('Schedule 1_Enrollment'!$D$11:$J$31,MATCH(R12,'Schedule 1_Enrollment'!$B$10:$B$28,0)+MATCH($A$8,'Schedule 1_Enrollment'!$C$11:$C$13,0)-1,MATCH(O10,'Schedule 1_Enrollment'!$D$10:$J$10,0))</f>
        <v>1328</v>
      </c>
      <c r="S13" s="536">
        <f>SUM(O13:R13)</f>
        <v>6102</v>
      </c>
      <c r="T13" s="535">
        <f>INDEX('Schedule 1_Enrollment'!$D$11:$J$31,MATCH(T12,'Schedule 1_Enrollment'!$B$10:$B$28,0)+MATCH($A$8,'Schedule 1_Enrollment'!$C$11:$C$13,0)-1,MATCH(O10,'Schedule 1_Enrollment'!$D$10:$J$10,0))</f>
        <v>1670</v>
      </c>
      <c r="U13" s="533">
        <f>INDEX('Schedule 1_Enrollment'!$D$11:$J$31,MATCH(U12,'Schedule 1_Enrollment'!$B$10:$B$28,0)+MATCH($A$8,'Schedule 1_Enrollment'!$C$11:$C$13,0)-1,MATCH(O10,'Schedule 1_Enrollment'!$D$10:$J$10,0))</f>
        <v>1633</v>
      </c>
      <c r="V13" s="533">
        <f>INDEX('Schedule 1_Enrollment'!$D$11:$J$31,MATCH(V12,'Schedule 1_Enrollment'!$B$10:$B$28,0)+MATCH($A$8,'Schedule 1_Enrollment'!$C$11:$C$13,0)-1,MATCH(O10,'Schedule 1_Enrollment'!$D$10:$J$10,0))</f>
        <v>1471</v>
      </c>
      <c r="W13" s="533">
        <f>INDEX('Schedule 1_Enrollment'!$D$11:$J$31,MATCH(W12,'Schedule 1_Enrollment'!$B$10:$B$28,0)+MATCH($A$8,'Schedule 1_Enrollment'!$C$11:$C$13,0)-1,MATCH(O10,'Schedule 1_Enrollment'!$D$10:$J$10,0))</f>
        <v>1328</v>
      </c>
      <c r="X13" s="536">
        <f>SUM(T13:W13)</f>
        <v>6102</v>
      </c>
      <c r="Y13" s="533">
        <f>X13</f>
        <v>6102</v>
      </c>
      <c r="Z13" s="123"/>
      <c r="AA13" s="533">
        <f>INDEX('Schedule 1_Enrollment'!$D$11:$J$31,MATCH(AA12,'Schedule 1_Enrollment'!$B$10:$B$28,0)+MATCH($A$8,'Schedule 1_Enrollment'!$C$11:$C$13,0)-1,MATCH(AA10,'Schedule 1_Enrollment'!$D$10:$J$10,0))</f>
        <v>510</v>
      </c>
      <c r="AB13" s="533">
        <f>INDEX('Schedule 1_Enrollment'!$D$11:$J$31,MATCH(AB12,'Schedule 1_Enrollment'!$B$10:$B$28,0)+MATCH($A$8,'Schedule 1_Enrollment'!$C$11:$C$13,0)-1,MATCH(AA10,'Schedule 1_Enrollment'!$D$10:$J$10,0))</f>
        <v>498</v>
      </c>
      <c r="AC13" s="533">
        <f>INDEX('Schedule 1_Enrollment'!$D$11:$J$31,MATCH(AC12,'Schedule 1_Enrollment'!$B$10:$B$28,0)+MATCH($A$8,'Schedule 1_Enrollment'!$C$11:$C$13,0)-1,MATCH(AA10,'Schedule 1_Enrollment'!$D$10:$J$10,0))</f>
        <v>469</v>
      </c>
      <c r="AD13" s="533">
        <f>INDEX('Schedule 1_Enrollment'!$D$11:$J$31,MATCH(AD12,'Schedule 1_Enrollment'!$B$10:$B$28,0)+MATCH($A$8,'Schedule 1_Enrollment'!$C$11:$C$13,0)-1,MATCH(AA10,'Schedule 1_Enrollment'!$D$10:$J$10,0))</f>
        <v>435</v>
      </c>
      <c r="AE13" s="536">
        <f>SUM(AA13:AD13)</f>
        <v>1912</v>
      </c>
      <c r="AF13" s="535">
        <f>INDEX('Schedule 1_Enrollment'!$D$11:$J$31,MATCH(AF12,'Schedule 1_Enrollment'!$B$10:$B$28,0)+MATCH($A$8,'Schedule 1_Enrollment'!$C$11:$C$13,0)-1,MATCH(AA10,'Schedule 1_Enrollment'!$D$10:$J$10,0))</f>
        <v>510</v>
      </c>
      <c r="AG13" s="533">
        <f>INDEX('Schedule 1_Enrollment'!$D$11:$J$31,MATCH(AG12,'Schedule 1_Enrollment'!$B$10:$B$28,0)+MATCH($A$8,'Schedule 1_Enrollment'!$C$11:$C$13,0)-1,MATCH(AA10,'Schedule 1_Enrollment'!$D$10:$J$10,0))</f>
        <v>498</v>
      </c>
      <c r="AH13" s="533">
        <f>INDEX('Schedule 1_Enrollment'!$D$11:$J$31,MATCH(AH12,'Schedule 1_Enrollment'!$B$10:$B$28,0)+MATCH($A$8,'Schedule 1_Enrollment'!$C$11:$C$13,0)-1,MATCH(AA10,'Schedule 1_Enrollment'!$D$10:$J$10,0))</f>
        <v>469</v>
      </c>
      <c r="AI13" s="533">
        <f>INDEX('Schedule 1_Enrollment'!$D$11:$J$31,MATCH(AI12,'Schedule 1_Enrollment'!$B$10:$B$28,0)+MATCH($A$8,'Schedule 1_Enrollment'!$C$11:$C$13,0)-1,MATCH(AA10,'Schedule 1_Enrollment'!$D$10:$J$10,0))</f>
        <v>435</v>
      </c>
      <c r="AJ13" s="536">
        <f>SUM(AF13:AI13)</f>
        <v>1912</v>
      </c>
      <c r="AK13" s="533">
        <f>AJ13</f>
        <v>1912</v>
      </c>
      <c r="AL13" s="123"/>
      <c r="AM13" s="533">
        <f>INDEX('Schedule 1_Enrollment'!$D$11:$J$31,MATCH(AM12,'Schedule 1_Enrollment'!$B$10:$B$28,0)+MATCH($A$8,'Schedule 1_Enrollment'!$C$11:$C$13,0)-1,MATCH(AM10,'Schedule 1_Enrollment'!$D$10:$J$10,0))</f>
        <v>1877</v>
      </c>
      <c r="AN13" s="533">
        <f>INDEX('Schedule 1_Enrollment'!$D$11:$J$31,MATCH(AN12,'Schedule 1_Enrollment'!$B$10:$B$28,0)+MATCH($A$8,'Schedule 1_Enrollment'!$C$11:$C$13,0)-1,MATCH(AM10,'Schedule 1_Enrollment'!$D$10:$J$10,0))</f>
        <v>2116</v>
      </c>
      <c r="AO13" s="533">
        <f>INDEX('Schedule 1_Enrollment'!$D$11:$J$31,MATCH(AO12,'Schedule 1_Enrollment'!$B$10:$B$28,0)+MATCH($A$8,'Schedule 1_Enrollment'!$C$11:$C$13,0)-1,MATCH(AM10,'Schedule 1_Enrollment'!$D$10:$J$10,0))</f>
        <v>2341</v>
      </c>
      <c r="AP13" s="533">
        <f>INDEX('Schedule 1_Enrollment'!$D$11:$J$31,MATCH(AP12,'Schedule 1_Enrollment'!$B$10:$B$28,0)+MATCH($A$8,'Schedule 1_Enrollment'!$C$11:$C$13,0)-1,MATCH(AM10,'Schedule 1_Enrollment'!$D$10:$J$10,0))</f>
        <v>2482</v>
      </c>
      <c r="AQ13" s="536">
        <f>SUM(AM13:AP13)</f>
        <v>8816</v>
      </c>
      <c r="AR13" s="535">
        <f>INDEX('Schedule 1_Enrollment'!$D$11:$J$31,MATCH(AR12,'Schedule 1_Enrollment'!$B$10:$B$28,0)+MATCH($A$8,'Schedule 1_Enrollment'!$C$11:$C$13,0)-1,MATCH(AM10,'Schedule 1_Enrollment'!$D$10:$J$10,0))</f>
        <v>1877</v>
      </c>
      <c r="AS13" s="533">
        <f>INDEX('Schedule 1_Enrollment'!$D$11:$J$31,MATCH(AS12,'Schedule 1_Enrollment'!$B$10:$B$28,0)+MATCH($A$8,'Schedule 1_Enrollment'!$C$11:$C$13,0)-1,MATCH(AM10,'Schedule 1_Enrollment'!$D$10:$J$10,0))</f>
        <v>2116</v>
      </c>
      <c r="AT13" s="533">
        <f>INDEX('Schedule 1_Enrollment'!$D$11:$J$31,MATCH(AT12,'Schedule 1_Enrollment'!$B$10:$B$28,0)+MATCH($A$8,'Schedule 1_Enrollment'!$C$11:$C$13,0)-1,MATCH(AM10,'Schedule 1_Enrollment'!$D$10:$J$10,0))</f>
        <v>2341</v>
      </c>
      <c r="AU13" s="533">
        <f>INDEX('Schedule 1_Enrollment'!$D$11:$J$31,MATCH(AU12,'Schedule 1_Enrollment'!$B$10:$B$28,0)+MATCH($A$8,'Schedule 1_Enrollment'!$C$11:$C$13,0)-1,MATCH(AM10,'Schedule 1_Enrollment'!$D$10:$J$10,0))</f>
        <v>2482</v>
      </c>
      <c r="AV13" s="536">
        <f>SUM(AR13:AU13)</f>
        <v>8816</v>
      </c>
      <c r="AW13" s="533">
        <f>AV13</f>
        <v>8816</v>
      </c>
      <c r="AX13" s="123"/>
      <c r="AY13" s="533">
        <f>INDEX('Schedule 1_Enrollment'!$D$11:$J$31,MATCH(AY12,'Schedule 1_Enrollment'!$B$10:$B$28,0)+MATCH($A$8,'Schedule 1_Enrollment'!$C$11:$C$13,0)-1,MATCH(AY10,'Schedule 1_Enrollment'!$D$10:$J$10,0))</f>
        <v>29</v>
      </c>
      <c r="AZ13" s="533">
        <f>INDEX('Schedule 1_Enrollment'!$D$11:$J$31,MATCH(AZ12,'Schedule 1_Enrollment'!$B$10:$B$28,0)+MATCH($A$8,'Schedule 1_Enrollment'!$C$11:$C$13,0)-1,MATCH(AY10,'Schedule 1_Enrollment'!$D$10:$J$10,0))</f>
        <v>31</v>
      </c>
      <c r="BA13" s="533">
        <f>INDEX('Schedule 1_Enrollment'!$D$11:$J$31,MATCH(BA12,'Schedule 1_Enrollment'!$B$10:$B$28,0)+MATCH($A$8,'Schedule 1_Enrollment'!$C$11:$C$13,0)-1,MATCH(AY10,'Schedule 1_Enrollment'!$D$10:$J$10,0))</f>
        <v>37</v>
      </c>
      <c r="BB13" s="533">
        <f>INDEX('Schedule 1_Enrollment'!$D$11:$J$31,MATCH(BB12,'Schedule 1_Enrollment'!$B$10:$B$28,0)+MATCH($A$8,'Schedule 1_Enrollment'!$C$11:$C$13,0)-1,MATCH(AY10,'Schedule 1_Enrollment'!$D$10:$J$10,0))</f>
        <v>32</v>
      </c>
      <c r="BC13" s="536">
        <f>SUM(AY13:BB13)</f>
        <v>129</v>
      </c>
      <c r="BD13" s="535">
        <f>INDEX('Schedule 1_Enrollment'!$D$11:$J$31,MATCH(BD12,'Schedule 1_Enrollment'!$B$10:$B$28,0)+MATCH($A$8,'Schedule 1_Enrollment'!$C$11:$C$13,0)-1,MATCH(AY10,'Schedule 1_Enrollment'!$D$10:$J$10,0))</f>
        <v>29</v>
      </c>
      <c r="BE13" s="533">
        <f>INDEX('Schedule 1_Enrollment'!$D$11:$J$31,MATCH(BE12,'Schedule 1_Enrollment'!$B$10:$B$28,0)+MATCH($A$8,'Schedule 1_Enrollment'!$C$11:$C$13,0)-1,MATCH(AY10,'Schedule 1_Enrollment'!$D$10:$J$10,0))</f>
        <v>31</v>
      </c>
      <c r="BF13" s="533">
        <f>INDEX('Schedule 1_Enrollment'!$D$11:$J$31,MATCH(BF12,'Schedule 1_Enrollment'!$B$10:$B$28,0)+MATCH($A$8,'Schedule 1_Enrollment'!$C$11:$C$13,0)-1,MATCH(AY10,'Schedule 1_Enrollment'!$D$10:$J$10,0))</f>
        <v>37</v>
      </c>
      <c r="BG13" s="533">
        <f>INDEX('Schedule 1_Enrollment'!$D$11:$J$31,MATCH(BG12,'Schedule 1_Enrollment'!$B$10:$B$28,0)+MATCH($A$8,'Schedule 1_Enrollment'!$C$11:$C$13,0)-1,MATCH(AY10,'Schedule 1_Enrollment'!$D$10:$J$10,0))</f>
        <v>32</v>
      </c>
      <c r="BH13" s="536">
        <f>SUM(BD13:BG13)</f>
        <v>129</v>
      </c>
      <c r="BI13" s="533">
        <f>BH13</f>
        <v>129</v>
      </c>
      <c r="BJ13" s="123"/>
      <c r="BK13" s="533">
        <f>INDEX('Schedule 1_Enrollment'!$D$11:$J$31,MATCH(BK12,'Schedule 1_Enrollment'!$B$10:$B$28,0)+MATCH($A$8,'Schedule 1_Enrollment'!$C$11:$C$13,0)-1,MATCH(BK10,'Schedule 1_Enrollment'!$D$10:$J$10,0))</f>
        <v>0</v>
      </c>
      <c r="BL13" s="533">
        <f>INDEX('Schedule 1_Enrollment'!$D$11:$J$31,MATCH(BL12,'Schedule 1_Enrollment'!$B$10:$B$28,0)+MATCH($A$8,'Schedule 1_Enrollment'!$C$11:$C$13,0)-1,MATCH(BK10,'Schedule 1_Enrollment'!$D$10:$J$10,0))</f>
        <v>0</v>
      </c>
      <c r="BM13" s="533">
        <f>INDEX('Schedule 1_Enrollment'!$D$11:$J$31,MATCH(BM12,'Schedule 1_Enrollment'!$B$10:$B$28,0)+MATCH($A$8,'Schedule 1_Enrollment'!$C$11:$C$13,0)-1,MATCH(BK10,'Schedule 1_Enrollment'!$D$10:$J$10,0))</f>
        <v>0</v>
      </c>
      <c r="BN13" s="533">
        <f>INDEX('Schedule 1_Enrollment'!$D$11:$J$31,MATCH(BN12,'Schedule 1_Enrollment'!$B$10:$B$28,0)+MATCH($A$8,'Schedule 1_Enrollment'!$C$11:$C$13,0)-1,MATCH(BK10,'Schedule 1_Enrollment'!$D$10:$J$10,0))</f>
        <v>0</v>
      </c>
      <c r="BO13" s="536">
        <f>SUM(BK13:BN13)</f>
        <v>0</v>
      </c>
      <c r="BP13" s="535">
        <f>INDEX('Schedule 1_Enrollment'!$D$11:$J$31,MATCH(BP12,'Schedule 1_Enrollment'!$B$10:$B$28,0)+MATCH($A$8,'Schedule 1_Enrollment'!$C$11:$C$13,0)-1,MATCH(BK10,'Schedule 1_Enrollment'!$D$10:$J$10,0))</f>
        <v>0</v>
      </c>
      <c r="BQ13" s="533">
        <f>INDEX('Schedule 1_Enrollment'!$D$11:$J$31,MATCH(BQ12,'Schedule 1_Enrollment'!$B$10:$B$28,0)+MATCH($A$8,'Schedule 1_Enrollment'!$C$11:$C$13,0)-1,MATCH(BK10,'Schedule 1_Enrollment'!$D$10:$J$10,0))</f>
        <v>0</v>
      </c>
      <c r="BR13" s="533">
        <f>INDEX('Schedule 1_Enrollment'!$D$11:$J$31,MATCH(BR12,'Schedule 1_Enrollment'!$B$10:$B$28,0)+MATCH($A$8,'Schedule 1_Enrollment'!$C$11:$C$13,0)-1,MATCH(BK10,'Schedule 1_Enrollment'!$D$10:$J$10,0))</f>
        <v>0</v>
      </c>
      <c r="BS13" s="533">
        <f>INDEX('Schedule 1_Enrollment'!$D$11:$J$31,MATCH(BS12,'Schedule 1_Enrollment'!$B$10:$B$28,0)+MATCH($A$8,'Schedule 1_Enrollment'!$C$11:$C$13,0)-1,MATCH(BK10,'Schedule 1_Enrollment'!$D$10:$J$10,0))</f>
        <v>0</v>
      </c>
      <c r="BT13" s="536">
        <f>SUM(BP13:BS13)</f>
        <v>0</v>
      </c>
      <c r="BU13" s="533">
        <f>BT13</f>
        <v>0</v>
      </c>
      <c r="BV13" s="123"/>
      <c r="BW13" s="533">
        <f>INDEX('Schedule 1_Enrollment'!$D$11:$J$31,MATCH(BW12,'Schedule 1_Enrollment'!$B$10:$B$28,0)+MATCH($A$8,'Schedule 1_Enrollment'!$C$11:$C$13,0)-1,MATCH(BW10,'Schedule 1_Enrollment'!$D$10:$J$10,0))</f>
        <v>50</v>
      </c>
      <c r="BX13" s="533">
        <f>INDEX('Schedule 1_Enrollment'!$D$11:$J$31,MATCH(BX12,'Schedule 1_Enrollment'!$B$10:$B$28,0)+MATCH($A$8,'Schedule 1_Enrollment'!$C$11:$C$13,0)-1,MATCH(BW10,'Schedule 1_Enrollment'!$D$10:$J$10,0))</f>
        <v>41</v>
      </c>
      <c r="BY13" s="533">
        <f>INDEX('Schedule 1_Enrollment'!$D$11:$J$31,MATCH(BY12,'Schedule 1_Enrollment'!$B$10:$B$28,0)+MATCH($A$8,'Schedule 1_Enrollment'!$C$11:$C$13,0)-1,MATCH(BW10,'Schedule 1_Enrollment'!$D$10:$J$10,0))</f>
        <v>44</v>
      </c>
      <c r="BZ13" s="533">
        <f>INDEX('Schedule 1_Enrollment'!$D$11:$J$31,MATCH(BZ12,'Schedule 1_Enrollment'!$B$10:$B$28,0)+MATCH($A$8,'Schedule 1_Enrollment'!$C$11:$C$13,0)-1,MATCH(BW10,'Schedule 1_Enrollment'!$D$10:$J$10,0))</f>
        <v>34</v>
      </c>
      <c r="CA13" s="536">
        <f>SUM(BW13:BZ13)</f>
        <v>169</v>
      </c>
      <c r="CB13" s="535">
        <f>INDEX('Schedule 1_Enrollment'!$D$11:$J$31,MATCH(CB12,'Schedule 1_Enrollment'!$B$10:$B$28,0)+MATCH($A$8,'Schedule 1_Enrollment'!$C$11:$C$13,0)-1,MATCH(BW10,'Schedule 1_Enrollment'!$D$10:$J$10,0))</f>
        <v>50</v>
      </c>
      <c r="CC13" s="533">
        <f>INDEX('Schedule 1_Enrollment'!$D$11:$J$31,MATCH(CC12,'Schedule 1_Enrollment'!$B$10:$B$28,0)+MATCH($A$8,'Schedule 1_Enrollment'!$C$11:$C$13,0)-1,MATCH(BW10,'Schedule 1_Enrollment'!$D$10:$J$10,0))</f>
        <v>41</v>
      </c>
      <c r="CD13" s="533">
        <f>INDEX('Schedule 1_Enrollment'!$D$11:$J$31,MATCH(CD12,'Schedule 1_Enrollment'!$B$10:$B$28,0)+MATCH($A$8,'Schedule 1_Enrollment'!$C$11:$C$13,0)-1,MATCH(BW10,'Schedule 1_Enrollment'!$D$10:$J$10,0))</f>
        <v>44</v>
      </c>
      <c r="CE13" s="533">
        <f>INDEX('Schedule 1_Enrollment'!$D$11:$J$31,MATCH(CE12,'Schedule 1_Enrollment'!$B$10:$B$28,0)+MATCH($A$8,'Schedule 1_Enrollment'!$C$11:$C$13,0)-1,MATCH(BW10,'Schedule 1_Enrollment'!$D$10:$J$10,0))</f>
        <v>34</v>
      </c>
      <c r="CF13" s="536">
        <f>SUM(CB13:CE13)</f>
        <v>169</v>
      </c>
      <c r="CG13" s="533">
        <f>CF13</f>
        <v>169</v>
      </c>
      <c r="CH13" s="123"/>
      <c r="CI13" s="365">
        <f>+C13+O13+AA13+AM13+AY13+BK13+BW13</f>
        <v>5333</v>
      </c>
      <c r="CJ13" s="365">
        <f t="shared" ref="CJ13:CL13" si="0">+D13+P13+AB13+AN13+AZ13+BL13+BX13</f>
        <v>5254</v>
      </c>
      <c r="CK13" s="365">
        <f t="shared" si="0"/>
        <v>5189</v>
      </c>
      <c r="CL13" s="365">
        <f t="shared" si="0"/>
        <v>5031</v>
      </c>
      <c r="CM13" s="534">
        <f>SUM(G13,S13,BO13,CA13)</f>
        <v>9950</v>
      </c>
      <c r="CN13" s="365">
        <f>+H13+T13+AF13+AR13+BD13+BP13+CB13</f>
        <v>5333</v>
      </c>
      <c r="CO13" s="365">
        <f t="shared" ref="CO13:CQ13" si="1">+I13+U13+AG13+AS13+BE13+BQ13+CC13</f>
        <v>5254</v>
      </c>
      <c r="CP13" s="365">
        <f t="shared" si="1"/>
        <v>5189</v>
      </c>
      <c r="CQ13" s="365">
        <f t="shared" si="1"/>
        <v>5031</v>
      </c>
      <c r="CR13" s="534">
        <f>SUM(L13,X13,BT13,CF13)</f>
        <v>9950</v>
      </c>
      <c r="CS13" s="365">
        <f>CI13+CN13</f>
        <v>10666</v>
      </c>
      <c r="CT13" s="365">
        <f t="shared" ref="CT13:CV13" si="2">CJ13+CO13</f>
        <v>10508</v>
      </c>
      <c r="CU13" s="365">
        <f t="shared" si="2"/>
        <v>10378</v>
      </c>
      <c r="CV13" s="365">
        <f t="shared" si="2"/>
        <v>10062</v>
      </c>
      <c r="CW13" s="534">
        <f>SUM(CG13,BU13,Y13,M13)</f>
        <v>9950</v>
      </c>
    </row>
    <row r="14" spans="1:137" ht="15.75" customHeight="1">
      <c r="A14" s="16" t="s">
        <v>192</v>
      </c>
      <c r="B14" s="176"/>
      <c r="C14" s="89"/>
      <c r="D14" s="89"/>
      <c r="E14" s="89"/>
      <c r="F14" s="89"/>
      <c r="G14" s="330"/>
      <c r="H14" s="331"/>
      <c r="I14" s="89"/>
      <c r="J14" s="89"/>
      <c r="K14" s="89"/>
      <c r="L14" s="89"/>
      <c r="M14" s="331"/>
      <c r="N14" s="176"/>
      <c r="O14" s="89"/>
      <c r="P14" s="89"/>
      <c r="Q14" s="89"/>
      <c r="R14" s="89"/>
      <c r="S14" s="330"/>
      <c r="T14" s="331"/>
      <c r="U14" s="89"/>
      <c r="V14" s="89"/>
      <c r="W14" s="89"/>
      <c r="X14" s="89"/>
      <c r="Y14" s="331"/>
      <c r="Z14" s="176"/>
      <c r="AA14" s="89"/>
      <c r="AB14" s="89"/>
      <c r="AC14" s="89"/>
      <c r="AD14" s="89"/>
      <c r="AE14" s="330"/>
      <c r="AF14" s="331"/>
      <c r="AG14" s="89"/>
      <c r="AH14" s="89"/>
      <c r="AI14" s="89"/>
      <c r="AJ14" s="89"/>
      <c r="AK14" s="331"/>
      <c r="AL14" s="176"/>
      <c r="AM14" s="89"/>
      <c r="AN14" s="89"/>
      <c r="AO14" s="89"/>
      <c r="AP14" s="89"/>
      <c r="AQ14" s="330"/>
      <c r="AR14" s="331"/>
      <c r="AS14" s="89"/>
      <c r="AT14" s="89"/>
      <c r="AU14" s="89"/>
      <c r="AV14" s="89"/>
      <c r="AW14" s="331"/>
      <c r="AX14" s="176"/>
      <c r="AY14" s="89"/>
      <c r="AZ14" s="89"/>
      <c r="BA14" s="89"/>
      <c r="BB14" s="89"/>
      <c r="BC14" s="330"/>
      <c r="BD14" s="331"/>
      <c r="BE14" s="89"/>
      <c r="BF14" s="89"/>
      <c r="BG14" s="89"/>
      <c r="BH14" s="89"/>
      <c r="BI14" s="331"/>
      <c r="BJ14" s="176"/>
      <c r="BK14" s="89"/>
      <c r="BL14" s="89"/>
      <c r="BM14" s="89"/>
      <c r="BN14" s="89"/>
      <c r="BO14" s="330"/>
      <c r="BP14" s="331"/>
      <c r="BQ14" s="89"/>
      <c r="BR14" s="89"/>
      <c r="BS14" s="89"/>
      <c r="BT14" s="89"/>
      <c r="BU14" s="331"/>
      <c r="BV14" s="176"/>
      <c r="BW14" s="89"/>
      <c r="BX14" s="89"/>
      <c r="BY14" s="89"/>
      <c r="BZ14" s="89"/>
      <c r="CA14" s="330"/>
      <c r="CB14" s="331"/>
      <c r="CC14" s="89"/>
      <c r="CD14" s="89"/>
      <c r="CE14" s="89"/>
      <c r="CF14" s="89"/>
      <c r="CG14" s="331"/>
      <c r="CH14" s="176"/>
      <c r="CI14" s="182"/>
      <c r="CJ14" s="182"/>
      <c r="CK14" s="182"/>
      <c r="CL14" s="182"/>
      <c r="CM14" s="176"/>
      <c r="CN14" s="182"/>
      <c r="CO14" s="182"/>
      <c r="CP14" s="182"/>
      <c r="CQ14" s="182"/>
      <c r="CR14" s="176"/>
      <c r="CS14" s="182"/>
      <c r="CT14" s="182"/>
      <c r="CU14" s="182"/>
      <c r="CV14" s="182"/>
      <c r="CW14" s="176"/>
    </row>
    <row r="15" spans="1:137" ht="15.75" customHeight="1">
      <c r="A15" s="118" t="s">
        <v>194</v>
      </c>
      <c r="B15" s="209">
        <v>1</v>
      </c>
      <c r="C15" s="700">
        <v>422521.64586722653</v>
      </c>
      <c r="D15" s="700">
        <v>340151.60125064797</v>
      </c>
      <c r="E15" s="700">
        <v>242164.84803212542</v>
      </c>
      <c r="F15" s="700">
        <v>244697.95858815769</v>
      </c>
      <c r="G15" s="364">
        <f t="shared" ref="G15:G22" si="3">SUM(C15:F15)</f>
        <v>1249536.0537381575</v>
      </c>
      <c r="H15" s="701"/>
      <c r="I15" s="700"/>
      <c r="J15" s="700"/>
      <c r="K15" s="700"/>
      <c r="L15" s="365">
        <f t="shared" ref="L15:L22" si="4">SUM(H15:K15)</f>
        <v>0</v>
      </c>
      <c r="M15" s="366">
        <f t="shared" ref="M15:M22" si="5">SUM(G15,L15)</f>
        <v>1249536.0537381575</v>
      </c>
      <c r="N15" s="209">
        <v>1</v>
      </c>
      <c r="O15" s="700">
        <v>1068932.7751308011</v>
      </c>
      <c r="P15" s="700">
        <v>1030573.9434873514</v>
      </c>
      <c r="Q15" s="700">
        <v>908660.31218184729</v>
      </c>
      <c r="R15" s="700">
        <v>834736.33336551045</v>
      </c>
      <c r="S15" s="364">
        <f t="shared" ref="S15:S22" si="6">SUM(O15:R15)</f>
        <v>3842903.3641655101</v>
      </c>
      <c r="T15" s="701"/>
      <c r="U15" s="700"/>
      <c r="V15" s="700"/>
      <c r="W15" s="700"/>
      <c r="X15" s="365">
        <f t="shared" ref="X15:X22" si="7">SUM(T15:W15)</f>
        <v>0</v>
      </c>
      <c r="Y15" s="366">
        <f t="shared" ref="Y15:Y22" si="8">SUM(S15,X15)</f>
        <v>3842903.3641655101</v>
      </c>
      <c r="Z15" s="209">
        <v>1</v>
      </c>
      <c r="AA15" s="700">
        <v>540490.13093045307</v>
      </c>
      <c r="AB15" s="700">
        <v>533057.06429683208</v>
      </c>
      <c r="AC15" s="700">
        <v>464761.96974771476</v>
      </c>
      <c r="AD15" s="700">
        <v>457593.82608343783</v>
      </c>
      <c r="AE15" s="364">
        <f t="shared" ref="AE15:AE22" si="9">SUM(AA15:AD15)</f>
        <v>1995902.9910584376</v>
      </c>
      <c r="AF15" s="701"/>
      <c r="AG15" s="700"/>
      <c r="AH15" s="700"/>
      <c r="AI15" s="700"/>
      <c r="AJ15" s="365">
        <f t="shared" ref="AJ15:AJ22" si="10">SUM(AF15:AI15)</f>
        <v>0</v>
      </c>
      <c r="AK15" s="366">
        <f t="shared" ref="AK15:AK22" si="11">SUM(AE15,AJ15)</f>
        <v>1995902.9910584376</v>
      </c>
      <c r="AL15" s="209">
        <v>1</v>
      </c>
      <c r="AM15" s="700">
        <v>5282301.7581385626</v>
      </c>
      <c r="AN15" s="700">
        <v>5969146.5046513453</v>
      </c>
      <c r="AO15" s="700">
        <v>7612687.1423600912</v>
      </c>
      <c r="AP15" s="700">
        <v>7605385.6379474569</v>
      </c>
      <c r="AQ15" s="364">
        <f t="shared" ref="AQ15:AQ22" si="12">SUM(AM15:AP15)</f>
        <v>26469521.043097459</v>
      </c>
      <c r="AR15" s="701"/>
      <c r="AS15" s="700"/>
      <c r="AT15" s="700"/>
      <c r="AU15" s="700"/>
      <c r="AV15" s="365">
        <f t="shared" ref="AV15:AV22" si="13">SUM(AR15:AU15)</f>
        <v>0</v>
      </c>
      <c r="AW15" s="366">
        <f t="shared" ref="AW15:AW22" si="14">SUM(AQ15,AV15)</f>
        <v>26469521.043097459</v>
      </c>
      <c r="AX15" s="209">
        <v>1</v>
      </c>
      <c r="AY15" s="700">
        <v>236403.35076892975</v>
      </c>
      <c r="AZ15" s="700">
        <v>252707.03013230424</v>
      </c>
      <c r="BA15" s="700">
        <v>339169.71684876597</v>
      </c>
      <c r="BB15" s="700">
        <v>276223.75701799785</v>
      </c>
      <c r="BC15" s="364">
        <f t="shared" ref="BC15:BC22" si="15">SUM(AY15:BB15)</f>
        <v>1104503.8547679977</v>
      </c>
      <c r="BD15" s="701"/>
      <c r="BE15" s="700"/>
      <c r="BF15" s="700"/>
      <c r="BG15" s="700"/>
      <c r="BH15" s="365">
        <f t="shared" ref="BH15:BH22" si="16">SUM(BD15:BG15)</f>
        <v>0</v>
      </c>
      <c r="BI15" s="366">
        <f t="shared" ref="BI15:BI22" si="17">SUM(BC15,BH15)</f>
        <v>1104503.8547679977</v>
      </c>
      <c r="BJ15" s="209">
        <v>1</v>
      </c>
      <c r="BK15" s="700"/>
      <c r="BL15" s="700"/>
      <c r="BM15" s="700"/>
      <c r="BN15" s="700"/>
      <c r="BO15" s="364">
        <f t="shared" ref="BO15:BO22" si="18">SUM(BK15:BN15)</f>
        <v>0</v>
      </c>
      <c r="BP15" s="701"/>
      <c r="BQ15" s="700"/>
      <c r="BR15" s="700"/>
      <c r="BS15" s="700"/>
      <c r="BT15" s="365">
        <f t="shared" ref="BT15:BT22" si="19">SUM(BP15:BS15)</f>
        <v>0</v>
      </c>
      <c r="BU15" s="366">
        <f t="shared" ref="BU15:BU22" si="20">SUM(BO15,BT15)</f>
        <v>0</v>
      </c>
      <c r="BV15" s="209">
        <v>1</v>
      </c>
      <c r="BW15" s="700">
        <v>385311.63158579037</v>
      </c>
      <c r="BX15" s="700">
        <v>376137.54511946201</v>
      </c>
      <c r="BY15" s="700">
        <v>570825.35054474766</v>
      </c>
      <c r="BZ15" s="700">
        <v>335538.30494762259</v>
      </c>
      <c r="CA15" s="364">
        <f t="shared" ref="CA15:CA22" si="21">SUM(BW15:BZ15)</f>
        <v>1667812.8321976226</v>
      </c>
      <c r="CB15" s="701"/>
      <c r="CC15" s="700"/>
      <c r="CD15" s="700"/>
      <c r="CE15" s="700"/>
      <c r="CF15" s="365">
        <f t="shared" ref="CF15:CF22" si="22">SUM(CB15:CE15)</f>
        <v>0</v>
      </c>
      <c r="CG15" s="366">
        <f t="shared" ref="CG15:CG22" si="23">SUM(CA15,CF15)</f>
        <v>1667812.8321976226</v>
      </c>
      <c r="CH15" s="209">
        <v>1</v>
      </c>
      <c r="CI15" s="365">
        <f>+C15+O15+AA15+AM15+AY15+BK15+BW15</f>
        <v>7935961.2924217628</v>
      </c>
      <c r="CJ15" s="365">
        <f t="shared" ref="CJ15:CL22" si="24">+D15+P15+AB15+AN15+AZ15+BL15+BX15</f>
        <v>8501773.6889379434</v>
      </c>
      <c r="CK15" s="365">
        <f>+E15+Q15+AC15+AO15+BA15+BM15+BY15</f>
        <v>10138269.339715293</v>
      </c>
      <c r="CL15" s="365">
        <f t="shared" si="24"/>
        <v>9754175.8179501835</v>
      </c>
      <c r="CM15" s="367">
        <f t="shared" ref="CM15:CM22" si="25">SUM(G15,S15,BO15,CA15)</f>
        <v>6760252.2501012897</v>
      </c>
      <c r="CN15" s="365">
        <f>+H15+T15+AF15+AR15+BD15+BP15+CB15</f>
        <v>0</v>
      </c>
      <c r="CO15" s="365">
        <f t="shared" ref="CO15:CQ22" si="26">+I15+U15+AG15+AS15+BE15+BQ15+CC15</f>
        <v>0</v>
      </c>
      <c r="CP15" s="365">
        <f t="shared" si="26"/>
        <v>0</v>
      </c>
      <c r="CQ15" s="365">
        <f t="shared" si="26"/>
        <v>0</v>
      </c>
      <c r="CR15" s="367">
        <f t="shared" ref="CR15:CR22" si="27">SUM(L15,X15,BT15,CF15)</f>
        <v>0</v>
      </c>
      <c r="CS15" s="365">
        <f>CI15+CN15</f>
        <v>7935961.2924217628</v>
      </c>
      <c r="CT15" s="365">
        <f t="shared" ref="CT15:CV22" si="28">CJ15+CO15</f>
        <v>8501773.6889379434</v>
      </c>
      <c r="CU15" s="365">
        <f t="shared" si="28"/>
        <v>10138269.339715293</v>
      </c>
      <c r="CV15" s="365">
        <f t="shared" si="28"/>
        <v>9754175.8179501835</v>
      </c>
      <c r="CW15" s="367">
        <f t="shared" ref="CW15:CW22" si="29">SUM(CG15,BU15,Y15,M15)</f>
        <v>6760252.2501012897</v>
      </c>
      <c r="CX15" s="285"/>
      <c r="CY15" s="285"/>
      <c r="CZ15" s="285"/>
      <c r="DA15" s="285"/>
      <c r="DB15" s="285"/>
    </row>
    <row r="16" spans="1:137" ht="15.75" customHeight="1">
      <c r="A16" s="79" t="s">
        <v>1381</v>
      </c>
      <c r="B16" s="209"/>
      <c r="C16" s="700"/>
      <c r="D16" s="700"/>
      <c r="E16" s="700"/>
      <c r="F16" s="700"/>
      <c r="G16" s="364">
        <f t="shared" si="3"/>
        <v>0</v>
      </c>
      <c r="H16" s="702">
        <v>898167.26397500013</v>
      </c>
      <c r="I16" s="699">
        <v>841708.92235000024</v>
      </c>
      <c r="J16" s="699">
        <v>847632.8574750002</v>
      </c>
      <c r="K16" s="699">
        <v>788624.99039999989</v>
      </c>
      <c r="L16" s="365">
        <f t="shared" si="4"/>
        <v>3376134.0342000006</v>
      </c>
      <c r="M16" s="366">
        <f t="shared" si="5"/>
        <v>3376134.0342000006</v>
      </c>
      <c r="N16" s="209"/>
      <c r="O16" s="700"/>
      <c r="P16" s="700"/>
      <c r="Q16" s="700"/>
      <c r="R16" s="700"/>
      <c r="S16" s="364">
        <f t="shared" si="6"/>
        <v>0</v>
      </c>
      <c r="T16" s="702">
        <v>1230544.2781000002</v>
      </c>
      <c r="U16" s="699">
        <v>1199983.48505</v>
      </c>
      <c r="V16" s="699">
        <v>1146525.3351</v>
      </c>
      <c r="W16" s="699">
        <v>1105918.3447500002</v>
      </c>
      <c r="X16" s="365">
        <f t="shared" si="7"/>
        <v>4682971.443</v>
      </c>
      <c r="Y16" s="366">
        <f t="shared" si="8"/>
        <v>4682971.443</v>
      </c>
      <c r="Z16" s="209"/>
      <c r="AA16" s="700"/>
      <c r="AB16" s="700"/>
      <c r="AC16" s="700"/>
      <c r="AD16" s="700"/>
      <c r="AE16" s="364">
        <f t="shared" si="9"/>
        <v>0</v>
      </c>
      <c r="AF16" s="702">
        <v>510949.81757499999</v>
      </c>
      <c r="AG16" s="699">
        <v>487950.19257499999</v>
      </c>
      <c r="AH16" s="699">
        <v>482950.40474999993</v>
      </c>
      <c r="AI16" s="699">
        <v>452842.30072499998</v>
      </c>
      <c r="AJ16" s="365">
        <f t="shared" si="10"/>
        <v>1934692.715625</v>
      </c>
      <c r="AK16" s="366">
        <f t="shared" si="11"/>
        <v>1934692.715625</v>
      </c>
      <c r="AL16" s="209"/>
      <c r="AM16" s="700"/>
      <c r="AN16" s="700"/>
      <c r="AO16" s="700"/>
      <c r="AP16" s="700"/>
      <c r="AQ16" s="364">
        <f t="shared" si="12"/>
        <v>0</v>
      </c>
      <c r="AR16" s="702">
        <v>4868462.1446499992</v>
      </c>
      <c r="AS16" s="699">
        <v>4851170.6473000003</v>
      </c>
      <c r="AT16" s="699">
        <v>4707603.3509</v>
      </c>
      <c r="AU16" s="699">
        <v>4500322.9698499991</v>
      </c>
      <c r="AV16" s="365">
        <f t="shared" si="13"/>
        <v>18927559.112699997</v>
      </c>
      <c r="AW16" s="366">
        <f t="shared" si="14"/>
        <v>18927559.112699997</v>
      </c>
      <c r="AX16" s="209"/>
      <c r="AY16" s="700"/>
      <c r="AZ16" s="700"/>
      <c r="BA16" s="700"/>
      <c r="BB16" s="700"/>
      <c r="BC16" s="364">
        <f t="shared" si="15"/>
        <v>0</v>
      </c>
      <c r="BD16" s="702">
        <v>134172.05169999998</v>
      </c>
      <c r="BE16" s="699">
        <v>107420.239675</v>
      </c>
      <c r="BF16" s="699">
        <v>105314.00890000002</v>
      </c>
      <c r="BG16" s="699">
        <v>101137.2381</v>
      </c>
      <c r="BH16" s="365">
        <f t="shared" si="16"/>
        <v>448043.538375</v>
      </c>
      <c r="BI16" s="366">
        <f t="shared" si="17"/>
        <v>448043.538375</v>
      </c>
      <c r="BJ16" s="209"/>
      <c r="BK16" s="700"/>
      <c r="BL16" s="700"/>
      <c r="BM16" s="700"/>
      <c r="BN16" s="700"/>
      <c r="BO16" s="364">
        <f t="shared" si="18"/>
        <v>0</v>
      </c>
      <c r="BP16" s="702"/>
      <c r="BQ16" s="699"/>
      <c r="BR16" s="699"/>
      <c r="BS16" s="699"/>
      <c r="BT16" s="365">
        <f t="shared" si="19"/>
        <v>0</v>
      </c>
      <c r="BU16" s="366">
        <f t="shared" si="20"/>
        <v>0</v>
      </c>
      <c r="BV16" s="209"/>
      <c r="BW16" s="700"/>
      <c r="BX16" s="700"/>
      <c r="BY16" s="700"/>
      <c r="BZ16" s="700"/>
      <c r="CA16" s="364">
        <f t="shared" si="21"/>
        <v>0</v>
      </c>
      <c r="CB16" s="702">
        <v>192079.46695</v>
      </c>
      <c r="CC16" s="699">
        <v>210045.461125</v>
      </c>
      <c r="CD16" s="699">
        <v>190615.79610000001</v>
      </c>
      <c r="CE16" s="699">
        <v>175866.05392500001</v>
      </c>
      <c r="CF16" s="365">
        <f t="shared" si="22"/>
        <v>768606.7781</v>
      </c>
      <c r="CG16" s="366">
        <f t="shared" si="23"/>
        <v>768606.7781</v>
      </c>
      <c r="CH16" s="209"/>
      <c r="CI16" s="365">
        <f t="shared" ref="CI16:CI22" si="30">+C16+O16+AA16+AM16+AY16+BK16+BW16</f>
        <v>0</v>
      </c>
      <c r="CJ16" s="365">
        <f t="shared" si="24"/>
        <v>0</v>
      </c>
      <c r="CK16" s="365">
        <f t="shared" si="24"/>
        <v>0</v>
      </c>
      <c r="CL16" s="365">
        <f t="shared" si="24"/>
        <v>0</v>
      </c>
      <c r="CM16" s="367">
        <f t="shared" si="25"/>
        <v>0</v>
      </c>
      <c r="CN16" s="365">
        <f t="shared" ref="CN16:CN22" si="31">+H16+T16+AF16+AR16+BD16+BP16+CB16</f>
        <v>7834375.0229499992</v>
      </c>
      <c r="CO16" s="365">
        <f t="shared" si="26"/>
        <v>7698278.9480750011</v>
      </c>
      <c r="CP16" s="365">
        <f t="shared" si="26"/>
        <v>7480641.7532249996</v>
      </c>
      <c r="CQ16" s="365">
        <f t="shared" si="26"/>
        <v>7124711.8977499995</v>
      </c>
      <c r="CR16" s="367">
        <f t="shared" si="27"/>
        <v>8827712.2553000003</v>
      </c>
      <c r="CS16" s="365">
        <f t="shared" ref="CS16:CS22" si="32">CI16+CN16</f>
        <v>7834375.0229499992</v>
      </c>
      <c r="CT16" s="365">
        <f t="shared" si="28"/>
        <v>7698278.9480750011</v>
      </c>
      <c r="CU16" s="365">
        <f t="shared" si="28"/>
        <v>7480641.7532249996</v>
      </c>
      <c r="CV16" s="365">
        <f t="shared" si="28"/>
        <v>7124711.8977499995</v>
      </c>
      <c r="CW16" s="367">
        <f t="shared" si="29"/>
        <v>8827712.2553000003</v>
      </c>
      <c r="CX16" s="285"/>
      <c r="CZ16" s="285"/>
      <c r="DB16" s="285"/>
    </row>
    <row r="17" spans="1:135" ht="15.75" customHeight="1">
      <c r="A17" s="79" t="s">
        <v>1382</v>
      </c>
      <c r="B17" s="209"/>
      <c r="C17" s="699"/>
      <c r="D17" s="699"/>
      <c r="E17" s="699"/>
      <c r="F17" s="699"/>
      <c r="G17" s="364">
        <f t="shared" si="3"/>
        <v>0</v>
      </c>
      <c r="H17" s="702">
        <v>39563.423199999997</v>
      </c>
      <c r="I17" s="699">
        <v>37142.862400000005</v>
      </c>
      <c r="J17" s="699">
        <v>37666.8194</v>
      </c>
      <c r="K17" s="699">
        <v>37011.924600000006</v>
      </c>
      <c r="L17" s="365">
        <f t="shared" si="4"/>
        <v>151385.02960000001</v>
      </c>
      <c r="M17" s="366">
        <f t="shared" si="5"/>
        <v>151385.02960000001</v>
      </c>
      <c r="N17" s="209"/>
      <c r="O17" s="699"/>
      <c r="P17" s="699"/>
      <c r="Q17" s="699"/>
      <c r="R17" s="699"/>
      <c r="S17" s="364">
        <f t="shared" si="6"/>
        <v>0</v>
      </c>
      <c r="T17" s="702">
        <v>65468.272799999999</v>
      </c>
      <c r="U17" s="699">
        <v>64690.074399999998</v>
      </c>
      <c r="V17" s="699">
        <v>62246.0622</v>
      </c>
      <c r="W17" s="699">
        <v>60784.578399999999</v>
      </c>
      <c r="X17" s="365">
        <f t="shared" si="7"/>
        <v>253188.9878</v>
      </c>
      <c r="Y17" s="366">
        <f t="shared" si="8"/>
        <v>253188.9878</v>
      </c>
      <c r="Z17" s="209"/>
      <c r="AA17" s="699"/>
      <c r="AB17" s="699"/>
      <c r="AC17" s="699"/>
      <c r="AD17" s="699"/>
      <c r="AE17" s="364">
        <f t="shared" si="9"/>
        <v>0</v>
      </c>
      <c r="AF17" s="702">
        <v>20751.1276</v>
      </c>
      <c r="AG17" s="699">
        <v>19934.9738</v>
      </c>
      <c r="AH17" s="699">
        <v>19717.776399999999</v>
      </c>
      <c r="AI17" s="699">
        <v>18549.528200000001</v>
      </c>
      <c r="AJ17" s="365">
        <f t="shared" si="10"/>
        <v>78953.406000000003</v>
      </c>
      <c r="AK17" s="366">
        <f t="shared" si="11"/>
        <v>78953.406000000003</v>
      </c>
      <c r="AL17" s="209"/>
      <c r="AM17" s="699"/>
      <c r="AN17" s="699"/>
      <c r="AO17" s="699"/>
      <c r="AP17" s="699"/>
      <c r="AQ17" s="364">
        <f t="shared" si="12"/>
        <v>0</v>
      </c>
      <c r="AR17" s="702">
        <v>182615.09140000003</v>
      </c>
      <c r="AS17" s="699">
        <v>186534.53279999999</v>
      </c>
      <c r="AT17" s="699">
        <v>183715.91559999995</v>
      </c>
      <c r="AU17" s="699">
        <v>176499.02900000004</v>
      </c>
      <c r="AV17" s="365">
        <f t="shared" si="13"/>
        <v>729364.56880000001</v>
      </c>
      <c r="AW17" s="366">
        <f t="shared" si="14"/>
        <v>729364.56880000001</v>
      </c>
      <c r="AX17" s="209"/>
      <c r="AY17" s="699"/>
      <c r="AZ17" s="699"/>
      <c r="BA17" s="699"/>
      <c r="BB17" s="699"/>
      <c r="BC17" s="364">
        <f t="shared" si="15"/>
        <v>0</v>
      </c>
      <c r="BD17" s="702">
        <v>2444.7275999999997</v>
      </c>
      <c r="BE17" s="699">
        <v>1924.3966</v>
      </c>
      <c r="BF17" s="699">
        <v>1925.1217999999999</v>
      </c>
      <c r="BG17" s="699">
        <v>1726.2209999999995</v>
      </c>
      <c r="BH17" s="365">
        <f t="shared" si="16"/>
        <v>8020.4669999999996</v>
      </c>
      <c r="BI17" s="366">
        <f t="shared" si="17"/>
        <v>8020.4669999999996</v>
      </c>
      <c r="BJ17" s="209"/>
      <c r="BK17" s="699"/>
      <c r="BL17" s="699"/>
      <c r="BM17" s="699"/>
      <c r="BN17" s="699"/>
      <c r="BO17" s="364">
        <f t="shared" si="18"/>
        <v>0</v>
      </c>
      <c r="BP17" s="702"/>
      <c r="BQ17" s="699"/>
      <c r="BR17" s="699"/>
      <c r="BS17" s="699"/>
      <c r="BT17" s="365">
        <f t="shared" si="19"/>
        <v>0</v>
      </c>
      <c r="BU17" s="366">
        <f t="shared" si="20"/>
        <v>0</v>
      </c>
      <c r="BV17" s="209"/>
      <c r="BW17" s="699"/>
      <c r="BX17" s="699"/>
      <c r="BY17" s="699"/>
      <c r="BZ17" s="699"/>
      <c r="CA17" s="364">
        <f t="shared" si="21"/>
        <v>0</v>
      </c>
      <c r="CB17" s="702">
        <v>4475.4346000000005</v>
      </c>
      <c r="CC17" s="699">
        <v>4345.5650000000005</v>
      </c>
      <c r="CD17" s="699">
        <v>4158.5515999999998</v>
      </c>
      <c r="CE17" s="699">
        <v>4091.3040000000001</v>
      </c>
      <c r="CF17" s="365">
        <f t="shared" si="22"/>
        <v>17070.855200000002</v>
      </c>
      <c r="CG17" s="366">
        <f t="shared" si="23"/>
        <v>17070.855200000002</v>
      </c>
      <c r="CH17" s="209"/>
      <c r="CI17" s="365">
        <f t="shared" si="30"/>
        <v>0</v>
      </c>
      <c r="CJ17" s="365">
        <f t="shared" si="24"/>
        <v>0</v>
      </c>
      <c r="CK17" s="365">
        <f t="shared" si="24"/>
        <v>0</v>
      </c>
      <c r="CL17" s="365">
        <f t="shared" si="24"/>
        <v>0</v>
      </c>
      <c r="CM17" s="367">
        <f t="shared" si="25"/>
        <v>0</v>
      </c>
      <c r="CN17" s="365">
        <f t="shared" si="31"/>
        <v>315318.0772</v>
      </c>
      <c r="CO17" s="365">
        <f t="shared" si="26"/>
        <v>314572.40499999997</v>
      </c>
      <c r="CP17" s="365">
        <f t="shared" si="26"/>
        <v>309430.24699999997</v>
      </c>
      <c r="CQ17" s="365">
        <f t="shared" si="26"/>
        <v>298662.58520000009</v>
      </c>
      <c r="CR17" s="367">
        <f t="shared" si="27"/>
        <v>421644.8726</v>
      </c>
      <c r="CS17" s="365">
        <f t="shared" si="32"/>
        <v>315318.0772</v>
      </c>
      <c r="CT17" s="365">
        <f t="shared" si="28"/>
        <v>314572.40499999997</v>
      </c>
      <c r="CU17" s="365">
        <f t="shared" si="28"/>
        <v>309430.24699999997</v>
      </c>
      <c r="CV17" s="365">
        <f t="shared" si="28"/>
        <v>298662.58520000009</v>
      </c>
      <c r="CW17" s="367">
        <f t="shared" si="29"/>
        <v>421644.8726</v>
      </c>
      <c r="CZ17" s="285"/>
      <c r="DB17" s="285"/>
    </row>
    <row r="18" spans="1:135" ht="15.75" customHeight="1">
      <c r="A18" s="79" t="s">
        <v>1383</v>
      </c>
      <c r="B18" s="209"/>
      <c r="C18" s="699"/>
      <c r="D18" s="699"/>
      <c r="E18" s="699"/>
      <c r="F18" s="699"/>
      <c r="G18" s="364">
        <f t="shared" si="3"/>
        <v>0</v>
      </c>
      <c r="H18" s="702">
        <v>597379.36147381167</v>
      </c>
      <c r="I18" s="699">
        <v>558369.95374632836</v>
      </c>
      <c r="J18" s="699">
        <v>570088.61341221177</v>
      </c>
      <c r="K18" s="699">
        <v>554668.15423429874</v>
      </c>
      <c r="L18" s="365">
        <f t="shared" si="4"/>
        <v>2280506.0828666501</v>
      </c>
      <c r="M18" s="366">
        <f t="shared" si="5"/>
        <v>2280506.0828666501</v>
      </c>
      <c r="N18" s="209"/>
      <c r="O18" s="699"/>
      <c r="P18" s="699"/>
      <c r="Q18" s="699"/>
      <c r="R18" s="699"/>
      <c r="S18" s="364">
        <f t="shared" si="6"/>
        <v>0</v>
      </c>
      <c r="T18" s="702">
        <v>706071.2332322438</v>
      </c>
      <c r="U18" s="699">
        <v>696698.60624243517</v>
      </c>
      <c r="V18" s="699">
        <v>681105.47694179777</v>
      </c>
      <c r="W18" s="699">
        <v>669101.42677244346</v>
      </c>
      <c r="X18" s="365">
        <f t="shared" si="7"/>
        <v>2752976.7431889204</v>
      </c>
      <c r="Y18" s="366">
        <f t="shared" si="8"/>
        <v>2752976.7431889204</v>
      </c>
      <c r="Z18" s="209"/>
      <c r="AA18" s="699"/>
      <c r="AB18" s="699"/>
      <c r="AC18" s="699"/>
      <c r="AD18" s="699"/>
      <c r="AE18" s="364">
        <f t="shared" si="9"/>
        <v>0</v>
      </c>
      <c r="AF18" s="702">
        <v>207597.70817496223</v>
      </c>
      <c r="AG18" s="699">
        <v>204264.71744738263</v>
      </c>
      <c r="AH18" s="699">
        <v>200931.72671980294</v>
      </c>
      <c r="AI18" s="699">
        <v>192837.32066710948</v>
      </c>
      <c r="AJ18" s="365">
        <f t="shared" si="10"/>
        <v>805631.47300925723</v>
      </c>
      <c r="AK18" s="366">
        <f t="shared" si="11"/>
        <v>805631.47300925723</v>
      </c>
      <c r="AL18" s="209"/>
      <c r="AM18" s="699"/>
      <c r="AN18" s="699"/>
      <c r="AO18" s="699"/>
      <c r="AP18" s="699"/>
      <c r="AQ18" s="364">
        <f t="shared" si="12"/>
        <v>0</v>
      </c>
      <c r="AR18" s="702">
        <v>1089950.0702271592</v>
      </c>
      <c r="AS18" s="699">
        <v>1110530.3936561062</v>
      </c>
      <c r="AT18" s="699">
        <v>1101482.5113822441</v>
      </c>
      <c r="AU18" s="699">
        <v>1070813.7941155778</v>
      </c>
      <c r="AV18" s="365">
        <f t="shared" si="13"/>
        <v>4372776.7693810873</v>
      </c>
      <c r="AW18" s="366">
        <f t="shared" si="14"/>
        <v>4372776.7693810873</v>
      </c>
      <c r="AX18" s="209"/>
      <c r="AY18" s="699"/>
      <c r="AZ18" s="699"/>
      <c r="BA18" s="699"/>
      <c r="BB18" s="699"/>
      <c r="BC18" s="364">
        <f t="shared" si="15"/>
        <v>0</v>
      </c>
      <c r="BD18" s="702">
        <v>18619.405776106691</v>
      </c>
      <c r="BE18" s="699">
        <v>17753.386902799408</v>
      </c>
      <c r="BF18" s="699">
        <v>18186.396339453047</v>
      </c>
      <c r="BG18" s="699">
        <v>16887.368029492114</v>
      </c>
      <c r="BH18" s="365">
        <f t="shared" si="16"/>
        <v>71446.557047851267</v>
      </c>
      <c r="BI18" s="366">
        <f t="shared" si="17"/>
        <v>71446.557047851267</v>
      </c>
      <c r="BJ18" s="209"/>
      <c r="BK18" s="699"/>
      <c r="BL18" s="699"/>
      <c r="BM18" s="699"/>
      <c r="BN18" s="699"/>
      <c r="BO18" s="364">
        <f t="shared" si="18"/>
        <v>0</v>
      </c>
      <c r="BP18" s="702"/>
      <c r="BQ18" s="699"/>
      <c r="BR18" s="699"/>
      <c r="BS18" s="699"/>
      <c r="BT18" s="365">
        <f t="shared" si="19"/>
        <v>0</v>
      </c>
      <c r="BU18" s="366">
        <f t="shared" si="20"/>
        <v>0</v>
      </c>
      <c r="BV18" s="209"/>
      <c r="BW18" s="699"/>
      <c r="BX18" s="699"/>
      <c r="BY18" s="699"/>
      <c r="BZ18" s="699"/>
      <c r="CA18" s="364">
        <f t="shared" si="21"/>
        <v>0</v>
      </c>
      <c r="CB18" s="702">
        <v>19584.448740638021</v>
      </c>
      <c r="CC18" s="699">
        <v>19234.726441698051</v>
      </c>
      <c r="CD18" s="699">
        <v>18885.004142758091</v>
      </c>
      <c r="CE18" s="699">
        <v>19381.770034830592</v>
      </c>
      <c r="CF18" s="365">
        <f t="shared" si="22"/>
        <v>77085.949359924751</v>
      </c>
      <c r="CG18" s="366">
        <f t="shared" si="23"/>
        <v>77085.949359924751</v>
      </c>
      <c r="CH18" s="209"/>
      <c r="CI18" s="365">
        <f t="shared" si="30"/>
        <v>0</v>
      </c>
      <c r="CJ18" s="365">
        <f t="shared" si="24"/>
        <v>0</v>
      </c>
      <c r="CK18" s="365">
        <f t="shared" si="24"/>
        <v>0</v>
      </c>
      <c r="CL18" s="365">
        <f t="shared" si="24"/>
        <v>0</v>
      </c>
      <c r="CM18" s="367">
        <f t="shared" si="25"/>
        <v>0</v>
      </c>
      <c r="CN18" s="365">
        <f t="shared" si="31"/>
        <v>2639202.2276249216</v>
      </c>
      <c r="CO18" s="365">
        <f t="shared" si="26"/>
        <v>2606851.7844367498</v>
      </c>
      <c r="CP18" s="365">
        <f t="shared" si="26"/>
        <v>2590679.7289382671</v>
      </c>
      <c r="CQ18" s="365">
        <f t="shared" si="26"/>
        <v>2523689.8338537519</v>
      </c>
      <c r="CR18" s="367">
        <f t="shared" si="27"/>
        <v>5110568.775415495</v>
      </c>
      <c r="CS18" s="365">
        <f t="shared" si="32"/>
        <v>2639202.2276249216</v>
      </c>
      <c r="CT18" s="365">
        <f t="shared" si="28"/>
        <v>2606851.7844367498</v>
      </c>
      <c r="CU18" s="365">
        <f t="shared" si="28"/>
        <v>2590679.7289382671</v>
      </c>
      <c r="CV18" s="365">
        <f t="shared" si="28"/>
        <v>2523689.8338537519</v>
      </c>
      <c r="CW18" s="367">
        <f t="shared" si="29"/>
        <v>5110568.775415495</v>
      </c>
    </row>
    <row r="19" spans="1:135" ht="15.75" customHeight="1">
      <c r="A19" s="118" t="s">
        <v>196</v>
      </c>
      <c r="B19" s="209">
        <v>2</v>
      </c>
      <c r="C19" s="211">
        <f t="shared" ref="C19:F19" si="33">SUM(C16:C18)</f>
        <v>0</v>
      </c>
      <c r="D19" s="211">
        <f t="shared" si="33"/>
        <v>0</v>
      </c>
      <c r="E19" s="211">
        <f t="shared" si="33"/>
        <v>0</v>
      </c>
      <c r="F19" s="211">
        <f t="shared" si="33"/>
        <v>0</v>
      </c>
      <c r="G19" s="364">
        <f t="shared" si="3"/>
        <v>0</v>
      </c>
      <c r="H19" s="368">
        <f t="shared" ref="H19:K19" si="34">SUM(H16:H18)</f>
        <v>1535110.0486488119</v>
      </c>
      <c r="I19" s="211">
        <f t="shared" si="34"/>
        <v>1437221.7384963287</v>
      </c>
      <c r="J19" s="211">
        <f t="shared" si="34"/>
        <v>1455388.290287212</v>
      </c>
      <c r="K19" s="211">
        <f t="shared" si="34"/>
        <v>1380305.0692342985</v>
      </c>
      <c r="L19" s="365">
        <f t="shared" si="4"/>
        <v>5808025.1466666516</v>
      </c>
      <c r="M19" s="366">
        <f t="shared" si="5"/>
        <v>5808025.1466666516</v>
      </c>
      <c r="N19" s="209">
        <v>2</v>
      </c>
      <c r="O19" s="211">
        <f t="shared" ref="O19:R19" si="35">SUM(O16:O18)</f>
        <v>0</v>
      </c>
      <c r="P19" s="211">
        <f t="shared" si="35"/>
        <v>0</v>
      </c>
      <c r="Q19" s="211">
        <f t="shared" si="35"/>
        <v>0</v>
      </c>
      <c r="R19" s="211">
        <f t="shared" si="35"/>
        <v>0</v>
      </c>
      <c r="S19" s="364">
        <f t="shared" si="6"/>
        <v>0</v>
      </c>
      <c r="T19" s="368">
        <f t="shared" ref="T19:W19" si="36">SUM(T16:T18)</f>
        <v>2002083.7841322441</v>
      </c>
      <c r="U19" s="211">
        <f t="shared" si="36"/>
        <v>1961372.1656924351</v>
      </c>
      <c r="V19" s="211">
        <f t="shared" si="36"/>
        <v>1889876.8742417977</v>
      </c>
      <c r="W19" s="211">
        <f t="shared" si="36"/>
        <v>1835804.3499224437</v>
      </c>
      <c r="X19" s="365">
        <f t="shared" si="7"/>
        <v>7689137.1739889206</v>
      </c>
      <c r="Y19" s="366">
        <f t="shared" si="8"/>
        <v>7689137.1739889206</v>
      </c>
      <c r="Z19" s="209">
        <v>2</v>
      </c>
      <c r="AA19" s="211">
        <f t="shared" ref="AA19:AD19" si="37">SUM(AA16:AA18)</f>
        <v>0</v>
      </c>
      <c r="AB19" s="211">
        <f t="shared" si="37"/>
        <v>0</v>
      </c>
      <c r="AC19" s="211">
        <f t="shared" si="37"/>
        <v>0</v>
      </c>
      <c r="AD19" s="211">
        <f t="shared" si="37"/>
        <v>0</v>
      </c>
      <c r="AE19" s="364">
        <f t="shared" si="9"/>
        <v>0</v>
      </c>
      <c r="AF19" s="368">
        <f t="shared" ref="AF19:AI19" si="38">SUM(AF16:AF18)</f>
        <v>739298.6533499622</v>
      </c>
      <c r="AG19" s="211">
        <f t="shared" si="38"/>
        <v>712149.88382238266</v>
      </c>
      <c r="AH19" s="211">
        <f t="shared" si="38"/>
        <v>703599.90786980279</v>
      </c>
      <c r="AI19" s="211">
        <f t="shared" si="38"/>
        <v>664229.14959210949</v>
      </c>
      <c r="AJ19" s="365">
        <f t="shared" si="10"/>
        <v>2819277.5946342573</v>
      </c>
      <c r="AK19" s="366">
        <f t="shared" si="11"/>
        <v>2819277.5946342573</v>
      </c>
      <c r="AL19" s="209">
        <v>2</v>
      </c>
      <c r="AM19" s="211">
        <f t="shared" ref="AM19:AP19" si="39">SUM(AM16:AM18)</f>
        <v>0</v>
      </c>
      <c r="AN19" s="211">
        <f t="shared" si="39"/>
        <v>0</v>
      </c>
      <c r="AO19" s="211">
        <f t="shared" si="39"/>
        <v>0</v>
      </c>
      <c r="AP19" s="211">
        <f t="shared" si="39"/>
        <v>0</v>
      </c>
      <c r="AQ19" s="364">
        <f t="shared" si="12"/>
        <v>0</v>
      </c>
      <c r="AR19" s="368">
        <f t="shared" ref="AR19:AU19" si="40">SUM(AR16:AR18)</f>
        <v>6141027.3062771587</v>
      </c>
      <c r="AS19" s="211">
        <f t="shared" si="40"/>
        <v>6148235.5737561062</v>
      </c>
      <c r="AT19" s="211">
        <f t="shared" si="40"/>
        <v>5992801.7778822444</v>
      </c>
      <c r="AU19" s="211">
        <f t="shared" si="40"/>
        <v>5747635.792965577</v>
      </c>
      <c r="AV19" s="365">
        <f t="shared" si="13"/>
        <v>24029700.450881086</v>
      </c>
      <c r="AW19" s="366">
        <f t="shared" si="14"/>
        <v>24029700.450881086</v>
      </c>
      <c r="AX19" s="209">
        <v>2</v>
      </c>
      <c r="AY19" s="211">
        <f t="shared" ref="AY19:BB19" si="41">SUM(AY16:AY18)</f>
        <v>0</v>
      </c>
      <c r="AZ19" s="211">
        <f t="shared" si="41"/>
        <v>0</v>
      </c>
      <c r="BA19" s="211">
        <f t="shared" si="41"/>
        <v>0</v>
      </c>
      <c r="BB19" s="211">
        <f t="shared" si="41"/>
        <v>0</v>
      </c>
      <c r="BC19" s="364">
        <f t="shared" si="15"/>
        <v>0</v>
      </c>
      <c r="BD19" s="368">
        <f t="shared" ref="BD19:BG19" si="42">SUM(BD16:BD18)</f>
        <v>155236.18507610669</v>
      </c>
      <c r="BE19" s="211">
        <f t="shared" si="42"/>
        <v>127098.0231777994</v>
      </c>
      <c r="BF19" s="211">
        <f t="shared" si="42"/>
        <v>125425.52703945305</v>
      </c>
      <c r="BG19" s="211">
        <f t="shared" si="42"/>
        <v>119750.82712949213</v>
      </c>
      <c r="BH19" s="365">
        <f t="shared" si="16"/>
        <v>527510.56242285133</v>
      </c>
      <c r="BI19" s="366">
        <f t="shared" si="17"/>
        <v>527510.56242285133</v>
      </c>
      <c r="BJ19" s="209">
        <v>2</v>
      </c>
      <c r="BK19" s="211">
        <f t="shared" ref="BK19:BN19" si="43">SUM(BK16:BK18)</f>
        <v>0</v>
      </c>
      <c r="BL19" s="211">
        <f t="shared" si="43"/>
        <v>0</v>
      </c>
      <c r="BM19" s="211">
        <f t="shared" si="43"/>
        <v>0</v>
      </c>
      <c r="BN19" s="211">
        <f t="shared" si="43"/>
        <v>0</v>
      </c>
      <c r="BO19" s="364">
        <f t="shared" si="18"/>
        <v>0</v>
      </c>
      <c r="BP19" s="368">
        <f t="shared" ref="BP19:BS19" si="44">SUM(BP16:BP18)</f>
        <v>0</v>
      </c>
      <c r="BQ19" s="211">
        <f t="shared" si="44"/>
        <v>0</v>
      </c>
      <c r="BR19" s="211">
        <f t="shared" si="44"/>
        <v>0</v>
      </c>
      <c r="BS19" s="211">
        <f t="shared" si="44"/>
        <v>0</v>
      </c>
      <c r="BT19" s="365">
        <f t="shared" si="19"/>
        <v>0</v>
      </c>
      <c r="BU19" s="366">
        <f t="shared" si="20"/>
        <v>0</v>
      </c>
      <c r="BV19" s="209">
        <v>2</v>
      </c>
      <c r="BW19" s="211">
        <f t="shared" ref="BW19:BZ19" si="45">SUM(BW16:BW18)</f>
        <v>0</v>
      </c>
      <c r="BX19" s="211">
        <f t="shared" si="45"/>
        <v>0</v>
      </c>
      <c r="BY19" s="211">
        <f t="shared" si="45"/>
        <v>0</v>
      </c>
      <c r="BZ19" s="211">
        <f t="shared" si="45"/>
        <v>0</v>
      </c>
      <c r="CA19" s="364">
        <f t="shared" si="21"/>
        <v>0</v>
      </c>
      <c r="CB19" s="368">
        <f t="shared" ref="CB19:CE19" si="46">SUM(CB16:CB18)</f>
        <v>216139.35029063805</v>
      </c>
      <c r="CC19" s="211">
        <f t="shared" si="46"/>
        <v>233625.75256669807</v>
      </c>
      <c r="CD19" s="211">
        <f t="shared" si="46"/>
        <v>213659.3518427581</v>
      </c>
      <c r="CE19" s="211">
        <f t="shared" si="46"/>
        <v>199339.1279598306</v>
      </c>
      <c r="CF19" s="365">
        <f t="shared" si="22"/>
        <v>862763.58265992475</v>
      </c>
      <c r="CG19" s="366">
        <f t="shared" si="23"/>
        <v>862763.58265992475</v>
      </c>
      <c r="CH19" s="209">
        <v>2</v>
      </c>
      <c r="CI19" s="365">
        <f t="shared" si="30"/>
        <v>0</v>
      </c>
      <c r="CJ19" s="365">
        <f t="shared" si="24"/>
        <v>0</v>
      </c>
      <c r="CK19" s="365">
        <f t="shared" si="24"/>
        <v>0</v>
      </c>
      <c r="CL19" s="365">
        <f t="shared" si="24"/>
        <v>0</v>
      </c>
      <c r="CM19" s="367">
        <f t="shared" si="25"/>
        <v>0</v>
      </c>
      <c r="CN19" s="365">
        <f t="shared" si="31"/>
        <v>10788895.32777492</v>
      </c>
      <c r="CO19" s="365">
        <f t="shared" si="26"/>
        <v>10619703.137511751</v>
      </c>
      <c r="CP19" s="365">
        <f t="shared" si="26"/>
        <v>10380751.729163267</v>
      </c>
      <c r="CQ19" s="365">
        <f t="shared" si="26"/>
        <v>9947064.3168037515</v>
      </c>
      <c r="CR19" s="367">
        <f t="shared" si="27"/>
        <v>14359925.903315498</v>
      </c>
      <c r="CS19" s="365">
        <f t="shared" si="32"/>
        <v>10788895.32777492</v>
      </c>
      <c r="CT19" s="365">
        <f t="shared" si="28"/>
        <v>10619703.137511751</v>
      </c>
      <c r="CU19" s="365">
        <f t="shared" si="28"/>
        <v>10380751.729163267</v>
      </c>
      <c r="CV19" s="365">
        <f t="shared" si="28"/>
        <v>9947064.3168037515</v>
      </c>
      <c r="CW19" s="367">
        <f t="shared" si="29"/>
        <v>14359925.903315498</v>
      </c>
      <c r="CX19" s="285"/>
      <c r="CY19" s="285"/>
      <c r="CZ19" s="285"/>
      <c r="DA19" s="285"/>
      <c r="DB19" s="285"/>
    </row>
    <row r="20" spans="1:135" ht="15.75" customHeight="1">
      <c r="A20" s="79" t="s">
        <v>198</v>
      </c>
      <c r="B20" s="209">
        <v>3</v>
      </c>
      <c r="C20" s="699"/>
      <c r="D20" s="699"/>
      <c r="E20" s="699"/>
      <c r="F20" s="699"/>
      <c r="G20" s="364">
        <f t="shared" si="3"/>
        <v>0</v>
      </c>
      <c r="H20" s="702"/>
      <c r="I20" s="699"/>
      <c r="J20" s="699"/>
      <c r="K20" s="699"/>
      <c r="L20" s="365">
        <f t="shared" si="4"/>
        <v>0</v>
      </c>
      <c r="M20" s="366">
        <f t="shared" si="5"/>
        <v>0</v>
      </c>
      <c r="N20" s="209">
        <v>3</v>
      </c>
      <c r="O20" s="699"/>
      <c r="P20" s="699"/>
      <c r="Q20" s="699"/>
      <c r="R20" s="699"/>
      <c r="S20" s="364">
        <f t="shared" si="6"/>
        <v>0</v>
      </c>
      <c r="T20" s="702"/>
      <c r="U20" s="699"/>
      <c r="V20" s="699"/>
      <c r="W20" s="699"/>
      <c r="X20" s="365">
        <f t="shared" si="7"/>
        <v>0</v>
      </c>
      <c r="Y20" s="366">
        <f t="shared" si="8"/>
        <v>0</v>
      </c>
      <c r="Z20" s="209">
        <v>3</v>
      </c>
      <c r="AA20" s="699"/>
      <c r="AB20" s="699"/>
      <c r="AC20" s="699"/>
      <c r="AD20" s="699"/>
      <c r="AE20" s="364">
        <f t="shared" si="9"/>
        <v>0</v>
      </c>
      <c r="AF20" s="702"/>
      <c r="AG20" s="699"/>
      <c r="AH20" s="699"/>
      <c r="AI20" s="699"/>
      <c r="AJ20" s="365">
        <f t="shared" si="10"/>
        <v>0</v>
      </c>
      <c r="AK20" s="366">
        <f t="shared" si="11"/>
        <v>0</v>
      </c>
      <c r="AL20" s="209">
        <v>3</v>
      </c>
      <c r="AM20" s="699"/>
      <c r="AN20" s="699"/>
      <c r="AO20" s="699"/>
      <c r="AP20" s="699"/>
      <c r="AQ20" s="364">
        <f t="shared" si="12"/>
        <v>0</v>
      </c>
      <c r="AR20" s="702"/>
      <c r="AS20" s="699"/>
      <c r="AT20" s="699"/>
      <c r="AU20" s="699"/>
      <c r="AV20" s="365">
        <f t="shared" si="13"/>
        <v>0</v>
      </c>
      <c r="AW20" s="366">
        <f t="shared" si="14"/>
        <v>0</v>
      </c>
      <c r="AX20" s="209">
        <v>3</v>
      </c>
      <c r="AY20" s="699"/>
      <c r="AZ20" s="699"/>
      <c r="BA20" s="699"/>
      <c r="BB20" s="699"/>
      <c r="BC20" s="364">
        <f t="shared" si="15"/>
        <v>0</v>
      </c>
      <c r="BD20" s="702"/>
      <c r="BE20" s="699"/>
      <c r="BF20" s="699"/>
      <c r="BG20" s="699"/>
      <c r="BH20" s="365">
        <f t="shared" si="16"/>
        <v>0</v>
      </c>
      <c r="BI20" s="366">
        <f t="shared" si="17"/>
        <v>0</v>
      </c>
      <c r="BJ20" s="209">
        <v>3</v>
      </c>
      <c r="BK20" s="699"/>
      <c r="BL20" s="699"/>
      <c r="BM20" s="699"/>
      <c r="BN20" s="699"/>
      <c r="BO20" s="364">
        <f t="shared" si="18"/>
        <v>0</v>
      </c>
      <c r="BP20" s="702"/>
      <c r="BQ20" s="699"/>
      <c r="BR20" s="699"/>
      <c r="BS20" s="699"/>
      <c r="BT20" s="365">
        <f t="shared" si="19"/>
        <v>0</v>
      </c>
      <c r="BU20" s="366">
        <f t="shared" si="20"/>
        <v>0</v>
      </c>
      <c r="BV20" s="209">
        <v>3</v>
      </c>
      <c r="BW20" s="699"/>
      <c r="BX20" s="699"/>
      <c r="BY20" s="699"/>
      <c r="BZ20" s="699"/>
      <c r="CA20" s="364">
        <f t="shared" si="21"/>
        <v>0</v>
      </c>
      <c r="CB20" s="702"/>
      <c r="CC20" s="699"/>
      <c r="CD20" s="699"/>
      <c r="CE20" s="699"/>
      <c r="CF20" s="365">
        <f t="shared" si="22"/>
        <v>0</v>
      </c>
      <c r="CG20" s="366">
        <f t="shared" si="23"/>
        <v>0</v>
      </c>
      <c r="CH20" s="209">
        <v>3</v>
      </c>
      <c r="CI20" s="365">
        <f t="shared" si="30"/>
        <v>0</v>
      </c>
      <c r="CJ20" s="365">
        <f t="shared" si="24"/>
        <v>0</v>
      </c>
      <c r="CK20" s="365">
        <f t="shared" si="24"/>
        <v>0</v>
      </c>
      <c r="CL20" s="365">
        <f t="shared" si="24"/>
        <v>0</v>
      </c>
      <c r="CM20" s="367">
        <f t="shared" si="25"/>
        <v>0</v>
      </c>
      <c r="CN20" s="365">
        <f t="shared" si="31"/>
        <v>0</v>
      </c>
      <c r="CO20" s="365">
        <f t="shared" si="26"/>
        <v>0</v>
      </c>
      <c r="CP20" s="365">
        <f t="shared" si="26"/>
        <v>0</v>
      </c>
      <c r="CQ20" s="365">
        <f t="shared" si="26"/>
        <v>0</v>
      </c>
      <c r="CR20" s="367">
        <f t="shared" si="27"/>
        <v>0</v>
      </c>
      <c r="CS20" s="365">
        <f t="shared" si="32"/>
        <v>0</v>
      </c>
      <c r="CT20" s="365">
        <f t="shared" si="28"/>
        <v>0</v>
      </c>
      <c r="CU20" s="365">
        <f t="shared" si="28"/>
        <v>0</v>
      </c>
      <c r="CV20" s="365">
        <f t="shared" si="28"/>
        <v>0</v>
      </c>
      <c r="CW20" s="367">
        <f t="shared" si="29"/>
        <v>0</v>
      </c>
      <c r="CX20" s="285"/>
      <c r="CZ20" s="285"/>
      <c r="DB20" s="285"/>
    </row>
    <row r="21" spans="1:135" ht="15.75" customHeight="1">
      <c r="A21" s="79" t="s">
        <v>200</v>
      </c>
      <c r="B21" s="209">
        <v>4</v>
      </c>
      <c r="C21" s="699"/>
      <c r="D21" s="699"/>
      <c r="E21" s="699"/>
      <c r="F21" s="699"/>
      <c r="G21" s="364">
        <f t="shared" si="3"/>
        <v>0</v>
      </c>
      <c r="H21" s="702">
        <v>0</v>
      </c>
      <c r="I21" s="699">
        <v>0</v>
      </c>
      <c r="J21" s="699">
        <v>0</v>
      </c>
      <c r="K21" s="699">
        <v>0</v>
      </c>
      <c r="L21" s="365">
        <f t="shared" si="4"/>
        <v>0</v>
      </c>
      <c r="M21" s="366">
        <f t="shared" si="5"/>
        <v>0</v>
      </c>
      <c r="N21" s="209">
        <v>4</v>
      </c>
      <c r="O21" s="699"/>
      <c r="P21" s="699"/>
      <c r="Q21" s="699"/>
      <c r="R21" s="699"/>
      <c r="S21" s="364">
        <f t="shared" si="6"/>
        <v>0</v>
      </c>
      <c r="T21" s="702">
        <v>0</v>
      </c>
      <c r="U21" s="699">
        <v>0</v>
      </c>
      <c r="V21" s="699">
        <v>0</v>
      </c>
      <c r="W21" s="699">
        <v>0</v>
      </c>
      <c r="X21" s="365">
        <f t="shared" si="7"/>
        <v>0</v>
      </c>
      <c r="Y21" s="366">
        <f t="shared" si="8"/>
        <v>0</v>
      </c>
      <c r="Z21" s="209">
        <v>4</v>
      </c>
      <c r="AA21" s="699"/>
      <c r="AB21" s="699"/>
      <c r="AC21" s="699"/>
      <c r="AD21" s="699"/>
      <c r="AE21" s="364">
        <f t="shared" si="9"/>
        <v>0</v>
      </c>
      <c r="AF21" s="702">
        <v>0</v>
      </c>
      <c r="AG21" s="699">
        <v>0</v>
      </c>
      <c r="AH21" s="699">
        <v>0</v>
      </c>
      <c r="AI21" s="699">
        <v>0</v>
      </c>
      <c r="AJ21" s="365">
        <f t="shared" si="10"/>
        <v>0</v>
      </c>
      <c r="AK21" s="366">
        <f t="shared" si="11"/>
        <v>0</v>
      </c>
      <c r="AL21" s="209">
        <v>4</v>
      </c>
      <c r="AM21" s="699"/>
      <c r="AN21" s="699"/>
      <c r="AO21" s="699"/>
      <c r="AP21" s="699"/>
      <c r="AQ21" s="364">
        <f t="shared" si="12"/>
        <v>0</v>
      </c>
      <c r="AR21" s="702">
        <v>0</v>
      </c>
      <c r="AS21" s="699">
        <v>0</v>
      </c>
      <c r="AT21" s="699">
        <v>0</v>
      </c>
      <c r="AU21" s="699">
        <v>0</v>
      </c>
      <c r="AV21" s="365">
        <f t="shared" si="13"/>
        <v>0</v>
      </c>
      <c r="AW21" s="366">
        <f t="shared" si="14"/>
        <v>0</v>
      </c>
      <c r="AX21" s="209">
        <v>4</v>
      </c>
      <c r="AY21" s="699"/>
      <c r="AZ21" s="699"/>
      <c r="BA21" s="699"/>
      <c r="BB21" s="699"/>
      <c r="BC21" s="364">
        <f t="shared" si="15"/>
        <v>0</v>
      </c>
      <c r="BD21" s="702">
        <v>0</v>
      </c>
      <c r="BE21" s="699">
        <v>0</v>
      </c>
      <c r="BF21" s="699">
        <v>0</v>
      </c>
      <c r="BG21" s="699">
        <v>0</v>
      </c>
      <c r="BH21" s="365">
        <f t="shared" si="16"/>
        <v>0</v>
      </c>
      <c r="BI21" s="366">
        <f t="shared" si="17"/>
        <v>0</v>
      </c>
      <c r="BJ21" s="209">
        <v>4</v>
      </c>
      <c r="BK21" s="699"/>
      <c r="BL21" s="699"/>
      <c r="BM21" s="699"/>
      <c r="BN21" s="699"/>
      <c r="BO21" s="364">
        <f t="shared" si="18"/>
        <v>0</v>
      </c>
      <c r="BP21" s="702"/>
      <c r="BQ21" s="699"/>
      <c r="BR21" s="699"/>
      <c r="BS21" s="699"/>
      <c r="BT21" s="365">
        <f t="shared" si="19"/>
        <v>0</v>
      </c>
      <c r="BU21" s="366">
        <f t="shared" si="20"/>
        <v>0</v>
      </c>
      <c r="BV21" s="209">
        <v>4</v>
      </c>
      <c r="BW21" s="699"/>
      <c r="BX21" s="699"/>
      <c r="BY21" s="699"/>
      <c r="BZ21" s="699"/>
      <c r="CA21" s="364">
        <f t="shared" si="21"/>
        <v>0</v>
      </c>
      <c r="CB21" s="702">
        <v>0</v>
      </c>
      <c r="CC21" s="699">
        <v>0</v>
      </c>
      <c r="CD21" s="699">
        <v>0</v>
      </c>
      <c r="CE21" s="699">
        <v>0</v>
      </c>
      <c r="CF21" s="365">
        <f t="shared" si="22"/>
        <v>0</v>
      </c>
      <c r="CG21" s="366">
        <f t="shared" si="23"/>
        <v>0</v>
      </c>
      <c r="CH21" s="209">
        <v>4</v>
      </c>
      <c r="CI21" s="365">
        <f t="shared" si="30"/>
        <v>0</v>
      </c>
      <c r="CJ21" s="365">
        <f t="shared" si="24"/>
        <v>0</v>
      </c>
      <c r="CK21" s="365">
        <f t="shared" si="24"/>
        <v>0</v>
      </c>
      <c r="CL21" s="365">
        <f t="shared" si="24"/>
        <v>0</v>
      </c>
      <c r="CM21" s="367">
        <f t="shared" si="25"/>
        <v>0</v>
      </c>
      <c r="CN21" s="365">
        <f t="shared" si="31"/>
        <v>0</v>
      </c>
      <c r="CO21" s="365">
        <f t="shared" si="26"/>
        <v>0</v>
      </c>
      <c r="CP21" s="365">
        <f t="shared" si="26"/>
        <v>0</v>
      </c>
      <c r="CQ21" s="365">
        <f t="shared" si="26"/>
        <v>0</v>
      </c>
      <c r="CR21" s="367">
        <f t="shared" si="27"/>
        <v>0</v>
      </c>
      <c r="CS21" s="365">
        <f t="shared" si="32"/>
        <v>0</v>
      </c>
      <c r="CT21" s="365">
        <f t="shared" si="28"/>
        <v>0</v>
      </c>
      <c r="CU21" s="365">
        <f t="shared" si="28"/>
        <v>0</v>
      </c>
      <c r="CV21" s="365">
        <f t="shared" si="28"/>
        <v>0</v>
      </c>
      <c r="CW21" s="367">
        <f t="shared" si="29"/>
        <v>0</v>
      </c>
      <c r="CX21" s="285"/>
      <c r="CZ21" s="285"/>
      <c r="DB21" s="285"/>
    </row>
    <row r="22" spans="1:135" ht="15.75" customHeight="1">
      <c r="A22" s="118" t="s">
        <v>202</v>
      </c>
      <c r="B22" s="209">
        <v>5</v>
      </c>
      <c r="C22" s="120">
        <f t="shared" ref="C22:F22" si="47">C15+C19+C20+C21</f>
        <v>422521.64586722653</v>
      </c>
      <c r="D22" s="120">
        <f t="shared" si="47"/>
        <v>340151.60125064797</v>
      </c>
      <c r="E22" s="120">
        <f t="shared" si="47"/>
        <v>242164.84803212542</v>
      </c>
      <c r="F22" s="120">
        <f t="shared" si="47"/>
        <v>244697.95858815769</v>
      </c>
      <c r="G22" s="364">
        <f t="shared" si="3"/>
        <v>1249536.0537381575</v>
      </c>
      <c r="H22" s="198">
        <f t="shared" ref="H22:K22" si="48">H15+H19+H20+H21</f>
        <v>1535110.0486488119</v>
      </c>
      <c r="I22" s="120">
        <f t="shared" si="48"/>
        <v>1437221.7384963287</v>
      </c>
      <c r="J22" s="120">
        <f t="shared" si="48"/>
        <v>1455388.290287212</v>
      </c>
      <c r="K22" s="120">
        <f t="shared" si="48"/>
        <v>1380305.0692342985</v>
      </c>
      <c r="L22" s="365">
        <f t="shared" si="4"/>
        <v>5808025.1466666516</v>
      </c>
      <c r="M22" s="198">
        <f t="shared" si="5"/>
        <v>7057561.2004048089</v>
      </c>
      <c r="N22" s="209">
        <v>5</v>
      </c>
      <c r="O22" s="120">
        <f t="shared" ref="O22:R22" si="49">O15+O19+O20+O21</f>
        <v>1068932.7751308011</v>
      </c>
      <c r="P22" s="120">
        <f t="shared" si="49"/>
        <v>1030573.9434873514</v>
      </c>
      <c r="Q22" s="120">
        <f t="shared" si="49"/>
        <v>908660.31218184729</v>
      </c>
      <c r="R22" s="120">
        <f t="shared" si="49"/>
        <v>834736.33336551045</v>
      </c>
      <c r="S22" s="364">
        <f t="shared" si="6"/>
        <v>3842903.3641655101</v>
      </c>
      <c r="T22" s="198">
        <f t="shared" ref="T22:W22" si="50">T15+T19+T20+T21</f>
        <v>2002083.7841322441</v>
      </c>
      <c r="U22" s="120">
        <f t="shared" si="50"/>
        <v>1961372.1656924351</v>
      </c>
      <c r="V22" s="120">
        <f t="shared" si="50"/>
        <v>1889876.8742417977</v>
      </c>
      <c r="W22" s="120">
        <f t="shared" si="50"/>
        <v>1835804.3499224437</v>
      </c>
      <c r="X22" s="365">
        <f t="shared" si="7"/>
        <v>7689137.1739889206</v>
      </c>
      <c r="Y22" s="198">
        <f t="shared" si="8"/>
        <v>11532040.538154431</v>
      </c>
      <c r="Z22" s="209">
        <v>5</v>
      </c>
      <c r="AA22" s="120">
        <f t="shared" ref="AA22:AD22" si="51">AA15+AA19+AA20+AA21</f>
        <v>540490.13093045307</v>
      </c>
      <c r="AB22" s="120">
        <f t="shared" si="51"/>
        <v>533057.06429683208</v>
      </c>
      <c r="AC22" s="120">
        <f t="shared" si="51"/>
        <v>464761.96974771476</v>
      </c>
      <c r="AD22" s="120">
        <f t="shared" si="51"/>
        <v>457593.82608343783</v>
      </c>
      <c r="AE22" s="364">
        <f t="shared" si="9"/>
        <v>1995902.9910584376</v>
      </c>
      <c r="AF22" s="198">
        <f t="shared" ref="AF22:AI22" si="52">AF15+AF19+AF20+AF21</f>
        <v>739298.6533499622</v>
      </c>
      <c r="AG22" s="120">
        <f t="shared" si="52"/>
        <v>712149.88382238266</v>
      </c>
      <c r="AH22" s="120">
        <f t="shared" si="52"/>
        <v>703599.90786980279</v>
      </c>
      <c r="AI22" s="120">
        <f t="shared" si="52"/>
        <v>664229.14959210949</v>
      </c>
      <c r="AJ22" s="365">
        <f t="shared" si="10"/>
        <v>2819277.5946342573</v>
      </c>
      <c r="AK22" s="198">
        <f t="shared" si="11"/>
        <v>4815180.5856926944</v>
      </c>
      <c r="AL22" s="209">
        <v>5</v>
      </c>
      <c r="AM22" s="120">
        <f t="shared" ref="AM22:AP22" si="53">AM15+AM19+AM20+AM21</f>
        <v>5282301.7581385626</v>
      </c>
      <c r="AN22" s="120">
        <f t="shared" si="53"/>
        <v>5969146.5046513453</v>
      </c>
      <c r="AO22" s="120">
        <f t="shared" si="53"/>
        <v>7612687.1423600912</v>
      </c>
      <c r="AP22" s="120">
        <f t="shared" si="53"/>
        <v>7605385.6379474569</v>
      </c>
      <c r="AQ22" s="364">
        <f t="shared" si="12"/>
        <v>26469521.043097459</v>
      </c>
      <c r="AR22" s="198">
        <f t="shared" ref="AR22:AU22" si="54">AR15+AR19+AR20+AR21</f>
        <v>6141027.3062771587</v>
      </c>
      <c r="AS22" s="120">
        <f t="shared" si="54"/>
        <v>6148235.5737561062</v>
      </c>
      <c r="AT22" s="120">
        <f t="shared" si="54"/>
        <v>5992801.7778822444</v>
      </c>
      <c r="AU22" s="120">
        <f t="shared" si="54"/>
        <v>5747635.792965577</v>
      </c>
      <c r="AV22" s="365">
        <f t="shared" si="13"/>
        <v>24029700.450881086</v>
      </c>
      <c r="AW22" s="198">
        <f t="shared" si="14"/>
        <v>50499221.493978545</v>
      </c>
      <c r="AX22" s="209">
        <v>5</v>
      </c>
      <c r="AY22" s="120">
        <f t="shared" ref="AY22:BB22" si="55">AY15+AY19+AY20+AY21</f>
        <v>236403.35076892975</v>
      </c>
      <c r="AZ22" s="120">
        <f t="shared" si="55"/>
        <v>252707.03013230424</v>
      </c>
      <c r="BA22" s="120">
        <f t="shared" si="55"/>
        <v>339169.71684876597</v>
      </c>
      <c r="BB22" s="120">
        <f t="shared" si="55"/>
        <v>276223.75701799785</v>
      </c>
      <c r="BC22" s="364">
        <f t="shared" si="15"/>
        <v>1104503.8547679977</v>
      </c>
      <c r="BD22" s="198">
        <f t="shared" ref="BD22:BG22" si="56">BD15+BD19+BD20+BD21</f>
        <v>155236.18507610669</v>
      </c>
      <c r="BE22" s="120">
        <f t="shared" si="56"/>
        <v>127098.0231777994</v>
      </c>
      <c r="BF22" s="120">
        <f t="shared" si="56"/>
        <v>125425.52703945305</v>
      </c>
      <c r="BG22" s="120">
        <f t="shared" si="56"/>
        <v>119750.82712949213</v>
      </c>
      <c r="BH22" s="365">
        <f t="shared" si="16"/>
        <v>527510.56242285133</v>
      </c>
      <c r="BI22" s="198">
        <f t="shared" si="17"/>
        <v>1632014.4171908491</v>
      </c>
      <c r="BJ22" s="209">
        <v>5</v>
      </c>
      <c r="BK22" s="120">
        <f t="shared" ref="BK22:BN22" si="57">BK15+BK19+BK20+BK21</f>
        <v>0</v>
      </c>
      <c r="BL22" s="120">
        <f t="shared" si="57"/>
        <v>0</v>
      </c>
      <c r="BM22" s="120">
        <f t="shared" si="57"/>
        <v>0</v>
      </c>
      <c r="BN22" s="120">
        <f t="shared" si="57"/>
        <v>0</v>
      </c>
      <c r="BO22" s="364">
        <f t="shared" si="18"/>
        <v>0</v>
      </c>
      <c r="BP22" s="198">
        <f t="shared" ref="BP22:BS22" si="58">BP15+BP19+BP20+BP21</f>
        <v>0</v>
      </c>
      <c r="BQ22" s="120">
        <f t="shared" si="58"/>
        <v>0</v>
      </c>
      <c r="BR22" s="120">
        <f t="shared" si="58"/>
        <v>0</v>
      </c>
      <c r="BS22" s="120">
        <f t="shared" si="58"/>
        <v>0</v>
      </c>
      <c r="BT22" s="365">
        <f t="shared" si="19"/>
        <v>0</v>
      </c>
      <c r="BU22" s="198">
        <f t="shared" si="20"/>
        <v>0</v>
      </c>
      <c r="BV22" s="209">
        <v>5</v>
      </c>
      <c r="BW22" s="120">
        <f t="shared" ref="BW22:BZ22" si="59">BW15+BW19+BW20+BW21</f>
        <v>385311.63158579037</v>
      </c>
      <c r="BX22" s="120">
        <f t="shared" si="59"/>
        <v>376137.54511946201</v>
      </c>
      <c r="BY22" s="120">
        <f t="shared" si="59"/>
        <v>570825.35054474766</v>
      </c>
      <c r="BZ22" s="120">
        <f t="shared" si="59"/>
        <v>335538.30494762259</v>
      </c>
      <c r="CA22" s="364">
        <f t="shared" si="21"/>
        <v>1667812.8321976226</v>
      </c>
      <c r="CB22" s="198">
        <f t="shared" ref="CB22:CE22" si="60">CB15+CB19+CB20+CB21</f>
        <v>216139.35029063805</v>
      </c>
      <c r="CC22" s="120">
        <f t="shared" si="60"/>
        <v>233625.75256669807</v>
      </c>
      <c r="CD22" s="120">
        <f t="shared" si="60"/>
        <v>213659.3518427581</v>
      </c>
      <c r="CE22" s="120">
        <f t="shared" si="60"/>
        <v>199339.1279598306</v>
      </c>
      <c r="CF22" s="365">
        <f t="shared" si="22"/>
        <v>862763.58265992475</v>
      </c>
      <c r="CG22" s="198">
        <f t="shared" si="23"/>
        <v>2530576.4148575473</v>
      </c>
      <c r="CH22" s="209">
        <v>5</v>
      </c>
      <c r="CI22" s="365">
        <f t="shared" si="30"/>
        <v>7935961.2924217628</v>
      </c>
      <c r="CJ22" s="365">
        <f t="shared" si="24"/>
        <v>8501773.6889379434</v>
      </c>
      <c r="CK22" s="365">
        <f t="shared" si="24"/>
        <v>10138269.339715293</v>
      </c>
      <c r="CL22" s="365">
        <f t="shared" si="24"/>
        <v>9754175.8179501835</v>
      </c>
      <c r="CM22" s="367">
        <f t="shared" si="25"/>
        <v>6760252.2501012897</v>
      </c>
      <c r="CN22" s="365">
        <f t="shared" si="31"/>
        <v>10788895.32777492</v>
      </c>
      <c r="CO22" s="365">
        <f t="shared" si="26"/>
        <v>10619703.137511751</v>
      </c>
      <c r="CP22" s="365">
        <f t="shared" si="26"/>
        <v>10380751.729163267</v>
      </c>
      <c r="CQ22" s="365">
        <f t="shared" si="26"/>
        <v>9947064.3168037515</v>
      </c>
      <c r="CR22" s="367">
        <f t="shared" si="27"/>
        <v>14359925.903315498</v>
      </c>
      <c r="CS22" s="365">
        <f t="shared" si="32"/>
        <v>18724856.620196681</v>
      </c>
      <c r="CT22" s="365">
        <f t="shared" si="28"/>
        <v>19121476.826449692</v>
      </c>
      <c r="CU22" s="365">
        <f t="shared" si="28"/>
        <v>20519021.068878561</v>
      </c>
      <c r="CV22" s="365">
        <f t="shared" si="28"/>
        <v>19701240.134753935</v>
      </c>
      <c r="CW22" s="367">
        <f t="shared" si="29"/>
        <v>21120178.153416786</v>
      </c>
      <c r="CX22" s="285"/>
      <c r="CZ22" s="285"/>
      <c r="DB22" s="285"/>
    </row>
    <row r="23" spans="1:135" ht="15.75" customHeight="1">
      <c r="A23" s="118" t="s">
        <v>172</v>
      </c>
      <c r="B23" s="176"/>
      <c r="C23" s="161"/>
      <c r="D23" s="161"/>
      <c r="E23" s="161"/>
      <c r="F23" s="161"/>
      <c r="G23" s="336"/>
      <c r="H23" s="337"/>
      <c r="I23" s="161"/>
      <c r="J23" s="161"/>
      <c r="K23" s="161"/>
      <c r="L23" s="161"/>
      <c r="M23" s="337"/>
      <c r="N23" s="176"/>
      <c r="O23" s="161"/>
      <c r="P23" s="161"/>
      <c r="Q23" s="161"/>
      <c r="R23" s="161"/>
      <c r="S23" s="336"/>
      <c r="T23" s="337"/>
      <c r="U23" s="161"/>
      <c r="V23" s="161"/>
      <c r="W23" s="161"/>
      <c r="X23" s="161"/>
      <c r="Y23" s="337"/>
      <c r="Z23" s="176"/>
      <c r="AA23" s="161"/>
      <c r="AB23" s="161"/>
      <c r="AC23" s="161"/>
      <c r="AD23" s="161"/>
      <c r="AE23" s="336"/>
      <c r="AF23" s="337"/>
      <c r="AG23" s="161"/>
      <c r="AH23" s="161"/>
      <c r="AI23" s="161"/>
      <c r="AJ23" s="161"/>
      <c r="AK23" s="337"/>
      <c r="AL23" s="176"/>
      <c r="AM23" s="161"/>
      <c r="AN23" s="161"/>
      <c r="AO23" s="161"/>
      <c r="AP23" s="161"/>
      <c r="AQ23" s="336"/>
      <c r="AR23" s="337"/>
      <c r="AS23" s="161"/>
      <c r="AT23" s="161"/>
      <c r="AU23" s="161"/>
      <c r="AV23" s="161"/>
      <c r="AW23" s="337"/>
      <c r="AX23" s="176"/>
      <c r="AY23" s="161"/>
      <c r="AZ23" s="161"/>
      <c r="BA23" s="161"/>
      <c r="BB23" s="161"/>
      <c r="BC23" s="336"/>
      <c r="BD23" s="337"/>
      <c r="BE23" s="161"/>
      <c r="BF23" s="161"/>
      <c r="BG23" s="161"/>
      <c r="BH23" s="161"/>
      <c r="BI23" s="337"/>
      <c r="BJ23" s="176"/>
      <c r="BK23" s="161"/>
      <c r="BL23" s="161"/>
      <c r="BM23" s="161"/>
      <c r="BN23" s="161"/>
      <c r="BO23" s="336"/>
      <c r="BP23" s="337"/>
      <c r="BQ23" s="161"/>
      <c r="BR23" s="161"/>
      <c r="BS23" s="161"/>
      <c r="BT23" s="161"/>
      <c r="BU23" s="337"/>
      <c r="BV23" s="176"/>
      <c r="BW23" s="161"/>
      <c r="BX23" s="161"/>
      <c r="BY23" s="161"/>
      <c r="BZ23" s="161"/>
      <c r="CA23" s="336"/>
      <c r="CB23" s="337"/>
      <c r="CC23" s="161"/>
      <c r="CD23" s="161"/>
      <c r="CE23" s="161"/>
      <c r="CF23" s="161"/>
      <c r="CG23" s="337"/>
      <c r="CH23" s="176"/>
      <c r="CI23" s="161"/>
      <c r="CJ23" s="161"/>
      <c r="CK23" s="161"/>
      <c r="CL23" s="161"/>
      <c r="CM23" s="369"/>
      <c r="CN23" s="161"/>
      <c r="CO23" s="161"/>
      <c r="CP23" s="161"/>
      <c r="CQ23" s="161"/>
      <c r="CR23" s="369"/>
      <c r="CS23" s="161"/>
      <c r="CT23" s="161"/>
      <c r="CU23" s="161"/>
      <c r="CV23" s="161"/>
      <c r="CW23" s="369"/>
    </row>
    <row r="24" spans="1:135" ht="15.75" customHeight="1">
      <c r="A24" s="79" t="s">
        <v>204</v>
      </c>
      <c r="B24" s="209">
        <v>6</v>
      </c>
      <c r="C24" s="699"/>
      <c r="D24" s="699"/>
      <c r="E24" s="699"/>
      <c r="F24" s="699"/>
      <c r="G24" s="364">
        <f t="shared" ref="G24:G28" si="61">SUM(C24:F24)</f>
        <v>0</v>
      </c>
      <c r="H24" s="702"/>
      <c r="I24" s="699"/>
      <c r="J24" s="699"/>
      <c r="K24" s="699"/>
      <c r="L24" s="365">
        <f t="shared" ref="L24:L28" si="62">SUM(H24:K24)</f>
        <v>0</v>
      </c>
      <c r="M24" s="366">
        <f t="shared" ref="M24:M28" si="63">SUM(G24,L24)</f>
        <v>0</v>
      </c>
      <c r="N24" s="209">
        <v>6</v>
      </c>
      <c r="O24" s="699"/>
      <c r="P24" s="699"/>
      <c r="Q24" s="699"/>
      <c r="R24" s="699"/>
      <c r="S24" s="364">
        <f t="shared" ref="S24:S28" si="64">SUM(O24:R24)</f>
        <v>0</v>
      </c>
      <c r="T24" s="702"/>
      <c r="U24" s="699"/>
      <c r="V24" s="699"/>
      <c r="W24" s="699"/>
      <c r="X24" s="365">
        <f t="shared" ref="X24:X28" si="65">SUM(T24:W24)</f>
        <v>0</v>
      </c>
      <c r="Y24" s="366">
        <f t="shared" ref="Y24:Y28" si="66">SUM(S24,X24)</f>
        <v>0</v>
      </c>
      <c r="Z24" s="209">
        <v>6</v>
      </c>
      <c r="AA24" s="699"/>
      <c r="AB24" s="699"/>
      <c r="AC24" s="699"/>
      <c r="AD24" s="699"/>
      <c r="AE24" s="364">
        <f t="shared" ref="AE24:AE28" si="67">SUM(AA24:AD24)</f>
        <v>0</v>
      </c>
      <c r="AF24" s="702"/>
      <c r="AG24" s="699"/>
      <c r="AH24" s="699"/>
      <c r="AI24" s="699"/>
      <c r="AJ24" s="365">
        <f t="shared" ref="AJ24:AJ28" si="68">SUM(AF24:AI24)</f>
        <v>0</v>
      </c>
      <c r="AK24" s="366">
        <f t="shared" ref="AK24:AK28" si="69">SUM(AE24,AJ24)</f>
        <v>0</v>
      </c>
      <c r="AL24" s="209">
        <v>6</v>
      </c>
      <c r="AM24" s="699"/>
      <c r="AN24" s="699"/>
      <c r="AO24" s="699"/>
      <c r="AP24" s="699"/>
      <c r="AQ24" s="364">
        <f t="shared" ref="AQ24:AQ28" si="70">SUM(AM24:AP24)</f>
        <v>0</v>
      </c>
      <c r="AR24" s="702"/>
      <c r="AS24" s="699"/>
      <c r="AT24" s="699"/>
      <c r="AU24" s="699"/>
      <c r="AV24" s="365">
        <f t="shared" ref="AV24:AV28" si="71">SUM(AR24:AU24)</f>
        <v>0</v>
      </c>
      <c r="AW24" s="366">
        <f t="shared" ref="AW24:AW28" si="72">SUM(AQ24,AV24)</f>
        <v>0</v>
      </c>
      <c r="AX24" s="209">
        <v>6</v>
      </c>
      <c r="AY24" s="699"/>
      <c r="AZ24" s="699"/>
      <c r="BA24" s="699"/>
      <c r="BB24" s="699"/>
      <c r="BC24" s="364">
        <f t="shared" ref="BC24:BC28" si="73">SUM(AY24:BB24)</f>
        <v>0</v>
      </c>
      <c r="BD24" s="702"/>
      <c r="BE24" s="699"/>
      <c r="BF24" s="699"/>
      <c r="BG24" s="699"/>
      <c r="BH24" s="365">
        <f t="shared" ref="BH24:BH28" si="74">SUM(BD24:BG24)</f>
        <v>0</v>
      </c>
      <c r="BI24" s="366">
        <f t="shared" ref="BI24:BI28" si="75">SUM(BC24,BH24)</f>
        <v>0</v>
      </c>
      <c r="BJ24" s="209">
        <v>6</v>
      </c>
      <c r="BK24" s="699"/>
      <c r="BL24" s="699"/>
      <c r="BM24" s="699"/>
      <c r="BN24" s="699"/>
      <c r="BO24" s="364">
        <f t="shared" ref="BO24:BO28" si="76">SUM(BK24:BN24)</f>
        <v>0</v>
      </c>
      <c r="BP24" s="702"/>
      <c r="BQ24" s="699"/>
      <c r="BR24" s="699"/>
      <c r="BS24" s="699"/>
      <c r="BT24" s="365">
        <f t="shared" ref="BT24:BT28" si="77">SUM(BP24:BS24)</f>
        <v>0</v>
      </c>
      <c r="BU24" s="366">
        <f t="shared" ref="BU24:BU28" si="78">SUM(BO24,BT24)</f>
        <v>0</v>
      </c>
      <c r="BV24" s="209">
        <v>6</v>
      </c>
      <c r="BW24" s="699"/>
      <c r="BX24" s="699"/>
      <c r="BY24" s="699"/>
      <c r="BZ24" s="699"/>
      <c r="CA24" s="364">
        <f t="shared" ref="CA24:CA28" si="79">SUM(BW24:BZ24)</f>
        <v>0</v>
      </c>
      <c r="CB24" s="702"/>
      <c r="CC24" s="699"/>
      <c r="CD24" s="699"/>
      <c r="CE24" s="699"/>
      <c r="CF24" s="365">
        <f t="shared" ref="CF24:CF29" si="80">SUM(CB24:CE24)</f>
        <v>0</v>
      </c>
      <c r="CG24" s="366">
        <f t="shared" ref="CG24:CG29" si="81">SUM(CA24,CF24)</f>
        <v>0</v>
      </c>
      <c r="CH24" s="209">
        <v>6</v>
      </c>
      <c r="CI24" s="365">
        <f t="shared" ref="CI24:CL29" si="82">+C24+O24+AA24+AM24+AY24+BK24+BW24</f>
        <v>0</v>
      </c>
      <c r="CJ24" s="365">
        <f t="shared" si="82"/>
        <v>0</v>
      </c>
      <c r="CK24" s="365">
        <f t="shared" si="82"/>
        <v>0</v>
      </c>
      <c r="CL24" s="365">
        <f t="shared" si="82"/>
        <v>0</v>
      </c>
      <c r="CM24" s="367">
        <f t="shared" ref="CM24:CM29" si="83">SUM(G24,S24,BO24,CA24)</f>
        <v>0</v>
      </c>
      <c r="CN24" s="365">
        <f t="shared" ref="CN24:CQ29" si="84">+H24+T24+AF24+AR24+BD24+BP24+CB24</f>
        <v>0</v>
      </c>
      <c r="CO24" s="365">
        <f t="shared" si="84"/>
        <v>0</v>
      </c>
      <c r="CP24" s="365">
        <f t="shared" si="84"/>
        <v>0</v>
      </c>
      <c r="CQ24" s="365">
        <f t="shared" si="84"/>
        <v>0</v>
      </c>
      <c r="CR24" s="367">
        <f t="shared" ref="CR24:CR29" si="85">SUM(L24,X24,BT24,CF24)</f>
        <v>0</v>
      </c>
      <c r="CS24" s="365">
        <f t="shared" ref="CS24:CV29" si="86">CI24+CN24</f>
        <v>0</v>
      </c>
      <c r="CT24" s="365">
        <f t="shared" si="86"/>
        <v>0</v>
      </c>
      <c r="CU24" s="365">
        <f t="shared" si="86"/>
        <v>0</v>
      </c>
      <c r="CV24" s="365">
        <f t="shared" si="86"/>
        <v>0</v>
      </c>
      <c r="CW24" s="367">
        <f t="shared" ref="CW24:CW29" si="87">SUM(CG24,BU24,Y24,M24)</f>
        <v>0</v>
      </c>
      <c r="CX24" s="285"/>
      <c r="CY24" s="285"/>
      <c r="CZ24" s="285"/>
      <c r="DA24" s="285"/>
      <c r="DB24" s="285"/>
    </row>
    <row r="25" spans="1:135" ht="15.75" customHeight="1">
      <c r="A25" s="79" t="s">
        <v>206</v>
      </c>
      <c r="B25" s="209">
        <v>7</v>
      </c>
      <c r="C25" s="699"/>
      <c r="D25" s="699"/>
      <c r="E25" s="699"/>
      <c r="F25" s="699"/>
      <c r="G25" s="364">
        <f t="shared" si="61"/>
        <v>0</v>
      </c>
      <c r="H25" s="702"/>
      <c r="I25" s="699"/>
      <c r="J25" s="699"/>
      <c r="K25" s="699"/>
      <c r="L25" s="365">
        <f t="shared" si="62"/>
        <v>0</v>
      </c>
      <c r="M25" s="366">
        <f t="shared" si="63"/>
        <v>0</v>
      </c>
      <c r="N25" s="209">
        <v>7</v>
      </c>
      <c r="O25" s="699"/>
      <c r="P25" s="699"/>
      <c r="Q25" s="699"/>
      <c r="R25" s="699"/>
      <c r="S25" s="364">
        <f t="shared" si="64"/>
        <v>0</v>
      </c>
      <c r="T25" s="702"/>
      <c r="U25" s="699"/>
      <c r="V25" s="699"/>
      <c r="W25" s="699"/>
      <c r="X25" s="365">
        <f t="shared" si="65"/>
        <v>0</v>
      </c>
      <c r="Y25" s="366">
        <f t="shared" si="66"/>
        <v>0</v>
      </c>
      <c r="Z25" s="209">
        <v>7</v>
      </c>
      <c r="AA25" s="699"/>
      <c r="AB25" s="699"/>
      <c r="AC25" s="699"/>
      <c r="AD25" s="699"/>
      <c r="AE25" s="364">
        <f t="shared" si="67"/>
        <v>0</v>
      </c>
      <c r="AF25" s="702"/>
      <c r="AG25" s="699"/>
      <c r="AH25" s="699"/>
      <c r="AI25" s="699"/>
      <c r="AJ25" s="365">
        <f t="shared" si="68"/>
        <v>0</v>
      </c>
      <c r="AK25" s="366">
        <f t="shared" si="69"/>
        <v>0</v>
      </c>
      <c r="AL25" s="209">
        <v>7</v>
      </c>
      <c r="AM25" s="699"/>
      <c r="AN25" s="699"/>
      <c r="AO25" s="699"/>
      <c r="AP25" s="699"/>
      <c r="AQ25" s="364">
        <f t="shared" si="70"/>
        <v>0</v>
      </c>
      <c r="AR25" s="702"/>
      <c r="AS25" s="699"/>
      <c r="AT25" s="699"/>
      <c r="AU25" s="699"/>
      <c r="AV25" s="365">
        <f t="shared" si="71"/>
        <v>0</v>
      </c>
      <c r="AW25" s="366">
        <f t="shared" si="72"/>
        <v>0</v>
      </c>
      <c r="AX25" s="209">
        <v>7</v>
      </c>
      <c r="AY25" s="699"/>
      <c r="AZ25" s="699"/>
      <c r="BA25" s="699"/>
      <c r="BB25" s="699"/>
      <c r="BC25" s="364">
        <f t="shared" si="73"/>
        <v>0</v>
      </c>
      <c r="BD25" s="702"/>
      <c r="BE25" s="699"/>
      <c r="BF25" s="699"/>
      <c r="BG25" s="699"/>
      <c r="BH25" s="365">
        <f t="shared" si="74"/>
        <v>0</v>
      </c>
      <c r="BI25" s="366">
        <f t="shared" si="75"/>
        <v>0</v>
      </c>
      <c r="BJ25" s="209">
        <v>7</v>
      </c>
      <c r="BK25" s="699"/>
      <c r="BL25" s="699"/>
      <c r="BM25" s="699"/>
      <c r="BN25" s="699"/>
      <c r="BO25" s="364">
        <f t="shared" si="76"/>
        <v>0</v>
      </c>
      <c r="BP25" s="702"/>
      <c r="BQ25" s="699"/>
      <c r="BR25" s="699"/>
      <c r="BS25" s="699"/>
      <c r="BT25" s="365">
        <f t="shared" si="77"/>
        <v>0</v>
      </c>
      <c r="BU25" s="366">
        <f t="shared" si="78"/>
        <v>0</v>
      </c>
      <c r="BV25" s="209">
        <v>7</v>
      </c>
      <c r="BW25" s="699"/>
      <c r="BX25" s="699"/>
      <c r="BY25" s="699"/>
      <c r="BZ25" s="699"/>
      <c r="CA25" s="364">
        <f t="shared" si="79"/>
        <v>0</v>
      </c>
      <c r="CB25" s="702"/>
      <c r="CC25" s="699"/>
      <c r="CD25" s="699"/>
      <c r="CE25" s="699"/>
      <c r="CF25" s="365">
        <f t="shared" si="80"/>
        <v>0</v>
      </c>
      <c r="CG25" s="366">
        <f t="shared" si="81"/>
        <v>0</v>
      </c>
      <c r="CH25" s="209">
        <v>7</v>
      </c>
      <c r="CI25" s="365">
        <f t="shared" si="82"/>
        <v>0</v>
      </c>
      <c r="CJ25" s="365">
        <f t="shared" si="82"/>
        <v>0</v>
      </c>
      <c r="CK25" s="365">
        <f t="shared" si="82"/>
        <v>0</v>
      </c>
      <c r="CL25" s="365">
        <f t="shared" si="82"/>
        <v>0</v>
      </c>
      <c r="CM25" s="367">
        <f t="shared" si="83"/>
        <v>0</v>
      </c>
      <c r="CN25" s="365">
        <f t="shared" si="84"/>
        <v>0</v>
      </c>
      <c r="CO25" s="365">
        <f t="shared" si="84"/>
        <v>0</v>
      </c>
      <c r="CP25" s="365">
        <f t="shared" si="84"/>
        <v>0</v>
      </c>
      <c r="CQ25" s="365">
        <f t="shared" si="84"/>
        <v>0</v>
      </c>
      <c r="CR25" s="367">
        <f t="shared" si="85"/>
        <v>0</v>
      </c>
      <c r="CS25" s="365">
        <f t="shared" si="86"/>
        <v>0</v>
      </c>
      <c r="CT25" s="365">
        <f t="shared" si="86"/>
        <v>0</v>
      </c>
      <c r="CU25" s="365">
        <f t="shared" si="86"/>
        <v>0</v>
      </c>
      <c r="CV25" s="365">
        <f t="shared" si="86"/>
        <v>0</v>
      </c>
      <c r="CW25" s="367">
        <f t="shared" si="87"/>
        <v>0</v>
      </c>
      <c r="CX25" s="285"/>
      <c r="CZ25" s="285"/>
      <c r="DB25" s="285"/>
    </row>
    <row r="26" spans="1:135" ht="15.75" customHeight="1">
      <c r="A26" s="79" t="s">
        <v>208</v>
      </c>
      <c r="B26" s="209">
        <v>8</v>
      </c>
      <c r="C26" s="699"/>
      <c r="D26" s="699"/>
      <c r="E26" s="699"/>
      <c r="F26" s="699"/>
      <c r="G26" s="364">
        <f t="shared" si="61"/>
        <v>0</v>
      </c>
      <c r="H26" s="702"/>
      <c r="I26" s="699"/>
      <c r="J26" s="699"/>
      <c r="K26" s="699"/>
      <c r="L26" s="365">
        <f t="shared" si="62"/>
        <v>0</v>
      </c>
      <c r="M26" s="366">
        <f t="shared" si="63"/>
        <v>0</v>
      </c>
      <c r="N26" s="209">
        <v>8</v>
      </c>
      <c r="O26" s="699"/>
      <c r="P26" s="699"/>
      <c r="Q26" s="699"/>
      <c r="R26" s="699"/>
      <c r="S26" s="364">
        <f t="shared" si="64"/>
        <v>0</v>
      </c>
      <c r="T26" s="702"/>
      <c r="U26" s="699"/>
      <c r="V26" s="699"/>
      <c r="W26" s="699"/>
      <c r="X26" s="365">
        <f t="shared" si="65"/>
        <v>0</v>
      </c>
      <c r="Y26" s="366">
        <f t="shared" si="66"/>
        <v>0</v>
      </c>
      <c r="Z26" s="209">
        <v>8</v>
      </c>
      <c r="AA26" s="699"/>
      <c r="AB26" s="699"/>
      <c r="AC26" s="699"/>
      <c r="AD26" s="699"/>
      <c r="AE26" s="364">
        <f t="shared" si="67"/>
        <v>0</v>
      </c>
      <c r="AF26" s="702"/>
      <c r="AG26" s="699"/>
      <c r="AH26" s="699"/>
      <c r="AI26" s="699"/>
      <c r="AJ26" s="365">
        <f t="shared" si="68"/>
        <v>0</v>
      </c>
      <c r="AK26" s="366">
        <f t="shared" si="69"/>
        <v>0</v>
      </c>
      <c r="AL26" s="209">
        <v>8</v>
      </c>
      <c r="AM26" s="699"/>
      <c r="AN26" s="699"/>
      <c r="AO26" s="699"/>
      <c r="AP26" s="699"/>
      <c r="AQ26" s="364">
        <f t="shared" si="70"/>
        <v>0</v>
      </c>
      <c r="AR26" s="702"/>
      <c r="AS26" s="699"/>
      <c r="AT26" s="699"/>
      <c r="AU26" s="699"/>
      <c r="AV26" s="365">
        <f t="shared" si="71"/>
        <v>0</v>
      </c>
      <c r="AW26" s="366">
        <f t="shared" si="72"/>
        <v>0</v>
      </c>
      <c r="AX26" s="209">
        <v>8</v>
      </c>
      <c r="AY26" s="699"/>
      <c r="AZ26" s="699"/>
      <c r="BA26" s="699"/>
      <c r="BB26" s="699"/>
      <c r="BC26" s="364">
        <f t="shared" si="73"/>
        <v>0</v>
      </c>
      <c r="BD26" s="702"/>
      <c r="BE26" s="699"/>
      <c r="BF26" s="699"/>
      <c r="BG26" s="699"/>
      <c r="BH26" s="365">
        <f t="shared" si="74"/>
        <v>0</v>
      </c>
      <c r="BI26" s="366">
        <f t="shared" si="75"/>
        <v>0</v>
      </c>
      <c r="BJ26" s="209">
        <v>8</v>
      </c>
      <c r="BK26" s="699"/>
      <c r="BL26" s="699"/>
      <c r="BM26" s="699"/>
      <c r="BN26" s="699"/>
      <c r="BO26" s="364">
        <f t="shared" si="76"/>
        <v>0</v>
      </c>
      <c r="BP26" s="702"/>
      <c r="BQ26" s="699"/>
      <c r="BR26" s="699"/>
      <c r="BS26" s="699"/>
      <c r="BT26" s="365">
        <f t="shared" si="77"/>
        <v>0</v>
      </c>
      <c r="BU26" s="366">
        <f t="shared" si="78"/>
        <v>0</v>
      </c>
      <c r="BV26" s="209">
        <v>8</v>
      </c>
      <c r="BW26" s="699"/>
      <c r="BX26" s="699"/>
      <c r="BY26" s="699"/>
      <c r="BZ26" s="699"/>
      <c r="CA26" s="364">
        <f t="shared" si="79"/>
        <v>0</v>
      </c>
      <c r="CB26" s="702"/>
      <c r="CC26" s="699"/>
      <c r="CD26" s="699"/>
      <c r="CE26" s="699"/>
      <c r="CF26" s="365">
        <f t="shared" si="80"/>
        <v>0</v>
      </c>
      <c r="CG26" s="366">
        <f t="shared" si="81"/>
        <v>0</v>
      </c>
      <c r="CH26" s="209">
        <v>8</v>
      </c>
      <c r="CI26" s="365">
        <f t="shared" si="82"/>
        <v>0</v>
      </c>
      <c r="CJ26" s="365">
        <f t="shared" si="82"/>
        <v>0</v>
      </c>
      <c r="CK26" s="365">
        <f t="shared" si="82"/>
        <v>0</v>
      </c>
      <c r="CL26" s="365">
        <f t="shared" si="82"/>
        <v>0</v>
      </c>
      <c r="CM26" s="367">
        <f t="shared" si="83"/>
        <v>0</v>
      </c>
      <c r="CN26" s="365">
        <f t="shared" si="84"/>
        <v>0</v>
      </c>
      <c r="CO26" s="365">
        <f t="shared" si="84"/>
        <v>0</v>
      </c>
      <c r="CP26" s="365">
        <f t="shared" si="84"/>
        <v>0</v>
      </c>
      <c r="CQ26" s="365">
        <f t="shared" si="84"/>
        <v>0</v>
      </c>
      <c r="CR26" s="367">
        <f t="shared" si="85"/>
        <v>0</v>
      </c>
      <c r="CS26" s="365">
        <f t="shared" si="86"/>
        <v>0</v>
      </c>
      <c r="CT26" s="365">
        <f t="shared" si="86"/>
        <v>0</v>
      </c>
      <c r="CU26" s="365">
        <f t="shared" si="86"/>
        <v>0</v>
      </c>
      <c r="CV26" s="365">
        <f t="shared" si="86"/>
        <v>0</v>
      </c>
      <c r="CW26" s="367">
        <f t="shared" si="87"/>
        <v>0</v>
      </c>
      <c r="CX26" s="285"/>
      <c r="CZ26" s="285"/>
      <c r="DB26" s="285"/>
    </row>
    <row r="27" spans="1:135" ht="15.75" customHeight="1">
      <c r="A27" s="79" t="s">
        <v>210</v>
      </c>
      <c r="B27" s="209">
        <v>9</v>
      </c>
      <c r="C27" s="699"/>
      <c r="D27" s="699"/>
      <c r="E27" s="699"/>
      <c r="F27" s="699"/>
      <c r="G27" s="364">
        <f t="shared" si="61"/>
        <v>0</v>
      </c>
      <c r="H27" s="702"/>
      <c r="I27" s="699"/>
      <c r="J27" s="699"/>
      <c r="K27" s="699"/>
      <c r="L27" s="365">
        <f t="shared" si="62"/>
        <v>0</v>
      </c>
      <c r="M27" s="366">
        <f t="shared" si="63"/>
        <v>0</v>
      </c>
      <c r="N27" s="209">
        <v>9</v>
      </c>
      <c r="O27" s="699"/>
      <c r="P27" s="699"/>
      <c r="Q27" s="699"/>
      <c r="R27" s="699"/>
      <c r="S27" s="364">
        <f t="shared" si="64"/>
        <v>0</v>
      </c>
      <c r="T27" s="702"/>
      <c r="U27" s="699"/>
      <c r="V27" s="699"/>
      <c r="W27" s="699"/>
      <c r="X27" s="365">
        <f t="shared" si="65"/>
        <v>0</v>
      </c>
      <c r="Y27" s="366">
        <f t="shared" si="66"/>
        <v>0</v>
      </c>
      <c r="Z27" s="209">
        <v>9</v>
      </c>
      <c r="AA27" s="699"/>
      <c r="AB27" s="699"/>
      <c r="AC27" s="699"/>
      <c r="AD27" s="699"/>
      <c r="AE27" s="364">
        <f t="shared" si="67"/>
        <v>0</v>
      </c>
      <c r="AF27" s="702"/>
      <c r="AG27" s="699"/>
      <c r="AH27" s="699"/>
      <c r="AI27" s="699"/>
      <c r="AJ27" s="365">
        <f t="shared" si="68"/>
        <v>0</v>
      </c>
      <c r="AK27" s="366">
        <f t="shared" si="69"/>
        <v>0</v>
      </c>
      <c r="AL27" s="209">
        <v>9</v>
      </c>
      <c r="AM27" s="699"/>
      <c r="AN27" s="699"/>
      <c r="AO27" s="699"/>
      <c r="AP27" s="699"/>
      <c r="AQ27" s="364">
        <f t="shared" si="70"/>
        <v>0</v>
      </c>
      <c r="AR27" s="702"/>
      <c r="AS27" s="699"/>
      <c r="AT27" s="699"/>
      <c r="AU27" s="699"/>
      <c r="AV27" s="365">
        <f t="shared" si="71"/>
        <v>0</v>
      </c>
      <c r="AW27" s="366">
        <f t="shared" si="72"/>
        <v>0</v>
      </c>
      <c r="AX27" s="209">
        <v>9</v>
      </c>
      <c r="AY27" s="699"/>
      <c r="AZ27" s="699"/>
      <c r="BA27" s="699"/>
      <c r="BB27" s="699"/>
      <c r="BC27" s="364">
        <f t="shared" si="73"/>
        <v>0</v>
      </c>
      <c r="BD27" s="702"/>
      <c r="BE27" s="699"/>
      <c r="BF27" s="699"/>
      <c r="BG27" s="699"/>
      <c r="BH27" s="365">
        <f t="shared" si="74"/>
        <v>0</v>
      </c>
      <c r="BI27" s="366">
        <f t="shared" si="75"/>
        <v>0</v>
      </c>
      <c r="BJ27" s="209">
        <v>9</v>
      </c>
      <c r="BK27" s="699"/>
      <c r="BL27" s="699"/>
      <c r="BM27" s="699"/>
      <c r="BN27" s="699"/>
      <c r="BO27" s="364">
        <f t="shared" si="76"/>
        <v>0</v>
      </c>
      <c r="BP27" s="702"/>
      <c r="BQ27" s="699"/>
      <c r="BR27" s="699"/>
      <c r="BS27" s="699"/>
      <c r="BT27" s="365">
        <f t="shared" si="77"/>
        <v>0</v>
      </c>
      <c r="BU27" s="366">
        <f t="shared" si="78"/>
        <v>0</v>
      </c>
      <c r="BV27" s="209">
        <v>9</v>
      </c>
      <c r="BW27" s="699"/>
      <c r="BX27" s="699"/>
      <c r="BY27" s="699"/>
      <c r="BZ27" s="699"/>
      <c r="CA27" s="364">
        <f t="shared" si="79"/>
        <v>0</v>
      </c>
      <c r="CB27" s="702"/>
      <c r="CC27" s="699"/>
      <c r="CD27" s="699"/>
      <c r="CE27" s="699"/>
      <c r="CF27" s="365">
        <f t="shared" si="80"/>
        <v>0</v>
      </c>
      <c r="CG27" s="366">
        <f t="shared" si="81"/>
        <v>0</v>
      </c>
      <c r="CH27" s="209">
        <v>9</v>
      </c>
      <c r="CI27" s="365">
        <f t="shared" si="82"/>
        <v>0</v>
      </c>
      <c r="CJ27" s="365">
        <f t="shared" si="82"/>
        <v>0</v>
      </c>
      <c r="CK27" s="365">
        <f t="shared" si="82"/>
        <v>0</v>
      </c>
      <c r="CL27" s="365">
        <f t="shared" si="82"/>
        <v>0</v>
      </c>
      <c r="CM27" s="367">
        <f t="shared" si="83"/>
        <v>0</v>
      </c>
      <c r="CN27" s="365">
        <f t="shared" si="84"/>
        <v>0</v>
      </c>
      <c r="CO27" s="365">
        <f t="shared" si="84"/>
        <v>0</v>
      </c>
      <c r="CP27" s="365">
        <f t="shared" si="84"/>
        <v>0</v>
      </c>
      <c r="CQ27" s="365">
        <f t="shared" si="84"/>
        <v>0</v>
      </c>
      <c r="CR27" s="367">
        <f t="shared" si="85"/>
        <v>0</v>
      </c>
      <c r="CS27" s="365">
        <f t="shared" si="86"/>
        <v>0</v>
      </c>
      <c r="CT27" s="365">
        <f t="shared" si="86"/>
        <v>0</v>
      </c>
      <c r="CU27" s="365">
        <f t="shared" si="86"/>
        <v>0</v>
      </c>
      <c r="CV27" s="365">
        <f t="shared" si="86"/>
        <v>0</v>
      </c>
      <c r="CW27" s="367">
        <f t="shared" si="87"/>
        <v>0</v>
      </c>
      <c r="CX27" s="285"/>
      <c r="CZ27" s="285"/>
      <c r="DB27" s="285"/>
    </row>
    <row r="28" spans="1:135" ht="15.75" customHeight="1">
      <c r="A28" s="79" t="s">
        <v>212</v>
      </c>
      <c r="B28" s="209">
        <v>10</v>
      </c>
      <c r="C28" s="699">
        <v>-47020.208408569037</v>
      </c>
      <c r="D28" s="699">
        <v>-742.15594562216563</v>
      </c>
      <c r="E28" s="699">
        <v>-70460.299409209387</v>
      </c>
      <c r="F28" s="699">
        <v>-60574.655244930327</v>
      </c>
      <c r="G28" s="364">
        <f t="shared" si="61"/>
        <v>-178797.31900833093</v>
      </c>
      <c r="H28" s="702">
        <v>-47020.208408569037</v>
      </c>
      <c r="I28" s="699">
        <v>-742.15594562216563</v>
      </c>
      <c r="J28" s="699">
        <v>-70460.299409209387</v>
      </c>
      <c r="K28" s="699">
        <v>-60574.655244930327</v>
      </c>
      <c r="L28" s="365">
        <f t="shared" si="62"/>
        <v>-178797.31900833093</v>
      </c>
      <c r="M28" s="366">
        <f t="shared" si="63"/>
        <v>-357594.63801666186</v>
      </c>
      <c r="N28" s="209">
        <v>10</v>
      </c>
      <c r="O28" s="699">
        <v>-65600.457846541598</v>
      </c>
      <c r="P28" s="699">
        <v>-1296.1932183967874</v>
      </c>
      <c r="Q28" s="699">
        <v>-125329.02107732407</v>
      </c>
      <c r="R28" s="699">
        <v>-111726.58634064926</v>
      </c>
      <c r="S28" s="364">
        <f t="shared" si="64"/>
        <v>-303952.25848291174</v>
      </c>
      <c r="T28" s="702">
        <v>-65600.457846541598</v>
      </c>
      <c r="U28" s="699">
        <v>-1296.1932183967874</v>
      </c>
      <c r="V28" s="699">
        <v>-125329.02107732407</v>
      </c>
      <c r="W28" s="699">
        <v>-111726.58634064926</v>
      </c>
      <c r="X28" s="365">
        <f t="shared" si="65"/>
        <v>-303952.25848291174</v>
      </c>
      <c r="Y28" s="366">
        <f t="shared" si="66"/>
        <v>-607904.51696582348</v>
      </c>
      <c r="Z28" s="209">
        <v>10</v>
      </c>
      <c r="AA28" s="699">
        <v>-20033.672755530664</v>
      </c>
      <c r="AB28" s="699">
        <v>-395.28733788218017</v>
      </c>
      <c r="AC28" s="699">
        <v>-39958.742953953086</v>
      </c>
      <c r="AD28" s="699">
        <v>-36597.18754381207</v>
      </c>
      <c r="AE28" s="364">
        <f t="shared" si="67"/>
        <v>-96984.890591178002</v>
      </c>
      <c r="AF28" s="702">
        <v>-20033.672755530664</v>
      </c>
      <c r="AG28" s="699">
        <v>-395.28733788218017</v>
      </c>
      <c r="AH28" s="699">
        <v>-39958.742953953086</v>
      </c>
      <c r="AI28" s="699">
        <v>-36597.18754381207</v>
      </c>
      <c r="AJ28" s="365">
        <f t="shared" si="68"/>
        <v>-96984.890591178002</v>
      </c>
      <c r="AK28" s="366">
        <f t="shared" si="69"/>
        <v>-193969.781182356</v>
      </c>
      <c r="AL28" s="209">
        <v>10</v>
      </c>
      <c r="AM28" s="699">
        <v>-73731.772082609925</v>
      </c>
      <c r="AN28" s="699">
        <v>-1679.5743111620345</v>
      </c>
      <c r="AO28" s="699">
        <v>-199452.91525629885</v>
      </c>
      <c r="AP28" s="699">
        <v>-208814.2976637737</v>
      </c>
      <c r="AQ28" s="364">
        <f t="shared" si="70"/>
        <v>-483678.55931384448</v>
      </c>
      <c r="AR28" s="702">
        <v>-73731.772082609925</v>
      </c>
      <c r="AS28" s="699">
        <v>-1679.5743111620345</v>
      </c>
      <c r="AT28" s="699">
        <v>-199452.91525629885</v>
      </c>
      <c r="AU28" s="699">
        <v>-208814.2976637737</v>
      </c>
      <c r="AV28" s="365">
        <f t="shared" si="71"/>
        <v>-483678.55931384448</v>
      </c>
      <c r="AW28" s="366">
        <f t="shared" si="72"/>
        <v>-967357.11862768896</v>
      </c>
      <c r="AX28" s="209">
        <v>10</v>
      </c>
      <c r="AY28" s="699">
        <v>-1139.1696272752731</v>
      </c>
      <c r="AZ28" s="699">
        <v>-24.606239908328483</v>
      </c>
      <c r="BA28" s="699">
        <v>-3152.3954995655949</v>
      </c>
      <c r="BB28" s="699">
        <v>-2692.206899774681</v>
      </c>
      <c r="BC28" s="364">
        <f t="shared" si="73"/>
        <v>-7008.3782665238778</v>
      </c>
      <c r="BD28" s="702">
        <v>-1139.1696272752731</v>
      </c>
      <c r="BE28" s="699">
        <v>-24.606239908328483</v>
      </c>
      <c r="BF28" s="699">
        <v>-3152.3954995655949</v>
      </c>
      <c r="BG28" s="699">
        <v>-2692.206899774681</v>
      </c>
      <c r="BH28" s="365">
        <f t="shared" si="74"/>
        <v>-7008.3782665238778</v>
      </c>
      <c r="BI28" s="366">
        <f t="shared" si="75"/>
        <v>-14016.756533047756</v>
      </c>
      <c r="BJ28" s="209">
        <v>10</v>
      </c>
      <c r="BK28" s="699"/>
      <c r="BL28" s="699"/>
      <c r="BM28" s="699"/>
      <c r="BN28" s="699"/>
      <c r="BO28" s="364">
        <f t="shared" si="76"/>
        <v>0</v>
      </c>
      <c r="BP28" s="702"/>
      <c r="BQ28" s="699"/>
      <c r="BR28" s="699"/>
      <c r="BS28" s="699"/>
      <c r="BT28" s="365">
        <f t="shared" si="77"/>
        <v>0</v>
      </c>
      <c r="BU28" s="366">
        <f t="shared" si="78"/>
        <v>0</v>
      </c>
      <c r="BV28" s="209">
        <v>10</v>
      </c>
      <c r="BW28" s="699">
        <v>-1964.085564267712</v>
      </c>
      <c r="BX28" s="699">
        <v>-32.543736652950578</v>
      </c>
      <c r="BY28" s="699">
        <v>-3748.7946481320591</v>
      </c>
      <c r="BZ28" s="699">
        <v>-2860.4698310105982</v>
      </c>
      <c r="CA28" s="364">
        <f t="shared" si="79"/>
        <v>-8605.8937800633194</v>
      </c>
      <c r="CB28" s="702">
        <v>-1964.085564267712</v>
      </c>
      <c r="CC28" s="699">
        <v>-32.543736652950578</v>
      </c>
      <c r="CD28" s="699">
        <v>-3748.7946481320591</v>
      </c>
      <c r="CE28" s="699">
        <v>-2860.4698310105982</v>
      </c>
      <c r="CF28" s="365">
        <f t="shared" si="80"/>
        <v>-8605.8937800633194</v>
      </c>
      <c r="CG28" s="366">
        <f t="shared" si="81"/>
        <v>-17211.787560126639</v>
      </c>
      <c r="CH28" s="209">
        <v>10</v>
      </c>
      <c r="CI28" s="365">
        <f t="shared" si="82"/>
        <v>-209489.36628479417</v>
      </c>
      <c r="CJ28" s="365">
        <f t="shared" si="82"/>
        <v>-4170.3607896244466</v>
      </c>
      <c r="CK28" s="365">
        <f t="shared" si="82"/>
        <v>-442102.16884448304</v>
      </c>
      <c r="CL28" s="365">
        <f t="shared" si="82"/>
        <v>-423265.4035239506</v>
      </c>
      <c r="CM28" s="367">
        <f t="shared" si="83"/>
        <v>-491355.47127130599</v>
      </c>
      <c r="CN28" s="365">
        <f t="shared" si="84"/>
        <v>-209489.36628479417</v>
      </c>
      <c r="CO28" s="365">
        <f t="shared" si="84"/>
        <v>-4170.3607896244466</v>
      </c>
      <c r="CP28" s="365">
        <f t="shared" si="84"/>
        <v>-442102.16884448304</v>
      </c>
      <c r="CQ28" s="365">
        <f t="shared" si="84"/>
        <v>-423265.4035239506</v>
      </c>
      <c r="CR28" s="367">
        <f t="shared" si="85"/>
        <v>-491355.47127130599</v>
      </c>
      <c r="CS28" s="365">
        <f t="shared" si="86"/>
        <v>-418978.73256958835</v>
      </c>
      <c r="CT28" s="365">
        <f t="shared" si="86"/>
        <v>-8340.7215792488932</v>
      </c>
      <c r="CU28" s="365">
        <f t="shared" si="86"/>
        <v>-884204.33768896607</v>
      </c>
      <c r="CV28" s="365">
        <f t="shared" si="86"/>
        <v>-846530.80704790121</v>
      </c>
      <c r="CW28" s="367">
        <f t="shared" si="87"/>
        <v>-982710.94254261197</v>
      </c>
      <c r="CX28" s="285"/>
      <c r="CZ28" s="285"/>
      <c r="DB28" s="285"/>
    </row>
    <row r="29" spans="1:135" ht="15.75" customHeight="1">
      <c r="A29" s="118" t="s">
        <v>214</v>
      </c>
      <c r="B29" s="209">
        <v>11</v>
      </c>
      <c r="C29" s="120">
        <f t="shared" ref="C29:F29" si="88">SUM(C24:C28)</f>
        <v>-47020.208408569037</v>
      </c>
      <c r="D29" s="120">
        <f t="shared" si="88"/>
        <v>-742.15594562216563</v>
      </c>
      <c r="E29" s="120">
        <f t="shared" si="88"/>
        <v>-70460.299409209387</v>
      </c>
      <c r="F29" s="120">
        <f t="shared" si="88"/>
        <v>-60574.655244930327</v>
      </c>
      <c r="G29" s="364">
        <f t="shared" ref="G29" si="89">SUM(C29:F29)</f>
        <v>-178797.31900833093</v>
      </c>
      <c r="H29" s="198">
        <f t="shared" ref="H29:K29" si="90">SUM(H24:H28)</f>
        <v>-47020.208408569037</v>
      </c>
      <c r="I29" s="120">
        <f t="shared" si="90"/>
        <v>-742.15594562216563</v>
      </c>
      <c r="J29" s="120">
        <f t="shared" si="90"/>
        <v>-70460.299409209387</v>
      </c>
      <c r="K29" s="120">
        <f t="shared" si="90"/>
        <v>-60574.655244930327</v>
      </c>
      <c r="L29" s="365">
        <f t="shared" ref="L29" si="91">SUM(H29:K29)</f>
        <v>-178797.31900833093</v>
      </c>
      <c r="M29" s="366">
        <f t="shared" ref="M29" si="92">SUM(G29,L29)</f>
        <v>-357594.63801666186</v>
      </c>
      <c r="N29" s="209">
        <v>11</v>
      </c>
      <c r="O29" s="120">
        <f t="shared" ref="O29:R29" si="93">SUM(O24:O28)</f>
        <v>-65600.457846541598</v>
      </c>
      <c r="P29" s="120">
        <f t="shared" si="93"/>
        <v>-1296.1932183967874</v>
      </c>
      <c r="Q29" s="120">
        <f t="shared" si="93"/>
        <v>-125329.02107732407</v>
      </c>
      <c r="R29" s="120">
        <f t="shared" si="93"/>
        <v>-111726.58634064926</v>
      </c>
      <c r="S29" s="364">
        <f t="shared" ref="S29" si="94">SUM(O29:R29)</f>
        <v>-303952.25848291174</v>
      </c>
      <c r="T29" s="198">
        <f t="shared" ref="T29:W29" si="95">SUM(T24:T28)</f>
        <v>-65600.457846541598</v>
      </c>
      <c r="U29" s="120">
        <f t="shared" si="95"/>
        <v>-1296.1932183967874</v>
      </c>
      <c r="V29" s="120">
        <f t="shared" si="95"/>
        <v>-125329.02107732407</v>
      </c>
      <c r="W29" s="120">
        <f t="shared" si="95"/>
        <v>-111726.58634064926</v>
      </c>
      <c r="X29" s="365">
        <f t="shared" ref="X29" si="96">SUM(T29:W29)</f>
        <v>-303952.25848291174</v>
      </c>
      <c r="Y29" s="366">
        <f t="shared" ref="Y29" si="97">SUM(S29,X29)</f>
        <v>-607904.51696582348</v>
      </c>
      <c r="Z29" s="209">
        <v>11</v>
      </c>
      <c r="AA29" s="120">
        <f t="shared" ref="AA29:AD29" si="98">SUM(AA24:AA28)</f>
        <v>-20033.672755530664</v>
      </c>
      <c r="AB29" s="120">
        <f t="shared" si="98"/>
        <v>-395.28733788218017</v>
      </c>
      <c r="AC29" s="120">
        <f t="shared" si="98"/>
        <v>-39958.742953953086</v>
      </c>
      <c r="AD29" s="120">
        <f t="shared" si="98"/>
        <v>-36597.18754381207</v>
      </c>
      <c r="AE29" s="364">
        <f t="shared" ref="AE29" si="99">SUM(AA29:AD29)</f>
        <v>-96984.890591178002</v>
      </c>
      <c r="AF29" s="198">
        <f t="shared" ref="AF29:AI29" si="100">SUM(AF24:AF28)</f>
        <v>-20033.672755530664</v>
      </c>
      <c r="AG29" s="120">
        <f t="shared" si="100"/>
        <v>-395.28733788218017</v>
      </c>
      <c r="AH29" s="120">
        <f t="shared" si="100"/>
        <v>-39958.742953953086</v>
      </c>
      <c r="AI29" s="120">
        <f t="shared" si="100"/>
        <v>-36597.18754381207</v>
      </c>
      <c r="AJ29" s="365">
        <f t="shared" ref="AJ29" si="101">SUM(AF29:AI29)</f>
        <v>-96984.890591178002</v>
      </c>
      <c r="AK29" s="366">
        <f t="shared" ref="AK29" si="102">SUM(AE29,AJ29)</f>
        <v>-193969.781182356</v>
      </c>
      <c r="AL29" s="209">
        <v>11</v>
      </c>
      <c r="AM29" s="120">
        <f t="shared" ref="AM29:AP29" si="103">SUM(AM24:AM28)</f>
        <v>-73731.772082609925</v>
      </c>
      <c r="AN29" s="120">
        <f t="shared" si="103"/>
        <v>-1679.5743111620345</v>
      </c>
      <c r="AO29" s="120">
        <f t="shared" si="103"/>
        <v>-199452.91525629885</v>
      </c>
      <c r="AP29" s="120">
        <f t="shared" si="103"/>
        <v>-208814.2976637737</v>
      </c>
      <c r="AQ29" s="364">
        <f t="shared" ref="AQ29" si="104">SUM(AM29:AP29)</f>
        <v>-483678.55931384448</v>
      </c>
      <c r="AR29" s="198">
        <f t="shared" ref="AR29:AU29" si="105">SUM(AR24:AR28)</f>
        <v>-73731.772082609925</v>
      </c>
      <c r="AS29" s="120">
        <f t="shared" si="105"/>
        <v>-1679.5743111620345</v>
      </c>
      <c r="AT29" s="120">
        <f t="shared" si="105"/>
        <v>-199452.91525629885</v>
      </c>
      <c r="AU29" s="120">
        <f t="shared" si="105"/>
        <v>-208814.2976637737</v>
      </c>
      <c r="AV29" s="365">
        <f t="shared" ref="AV29" si="106">SUM(AR29:AU29)</f>
        <v>-483678.55931384448</v>
      </c>
      <c r="AW29" s="366">
        <f t="shared" ref="AW29" si="107">SUM(AQ29,AV29)</f>
        <v>-967357.11862768896</v>
      </c>
      <c r="AX29" s="209">
        <v>11</v>
      </c>
      <c r="AY29" s="120">
        <f t="shared" ref="AY29:BB29" si="108">SUM(AY24:AY28)</f>
        <v>-1139.1696272752731</v>
      </c>
      <c r="AZ29" s="120">
        <f t="shared" si="108"/>
        <v>-24.606239908328483</v>
      </c>
      <c r="BA29" s="120">
        <f t="shared" si="108"/>
        <v>-3152.3954995655949</v>
      </c>
      <c r="BB29" s="120">
        <f t="shared" si="108"/>
        <v>-2692.206899774681</v>
      </c>
      <c r="BC29" s="364">
        <f t="shared" ref="BC29" si="109">SUM(AY29:BB29)</f>
        <v>-7008.3782665238778</v>
      </c>
      <c r="BD29" s="198">
        <f t="shared" ref="BD29:BG29" si="110">SUM(BD24:BD28)</f>
        <v>-1139.1696272752731</v>
      </c>
      <c r="BE29" s="120">
        <f t="shared" si="110"/>
        <v>-24.606239908328483</v>
      </c>
      <c r="BF29" s="120">
        <f t="shared" si="110"/>
        <v>-3152.3954995655949</v>
      </c>
      <c r="BG29" s="120">
        <f t="shared" si="110"/>
        <v>-2692.206899774681</v>
      </c>
      <c r="BH29" s="365">
        <f t="shared" ref="BH29" si="111">SUM(BD29:BG29)</f>
        <v>-7008.3782665238778</v>
      </c>
      <c r="BI29" s="366">
        <f t="shared" ref="BI29" si="112">SUM(BC29,BH29)</f>
        <v>-14016.756533047756</v>
      </c>
      <c r="BJ29" s="209">
        <v>11</v>
      </c>
      <c r="BK29" s="120">
        <f t="shared" ref="BK29:BN29" si="113">SUM(BK24:BK28)</f>
        <v>0</v>
      </c>
      <c r="BL29" s="120">
        <f t="shared" si="113"/>
        <v>0</v>
      </c>
      <c r="BM29" s="120">
        <f t="shared" si="113"/>
        <v>0</v>
      </c>
      <c r="BN29" s="120">
        <f t="shared" si="113"/>
        <v>0</v>
      </c>
      <c r="BO29" s="364">
        <f t="shared" ref="BO29" si="114">SUM(BK29:BN29)</f>
        <v>0</v>
      </c>
      <c r="BP29" s="198">
        <f t="shared" ref="BP29:BS29" si="115">SUM(BP24:BP28)</f>
        <v>0</v>
      </c>
      <c r="BQ29" s="120">
        <f t="shared" si="115"/>
        <v>0</v>
      </c>
      <c r="BR29" s="120">
        <f t="shared" si="115"/>
        <v>0</v>
      </c>
      <c r="BS29" s="120">
        <f t="shared" si="115"/>
        <v>0</v>
      </c>
      <c r="BT29" s="365">
        <f t="shared" ref="BT29" si="116">SUM(BP29:BS29)</f>
        <v>0</v>
      </c>
      <c r="BU29" s="366">
        <f t="shared" ref="BU29" si="117">SUM(BO29,BT29)</f>
        <v>0</v>
      </c>
      <c r="BV29" s="209">
        <v>11</v>
      </c>
      <c r="BW29" s="120">
        <f t="shared" ref="BW29:BZ29" si="118">SUM(BW24:BW28)</f>
        <v>-1964.085564267712</v>
      </c>
      <c r="BX29" s="120">
        <f t="shared" si="118"/>
        <v>-32.543736652950578</v>
      </c>
      <c r="BY29" s="120">
        <f t="shared" si="118"/>
        <v>-3748.7946481320591</v>
      </c>
      <c r="BZ29" s="120">
        <f t="shared" si="118"/>
        <v>-2860.4698310105982</v>
      </c>
      <c r="CA29" s="364">
        <f t="shared" ref="CA29" si="119">SUM(BW29:BZ29)</f>
        <v>-8605.8937800633194</v>
      </c>
      <c r="CB29" s="198">
        <f t="shared" ref="CB29:CE29" si="120">SUM(CB24:CB28)</f>
        <v>-1964.085564267712</v>
      </c>
      <c r="CC29" s="120">
        <f t="shared" si="120"/>
        <v>-32.543736652950578</v>
      </c>
      <c r="CD29" s="120">
        <f t="shared" si="120"/>
        <v>-3748.7946481320591</v>
      </c>
      <c r="CE29" s="120">
        <f t="shared" si="120"/>
        <v>-2860.4698310105982</v>
      </c>
      <c r="CF29" s="365">
        <f t="shared" si="80"/>
        <v>-8605.8937800633194</v>
      </c>
      <c r="CG29" s="366">
        <f t="shared" si="81"/>
        <v>-17211.787560126639</v>
      </c>
      <c r="CH29" s="209">
        <v>11</v>
      </c>
      <c r="CI29" s="365">
        <f t="shared" si="82"/>
        <v>-209489.36628479417</v>
      </c>
      <c r="CJ29" s="365">
        <f t="shared" si="82"/>
        <v>-4170.3607896244466</v>
      </c>
      <c r="CK29" s="365">
        <f t="shared" si="82"/>
        <v>-442102.16884448304</v>
      </c>
      <c r="CL29" s="365">
        <f t="shared" si="82"/>
        <v>-423265.4035239506</v>
      </c>
      <c r="CM29" s="367">
        <f t="shared" si="83"/>
        <v>-491355.47127130599</v>
      </c>
      <c r="CN29" s="365">
        <f t="shared" si="84"/>
        <v>-209489.36628479417</v>
      </c>
      <c r="CO29" s="365">
        <f t="shared" si="84"/>
        <v>-4170.3607896244466</v>
      </c>
      <c r="CP29" s="365">
        <f t="shared" si="84"/>
        <v>-442102.16884448304</v>
      </c>
      <c r="CQ29" s="365">
        <f t="shared" si="84"/>
        <v>-423265.4035239506</v>
      </c>
      <c r="CR29" s="367">
        <f t="shared" si="85"/>
        <v>-491355.47127130599</v>
      </c>
      <c r="CS29" s="365">
        <f t="shared" si="86"/>
        <v>-418978.73256958835</v>
      </c>
      <c r="CT29" s="365">
        <f t="shared" si="86"/>
        <v>-8340.7215792488932</v>
      </c>
      <c r="CU29" s="365">
        <f t="shared" si="86"/>
        <v>-884204.33768896607</v>
      </c>
      <c r="CV29" s="365">
        <f t="shared" si="86"/>
        <v>-846530.80704790121</v>
      </c>
      <c r="CW29" s="367">
        <f t="shared" si="87"/>
        <v>-982710.94254261197</v>
      </c>
    </row>
    <row r="30" spans="1:135" ht="15.75" customHeight="1">
      <c r="A30" s="118" t="s">
        <v>1384</v>
      </c>
      <c r="B30" s="209"/>
      <c r="C30" s="170" t="s">
        <v>1362</v>
      </c>
      <c r="D30" s="170" t="s">
        <v>1362</v>
      </c>
      <c r="E30" s="170" t="s">
        <v>1362</v>
      </c>
      <c r="F30" s="170" t="s">
        <v>1362</v>
      </c>
      <c r="G30" s="333"/>
      <c r="H30" s="334" t="s">
        <v>1362</v>
      </c>
      <c r="I30" s="170" t="s">
        <v>1362</v>
      </c>
      <c r="J30" s="170" t="s">
        <v>1362</v>
      </c>
      <c r="K30" s="170" t="s">
        <v>1362</v>
      </c>
      <c r="L30" s="335"/>
      <c r="M30" s="334" t="s">
        <v>1362</v>
      </c>
      <c r="N30" s="209"/>
      <c r="O30" s="170" t="s">
        <v>1362</v>
      </c>
      <c r="P30" s="170" t="s">
        <v>1362</v>
      </c>
      <c r="Q30" s="170" t="s">
        <v>1362</v>
      </c>
      <c r="R30" s="170" t="s">
        <v>1362</v>
      </c>
      <c r="S30" s="333"/>
      <c r="T30" s="334" t="s">
        <v>1362</v>
      </c>
      <c r="U30" s="170" t="s">
        <v>1362</v>
      </c>
      <c r="V30" s="170" t="s">
        <v>1362</v>
      </c>
      <c r="W30" s="170" t="s">
        <v>1362</v>
      </c>
      <c r="X30" s="335"/>
      <c r="Y30" s="334" t="s">
        <v>1362</v>
      </c>
      <c r="Z30" s="209"/>
      <c r="AA30" s="170" t="s">
        <v>1362</v>
      </c>
      <c r="AB30" s="170" t="s">
        <v>1362</v>
      </c>
      <c r="AC30" s="170" t="s">
        <v>1362</v>
      </c>
      <c r="AD30" s="170" t="s">
        <v>1362</v>
      </c>
      <c r="AE30" s="333"/>
      <c r="AF30" s="334" t="s">
        <v>1362</v>
      </c>
      <c r="AG30" s="170" t="s">
        <v>1362</v>
      </c>
      <c r="AH30" s="170" t="s">
        <v>1362</v>
      </c>
      <c r="AI30" s="170" t="s">
        <v>1362</v>
      </c>
      <c r="AJ30" s="335"/>
      <c r="AK30" s="334" t="s">
        <v>1362</v>
      </c>
      <c r="AL30" s="209"/>
      <c r="AM30" s="170" t="s">
        <v>1362</v>
      </c>
      <c r="AN30" s="170" t="s">
        <v>1362</v>
      </c>
      <c r="AO30" s="170" t="s">
        <v>1362</v>
      </c>
      <c r="AP30" s="170" t="s">
        <v>1362</v>
      </c>
      <c r="AQ30" s="333"/>
      <c r="AR30" s="334" t="s">
        <v>1362</v>
      </c>
      <c r="AS30" s="170" t="s">
        <v>1362</v>
      </c>
      <c r="AT30" s="170" t="s">
        <v>1362</v>
      </c>
      <c r="AU30" s="170" t="s">
        <v>1362</v>
      </c>
      <c r="AV30" s="335"/>
      <c r="AW30" s="334" t="s">
        <v>1362</v>
      </c>
      <c r="AX30" s="209"/>
      <c r="AY30" s="170" t="s">
        <v>1362</v>
      </c>
      <c r="AZ30" s="170" t="s">
        <v>1362</v>
      </c>
      <c r="BA30" s="170" t="s">
        <v>1362</v>
      </c>
      <c r="BB30" s="170" t="s">
        <v>1362</v>
      </c>
      <c r="BC30" s="333"/>
      <c r="BD30" s="334" t="s">
        <v>1362</v>
      </c>
      <c r="BE30" s="170" t="s">
        <v>1362</v>
      </c>
      <c r="BF30" s="170" t="s">
        <v>1362</v>
      </c>
      <c r="BG30" s="170" t="s">
        <v>1362</v>
      </c>
      <c r="BH30" s="335"/>
      <c r="BI30" s="334" t="s">
        <v>1362</v>
      </c>
      <c r="BJ30" s="209"/>
      <c r="BK30" s="170" t="s">
        <v>1362</v>
      </c>
      <c r="BL30" s="170" t="s">
        <v>1362</v>
      </c>
      <c r="BM30" s="170" t="s">
        <v>1362</v>
      </c>
      <c r="BN30" s="170" t="s">
        <v>1362</v>
      </c>
      <c r="BO30" s="333"/>
      <c r="BP30" s="334" t="s">
        <v>1362</v>
      </c>
      <c r="BQ30" s="170" t="s">
        <v>1362</v>
      </c>
      <c r="BR30" s="170" t="s">
        <v>1362</v>
      </c>
      <c r="BS30" s="170" t="s">
        <v>1362</v>
      </c>
      <c r="BT30" s="335"/>
      <c r="BU30" s="334" t="s">
        <v>1362</v>
      </c>
      <c r="BV30" s="209"/>
      <c r="BW30" s="170" t="s">
        <v>1362</v>
      </c>
      <c r="BX30" s="170" t="s">
        <v>1362</v>
      </c>
      <c r="BY30" s="170" t="s">
        <v>1362</v>
      </c>
      <c r="BZ30" s="170" t="s">
        <v>1362</v>
      </c>
      <c r="CA30" s="333"/>
      <c r="CB30" s="334" t="s">
        <v>1362</v>
      </c>
      <c r="CC30" s="170" t="s">
        <v>1362</v>
      </c>
      <c r="CD30" s="170" t="s">
        <v>1362</v>
      </c>
      <c r="CE30" s="170" t="s">
        <v>1362</v>
      </c>
      <c r="CF30" s="335"/>
      <c r="CG30" s="334" t="s">
        <v>1362</v>
      </c>
      <c r="CH30" s="209"/>
      <c r="CI30" s="335"/>
      <c r="CJ30" s="335"/>
      <c r="CK30" s="335"/>
      <c r="CL30" s="335"/>
      <c r="CM30" s="170"/>
      <c r="CN30" s="335"/>
      <c r="CO30" s="335"/>
      <c r="CP30" s="335"/>
      <c r="CQ30" s="335"/>
      <c r="CR30" s="170"/>
      <c r="CS30" s="335"/>
      <c r="CT30" s="335"/>
      <c r="CU30" s="335"/>
      <c r="CV30" s="335"/>
      <c r="CW30" s="170"/>
    </row>
    <row r="31" spans="1:135" s="14" customFormat="1" ht="15.75" customHeight="1">
      <c r="A31" s="16" t="s">
        <v>1385</v>
      </c>
      <c r="B31" s="209">
        <v>12</v>
      </c>
      <c r="C31" s="197">
        <f t="shared" ref="C31:M31" si="121">C22+C29</f>
        <v>375501.43745865748</v>
      </c>
      <c r="D31" s="197">
        <f t="shared" si="121"/>
        <v>339409.44530502579</v>
      </c>
      <c r="E31" s="197">
        <f t="shared" si="121"/>
        <v>171704.54862291605</v>
      </c>
      <c r="F31" s="197">
        <f t="shared" si="121"/>
        <v>184123.30334322737</v>
      </c>
      <c r="G31" s="202">
        <f t="shared" si="121"/>
        <v>1070738.7347298265</v>
      </c>
      <c r="H31" s="199">
        <f t="shared" si="121"/>
        <v>1488089.8402402429</v>
      </c>
      <c r="I31" s="197">
        <f t="shared" si="121"/>
        <v>1436479.5825507066</v>
      </c>
      <c r="J31" s="197">
        <f t="shared" si="121"/>
        <v>1384927.9908780027</v>
      </c>
      <c r="K31" s="197">
        <f t="shared" si="121"/>
        <v>1319730.4139893681</v>
      </c>
      <c r="L31" s="200">
        <f t="shared" si="121"/>
        <v>5629227.8276583208</v>
      </c>
      <c r="M31" s="199">
        <f t="shared" si="121"/>
        <v>6699966.5623881472</v>
      </c>
      <c r="N31" s="209">
        <v>12</v>
      </c>
      <c r="O31" s="197">
        <f t="shared" ref="O31:Y31" si="122">O22+O29</f>
        <v>1003332.3172842595</v>
      </c>
      <c r="P31" s="197">
        <f t="shared" si="122"/>
        <v>1029277.7502689547</v>
      </c>
      <c r="Q31" s="197">
        <f t="shared" si="122"/>
        <v>783331.29110452323</v>
      </c>
      <c r="R31" s="197">
        <f t="shared" si="122"/>
        <v>723009.74702486116</v>
      </c>
      <c r="S31" s="202">
        <f t="shared" si="122"/>
        <v>3538951.1056825984</v>
      </c>
      <c r="T31" s="199">
        <f t="shared" si="122"/>
        <v>1936483.3262857024</v>
      </c>
      <c r="U31" s="197">
        <f t="shared" si="122"/>
        <v>1960075.9724740384</v>
      </c>
      <c r="V31" s="197">
        <f t="shared" si="122"/>
        <v>1764547.8531644735</v>
      </c>
      <c r="W31" s="197">
        <f t="shared" si="122"/>
        <v>1724077.7635817945</v>
      </c>
      <c r="X31" s="200">
        <f t="shared" si="122"/>
        <v>7385184.915506009</v>
      </c>
      <c r="Y31" s="199">
        <f t="shared" si="122"/>
        <v>10924136.021188607</v>
      </c>
      <c r="Z31" s="209">
        <v>12</v>
      </c>
      <c r="AA31" s="197">
        <f t="shared" ref="AA31:AK31" si="123">AA22+AA29</f>
        <v>520456.45817492239</v>
      </c>
      <c r="AB31" s="197">
        <f t="shared" si="123"/>
        <v>532661.77695894986</v>
      </c>
      <c r="AC31" s="197">
        <f t="shared" si="123"/>
        <v>424803.22679376166</v>
      </c>
      <c r="AD31" s="197">
        <f t="shared" si="123"/>
        <v>420996.63853962574</v>
      </c>
      <c r="AE31" s="202">
        <f t="shared" si="123"/>
        <v>1898918.1004672595</v>
      </c>
      <c r="AF31" s="199">
        <f t="shared" si="123"/>
        <v>719264.98059443152</v>
      </c>
      <c r="AG31" s="197">
        <f t="shared" si="123"/>
        <v>711754.59648450045</v>
      </c>
      <c r="AH31" s="197">
        <f t="shared" si="123"/>
        <v>663641.16491584969</v>
      </c>
      <c r="AI31" s="197">
        <f t="shared" si="123"/>
        <v>627631.9620482974</v>
      </c>
      <c r="AJ31" s="200">
        <f t="shared" si="123"/>
        <v>2722292.7040430792</v>
      </c>
      <c r="AK31" s="199">
        <f t="shared" si="123"/>
        <v>4621210.8045103382</v>
      </c>
      <c r="AL31" s="209">
        <v>12</v>
      </c>
      <c r="AM31" s="197">
        <f t="shared" ref="AM31:AW31" si="124">AM22+AM29</f>
        <v>5208569.9860559525</v>
      </c>
      <c r="AN31" s="197">
        <f t="shared" si="124"/>
        <v>5967466.930340183</v>
      </c>
      <c r="AO31" s="197">
        <f t="shared" si="124"/>
        <v>7413234.2271037921</v>
      </c>
      <c r="AP31" s="197">
        <f t="shared" si="124"/>
        <v>7396571.3402836835</v>
      </c>
      <c r="AQ31" s="202">
        <f t="shared" si="124"/>
        <v>25985842.483783614</v>
      </c>
      <c r="AR31" s="199">
        <f t="shared" si="124"/>
        <v>6067295.5341945486</v>
      </c>
      <c r="AS31" s="197">
        <f t="shared" si="124"/>
        <v>6146555.9994449439</v>
      </c>
      <c r="AT31" s="197">
        <f t="shared" si="124"/>
        <v>5793348.8626259454</v>
      </c>
      <c r="AU31" s="197">
        <f t="shared" si="124"/>
        <v>5538821.4953018036</v>
      </c>
      <c r="AV31" s="200">
        <f t="shared" si="124"/>
        <v>23546021.891567241</v>
      </c>
      <c r="AW31" s="199">
        <f t="shared" si="124"/>
        <v>49531864.375350855</v>
      </c>
      <c r="AX31" s="209">
        <v>12</v>
      </c>
      <c r="AY31" s="197">
        <f t="shared" ref="AY31:BI31" si="125">AY22+AY29</f>
        <v>235264.1811416545</v>
      </c>
      <c r="AZ31" s="197">
        <f t="shared" si="125"/>
        <v>252682.42389239592</v>
      </c>
      <c r="BA31" s="197">
        <f t="shared" si="125"/>
        <v>336017.32134920039</v>
      </c>
      <c r="BB31" s="197">
        <f t="shared" si="125"/>
        <v>273531.55011822318</v>
      </c>
      <c r="BC31" s="202">
        <f t="shared" si="125"/>
        <v>1097495.4765014739</v>
      </c>
      <c r="BD31" s="199">
        <f t="shared" si="125"/>
        <v>154097.01544883143</v>
      </c>
      <c r="BE31" s="197">
        <f t="shared" si="125"/>
        <v>127073.41693789107</v>
      </c>
      <c r="BF31" s="197">
        <f t="shared" si="125"/>
        <v>122273.13153988746</v>
      </c>
      <c r="BG31" s="197">
        <f t="shared" si="125"/>
        <v>117058.62022971745</v>
      </c>
      <c r="BH31" s="200">
        <f t="shared" si="125"/>
        <v>520502.18415632745</v>
      </c>
      <c r="BI31" s="199">
        <f t="shared" si="125"/>
        <v>1617997.6606578014</v>
      </c>
      <c r="BJ31" s="209">
        <v>12</v>
      </c>
      <c r="BK31" s="197">
        <f t="shared" ref="BK31:BU31" si="126">BK22+BK29</f>
        <v>0</v>
      </c>
      <c r="BL31" s="197">
        <f t="shared" si="126"/>
        <v>0</v>
      </c>
      <c r="BM31" s="197">
        <f t="shared" si="126"/>
        <v>0</v>
      </c>
      <c r="BN31" s="197">
        <f t="shared" si="126"/>
        <v>0</v>
      </c>
      <c r="BO31" s="202">
        <f t="shared" si="126"/>
        <v>0</v>
      </c>
      <c r="BP31" s="199">
        <f t="shared" si="126"/>
        <v>0</v>
      </c>
      <c r="BQ31" s="197">
        <f t="shared" si="126"/>
        <v>0</v>
      </c>
      <c r="BR31" s="197">
        <f t="shared" si="126"/>
        <v>0</v>
      </c>
      <c r="BS31" s="197">
        <f t="shared" si="126"/>
        <v>0</v>
      </c>
      <c r="BT31" s="200">
        <f t="shared" si="126"/>
        <v>0</v>
      </c>
      <c r="BU31" s="199">
        <f t="shared" si="126"/>
        <v>0</v>
      </c>
      <c r="BV31" s="209">
        <v>12</v>
      </c>
      <c r="BW31" s="197">
        <f t="shared" ref="BW31:CG31" si="127">BW22+BW29</f>
        <v>383347.54602152266</v>
      </c>
      <c r="BX31" s="197">
        <f t="shared" si="127"/>
        <v>376105.00138280907</v>
      </c>
      <c r="BY31" s="197">
        <f t="shared" si="127"/>
        <v>567076.55589661561</v>
      </c>
      <c r="BZ31" s="197">
        <f t="shared" si="127"/>
        <v>332677.83511661197</v>
      </c>
      <c r="CA31" s="202">
        <f t="shared" si="127"/>
        <v>1659206.9384175593</v>
      </c>
      <c r="CB31" s="199">
        <f t="shared" si="127"/>
        <v>214175.26472637034</v>
      </c>
      <c r="CC31" s="197">
        <f t="shared" si="127"/>
        <v>233593.20883004513</v>
      </c>
      <c r="CD31" s="197">
        <f t="shared" si="127"/>
        <v>209910.55719462605</v>
      </c>
      <c r="CE31" s="197">
        <f t="shared" si="127"/>
        <v>196478.65812882001</v>
      </c>
      <c r="CF31" s="200">
        <f t="shared" si="127"/>
        <v>854157.68887986138</v>
      </c>
      <c r="CG31" s="199">
        <f t="shared" si="127"/>
        <v>2513364.6272974205</v>
      </c>
      <c r="CH31" s="209">
        <v>12</v>
      </c>
      <c r="CI31" s="200">
        <f t="shared" ref="CI31:CL31" si="128">CI22+CI29</f>
        <v>7726471.9261369687</v>
      </c>
      <c r="CJ31" s="200">
        <f t="shared" si="128"/>
        <v>8497603.3281483185</v>
      </c>
      <c r="CK31" s="200">
        <f t="shared" si="128"/>
        <v>9696167.1708708089</v>
      </c>
      <c r="CL31" s="200">
        <f t="shared" si="128"/>
        <v>9330910.4144262336</v>
      </c>
      <c r="CM31" s="197">
        <f>SUM(CA31,BO31,S31,G31)</f>
        <v>6268896.7788299844</v>
      </c>
      <c r="CN31" s="200">
        <f t="shared" ref="CN31:CQ31" si="129">CN22+CN29</f>
        <v>10579405.961490124</v>
      </c>
      <c r="CO31" s="200">
        <f t="shared" si="129"/>
        <v>10615532.776722126</v>
      </c>
      <c r="CP31" s="200">
        <f t="shared" si="129"/>
        <v>9938649.5603187829</v>
      </c>
      <c r="CQ31" s="200">
        <f t="shared" si="129"/>
        <v>9523798.9132798016</v>
      </c>
      <c r="CR31" s="197">
        <f>SUM(CD31,BR31,V31,J31)</f>
        <v>3359386.4012371022</v>
      </c>
      <c r="CS31" s="200">
        <f t="shared" ref="CS31:CV31" si="130">CS22+CS29</f>
        <v>18305877.887627095</v>
      </c>
      <c r="CT31" s="200">
        <f t="shared" si="130"/>
        <v>19113136.104870442</v>
      </c>
      <c r="CU31" s="200">
        <f t="shared" si="130"/>
        <v>19634816.731189594</v>
      </c>
      <c r="CV31" s="200">
        <f t="shared" si="130"/>
        <v>18854709.327706035</v>
      </c>
      <c r="CW31" s="197">
        <f>SUM(CG31,BU31,Y31,M31)</f>
        <v>20137467.210874174</v>
      </c>
      <c r="CX31" s="283"/>
      <c r="CY31" s="283"/>
      <c r="CZ31" s="283"/>
      <c r="DA31" s="283"/>
      <c r="DB31" s="283"/>
      <c r="DC31" s="284"/>
      <c r="DD31" s="284"/>
      <c r="DE31" s="284"/>
      <c r="DF31" s="284"/>
      <c r="DG31" s="284"/>
      <c r="DH31" s="284"/>
      <c r="DI31" s="284"/>
      <c r="DJ31" s="284"/>
      <c r="DK31" s="284"/>
      <c r="DL31" s="284"/>
      <c r="DM31" s="284"/>
      <c r="DN31" s="284"/>
      <c r="DO31" s="284"/>
      <c r="DP31" s="284"/>
      <c r="DQ31" s="284"/>
      <c r="DR31" s="284"/>
      <c r="DS31" s="284"/>
      <c r="DT31" s="284"/>
      <c r="DU31" s="284"/>
      <c r="DV31" s="284"/>
      <c r="DW31" s="284"/>
      <c r="DX31" s="284"/>
      <c r="DY31" s="284"/>
      <c r="DZ31" s="284"/>
      <c r="EA31" s="284"/>
      <c r="EB31" s="284"/>
      <c r="EC31" s="284"/>
      <c r="ED31" s="284"/>
      <c r="EE31" s="284"/>
    </row>
    <row r="32" spans="1:135" ht="15.75" customHeight="1">
      <c r="B32" s="176"/>
      <c r="C32" s="161"/>
      <c r="D32" s="161"/>
      <c r="E32" s="161"/>
      <c r="F32" s="161"/>
      <c r="G32" s="336"/>
      <c r="H32" s="337"/>
      <c r="I32" s="161"/>
      <c r="J32" s="161"/>
      <c r="K32" s="161"/>
      <c r="L32" s="161"/>
      <c r="M32" s="337"/>
      <c r="N32" s="176"/>
      <c r="O32" s="161"/>
      <c r="P32" s="161"/>
      <c r="Q32" s="161"/>
      <c r="R32" s="161"/>
      <c r="S32" s="336"/>
      <c r="T32" s="337"/>
      <c r="U32" s="161"/>
      <c r="V32" s="161"/>
      <c r="W32" s="161"/>
      <c r="X32" s="161"/>
      <c r="Y32" s="337"/>
      <c r="Z32" s="176"/>
      <c r="AA32" s="161"/>
      <c r="AB32" s="161"/>
      <c r="AC32" s="161"/>
      <c r="AD32" s="161"/>
      <c r="AE32" s="336"/>
      <c r="AF32" s="337"/>
      <c r="AG32" s="161"/>
      <c r="AH32" s="161"/>
      <c r="AI32" s="161"/>
      <c r="AJ32" s="161"/>
      <c r="AK32" s="337"/>
      <c r="AL32" s="176"/>
      <c r="AM32" s="161"/>
      <c r="AN32" s="161"/>
      <c r="AO32" s="161"/>
      <c r="AP32" s="161"/>
      <c r="AQ32" s="336"/>
      <c r="AR32" s="337"/>
      <c r="AS32" s="161"/>
      <c r="AT32" s="161"/>
      <c r="AU32" s="161"/>
      <c r="AV32" s="161"/>
      <c r="AW32" s="337"/>
      <c r="AX32" s="176"/>
      <c r="AY32" s="161"/>
      <c r="AZ32" s="161"/>
      <c r="BA32" s="161"/>
      <c r="BB32" s="161"/>
      <c r="BC32" s="336"/>
      <c r="BD32" s="337"/>
      <c r="BE32" s="161"/>
      <c r="BF32" s="161"/>
      <c r="BG32" s="161"/>
      <c r="BH32" s="161"/>
      <c r="BI32" s="337"/>
      <c r="BJ32" s="176"/>
      <c r="BK32" s="161"/>
      <c r="BL32" s="161"/>
      <c r="BM32" s="161"/>
      <c r="BN32" s="161"/>
      <c r="BO32" s="336"/>
      <c r="BP32" s="337"/>
      <c r="BQ32" s="161"/>
      <c r="BR32" s="161"/>
      <c r="BS32" s="161"/>
      <c r="BT32" s="161"/>
      <c r="BU32" s="337"/>
      <c r="BV32" s="176"/>
      <c r="BW32" s="161"/>
      <c r="BX32" s="161"/>
      <c r="BY32" s="161"/>
      <c r="BZ32" s="161"/>
      <c r="CA32" s="336"/>
      <c r="CB32" s="337"/>
      <c r="CC32" s="161"/>
      <c r="CD32" s="161"/>
      <c r="CE32" s="161"/>
      <c r="CF32" s="161"/>
      <c r="CG32" s="337"/>
      <c r="CH32" s="176"/>
      <c r="CI32" s="161"/>
      <c r="CJ32" s="161"/>
      <c r="CK32" s="161"/>
      <c r="CL32" s="161"/>
      <c r="CM32" s="369"/>
      <c r="CN32" s="161"/>
      <c r="CO32" s="161"/>
      <c r="CP32" s="161"/>
      <c r="CQ32" s="161"/>
      <c r="CR32" s="369"/>
      <c r="CS32" s="161"/>
      <c r="CT32" s="161"/>
      <c r="CU32" s="161"/>
      <c r="CV32" s="161"/>
      <c r="CW32" s="369"/>
      <c r="CX32" s="285"/>
      <c r="CY32" s="285"/>
      <c r="CZ32" s="285"/>
      <c r="DA32" s="285"/>
      <c r="DB32" s="285"/>
    </row>
    <row r="33" spans="1:106" ht="15.75" customHeight="1">
      <c r="A33" s="16" t="s">
        <v>217</v>
      </c>
      <c r="B33" s="176"/>
      <c r="C33" s="161"/>
      <c r="D33" s="161"/>
      <c r="E33" s="161"/>
      <c r="F33" s="161"/>
      <c r="G33" s="336"/>
      <c r="H33" s="337"/>
      <c r="I33" s="161"/>
      <c r="J33" s="161"/>
      <c r="K33" s="161"/>
      <c r="L33" s="161"/>
      <c r="M33" s="337"/>
      <c r="N33" s="176"/>
      <c r="O33" s="161"/>
      <c r="P33" s="161"/>
      <c r="Q33" s="161"/>
      <c r="R33" s="161"/>
      <c r="S33" s="336"/>
      <c r="T33" s="337"/>
      <c r="U33" s="161"/>
      <c r="V33" s="161"/>
      <c r="W33" s="161"/>
      <c r="X33" s="161"/>
      <c r="Y33" s="337"/>
      <c r="Z33" s="176"/>
      <c r="AA33" s="161"/>
      <c r="AB33" s="161"/>
      <c r="AC33" s="161"/>
      <c r="AD33" s="161"/>
      <c r="AE33" s="336"/>
      <c r="AF33" s="337"/>
      <c r="AG33" s="161"/>
      <c r="AH33" s="161"/>
      <c r="AI33" s="161"/>
      <c r="AJ33" s="161"/>
      <c r="AK33" s="337"/>
      <c r="AL33" s="176"/>
      <c r="AM33" s="161"/>
      <c r="AN33" s="161"/>
      <c r="AO33" s="161"/>
      <c r="AP33" s="161"/>
      <c r="AQ33" s="336"/>
      <c r="AR33" s="337"/>
      <c r="AS33" s="161"/>
      <c r="AT33" s="161"/>
      <c r="AU33" s="161"/>
      <c r="AV33" s="161"/>
      <c r="AW33" s="337"/>
      <c r="AX33" s="176"/>
      <c r="AY33" s="161"/>
      <c r="AZ33" s="161"/>
      <c r="BA33" s="161"/>
      <c r="BB33" s="161"/>
      <c r="BC33" s="336"/>
      <c r="BD33" s="337"/>
      <c r="BE33" s="161"/>
      <c r="BF33" s="161"/>
      <c r="BG33" s="161"/>
      <c r="BH33" s="161"/>
      <c r="BI33" s="337"/>
      <c r="BJ33" s="176"/>
      <c r="BK33" s="161"/>
      <c r="BL33" s="161"/>
      <c r="BM33" s="161"/>
      <c r="BN33" s="161"/>
      <c r="BO33" s="336"/>
      <c r="BP33" s="337"/>
      <c r="BQ33" s="161"/>
      <c r="BR33" s="161"/>
      <c r="BS33" s="161"/>
      <c r="BT33" s="161"/>
      <c r="BU33" s="337"/>
      <c r="BV33" s="176"/>
      <c r="BW33" s="161"/>
      <c r="BX33" s="161"/>
      <c r="BY33" s="161"/>
      <c r="BZ33" s="161"/>
      <c r="CA33" s="336"/>
      <c r="CB33" s="337"/>
      <c r="CC33" s="161"/>
      <c r="CD33" s="161"/>
      <c r="CE33" s="161"/>
      <c r="CF33" s="161"/>
      <c r="CG33" s="337"/>
      <c r="CH33" s="176"/>
      <c r="CI33" s="161"/>
      <c r="CJ33" s="161"/>
      <c r="CK33" s="161"/>
      <c r="CL33" s="161"/>
      <c r="CM33" s="369"/>
      <c r="CN33" s="161"/>
      <c r="CO33" s="161"/>
      <c r="CP33" s="161"/>
      <c r="CQ33" s="161"/>
      <c r="CR33" s="369"/>
      <c r="CS33" s="161"/>
      <c r="CT33" s="161"/>
      <c r="CU33" s="161"/>
      <c r="CV33" s="161"/>
      <c r="CW33" s="369"/>
      <c r="CX33" s="285"/>
      <c r="CZ33" s="285"/>
      <c r="DB33" s="285"/>
    </row>
    <row r="34" spans="1:106" ht="15.75" customHeight="1">
      <c r="A34" s="79" t="s">
        <v>219</v>
      </c>
      <c r="B34" s="209">
        <v>13</v>
      </c>
      <c r="C34" s="699">
        <v>36449.54438592193</v>
      </c>
      <c r="D34" s="699">
        <v>44162.429805915643</v>
      </c>
      <c r="E34" s="699">
        <v>46526.422988618571</v>
      </c>
      <c r="F34" s="699">
        <v>31821.822206107568</v>
      </c>
      <c r="G34" s="364">
        <f t="shared" ref="G34:G63" si="131">SUM(C34:F34)</f>
        <v>158960.21938656372</v>
      </c>
      <c r="H34" s="702">
        <v>266359.97418264014</v>
      </c>
      <c r="I34" s="699">
        <v>350264.23464273015</v>
      </c>
      <c r="J34" s="699">
        <v>818600.2431420536</v>
      </c>
      <c r="K34" s="699">
        <v>237524.09714539532</v>
      </c>
      <c r="L34" s="365">
        <f t="shared" ref="L34:L63" si="132">SUM(H34:K34)</f>
        <v>1672748.5491128191</v>
      </c>
      <c r="M34" s="366">
        <f t="shared" ref="M34:M63" si="133">SUM(L34,G34)</f>
        <v>1831708.7684993828</v>
      </c>
      <c r="N34" s="209">
        <v>13</v>
      </c>
      <c r="O34" s="699">
        <v>20383.673444611682</v>
      </c>
      <c r="P34" s="699">
        <v>32116.809647409962</v>
      </c>
      <c r="Q34" s="699">
        <v>66328.107720896573</v>
      </c>
      <c r="R34" s="699">
        <v>65829.863041601318</v>
      </c>
      <c r="S34" s="364">
        <f t="shared" ref="S34:S63" si="134">SUM(O34:R34)</f>
        <v>184658.45385451952</v>
      </c>
      <c r="T34" s="702">
        <v>148954.95344968335</v>
      </c>
      <c r="U34" s="699">
        <v>303678.36319668178</v>
      </c>
      <c r="V34" s="699">
        <v>459545.15582583932</v>
      </c>
      <c r="W34" s="699">
        <v>605221.37076269346</v>
      </c>
      <c r="X34" s="365">
        <f t="shared" ref="X34:X63" si="135">SUM(T34:W34)</f>
        <v>1517399.8432348978</v>
      </c>
      <c r="Y34" s="366">
        <f t="shared" ref="Y34:Y63" si="136">SUM(X34,S34)</f>
        <v>1702058.2970894175</v>
      </c>
      <c r="Z34" s="209">
        <v>13</v>
      </c>
      <c r="AA34" s="699">
        <v>3121.3121217824691</v>
      </c>
      <c r="AB34" s="699">
        <v>24353.66990356765</v>
      </c>
      <c r="AC34" s="699">
        <v>28606.130545174121</v>
      </c>
      <c r="AD34" s="699">
        <v>15784.624962176375</v>
      </c>
      <c r="AE34" s="364">
        <f t="shared" ref="AE34:AE63" si="137">SUM(AA34:AD34)</f>
        <v>71865.737532700616</v>
      </c>
      <c r="AF34" s="702">
        <v>34279.447906156267</v>
      </c>
      <c r="AG34" s="699">
        <v>37190.39120202676</v>
      </c>
      <c r="AH34" s="699">
        <v>401257.11694614484</v>
      </c>
      <c r="AI34" s="699">
        <v>310107.70859623625</v>
      </c>
      <c r="AJ34" s="365">
        <f t="shared" ref="AJ34:AJ63" si="138">SUM(AF34:AI34)</f>
        <v>782834.66465056408</v>
      </c>
      <c r="AK34" s="366">
        <f t="shared" ref="AK34:AK63" si="139">SUM(AJ34,AE34)</f>
        <v>854700.40218326473</v>
      </c>
      <c r="AL34" s="209">
        <v>13</v>
      </c>
      <c r="AM34" s="699">
        <v>34720.136636823765</v>
      </c>
      <c r="AN34" s="699">
        <v>71945.172854334174</v>
      </c>
      <c r="AO34" s="699">
        <v>69024.095590500379</v>
      </c>
      <c r="AP34" s="699">
        <v>119384.41100821951</v>
      </c>
      <c r="AQ34" s="364">
        <f t="shared" ref="AQ34:AQ63" si="140">SUM(AM34:AP34)</f>
        <v>295073.81608987786</v>
      </c>
      <c r="AR34" s="702">
        <v>370557.29195100715</v>
      </c>
      <c r="AS34" s="699">
        <v>617917.55293805525</v>
      </c>
      <c r="AT34" s="699">
        <v>690973.95645998511</v>
      </c>
      <c r="AU34" s="699">
        <v>820775.75334361428</v>
      </c>
      <c r="AV34" s="365">
        <f t="shared" ref="AV34:AV63" si="141">SUM(AR34:AU34)</f>
        <v>2500224.5546926619</v>
      </c>
      <c r="AW34" s="366">
        <f t="shared" ref="AW34:AW63" si="142">SUM(AV34,AQ34)</f>
        <v>2795298.3707825397</v>
      </c>
      <c r="AX34" s="209">
        <v>13</v>
      </c>
      <c r="AY34" s="699">
        <v>1558.0944713697395</v>
      </c>
      <c r="AZ34" s="699">
        <v>1559.420967261168</v>
      </c>
      <c r="BA34" s="699">
        <v>9406.595947642234</v>
      </c>
      <c r="BB34" s="699">
        <v>71885.970075298275</v>
      </c>
      <c r="BC34" s="364">
        <f>SUM(AY34:BB34)</f>
        <v>84410.081461571419</v>
      </c>
      <c r="BD34" s="702">
        <v>13271.702598803513</v>
      </c>
      <c r="BE34" s="699">
        <v>14891.719680086619</v>
      </c>
      <c r="BF34" s="699">
        <v>101713.65568403382</v>
      </c>
      <c r="BG34" s="699">
        <v>66964.249362392613</v>
      </c>
      <c r="BH34" s="365">
        <f t="shared" ref="BH34:BH63" si="143">SUM(BD34:BG34)</f>
        <v>196841.32732531655</v>
      </c>
      <c r="BI34" s="366">
        <f t="shared" ref="BI34:BI63" si="144">SUM(BH34,BC34)</f>
        <v>281251.408786888</v>
      </c>
      <c r="BJ34" s="209">
        <v>13</v>
      </c>
      <c r="BK34" s="699"/>
      <c r="BL34" s="699"/>
      <c r="BM34" s="699"/>
      <c r="BN34" s="699"/>
      <c r="BO34" s="364">
        <f t="shared" ref="BO34:BO63" si="145">SUM(BK34:BN34)</f>
        <v>0</v>
      </c>
      <c r="BP34" s="702"/>
      <c r="BQ34" s="699"/>
      <c r="BR34" s="699"/>
      <c r="BS34" s="699"/>
      <c r="BT34" s="365">
        <f t="shared" ref="BT34:BT63" si="146">SUM(BP34:BS34)</f>
        <v>0</v>
      </c>
      <c r="BU34" s="366">
        <f t="shared" ref="BU34:BU63" si="147">SUM(BT34,BO34)</f>
        <v>0</v>
      </c>
      <c r="BV34" s="209">
        <v>13</v>
      </c>
      <c r="BW34" s="699">
        <v>0</v>
      </c>
      <c r="BX34" s="699">
        <v>0</v>
      </c>
      <c r="BY34" s="699">
        <v>0</v>
      </c>
      <c r="BZ34" s="699">
        <v>2211.7284565247996</v>
      </c>
      <c r="CA34" s="364">
        <f t="shared" ref="CA34" si="148">SUM(BW34:BZ34)</f>
        <v>2211.7284565247996</v>
      </c>
      <c r="CB34" s="702">
        <v>0</v>
      </c>
      <c r="CC34" s="699">
        <v>0</v>
      </c>
      <c r="CD34" s="699">
        <v>10128.538513137182</v>
      </c>
      <c r="CE34" s="699">
        <v>18149.615765937928</v>
      </c>
      <c r="CF34" s="365">
        <f t="shared" ref="CF34:CF63" si="149">SUM(CB34:CE34)</f>
        <v>28278.154279075112</v>
      </c>
      <c r="CG34" s="366">
        <f t="shared" ref="CG34:CG63" si="150">SUM(CF34,CA34)</f>
        <v>30489.882735599913</v>
      </c>
      <c r="CH34" s="209">
        <v>13</v>
      </c>
      <c r="CI34" s="365">
        <f t="shared" ref="CI34:CL63" si="151">+C34+O34+AA34+AM34+AY34+BK34+BW34</f>
        <v>96232.761060509583</v>
      </c>
      <c r="CJ34" s="365">
        <f t="shared" si="151"/>
        <v>174137.50317848858</v>
      </c>
      <c r="CK34" s="365">
        <f t="shared" si="151"/>
        <v>219891.35279283189</v>
      </c>
      <c r="CL34" s="365">
        <f t="shared" si="151"/>
        <v>306918.41974992782</v>
      </c>
      <c r="CM34" s="367">
        <f t="shared" ref="CM34:CM63" si="152">SUM(G34,S34,BO34,CA34)</f>
        <v>345830.40169760806</v>
      </c>
      <c r="CN34" s="365">
        <f t="shared" ref="CN34:CQ63" si="153">+H34+T34+AF34+AR34+BD34+BP34+CB34</f>
        <v>833423.37008829042</v>
      </c>
      <c r="CO34" s="365">
        <f t="shared" si="153"/>
        <v>1323942.2616595807</v>
      </c>
      <c r="CP34" s="365">
        <f t="shared" si="153"/>
        <v>2482218.6665711938</v>
      </c>
      <c r="CQ34" s="365">
        <f t="shared" si="153"/>
        <v>2058742.7949762698</v>
      </c>
      <c r="CR34" s="367">
        <f t="shared" ref="CR34:CR63" si="154">SUM(L34,X34,BT34,CF34)</f>
        <v>3218426.5466267918</v>
      </c>
      <c r="CS34" s="365">
        <f t="shared" ref="CS34:CV63" si="155">CI34+CN34</f>
        <v>929656.13114880002</v>
      </c>
      <c r="CT34" s="365">
        <f t="shared" si="155"/>
        <v>1498079.7648380692</v>
      </c>
      <c r="CU34" s="365">
        <f t="shared" si="155"/>
        <v>2702110.0193640259</v>
      </c>
      <c r="CV34" s="365">
        <f t="shared" si="155"/>
        <v>2365661.2147261975</v>
      </c>
      <c r="CW34" s="367">
        <f t="shared" ref="CW34:CW63" si="156">SUM(CG34,BU34,Y34,M34)</f>
        <v>3564256.9483244</v>
      </c>
      <c r="CX34" s="285"/>
      <c r="CZ34" s="285"/>
      <c r="DB34" s="285"/>
    </row>
    <row r="35" spans="1:106" ht="15.75" customHeight="1">
      <c r="A35" s="79" t="s">
        <v>437</v>
      </c>
      <c r="B35" s="209">
        <v>14</v>
      </c>
      <c r="C35" s="699">
        <v>4807.9520689956344</v>
      </c>
      <c r="D35" s="699">
        <v>7825.6755805253451</v>
      </c>
      <c r="E35" s="699">
        <v>37171.350146056422</v>
      </c>
      <c r="F35" s="699">
        <v>45538.18800736143</v>
      </c>
      <c r="G35" s="364">
        <f t="shared" ref="G35:G60" si="157">SUM(C35:F35)</f>
        <v>95343.165802938835</v>
      </c>
      <c r="H35" s="702">
        <v>17320.917140713158</v>
      </c>
      <c r="I35" s="699">
        <v>62415.332296985092</v>
      </c>
      <c r="J35" s="699">
        <v>47808.563219624237</v>
      </c>
      <c r="K35" s="699">
        <v>50128.576287169148</v>
      </c>
      <c r="L35" s="365">
        <f t="shared" si="132"/>
        <v>177673.38894449163</v>
      </c>
      <c r="M35" s="366">
        <f t="shared" si="133"/>
        <v>273016.55474743049</v>
      </c>
      <c r="N35" s="209">
        <v>14</v>
      </c>
      <c r="O35" s="699">
        <v>85640.810422075971</v>
      </c>
      <c r="P35" s="699">
        <v>50332.028366942024</v>
      </c>
      <c r="Q35" s="699">
        <v>94013.548922490329</v>
      </c>
      <c r="R35" s="699">
        <v>55477.789764098343</v>
      </c>
      <c r="S35" s="364">
        <f t="shared" ref="S35:S60" si="158">SUM(O35:R35)</f>
        <v>285464.17747560667</v>
      </c>
      <c r="T35" s="702">
        <v>104897.49980863743</v>
      </c>
      <c r="U35" s="699">
        <v>165987.98438102039</v>
      </c>
      <c r="V35" s="699">
        <v>418472.13487489492</v>
      </c>
      <c r="W35" s="699">
        <v>220547.89621325879</v>
      </c>
      <c r="X35" s="365">
        <f t="shared" si="135"/>
        <v>909905.51527781156</v>
      </c>
      <c r="Y35" s="366">
        <f t="shared" si="136"/>
        <v>1195369.6927534183</v>
      </c>
      <c r="Z35" s="209">
        <v>14</v>
      </c>
      <c r="AA35" s="699">
        <v>14617.529935053974</v>
      </c>
      <c r="AB35" s="699">
        <v>46085.899323853948</v>
      </c>
      <c r="AC35" s="699">
        <v>74595.548664816321</v>
      </c>
      <c r="AD35" s="699">
        <v>61492.373222402195</v>
      </c>
      <c r="AE35" s="364">
        <f t="shared" ref="AE35:AE60" si="159">SUM(AA35:AD35)</f>
        <v>196791.35114612646</v>
      </c>
      <c r="AF35" s="702">
        <v>101247.84747184263</v>
      </c>
      <c r="AG35" s="699">
        <v>129465.88996679401</v>
      </c>
      <c r="AH35" s="699">
        <v>80825.751800326732</v>
      </c>
      <c r="AI35" s="699">
        <v>118690.124574127</v>
      </c>
      <c r="AJ35" s="365">
        <f t="shared" si="138"/>
        <v>430229.61381309037</v>
      </c>
      <c r="AK35" s="366">
        <f t="shared" si="139"/>
        <v>627020.96495921677</v>
      </c>
      <c r="AL35" s="209">
        <v>14</v>
      </c>
      <c r="AM35" s="699">
        <v>25879.763711838637</v>
      </c>
      <c r="AN35" s="699">
        <v>67803.199372816947</v>
      </c>
      <c r="AO35" s="699">
        <v>107545.7050075841</v>
      </c>
      <c r="AP35" s="699">
        <v>181205.25155089179</v>
      </c>
      <c r="AQ35" s="364">
        <f t="shared" ref="AQ35:AQ60" si="160">SUM(AM35:AP35)</f>
        <v>382433.91964313143</v>
      </c>
      <c r="AR35" s="702">
        <v>160184.8967443975</v>
      </c>
      <c r="AS35" s="699">
        <v>322459.7433328366</v>
      </c>
      <c r="AT35" s="699">
        <v>257993.37324642544</v>
      </c>
      <c r="AU35" s="699">
        <v>289766.96930060774</v>
      </c>
      <c r="AV35" s="365">
        <f t="shared" si="141"/>
        <v>1030404.9826242672</v>
      </c>
      <c r="AW35" s="366">
        <f t="shared" si="142"/>
        <v>1412838.9022673988</v>
      </c>
      <c r="AX35" s="209">
        <v>14</v>
      </c>
      <c r="AY35" s="699">
        <v>0</v>
      </c>
      <c r="AZ35" s="699">
        <v>301.46132837542376</v>
      </c>
      <c r="BA35" s="699">
        <v>1572.0531026698036</v>
      </c>
      <c r="BB35" s="699">
        <v>4136.6386183894028</v>
      </c>
      <c r="BC35" s="364">
        <f t="shared" ref="BC35:BC60" si="161">SUM(AY35:BB35)</f>
        <v>6010.1530494346298</v>
      </c>
      <c r="BD35" s="702">
        <v>0</v>
      </c>
      <c r="BE35" s="699">
        <v>301.31898283472833</v>
      </c>
      <c r="BF35" s="699">
        <v>11739.311174091497</v>
      </c>
      <c r="BG35" s="699">
        <v>37956.387817879964</v>
      </c>
      <c r="BH35" s="365">
        <f t="shared" si="143"/>
        <v>49997.017974806193</v>
      </c>
      <c r="BI35" s="366">
        <f t="shared" si="144"/>
        <v>56007.171024240823</v>
      </c>
      <c r="BJ35" s="209">
        <v>14</v>
      </c>
      <c r="BK35" s="699"/>
      <c r="BL35" s="699"/>
      <c r="BM35" s="699"/>
      <c r="BN35" s="699"/>
      <c r="BO35" s="364">
        <f t="shared" si="145"/>
        <v>0</v>
      </c>
      <c r="BP35" s="702"/>
      <c r="BQ35" s="699"/>
      <c r="BR35" s="699"/>
      <c r="BS35" s="699"/>
      <c r="BT35" s="365">
        <f t="shared" si="146"/>
        <v>0</v>
      </c>
      <c r="BU35" s="366">
        <f t="shared" si="147"/>
        <v>0</v>
      </c>
      <c r="BV35" s="209">
        <v>14</v>
      </c>
      <c r="BW35" s="699">
        <v>0</v>
      </c>
      <c r="BX35" s="699">
        <v>0</v>
      </c>
      <c r="BY35" s="699">
        <v>0</v>
      </c>
      <c r="BZ35" s="699">
        <v>0</v>
      </c>
      <c r="CA35" s="364">
        <f t="shared" ref="CA35:CA60" si="162">SUM(BW35:BZ35)</f>
        <v>0</v>
      </c>
      <c r="CB35" s="702">
        <v>0</v>
      </c>
      <c r="CC35" s="699">
        <v>0</v>
      </c>
      <c r="CD35" s="699">
        <v>0</v>
      </c>
      <c r="CE35" s="699">
        <v>0</v>
      </c>
      <c r="CF35" s="365">
        <f t="shared" si="149"/>
        <v>0</v>
      </c>
      <c r="CG35" s="366">
        <f t="shared" si="150"/>
        <v>0</v>
      </c>
      <c r="CH35" s="209">
        <v>14</v>
      </c>
      <c r="CI35" s="365">
        <f t="shared" si="151"/>
        <v>130946.05613796422</v>
      </c>
      <c r="CJ35" s="365">
        <f t="shared" si="151"/>
        <v>172348.26397251367</v>
      </c>
      <c r="CK35" s="365">
        <f t="shared" si="151"/>
        <v>314898.20584361703</v>
      </c>
      <c r="CL35" s="365">
        <f t="shared" si="151"/>
        <v>347850.24116314313</v>
      </c>
      <c r="CM35" s="367">
        <f t="shared" si="152"/>
        <v>380807.34327854554</v>
      </c>
      <c r="CN35" s="365">
        <f t="shared" si="153"/>
        <v>383651.16116559075</v>
      </c>
      <c r="CO35" s="365">
        <f t="shared" si="153"/>
        <v>680630.2689604708</v>
      </c>
      <c r="CP35" s="365">
        <f t="shared" si="153"/>
        <v>816839.13431536278</v>
      </c>
      <c r="CQ35" s="365">
        <f t="shared" si="153"/>
        <v>717089.95419304259</v>
      </c>
      <c r="CR35" s="367">
        <f t="shared" si="154"/>
        <v>1087578.9042223031</v>
      </c>
      <c r="CS35" s="365">
        <f t="shared" si="155"/>
        <v>514597.21730355499</v>
      </c>
      <c r="CT35" s="365">
        <f t="shared" si="155"/>
        <v>852978.53293298441</v>
      </c>
      <c r="CU35" s="365">
        <f t="shared" si="155"/>
        <v>1131737.3401589799</v>
      </c>
      <c r="CV35" s="365">
        <f t="shared" si="155"/>
        <v>1064940.1953561858</v>
      </c>
      <c r="CW35" s="367">
        <f t="shared" si="156"/>
        <v>1468386.247500849</v>
      </c>
      <c r="CX35" s="285"/>
      <c r="CZ35" s="285"/>
      <c r="DB35" s="285"/>
    </row>
    <row r="36" spans="1:106" ht="15.75" customHeight="1">
      <c r="A36" s="79" t="s">
        <v>222</v>
      </c>
      <c r="B36" s="209">
        <v>15</v>
      </c>
      <c r="C36" s="699">
        <v>48749.765098917225</v>
      </c>
      <c r="D36" s="699">
        <v>72628.455493293237</v>
      </c>
      <c r="E36" s="699">
        <v>112331.42281996572</v>
      </c>
      <c r="F36" s="699">
        <v>108974.85342135625</v>
      </c>
      <c r="G36" s="364">
        <f t="shared" si="157"/>
        <v>342684.49683353241</v>
      </c>
      <c r="H36" s="702">
        <v>198336.68357258182</v>
      </c>
      <c r="I36" s="699">
        <v>294893.76038771583</v>
      </c>
      <c r="J36" s="699">
        <v>437195.36646531319</v>
      </c>
      <c r="K36" s="699">
        <v>485168.72010944237</v>
      </c>
      <c r="L36" s="365">
        <f t="shared" si="132"/>
        <v>1415594.530535053</v>
      </c>
      <c r="M36" s="366">
        <f t="shared" si="133"/>
        <v>1758279.0273685853</v>
      </c>
      <c r="N36" s="209">
        <v>15</v>
      </c>
      <c r="O36" s="699">
        <v>26780.959113479461</v>
      </c>
      <c r="P36" s="699">
        <v>31784.816198889497</v>
      </c>
      <c r="Q36" s="699">
        <v>53591.338554632042</v>
      </c>
      <c r="R36" s="699">
        <v>47921.717058601069</v>
      </c>
      <c r="S36" s="364">
        <f t="shared" si="158"/>
        <v>160078.83092560206</v>
      </c>
      <c r="T36" s="702">
        <v>89988.217770814153</v>
      </c>
      <c r="U36" s="699">
        <v>136577.17005517683</v>
      </c>
      <c r="V36" s="699">
        <v>225458.41117710757</v>
      </c>
      <c r="W36" s="699">
        <v>230283.11096441848</v>
      </c>
      <c r="X36" s="365">
        <f t="shared" si="135"/>
        <v>682306.90996751701</v>
      </c>
      <c r="Y36" s="366">
        <f t="shared" si="136"/>
        <v>842385.74089311901</v>
      </c>
      <c r="Z36" s="209">
        <v>15</v>
      </c>
      <c r="AA36" s="699">
        <v>4900.4199115053943</v>
      </c>
      <c r="AB36" s="699">
        <v>4139.053453512387</v>
      </c>
      <c r="AC36" s="699">
        <v>6813.2295208820542</v>
      </c>
      <c r="AD36" s="699">
        <v>12781.574707821719</v>
      </c>
      <c r="AE36" s="364">
        <f t="shared" si="159"/>
        <v>28634.277593721556</v>
      </c>
      <c r="AF36" s="702">
        <v>53331.204246311201</v>
      </c>
      <c r="AG36" s="699">
        <v>17139.806578749332</v>
      </c>
      <c r="AH36" s="699">
        <v>25454.788812747069</v>
      </c>
      <c r="AI36" s="699">
        <v>53862.241000863032</v>
      </c>
      <c r="AJ36" s="365">
        <f t="shared" si="138"/>
        <v>149788.04063867065</v>
      </c>
      <c r="AK36" s="366">
        <f t="shared" si="139"/>
        <v>178422.31823239219</v>
      </c>
      <c r="AL36" s="209">
        <v>15</v>
      </c>
      <c r="AM36" s="699">
        <v>40672.25197880395</v>
      </c>
      <c r="AN36" s="699">
        <v>58122.358810851467</v>
      </c>
      <c r="AO36" s="699">
        <v>111291.98787306479</v>
      </c>
      <c r="AP36" s="699">
        <v>108414.03291739438</v>
      </c>
      <c r="AQ36" s="364">
        <f t="shared" si="160"/>
        <v>318500.6315801146</v>
      </c>
      <c r="AR36" s="702">
        <v>210467.19476975367</v>
      </c>
      <c r="AS36" s="699">
        <v>332394.75774694508</v>
      </c>
      <c r="AT36" s="699">
        <v>569394.4771850796</v>
      </c>
      <c r="AU36" s="699">
        <v>553637.94080152002</v>
      </c>
      <c r="AV36" s="365">
        <f t="shared" si="141"/>
        <v>1665894.3705032985</v>
      </c>
      <c r="AW36" s="366">
        <f t="shared" si="142"/>
        <v>1984395.0020834131</v>
      </c>
      <c r="AX36" s="209">
        <v>15</v>
      </c>
      <c r="AY36" s="699">
        <v>130.11490720423134</v>
      </c>
      <c r="AZ36" s="699">
        <v>823.78717652270882</v>
      </c>
      <c r="BA36" s="699">
        <v>1692.7051473489992</v>
      </c>
      <c r="BB36" s="699">
        <v>1746.1057188937559</v>
      </c>
      <c r="BC36" s="364">
        <f t="shared" si="161"/>
        <v>4392.7129499696948</v>
      </c>
      <c r="BD36" s="702">
        <v>18.408259880688746</v>
      </c>
      <c r="BE36" s="699">
        <v>2432.4853790915176</v>
      </c>
      <c r="BF36" s="699">
        <v>6471.281899294313</v>
      </c>
      <c r="BG36" s="699">
        <v>8581.4282181706803</v>
      </c>
      <c r="BH36" s="365">
        <f t="shared" si="143"/>
        <v>17503.603756437202</v>
      </c>
      <c r="BI36" s="366">
        <f t="shared" si="144"/>
        <v>21896.316706406898</v>
      </c>
      <c r="BJ36" s="209">
        <v>15</v>
      </c>
      <c r="BK36" s="699"/>
      <c r="BL36" s="699"/>
      <c r="BM36" s="699"/>
      <c r="BN36" s="699"/>
      <c r="BO36" s="364">
        <f t="shared" si="145"/>
        <v>0</v>
      </c>
      <c r="BP36" s="702"/>
      <c r="BQ36" s="699"/>
      <c r="BR36" s="699"/>
      <c r="BS36" s="699"/>
      <c r="BT36" s="365">
        <f t="shared" si="146"/>
        <v>0</v>
      </c>
      <c r="BU36" s="366">
        <f t="shared" si="147"/>
        <v>0</v>
      </c>
      <c r="BV36" s="209">
        <v>15</v>
      </c>
      <c r="BW36" s="699">
        <v>108.13380941291419</v>
      </c>
      <c r="BX36" s="699">
        <v>185.23327594951115</v>
      </c>
      <c r="BY36" s="699">
        <v>123.92454578185108</v>
      </c>
      <c r="BZ36" s="699">
        <v>117.35289420604506</v>
      </c>
      <c r="CA36" s="364">
        <f t="shared" si="162"/>
        <v>534.64452535032149</v>
      </c>
      <c r="CB36" s="702">
        <v>484.91993291355936</v>
      </c>
      <c r="CC36" s="699">
        <v>630.71336252463414</v>
      </c>
      <c r="CD36" s="699">
        <v>520.13148724892255</v>
      </c>
      <c r="CE36" s="699">
        <v>535.63998318826941</v>
      </c>
      <c r="CF36" s="365">
        <f t="shared" si="149"/>
        <v>2171.4047658753857</v>
      </c>
      <c r="CG36" s="366">
        <f t="shared" si="150"/>
        <v>2706.0492912257073</v>
      </c>
      <c r="CH36" s="209">
        <v>15</v>
      </c>
      <c r="CI36" s="365">
        <f t="shared" si="151"/>
        <v>121341.64481932318</v>
      </c>
      <c r="CJ36" s="365">
        <f t="shared" si="151"/>
        <v>167683.70440901883</v>
      </c>
      <c r="CK36" s="365">
        <f t="shared" si="151"/>
        <v>285844.60846167547</v>
      </c>
      <c r="CL36" s="365">
        <f t="shared" si="151"/>
        <v>279955.63671827322</v>
      </c>
      <c r="CM36" s="367">
        <f t="shared" si="152"/>
        <v>503297.97228448477</v>
      </c>
      <c r="CN36" s="365">
        <f t="shared" si="153"/>
        <v>552626.62855225522</v>
      </c>
      <c r="CO36" s="365">
        <f t="shared" si="153"/>
        <v>784068.69351020316</v>
      </c>
      <c r="CP36" s="365">
        <f t="shared" si="153"/>
        <v>1264494.4570267908</v>
      </c>
      <c r="CQ36" s="365">
        <f t="shared" si="153"/>
        <v>1332069.0810776029</v>
      </c>
      <c r="CR36" s="367">
        <f t="shared" si="154"/>
        <v>2100072.8452684456</v>
      </c>
      <c r="CS36" s="365">
        <f t="shared" si="155"/>
        <v>673968.27337157843</v>
      </c>
      <c r="CT36" s="365">
        <f t="shared" si="155"/>
        <v>951752.39791922201</v>
      </c>
      <c r="CU36" s="365">
        <f t="shared" si="155"/>
        <v>1550339.0654884663</v>
      </c>
      <c r="CV36" s="365">
        <f t="shared" si="155"/>
        <v>1612024.7177958761</v>
      </c>
      <c r="CW36" s="367">
        <f t="shared" si="156"/>
        <v>2603370.8175529302</v>
      </c>
    </row>
    <row r="37" spans="1:106" ht="15.75" customHeight="1">
      <c r="A37" s="79" t="s">
        <v>223</v>
      </c>
      <c r="B37" s="209">
        <v>16</v>
      </c>
      <c r="C37" s="699">
        <v>10160.271543285533</v>
      </c>
      <c r="D37" s="699">
        <v>12857.826387818481</v>
      </c>
      <c r="E37" s="699">
        <v>12080.582695856123</v>
      </c>
      <c r="F37" s="699">
        <v>36711.754346634232</v>
      </c>
      <c r="G37" s="364">
        <f t="shared" si="157"/>
        <v>71810.434973594369</v>
      </c>
      <c r="H37" s="702">
        <v>20563.947997507792</v>
      </c>
      <c r="I37" s="699">
        <v>44884.054741297994</v>
      </c>
      <c r="J37" s="699">
        <v>38787.231195104279</v>
      </c>
      <c r="K37" s="699">
        <v>39763.368740030215</v>
      </c>
      <c r="L37" s="365">
        <f t="shared" si="132"/>
        <v>143998.60267394027</v>
      </c>
      <c r="M37" s="366">
        <f t="shared" si="133"/>
        <v>215809.03764753463</v>
      </c>
      <c r="N37" s="209">
        <v>16</v>
      </c>
      <c r="O37" s="699">
        <v>35621.80626148617</v>
      </c>
      <c r="P37" s="699">
        <v>47772.589799274108</v>
      </c>
      <c r="Q37" s="699">
        <v>85054.444125614988</v>
      </c>
      <c r="R37" s="699">
        <v>62816.912208112743</v>
      </c>
      <c r="S37" s="364">
        <f t="shared" si="158"/>
        <v>231265.75239448799</v>
      </c>
      <c r="T37" s="702">
        <v>79594.087665292827</v>
      </c>
      <c r="U37" s="699">
        <v>122582.87036132181</v>
      </c>
      <c r="V37" s="699">
        <v>190865.30774385502</v>
      </c>
      <c r="W37" s="699">
        <v>243726.59833154644</v>
      </c>
      <c r="X37" s="365">
        <f t="shared" si="135"/>
        <v>636768.86410201609</v>
      </c>
      <c r="Y37" s="366">
        <f t="shared" si="136"/>
        <v>868034.61649650405</v>
      </c>
      <c r="Z37" s="209">
        <v>16</v>
      </c>
      <c r="AA37" s="699">
        <v>36579.812202329522</v>
      </c>
      <c r="AB37" s="699">
        <v>32469.031137742382</v>
      </c>
      <c r="AC37" s="699">
        <v>51140.577432549326</v>
      </c>
      <c r="AD37" s="699">
        <v>53927.996191619124</v>
      </c>
      <c r="AE37" s="364">
        <f t="shared" si="159"/>
        <v>174117.41696424037</v>
      </c>
      <c r="AF37" s="702">
        <v>43260.832768124797</v>
      </c>
      <c r="AG37" s="699">
        <v>64449.939389858249</v>
      </c>
      <c r="AH37" s="699">
        <v>109330.49573185648</v>
      </c>
      <c r="AI37" s="699">
        <v>93575.236593568858</v>
      </c>
      <c r="AJ37" s="365">
        <f t="shared" si="138"/>
        <v>310616.50448340841</v>
      </c>
      <c r="AK37" s="366">
        <f t="shared" si="139"/>
        <v>484733.92144764878</v>
      </c>
      <c r="AL37" s="209">
        <v>16</v>
      </c>
      <c r="AM37" s="699">
        <v>24016.974675441015</v>
      </c>
      <c r="AN37" s="699">
        <v>21882.818054691495</v>
      </c>
      <c r="AO37" s="699">
        <v>42105.508398686317</v>
      </c>
      <c r="AP37" s="699">
        <v>59715.516463141539</v>
      </c>
      <c r="AQ37" s="364">
        <f t="shared" si="160"/>
        <v>147720.81759196037</v>
      </c>
      <c r="AR37" s="702">
        <v>70843.564112616063</v>
      </c>
      <c r="AS37" s="699">
        <v>82423.562730489575</v>
      </c>
      <c r="AT37" s="699">
        <v>94756.438474419192</v>
      </c>
      <c r="AU37" s="699">
        <v>113731.45772651042</v>
      </c>
      <c r="AV37" s="365">
        <f t="shared" si="141"/>
        <v>361755.02304403525</v>
      </c>
      <c r="AW37" s="366">
        <f t="shared" si="142"/>
        <v>509475.84063599561</v>
      </c>
      <c r="AX37" s="209">
        <v>16</v>
      </c>
      <c r="AY37" s="699">
        <v>0</v>
      </c>
      <c r="AZ37" s="699">
        <v>211.70442488704958</v>
      </c>
      <c r="BA37" s="699">
        <v>261.47001476281827</v>
      </c>
      <c r="BB37" s="699">
        <v>387.16730609390459</v>
      </c>
      <c r="BC37" s="364">
        <f t="shared" si="161"/>
        <v>860.34174574377244</v>
      </c>
      <c r="BD37" s="702">
        <v>0</v>
      </c>
      <c r="BE37" s="699">
        <v>773.64487210695961</v>
      </c>
      <c r="BF37" s="699">
        <v>730.20193176189014</v>
      </c>
      <c r="BG37" s="699">
        <v>2293.3301622537301</v>
      </c>
      <c r="BH37" s="365">
        <f t="shared" si="143"/>
        <v>3797.1769661225799</v>
      </c>
      <c r="BI37" s="366">
        <f t="shared" si="144"/>
        <v>4657.5187118663525</v>
      </c>
      <c r="BJ37" s="209">
        <v>16</v>
      </c>
      <c r="BK37" s="699"/>
      <c r="BL37" s="699"/>
      <c r="BM37" s="699"/>
      <c r="BN37" s="699"/>
      <c r="BO37" s="364">
        <f t="shared" si="145"/>
        <v>0</v>
      </c>
      <c r="BP37" s="702"/>
      <c r="BQ37" s="699"/>
      <c r="BR37" s="699"/>
      <c r="BS37" s="699"/>
      <c r="BT37" s="365">
        <f t="shared" si="146"/>
        <v>0</v>
      </c>
      <c r="BU37" s="366">
        <f t="shared" si="147"/>
        <v>0</v>
      </c>
      <c r="BV37" s="209">
        <v>16</v>
      </c>
      <c r="BW37" s="699">
        <v>0</v>
      </c>
      <c r="BX37" s="699">
        <v>14.171953310388675</v>
      </c>
      <c r="BY37" s="699">
        <v>31.703781032594424</v>
      </c>
      <c r="BZ37" s="699">
        <v>113.15315915897676</v>
      </c>
      <c r="CA37" s="364">
        <f t="shared" si="162"/>
        <v>159.02889350195986</v>
      </c>
      <c r="CB37" s="702">
        <v>0</v>
      </c>
      <c r="CC37" s="699">
        <v>59.807742753473654</v>
      </c>
      <c r="CD37" s="699">
        <v>129.0826567650673</v>
      </c>
      <c r="CE37" s="699">
        <v>499.08015513287012</v>
      </c>
      <c r="CF37" s="365">
        <f t="shared" si="149"/>
        <v>687.97055465141102</v>
      </c>
      <c r="CG37" s="366">
        <f t="shared" si="150"/>
        <v>846.99944815337085</v>
      </c>
      <c r="CH37" s="209">
        <v>16</v>
      </c>
      <c r="CI37" s="365">
        <f t="shared" si="151"/>
        <v>106378.86468254225</v>
      </c>
      <c r="CJ37" s="365">
        <f t="shared" si="151"/>
        <v>115208.1417577239</v>
      </c>
      <c r="CK37" s="365">
        <f t="shared" si="151"/>
        <v>190674.28644850216</v>
      </c>
      <c r="CL37" s="365">
        <f t="shared" si="151"/>
        <v>213672.49967476053</v>
      </c>
      <c r="CM37" s="367">
        <f t="shared" si="152"/>
        <v>303235.21626158431</v>
      </c>
      <c r="CN37" s="365">
        <f t="shared" si="153"/>
        <v>214262.43254354148</v>
      </c>
      <c r="CO37" s="365">
        <f t="shared" si="153"/>
        <v>315173.87983782805</v>
      </c>
      <c r="CP37" s="365">
        <f t="shared" si="153"/>
        <v>434598.75773376192</v>
      </c>
      <c r="CQ37" s="365">
        <f t="shared" si="153"/>
        <v>493589.07170904253</v>
      </c>
      <c r="CR37" s="367">
        <f t="shared" si="154"/>
        <v>781455.43733060779</v>
      </c>
      <c r="CS37" s="365">
        <f t="shared" si="155"/>
        <v>320641.2972260837</v>
      </c>
      <c r="CT37" s="365">
        <f t="shared" si="155"/>
        <v>430382.02159555198</v>
      </c>
      <c r="CU37" s="365">
        <f t="shared" si="155"/>
        <v>625273.04418226401</v>
      </c>
      <c r="CV37" s="365">
        <f t="shared" si="155"/>
        <v>707261.57138380304</v>
      </c>
      <c r="CW37" s="367">
        <f t="shared" si="156"/>
        <v>1084690.6535921921</v>
      </c>
    </row>
    <row r="38" spans="1:106" ht="15.75" customHeight="1">
      <c r="A38" s="79" t="s">
        <v>224</v>
      </c>
      <c r="B38" s="209">
        <v>17</v>
      </c>
      <c r="C38" s="699">
        <v>60130.193301370091</v>
      </c>
      <c r="D38" s="699">
        <v>82342.975562073334</v>
      </c>
      <c r="E38" s="699">
        <v>108707.82232733419</v>
      </c>
      <c r="F38" s="699">
        <v>96200.809462595484</v>
      </c>
      <c r="G38" s="364">
        <f t="shared" si="157"/>
        <v>347381.80065337312</v>
      </c>
      <c r="H38" s="702">
        <v>135121.86535931355</v>
      </c>
      <c r="I38" s="699">
        <v>205056.28280068852</v>
      </c>
      <c r="J38" s="699">
        <v>269457.99924877426</v>
      </c>
      <c r="K38" s="699">
        <v>256840.10709377233</v>
      </c>
      <c r="L38" s="365">
        <f t="shared" si="132"/>
        <v>866476.2545025486</v>
      </c>
      <c r="M38" s="366">
        <f t="shared" si="133"/>
        <v>1213858.0551559217</v>
      </c>
      <c r="N38" s="209">
        <v>17</v>
      </c>
      <c r="O38" s="699">
        <v>57644.169675064812</v>
      </c>
      <c r="P38" s="699">
        <v>71458.708326250067</v>
      </c>
      <c r="Q38" s="699">
        <v>87208.936481405704</v>
      </c>
      <c r="R38" s="699">
        <v>106363.67955379466</v>
      </c>
      <c r="S38" s="364">
        <f t="shared" si="158"/>
        <v>322675.49403651524</v>
      </c>
      <c r="T38" s="702">
        <v>139649.09612960299</v>
      </c>
      <c r="U38" s="699">
        <v>262970.80481531098</v>
      </c>
      <c r="V38" s="699">
        <v>357963.84303342551</v>
      </c>
      <c r="W38" s="699">
        <v>422100.55014273681</v>
      </c>
      <c r="X38" s="365">
        <f t="shared" si="135"/>
        <v>1182684.2941210764</v>
      </c>
      <c r="Y38" s="366">
        <f t="shared" si="136"/>
        <v>1505359.7881575916</v>
      </c>
      <c r="Z38" s="209">
        <v>17</v>
      </c>
      <c r="AA38" s="699">
        <v>14256.452697315641</v>
      </c>
      <c r="AB38" s="699">
        <v>15792.244077891835</v>
      </c>
      <c r="AC38" s="699">
        <v>29218.656936375854</v>
      </c>
      <c r="AD38" s="699">
        <v>35705.0627789996</v>
      </c>
      <c r="AE38" s="364">
        <f t="shared" si="159"/>
        <v>94972.416490582924</v>
      </c>
      <c r="AF38" s="702">
        <v>45153.076235300046</v>
      </c>
      <c r="AG38" s="699">
        <v>68539.362917474995</v>
      </c>
      <c r="AH38" s="699">
        <v>130021.26136221769</v>
      </c>
      <c r="AI38" s="699">
        <v>142277.38204354129</v>
      </c>
      <c r="AJ38" s="365">
        <f t="shared" si="138"/>
        <v>385991.08255853399</v>
      </c>
      <c r="AK38" s="366">
        <f t="shared" si="139"/>
        <v>480963.49904911692</v>
      </c>
      <c r="AL38" s="209">
        <v>17</v>
      </c>
      <c r="AM38" s="699">
        <v>68809.76230563951</v>
      </c>
      <c r="AN38" s="699">
        <v>81028.684613506222</v>
      </c>
      <c r="AO38" s="699">
        <v>80518.176986633582</v>
      </c>
      <c r="AP38" s="699">
        <v>105758.28253090665</v>
      </c>
      <c r="AQ38" s="364">
        <f t="shared" si="160"/>
        <v>336114.906436686</v>
      </c>
      <c r="AR38" s="702">
        <v>194956.44987072243</v>
      </c>
      <c r="AS38" s="699">
        <v>305379.17725686327</v>
      </c>
      <c r="AT38" s="699">
        <v>343411.03286014625</v>
      </c>
      <c r="AU38" s="699">
        <v>434257.51876119885</v>
      </c>
      <c r="AV38" s="365">
        <f t="shared" si="141"/>
        <v>1278004.1787489308</v>
      </c>
      <c r="AW38" s="366">
        <f t="shared" si="142"/>
        <v>1614119.0851856167</v>
      </c>
      <c r="AX38" s="209">
        <v>17</v>
      </c>
      <c r="AY38" s="699">
        <v>295.44715538408849</v>
      </c>
      <c r="AZ38" s="699">
        <v>2350.1957230502117</v>
      </c>
      <c r="BA38" s="699">
        <v>7926.7847783103161</v>
      </c>
      <c r="BB38" s="699">
        <v>9102.1114876369647</v>
      </c>
      <c r="BC38" s="364">
        <f t="shared" si="161"/>
        <v>19674.539144381582</v>
      </c>
      <c r="BD38" s="702">
        <v>970.67668236114059</v>
      </c>
      <c r="BE38" s="699">
        <v>6157.4570899547125</v>
      </c>
      <c r="BF38" s="699">
        <v>16291.916629229745</v>
      </c>
      <c r="BG38" s="699">
        <v>31728.267974649589</v>
      </c>
      <c r="BH38" s="365">
        <f t="shared" si="143"/>
        <v>55148.318376195188</v>
      </c>
      <c r="BI38" s="366">
        <f t="shared" si="144"/>
        <v>74822.85752057677</v>
      </c>
      <c r="BJ38" s="209">
        <v>17</v>
      </c>
      <c r="BK38" s="699"/>
      <c r="BL38" s="699"/>
      <c r="BM38" s="699"/>
      <c r="BN38" s="699"/>
      <c r="BO38" s="364">
        <f t="shared" si="145"/>
        <v>0</v>
      </c>
      <c r="BP38" s="702"/>
      <c r="BQ38" s="699"/>
      <c r="BR38" s="699"/>
      <c r="BS38" s="699"/>
      <c r="BT38" s="365">
        <f t="shared" si="146"/>
        <v>0</v>
      </c>
      <c r="BU38" s="366">
        <f t="shared" si="147"/>
        <v>0</v>
      </c>
      <c r="BV38" s="209">
        <v>17</v>
      </c>
      <c r="BW38" s="699">
        <v>368.12470623026343</v>
      </c>
      <c r="BX38" s="699">
        <v>1612.1252066218026</v>
      </c>
      <c r="BY38" s="699">
        <v>1279.2300771805142</v>
      </c>
      <c r="BZ38" s="699">
        <v>676.00102489634401</v>
      </c>
      <c r="CA38" s="364">
        <f t="shared" si="162"/>
        <v>3935.4810149289242</v>
      </c>
      <c r="CB38" s="702">
        <v>651.48525960312986</v>
      </c>
      <c r="CC38" s="699">
        <v>5679.7795316001466</v>
      </c>
      <c r="CD38" s="699">
        <v>4554.7393421599209</v>
      </c>
      <c r="CE38" s="699">
        <v>2982.1947138241867</v>
      </c>
      <c r="CF38" s="365">
        <f t="shared" si="149"/>
        <v>13868.198847187383</v>
      </c>
      <c r="CG38" s="366">
        <f t="shared" si="150"/>
        <v>17803.679862116307</v>
      </c>
      <c r="CH38" s="209">
        <v>17</v>
      </c>
      <c r="CI38" s="365">
        <f t="shared" si="151"/>
        <v>201504.1498410044</v>
      </c>
      <c r="CJ38" s="365">
        <f t="shared" si="151"/>
        <v>254584.93350939348</v>
      </c>
      <c r="CK38" s="365">
        <f t="shared" si="151"/>
        <v>314859.60758724017</v>
      </c>
      <c r="CL38" s="365">
        <f t="shared" si="151"/>
        <v>353805.94683882972</v>
      </c>
      <c r="CM38" s="367">
        <f t="shared" si="152"/>
        <v>673992.77570481726</v>
      </c>
      <c r="CN38" s="365">
        <f t="shared" si="153"/>
        <v>516502.64953690331</v>
      </c>
      <c r="CO38" s="365">
        <f t="shared" si="153"/>
        <v>853782.86441189284</v>
      </c>
      <c r="CP38" s="365">
        <f t="shared" si="153"/>
        <v>1121700.7924759532</v>
      </c>
      <c r="CQ38" s="365">
        <f t="shared" si="153"/>
        <v>1290186.0207297232</v>
      </c>
      <c r="CR38" s="367">
        <f t="shared" si="154"/>
        <v>2063028.7474708124</v>
      </c>
      <c r="CS38" s="365">
        <f t="shared" si="155"/>
        <v>718006.79937790777</v>
      </c>
      <c r="CT38" s="365">
        <f t="shared" si="155"/>
        <v>1108367.7979212864</v>
      </c>
      <c r="CU38" s="365">
        <f t="shared" si="155"/>
        <v>1436560.4000631934</v>
      </c>
      <c r="CV38" s="365">
        <f t="shared" si="155"/>
        <v>1643991.9675685528</v>
      </c>
      <c r="CW38" s="367">
        <f t="shared" si="156"/>
        <v>2737021.5231756298</v>
      </c>
    </row>
    <row r="39" spans="1:106" ht="15.75" customHeight="1">
      <c r="A39" s="79" t="s">
        <v>225</v>
      </c>
      <c r="B39" s="209">
        <v>18</v>
      </c>
      <c r="C39" s="699">
        <v>10225.556326691089</v>
      </c>
      <c r="D39" s="699">
        <v>11387.454368942368</v>
      </c>
      <c r="E39" s="699">
        <v>10644.569543877731</v>
      </c>
      <c r="F39" s="699">
        <v>13373.252267192162</v>
      </c>
      <c r="G39" s="364">
        <f t="shared" si="157"/>
        <v>45630.832506703351</v>
      </c>
      <c r="H39" s="702">
        <v>11401.49366280299</v>
      </c>
      <c r="I39" s="699">
        <v>12281.607831361245</v>
      </c>
      <c r="J39" s="699">
        <v>17654.167575026251</v>
      </c>
      <c r="K39" s="699">
        <v>31097.231033024927</v>
      </c>
      <c r="L39" s="365">
        <f t="shared" si="132"/>
        <v>72434.500102215417</v>
      </c>
      <c r="M39" s="366">
        <f t="shared" si="133"/>
        <v>118065.33260891878</v>
      </c>
      <c r="N39" s="209">
        <v>18</v>
      </c>
      <c r="O39" s="699">
        <v>26395.106712443609</v>
      </c>
      <c r="P39" s="699">
        <v>13375.017803729988</v>
      </c>
      <c r="Q39" s="699">
        <v>18634.263130875352</v>
      </c>
      <c r="R39" s="699">
        <v>18512.588744717788</v>
      </c>
      <c r="S39" s="364">
        <f t="shared" si="158"/>
        <v>76916.976391766744</v>
      </c>
      <c r="T39" s="702">
        <v>28304.302926505407</v>
      </c>
      <c r="U39" s="699">
        <v>26938.98617652971</v>
      </c>
      <c r="V39" s="699">
        <v>32817.596200050561</v>
      </c>
      <c r="W39" s="699">
        <v>26423.468910413303</v>
      </c>
      <c r="X39" s="365">
        <f t="shared" si="135"/>
        <v>114484.35421349897</v>
      </c>
      <c r="Y39" s="366">
        <f t="shared" si="136"/>
        <v>191401.33060526571</v>
      </c>
      <c r="Z39" s="209">
        <v>18</v>
      </c>
      <c r="AA39" s="699">
        <v>2833.6940420773467</v>
      </c>
      <c r="AB39" s="699">
        <v>3823.0725643661212</v>
      </c>
      <c r="AC39" s="699">
        <v>4580.2671158460353</v>
      </c>
      <c r="AD39" s="699">
        <v>22024.113190387772</v>
      </c>
      <c r="AE39" s="364">
        <f t="shared" si="159"/>
        <v>33261.146912677272</v>
      </c>
      <c r="AF39" s="702">
        <v>6859.7481952257258</v>
      </c>
      <c r="AG39" s="699">
        <v>7004.2084815284561</v>
      </c>
      <c r="AH39" s="699">
        <v>9504.7525337443949</v>
      </c>
      <c r="AI39" s="699">
        <v>12969.740652364464</v>
      </c>
      <c r="AJ39" s="365">
        <f t="shared" si="138"/>
        <v>36338.449862863039</v>
      </c>
      <c r="AK39" s="366">
        <f t="shared" si="139"/>
        <v>69599.596775540311</v>
      </c>
      <c r="AL39" s="209">
        <v>18</v>
      </c>
      <c r="AM39" s="699">
        <v>29170.144795811386</v>
      </c>
      <c r="AN39" s="699">
        <v>26741.91618219329</v>
      </c>
      <c r="AO39" s="699">
        <v>25520.289436547857</v>
      </c>
      <c r="AP39" s="699">
        <v>24050.853978702373</v>
      </c>
      <c r="AQ39" s="364">
        <f t="shared" si="160"/>
        <v>105483.20439325491</v>
      </c>
      <c r="AR39" s="702">
        <v>29821.688154670494</v>
      </c>
      <c r="AS39" s="699">
        <v>42416.90942122665</v>
      </c>
      <c r="AT39" s="699">
        <v>49703.135767621585</v>
      </c>
      <c r="AU39" s="699">
        <v>48247.784832103513</v>
      </c>
      <c r="AV39" s="365">
        <f t="shared" si="141"/>
        <v>170189.51817562224</v>
      </c>
      <c r="AW39" s="366">
        <f t="shared" si="142"/>
        <v>275672.72256887716</v>
      </c>
      <c r="AX39" s="209">
        <v>18</v>
      </c>
      <c r="AY39" s="699">
        <v>600.08666761083384</v>
      </c>
      <c r="AZ39" s="699">
        <v>560.31919574938718</v>
      </c>
      <c r="BA39" s="699">
        <v>355.63155021836172</v>
      </c>
      <c r="BB39" s="699">
        <v>511.19113828657271</v>
      </c>
      <c r="BC39" s="364">
        <f t="shared" si="161"/>
        <v>2027.2285518651556</v>
      </c>
      <c r="BD39" s="702">
        <v>1280.6444626216198</v>
      </c>
      <c r="BE39" s="699">
        <v>2066.3124726093292</v>
      </c>
      <c r="BF39" s="699">
        <v>1519.1133640936598</v>
      </c>
      <c r="BG39" s="699">
        <v>1554.9723404773958</v>
      </c>
      <c r="BH39" s="365">
        <f t="shared" si="143"/>
        <v>6421.0426398020045</v>
      </c>
      <c r="BI39" s="366">
        <f t="shared" si="144"/>
        <v>8448.2711916671597</v>
      </c>
      <c r="BJ39" s="209">
        <v>18</v>
      </c>
      <c r="BK39" s="699"/>
      <c r="BL39" s="699"/>
      <c r="BM39" s="699"/>
      <c r="BN39" s="699"/>
      <c r="BO39" s="364">
        <f t="shared" si="145"/>
        <v>0</v>
      </c>
      <c r="BP39" s="702"/>
      <c r="BQ39" s="699"/>
      <c r="BR39" s="699"/>
      <c r="BS39" s="699"/>
      <c r="BT39" s="365">
        <f t="shared" si="146"/>
        <v>0</v>
      </c>
      <c r="BU39" s="366">
        <f t="shared" si="147"/>
        <v>0</v>
      </c>
      <c r="BV39" s="209">
        <v>18</v>
      </c>
      <c r="BW39" s="699">
        <v>16.441397922431396</v>
      </c>
      <c r="BX39" s="699">
        <v>205.05989910849729</v>
      </c>
      <c r="BY39" s="699">
        <v>0</v>
      </c>
      <c r="BZ39" s="699">
        <v>27.918337943166211</v>
      </c>
      <c r="CA39" s="364">
        <f t="shared" si="162"/>
        <v>249.41963497409492</v>
      </c>
      <c r="CB39" s="702">
        <v>73.756445586341812</v>
      </c>
      <c r="CC39" s="699">
        <v>299.3576316988657</v>
      </c>
      <c r="CD39" s="699">
        <v>0</v>
      </c>
      <c r="CE39" s="699">
        <v>123.1609925940456</v>
      </c>
      <c r="CF39" s="365">
        <f t="shared" si="149"/>
        <v>496.27506987925307</v>
      </c>
      <c r="CG39" s="366">
        <f t="shared" si="150"/>
        <v>745.69470485334796</v>
      </c>
      <c r="CH39" s="209">
        <v>18</v>
      </c>
      <c r="CI39" s="365">
        <f t="shared" si="151"/>
        <v>69241.029942556692</v>
      </c>
      <c r="CJ39" s="365">
        <f t="shared" si="151"/>
        <v>56092.840014089656</v>
      </c>
      <c r="CK39" s="365">
        <f t="shared" si="151"/>
        <v>59735.020777365338</v>
      </c>
      <c r="CL39" s="365">
        <f t="shared" si="151"/>
        <v>78499.917657229831</v>
      </c>
      <c r="CM39" s="367">
        <f t="shared" si="152"/>
        <v>122797.2285334442</v>
      </c>
      <c r="CN39" s="365">
        <f t="shared" si="153"/>
        <v>77741.633847412595</v>
      </c>
      <c r="CO39" s="365">
        <f t="shared" si="153"/>
        <v>91007.382014954244</v>
      </c>
      <c r="CP39" s="365">
        <f t="shared" si="153"/>
        <v>111198.76544053644</v>
      </c>
      <c r="CQ39" s="365">
        <f t="shared" si="153"/>
        <v>120416.35876097764</v>
      </c>
      <c r="CR39" s="367">
        <f t="shared" si="154"/>
        <v>187415.12938559364</v>
      </c>
      <c r="CS39" s="365">
        <f t="shared" si="155"/>
        <v>146982.66378996929</v>
      </c>
      <c r="CT39" s="365">
        <f t="shared" si="155"/>
        <v>147100.22202904389</v>
      </c>
      <c r="CU39" s="365">
        <f t="shared" si="155"/>
        <v>170933.7862179018</v>
      </c>
      <c r="CV39" s="365">
        <f t="shared" si="155"/>
        <v>198916.27641820748</v>
      </c>
      <c r="CW39" s="367">
        <f t="shared" si="156"/>
        <v>310212.35791903781</v>
      </c>
    </row>
    <row r="40" spans="1:106" ht="15.75" customHeight="1">
      <c r="A40" s="79" t="s">
        <v>226</v>
      </c>
      <c r="B40" s="209">
        <v>19</v>
      </c>
      <c r="C40" s="699">
        <v>13412.909654678255</v>
      </c>
      <c r="D40" s="699">
        <v>12028.204189193069</v>
      </c>
      <c r="E40" s="699">
        <v>14097.587005357354</v>
      </c>
      <c r="F40" s="699">
        <v>20505.472490655047</v>
      </c>
      <c r="G40" s="364">
        <f t="shared" si="157"/>
        <v>60044.173339883724</v>
      </c>
      <c r="H40" s="702">
        <v>0</v>
      </c>
      <c r="I40" s="699">
        <v>0</v>
      </c>
      <c r="J40" s="699">
        <v>0</v>
      </c>
      <c r="K40" s="699">
        <v>0</v>
      </c>
      <c r="L40" s="365">
        <f t="shared" si="132"/>
        <v>0</v>
      </c>
      <c r="M40" s="366">
        <f t="shared" si="133"/>
        <v>60044.173339883724</v>
      </c>
      <c r="N40" s="209">
        <v>19</v>
      </c>
      <c r="O40" s="699">
        <v>10335.904923840777</v>
      </c>
      <c r="P40" s="699">
        <v>11404.97037282</v>
      </c>
      <c r="Q40" s="699">
        <v>14327.341799263608</v>
      </c>
      <c r="R40" s="699">
        <v>14686.214151521874</v>
      </c>
      <c r="S40" s="364">
        <f t="shared" si="158"/>
        <v>50754.431247446264</v>
      </c>
      <c r="T40" s="702">
        <v>0</v>
      </c>
      <c r="U40" s="699">
        <v>0</v>
      </c>
      <c r="V40" s="699">
        <v>0</v>
      </c>
      <c r="W40" s="699">
        <v>0</v>
      </c>
      <c r="X40" s="365">
        <f t="shared" si="135"/>
        <v>0</v>
      </c>
      <c r="Y40" s="366">
        <f t="shared" si="136"/>
        <v>50754.431247446264</v>
      </c>
      <c r="Z40" s="209">
        <v>19</v>
      </c>
      <c r="AA40" s="699">
        <v>3284.7998710917695</v>
      </c>
      <c r="AB40" s="699">
        <v>1391.3576296245687</v>
      </c>
      <c r="AC40" s="699">
        <v>5179.9977695385587</v>
      </c>
      <c r="AD40" s="699">
        <v>4800.5691007808382</v>
      </c>
      <c r="AE40" s="364">
        <f t="shared" si="159"/>
        <v>14656.724371035736</v>
      </c>
      <c r="AF40" s="702">
        <v>0</v>
      </c>
      <c r="AG40" s="699">
        <v>0</v>
      </c>
      <c r="AH40" s="699">
        <v>0</v>
      </c>
      <c r="AI40" s="699">
        <v>0</v>
      </c>
      <c r="AJ40" s="365">
        <f t="shared" si="138"/>
        <v>0</v>
      </c>
      <c r="AK40" s="366">
        <f t="shared" si="139"/>
        <v>14656.724371035736</v>
      </c>
      <c r="AL40" s="209">
        <v>19</v>
      </c>
      <c r="AM40" s="699">
        <v>16886.491050274373</v>
      </c>
      <c r="AN40" s="699">
        <v>19168.814244330999</v>
      </c>
      <c r="AO40" s="699">
        <v>12328.317919083456</v>
      </c>
      <c r="AP40" s="699">
        <v>20597.924035037035</v>
      </c>
      <c r="AQ40" s="364">
        <f t="shared" si="160"/>
        <v>68981.547248725867</v>
      </c>
      <c r="AR40" s="702">
        <v>21529.078066607653</v>
      </c>
      <c r="AS40" s="699">
        <v>26216.589760719009</v>
      </c>
      <c r="AT40" s="699">
        <v>0</v>
      </c>
      <c r="AU40" s="699">
        <v>12744.028931108987</v>
      </c>
      <c r="AV40" s="365">
        <f t="shared" si="141"/>
        <v>60489.696758435646</v>
      </c>
      <c r="AW40" s="366">
        <f t="shared" si="142"/>
        <v>129471.24400716151</v>
      </c>
      <c r="AX40" s="209">
        <v>19</v>
      </c>
      <c r="AY40" s="699">
        <v>0</v>
      </c>
      <c r="AZ40" s="699">
        <v>0</v>
      </c>
      <c r="BA40" s="699">
        <v>177.81577510918086</v>
      </c>
      <c r="BB40" s="699">
        <v>494.71095244284896</v>
      </c>
      <c r="BC40" s="364">
        <f t="shared" si="161"/>
        <v>672.5267275520298</v>
      </c>
      <c r="BD40" s="702">
        <v>0</v>
      </c>
      <c r="BE40" s="699">
        <v>0</v>
      </c>
      <c r="BF40" s="699">
        <v>0</v>
      </c>
      <c r="BG40" s="699">
        <v>0</v>
      </c>
      <c r="BH40" s="365">
        <f t="shared" si="143"/>
        <v>0</v>
      </c>
      <c r="BI40" s="366">
        <f t="shared" si="144"/>
        <v>672.5267275520298</v>
      </c>
      <c r="BJ40" s="209">
        <v>19</v>
      </c>
      <c r="BK40" s="699"/>
      <c r="BL40" s="699"/>
      <c r="BM40" s="699"/>
      <c r="BN40" s="699"/>
      <c r="BO40" s="364">
        <f t="shared" si="145"/>
        <v>0</v>
      </c>
      <c r="BP40" s="702"/>
      <c r="BQ40" s="699"/>
      <c r="BR40" s="699"/>
      <c r="BS40" s="699"/>
      <c r="BT40" s="365">
        <f t="shared" si="146"/>
        <v>0</v>
      </c>
      <c r="BU40" s="366">
        <f t="shared" si="147"/>
        <v>0</v>
      </c>
      <c r="BV40" s="209">
        <v>19</v>
      </c>
      <c r="BW40" s="699">
        <v>49.183668998726404</v>
      </c>
      <c r="BX40" s="699">
        <v>0</v>
      </c>
      <c r="BY40" s="699">
        <v>0</v>
      </c>
      <c r="BZ40" s="699">
        <v>0</v>
      </c>
      <c r="CA40" s="364">
        <f t="shared" si="162"/>
        <v>49.183668998726404</v>
      </c>
      <c r="CB40" s="702">
        <v>0</v>
      </c>
      <c r="CC40" s="699">
        <v>0</v>
      </c>
      <c r="CD40" s="699">
        <v>0</v>
      </c>
      <c r="CE40" s="699">
        <v>0</v>
      </c>
      <c r="CF40" s="365">
        <f t="shared" si="149"/>
        <v>0</v>
      </c>
      <c r="CG40" s="366">
        <f t="shared" si="150"/>
        <v>49.183668998726404</v>
      </c>
      <c r="CH40" s="209">
        <v>19</v>
      </c>
      <c r="CI40" s="365">
        <f t="shared" si="151"/>
        <v>43969.289168883901</v>
      </c>
      <c r="CJ40" s="365">
        <f t="shared" si="151"/>
        <v>43993.346435968633</v>
      </c>
      <c r="CK40" s="365">
        <f t="shared" si="151"/>
        <v>46111.060268352157</v>
      </c>
      <c r="CL40" s="365">
        <f t="shared" si="151"/>
        <v>61084.890730437648</v>
      </c>
      <c r="CM40" s="367">
        <f t="shared" si="152"/>
        <v>110847.78825632871</v>
      </c>
      <c r="CN40" s="365">
        <f t="shared" si="153"/>
        <v>21529.078066607653</v>
      </c>
      <c r="CO40" s="365">
        <f t="shared" si="153"/>
        <v>26216.589760719009</v>
      </c>
      <c r="CP40" s="365">
        <f t="shared" si="153"/>
        <v>0</v>
      </c>
      <c r="CQ40" s="365">
        <f t="shared" si="153"/>
        <v>12744.028931108987</v>
      </c>
      <c r="CR40" s="367">
        <f t="shared" si="154"/>
        <v>0</v>
      </c>
      <c r="CS40" s="365">
        <f t="shared" si="155"/>
        <v>65498.367235491554</v>
      </c>
      <c r="CT40" s="365">
        <f t="shared" si="155"/>
        <v>70209.936196687646</v>
      </c>
      <c r="CU40" s="365">
        <f t="shared" si="155"/>
        <v>46111.060268352157</v>
      </c>
      <c r="CV40" s="365">
        <f t="shared" si="155"/>
        <v>73828.919661546635</v>
      </c>
      <c r="CW40" s="367">
        <f t="shared" si="156"/>
        <v>110847.78825632871</v>
      </c>
    </row>
    <row r="41" spans="1:106" ht="15.75" customHeight="1">
      <c r="A41" s="79" t="s">
        <v>227</v>
      </c>
      <c r="B41" s="209">
        <v>20</v>
      </c>
      <c r="C41" s="699">
        <v>1935.9329682118591</v>
      </c>
      <c r="D41" s="699">
        <v>2109.3213302207528</v>
      </c>
      <c r="E41" s="699">
        <v>2022.3828255953872</v>
      </c>
      <c r="F41" s="699">
        <v>2771.1407984251473</v>
      </c>
      <c r="G41" s="364">
        <f t="shared" si="157"/>
        <v>8838.7779224531459</v>
      </c>
      <c r="H41" s="702">
        <v>3844.0035194526972</v>
      </c>
      <c r="I41" s="699">
        <v>6993.1783022294276</v>
      </c>
      <c r="J41" s="699">
        <v>6296.8908633644023</v>
      </c>
      <c r="K41" s="699">
        <v>9716.8504556203534</v>
      </c>
      <c r="L41" s="365">
        <f t="shared" si="132"/>
        <v>26850.923140666884</v>
      </c>
      <c r="M41" s="366">
        <f t="shared" si="133"/>
        <v>35689.701063120032</v>
      </c>
      <c r="N41" s="209">
        <v>20</v>
      </c>
      <c r="O41" s="699">
        <v>887.07162293420913</v>
      </c>
      <c r="P41" s="699">
        <v>2153.3934122214514</v>
      </c>
      <c r="Q41" s="699">
        <v>3283.2724598895602</v>
      </c>
      <c r="R41" s="699">
        <v>1760.1308639131212</v>
      </c>
      <c r="S41" s="364">
        <f t="shared" si="158"/>
        <v>8083.8683589583425</v>
      </c>
      <c r="T41" s="702">
        <v>3193.1588230917409</v>
      </c>
      <c r="U41" s="699">
        <v>7690.9880516964095</v>
      </c>
      <c r="V41" s="699">
        <v>9846.2632071171738</v>
      </c>
      <c r="W41" s="699">
        <v>9899.0419453743434</v>
      </c>
      <c r="X41" s="365">
        <f t="shared" si="135"/>
        <v>30629.452027279665</v>
      </c>
      <c r="Y41" s="366">
        <f t="shared" si="136"/>
        <v>38713.320386238011</v>
      </c>
      <c r="Z41" s="209">
        <v>20</v>
      </c>
      <c r="AA41" s="699">
        <v>67.190455989141256</v>
      </c>
      <c r="AB41" s="699">
        <v>642.97335563715728</v>
      </c>
      <c r="AC41" s="699">
        <v>405.08371543977864</v>
      </c>
      <c r="AD41" s="699">
        <v>547.50899175485995</v>
      </c>
      <c r="AE41" s="364">
        <f t="shared" si="159"/>
        <v>1662.7565188209369</v>
      </c>
      <c r="AF41" s="702">
        <v>268.47018085634568</v>
      </c>
      <c r="AG41" s="699">
        <v>1788.2594956447692</v>
      </c>
      <c r="AH41" s="699">
        <v>1619.4267648849504</v>
      </c>
      <c r="AI41" s="699">
        <v>2176.6907277803839</v>
      </c>
      <c r="AJ41" s="365">
        <f t="shared" si="138"/>
        <v>5852.847169166449</v>
      </c>
      <c r="AK41" s="366">
        <f t="shared" si="139"/>
        <v>7515.6036879873864</v>
      </c>
      <c r="AL41" s="209">
        <v>20</v>
      </c>
      <c r="AM41" s="699">
        <v>3161.7753275632322</v>
      </c>
      <c r="AN41" s="699">
        <v>1388.8729935023525</v>
      </c>
      <c r="AO41" s="699">
        <v>2027.4997037156691</v>
      </c>
      <c r="AP41" s="699">
        <v>3291.5094998803188</v>
      </c>
      <c r="AQ41" s="364">
        <f t="shared" si="160"/>
        <v>9869.6575246615721</v>
      </c>
      <c r="AR41" s="702">
        <v>7666.0283991559581</v>
      </c>
      <c r="AS41" s="699">
        <v>5807.2920804881387</v>
      </c>
      <c r="AT41" s="699">
        <v>8500.794550666873</v>
      </c>
      <c r="AU41" s="699">
        <v>14638.926233062795</v>
      </c>
      <c r="AV41" s="365">
        <f t="shared" si="141"/>
        <v>36613.041263373765</v>
      </c>
      <c r="AW41" s="366">
        <f t="shared" si="142"/>
        <v>46482.698788035341</v>
      </c>
      <c r="AX41" s="209">
        <v>20</v>
      </c>
      <c r="AY41" s="699">
        <v>0</v>
      </c>
      <c r="AZ41" s="699">
        <v>0</v>
      </c>
      <c r="BA41" s="699">
        <v>476.51596778548384</v>
      </c>
      <c r="BB41" s="699">
        <v>0</v>
      </c>
      <c r="BC41" s="364">
        <f t="shared" si="161"/>
        <v>476.51596778548384</v>
      </c>
      <c r="BD41" s="702">
        <v>0</v>
      </c>
      <c r="BE41" s="699">
        <v>0</v>
      </c>
      <c r="BF41" s="699">
        <v>989.99247915321234</v>
      </c>
      <c r="BG41" s="699">
        <v>0</v>
      </c>
      <c r="BH41" s="365">
        <f t="shared" si="143"/>
        <v>989.99247915321234</v>
      </c>
      <c r="BI41" s="366">
        <f t="shared" si="144"/>
        <v>1466.5084469386961</v>
      </c>
      <c r="BJ41" s="209">
        <v>20</v>
      </c>
      <c r="BK41" s="699"/>
      <c r="BL41" s="699"/>
      <c r="BM41" s="699"/>
      <c r="BN41" s="699"/>
      <c r="BO41" s="364">
        <f t="shared" si="145"/>
        <v>0</v>
      </c>
      <c r="BP41" s="702"/>
      <c r="BQ41" s="699"/>
      <c r="BR41" s="699"/>
      <c r="BS41" s="699"/>
      <c r="BT41" s="365">
        <f t="shared" si="146"/>
        <v>0</v>
      </c>
      <c r="BU41" s="366">
        <f t="shared" si="147"/>
        <v>0</v>
      </c>
      <c r="BV41" s="209">
        <v>20</v>
      </c>
      <c r="BW41" s="699">
        <v>0</v>
      </c>
      <c r="BX41" s="699">
        <v>0</v>
      </c>
      <c r="BY41" s="699">
        <v>63.3252680196792</v>
      </c>
      <c r="BZ41" s="699">
        <v>0</v>
      </c>
      <c r="CA41" s="364">
        <f t="shared" si="162"/>
        <v>63.3252680196792</v>
      </c>
      <c r="CB41" s="702">
        <v>0</v>
      </c>
      <c r="CC41" s="699">
        <v>0</v>
      </c>
      <c r="CD41" s="699">
        <v>257.87213423183624</v>
      </c>
      <c r="CE41" s="699">
        <v>0</v>
      </c>
      <c r="CF41" s="365">
        <f t="shared" si="149"/>
        <v>257.87213423183624</v>
      </c>
      <c r="CG41" s="366">
        <f t="shared" si="150"/>
        <v>321.19740225151543</v>
      </c>
      <c r="CH41" s="209">
        <v>20</v>
      </c>
      <c r="CI41" s="365">
        <f t="shared" si="151"/>
        <v>6051.9703746984414</v>
      </c>
      <c r="CJ41" s="365">
        <f t="shared" si="151"/>
        <v>6294.5610915817142</v>
      </c>
      <c r="CK41" s="365">
        <f t="shared" si="151"/>
        <v>8278.0799404455574</v>
      </c>
      <c r="CL41" s="365">
        <f t="shared" si="151"/>
        <v>8370.2901539734485</v>
      </c>
      <c r="CM41" s="367">
        <f t="shared" si="152"/>
        <v>16985.971549431168</v>
      </c>
      <c r="CN41" s="365">
        <f t="shared" si="153"/>
        <v>14971.660922556741</v>
      </c>
      <c r="CO41" s="365">
        <f t="shared" si="153"/>
        <v>22279.717930058745</v>
      </c>
      <c r="CP41" s="365">
        <f t="shared" si="153"/>
        <v>27511.239999418449</v>
      </c>
      <c r="CQ41" s="365">
        <f t="shared" si="153"/>
        <v>36431.509361837874</v>
      </c>
      <c r="CR41" s="367">
        <f t="shared" si="154"/>
        <v>57738.247302178388</v>
      </c>
      <c r="CS41" s="365">
        <f t="shared" si="155"/>
        <v>21023.631297255182</v>
      </c>
      <c r="CT41" s="365">
        <f t="shared" si="155"/>
        <v>28574.279021640461</v>
      </c>
      <c r="CU41" s="365">
        <f t="shared" si="155"/>
        <v>35789.319939864006</v>
      </c>
      <c r="CV41" s="365">
        <f t="shared" si="155"/>
        <v>44801.799515811319</v>
      </c>
      <c r="CW41" s="367">
        <f t="shared" si="156"/>
        <v>74724.218851609563</v>
      </c>
    </row>
    <row r="42" spans="1:106" ht="15.75" customHeight="1">
      <c r="A42" s="79" t="s">
        <v>228</v>
      </c>
      <c r="B42" s="209">
        <v>21</v>
      </c>
      <c r="C42" s="699">
        <v>0</v>
      </c>
      <c r="D42" s="699">
        <v>0</v>
      </c>
      <c r="E42" s="699">
        <v>0</v>
      </c>
      <c r="F42" s="699">
        <v>0</v>
      </c>
      <c r="G42" s="364">
        <f t="shared" si="157"/>
        <v>0</v>
      </c>
      <c r="H42" s="702">
        <v>0</v>
      </c>
      <c r="I42" s="699">
        <v>0</v>
      </c>
      <c r="J42" s="699">
        <v>0</v>
      </c>
      <c r="K42" s="699">
        <v>0</v>
      </c>
      <c r="L42" s="365">
        <f t="shared" si="132"/>
        <v>0</v>
      </c>
      <c r="M42" s="366">
        <f t="shared" si="133"/>
        <v>0</v>
      </c>
      <c r="N42" s="209">
        <v>21</v>
      </c>
      <c r="O42" s="699">
        <v>0</v>
      </c>
      <c r="P42" s="699">
        <v>0</v>
      </c>
      <c r="Q42" s="699">
        <v>0</v>
      </c>
      <c r="R42" s="699">
        <v>0</v>
      </c>
      <c r="S42" s="364">
        <f t="shared" si="158"/>
        <v>0</v>
      </c>
      <c r="T42" s="702">
        <v>0</v>
      </c>
      <c r="U42" s="699">
        <v>0</v>
      </c>
      <c r="V42" s="699">
        <v>0</v>
      </c>
      <c r="W42" s="699">
        <v>0</v>
      </c>
      <c r="X42" s="365">
        <f t="shared" si="135"/>
        <v>0</v>
      </c>
      <c r="Y42" s="366">
        <f t="shared" si="136"/>
        <v>0</v>
      </c>
      <c r="Z42" s="209">
        <v>21</v>
      </c>
      <c r="AA42" s="699">
        <v>0</v>
      </c>
      <c r="AB42" s="699">
        <v>0</v>
      </c>
      <c r="AC42" s="699">
        <v>0</v>
      </c>
      <c r="AD42" s="699">
        <v>0</v>
      </c>
      <c r="AE42" s="364">
        <f t="shared" si="159"/>
        <v>0</v>
      </c>
      <c r="AF42" s="702">
        <v>0</v>
      </c>
      <c r="AG42" s="699">
        <v>0</v>
      </c>
      <c r="AH42" s="699">
        <v>0</v>
      </c>
      <c r="AI42" s="699">
        <v>0</v>
      </c>
      <c r="AJ42" s="365">
        <f t="shared" si="138"/>
        <v>0</v>
      </c>
      <c r="AK42" s="366">
        <f t="shared" si="139"/>
        <v>0</v>
      </c>
      <c r="AL42" s="209">
        <v>21</v>
      </c>
      <c r="AM42" s="699">
        <v>0</v>
      </c>
      <c r="AN42" s="699">
        <v>0</v>
      </c>
      <c r="AO42" s="699">
        <v>0</v>
      </c>
      <c r="AP42" s="699">
        <v>0</v>
      </c>
      <c r="AQ42" s="364">
        <f t="shared" si="160"/>
        <v>0</v>
      </c>
      <c r="AR42" s="702">
        <v>0</v>
      </c>
      <c r="AS42" s="699">
        <v>0</v>
      </c>
      <c r="AT42" s="699">
        <v>0</v>
      </c>
      <c r="AU42" s="699">
        <v>0</v>
      </c>
      <c r="AV42" s="365">
        <f t="shared" si="141"/>
        <v>0</v>
      </c>
      <c r="AW42" s="366">
        <f t="shared" si="142"/>
        <v>0</v>
      </c>
      <c r="AX42" s="209">
        <v>21</v>
      </c>
      <c r="AY42" s="699">
        <v>0</v>
      </c>
      <c r="AZ42" s="699">
        <v>0</v>
      </c>
      <c r="BA42" s="699">
        <v>0</v>
      </c>
      <c r="BB42" s="699">
        <v>0</v>
      </c>
      <c r="BC42" s="364">
        <f t="shared" si="161"/>
        <v>0</v>
      </c>
      <c r="BD42" s="702">
        <v>0</v>
      </c>
      <c r="BE42" s="699">
        <v>0</v>
      </c>
      <c r="BF42" s="699">
        <v>0</v>
      </c>
      <c r="BG42" s="699">
        <v>0</v>
      </c>
      <c r="BH42" s="365">
        <f t="shared" si="143"/>
        <v>0</v>
      </c>
      <c r="BI42" s="366">
        <f t="shared" si="144"/>
        <v>0</v>
      </c>
      <c r="BJ42" s="209">
        <v>21</v>
      </c>
      <c r="BK42" s="699"/>
      <c r="BL42" s="699"/>
      <c r="BM42" s="699"/>
      <c r="BN42" s="699"/>
      <c r="BO42" s="364">
        <f t="shared" si="145"/>
        <v>0</v>
      </c>
      <c r="BP42" s="702"/>
      <c r="BQ42" s="699"/>
      <c r="BR42" s="699"/>
      <c r="BS42" s="699"/>
      <c r="BT42" s="365">
        <f t="shared" si="146"/>
        <v>0</v>
      </c>
      <c r="BU42" s="366">
        <f t="shared" si="147"/>
        <v>0</v>
      </c>
      <c r="BV42" s="209">
        <v>21</v>
      </c>
      <c r="BW42" s="699">
        <v>0</v>
      </c>
      <c r="BX42" s="699">
        <v>0</v>
      </c>
      <c r="BY42" s="699">
        <v>0</v>
      </c>
      <c r="BZ42" s="699">
        <v>0</v>
      </c>
      <c r="CA42" s="364">
        <f t="shared" si="162"/>
        <v>0</v>
      </c>
      <c r="CB42" s="702">
        <v>0</v>
      </c>
      <c r="CC42" s="699">
        <v>0</v>
      </c>
      <c r="CD42" s="699">
        <v>0</v>
      </c>
      <c r="CE42" s="699">
        <v>0</v>
      </c>
      <c r="CF42" s="365">
        <f t="shared" si="149"/>
        <v>0</v>
      </c>
      <c r="CG42" s="366">
        <f t="shared" si="150"/>
        <v>0</v>
      </c>
      <c r="CH42" s="209">
        <v>21</v>
      </c>
      <c r="CI42" s="365">
        <f t="shared" si="151"/>
        <v>0</v>
      </c>
      <c r="CJ42" s="365">
        <f t="shared" si="151"/>
        <v>0</v>
      </c>
      <c r="CK42" s="365">
        <f t="shared" si="151"/>
        <v>0</v>
      </c>
      <c r="CL42" s="365">
        <f t="shared" si="151"/>
        <v>0</v>
      </c>
      <c r="CM42" s="367">
        <f t="shared" si="152"/>
        <v>0</v>
      </c>
      <c r="CN42" s="365">
        <f t="shared" si="153"/>
        <v>0</v>
      </c>
      <c r="CO42" s="365">
        <f t="shared" si="153"/>
        <v>0</v>
      </c>
      <c r="CP42" s="365">
        <f t="shared" si="153"/>
        <v>0</v>
      </c>
      <c r="CQ42" s="365">
        <f t="shared" si="153"/>
        <v>0</v>
      </c>
      <c r="CR42" s="367">
        <f t="shared" si="154"/>
        <v>0</v>
      </c>
      <c r="CS42" s="365">
        <f t="shared" si="155"/>
        <v>0</v>
      </c>
      <c r="CT42" s="365">
        <f t="shared" si="155"/>
        <v>0</v>
      </c>
      <c r="CU42" s="365">
        <f t="shared" si="155"/>
        <v>0</v>
      </c>
      <c r="CV42" s="365">
        <f t="shared" si="155"/>
        <v>0</v>
      </c>
      <c r="CW42" s="367">
        <f t="shared" si="156"/>
        <v>0</v>
      </c>
    </row>
    <row r="43" spans="1:106" ht="15.75" customHeight="1">
      <c r="A43" s="79" t="s">
        <v>230</v>
      </c>
      <c r="B43" s="209" t="s">
        <v>229</v>
      </c>
      <c r="C43" s="699">
        <v>0</v>
      </c>
      <c r="D43" s="699">
        <v>0</v>
      </c>
      <c r="E43" s="699">
        <v>0</v>
      </c>
      <c r="F43" s="699">
        <v>0</v>
      </c>
      <c r="G43" s="364">
        <f t="shared" si="157"/>
        <v>0</v>
      </c>
      <c r="H43" s="702">
        <v>1068893.32</v>
      </c>
      <c r="I43" s="699">
        <v>778411.03</v>
      </c>
      <c r="J43" s="699">
        <v>646455.93999999994</v>
      </c>
      <c r="K43" s="699">
        <v>573252.57999999996</v>
      </c>
      <c r="L43" s="365">
        <f t="shared" si="132"/>
        <v>3067012.87</v>
      </c>
      <c r="M43" s="366">
        <f t="shared" si="133"/>
        <v>3067012.87</v>
      </c>
      <c r="N43" s="209" t="s">
        <v>229</v>
      </c>
      <c r="O43" s="699">
        <v>0</v>
      </c>
      <c r="P43" s="699">
        <v>0</v>
      </c>
      <c r="Q43" s="699">
        <v>0</v>
      </c>
      <c r="R43" s="699">
        <v>0</v>
      </c>
      <c r="S43" s="364">
        <f t="shared" si="158"/>
        <v>0</v>
      </c>
      <c r="T43" s="702">
        <v>1042264.29</v>
      </c>
      <c r="U43" s="699">
        <v>1085781.3899999999</v>
      </c>
      <c r="V43" s="699">
        <v>840173.81</v>
      </c>
      <c r="W43" s="699">
        <v>768036.73</v>
      </c>
      <c r="X43" s="365">
        <f t="shared" si="135"/>
        <v>3736256.2199999997</v>
      </c>
      <c r="Y43" s="366">
        <f t="shared" si="136"/>
        <v>3736256.2199999997</v>
      </c>
      <c r="Z43" s="209" t="s">
        <v>229</v>
      </c>
      <c r="AA43" s="699">
        <v>0</v>
      </c>
      <c r="AB43" s="699">
        <v>0</v>
      </c>
      <c r="AC43" s="699">
        <v>0</v>
      </c>
      <c r="AD43" s="699">
        <v>0</v>
      </c>
      <c r="AE43" s="364">
        <f t="shared" si="159"/>
        <v>0</v>
      </c>
      <c r="AF43" s="702">
        <v>300587.89</v>
      </c>
      <c r="AG43" s="699">
        <v>292302.21999999997</v>
      </c>
      <c r="AH43" s="699">
        <v>258829.07</v>
      </c>
      <c r="AI43" s="699">
        <v>368197.35</v>
      </c>
      <c r="AJ43" s="365">
        <f t="shared" si="138"/>
        <v>1219916.5299999998</v>
      </c>
      <c r="AK43" s="366">
        <f t="shared" si="139"/>
        <v>1219916.5299999998</v>
      </c>
      <c r="AL43" s="209" t="s">
        <v>229</v>
      </c>
      <c r="AM43" s="699">
        <v>0</v>
      </c>
      <c r="AN43" s="699">
        <v>0</v>
      </c>
      <c r="AO43" s="699">
        <v>0</v>
      </c>
      <c r="AP43" s="699">
        <v>0</v>
      </c>
      <c r="AQ43" s="364">
        <f t="shared" si="160"/>
        <v>0</v>
      </c>
      <c r="AR43" s="702">
        <v>2474719.21</v>
      </c>
      <c r="AS43" s="699">
        <v>3038193.4</v>
      </c>
      <c r="AT43" s="699">
        <v>2863953.41</v>
      </c>
      <c r="AU43" s="699">
        <v>3357051.68</v>
      </c>
      <c r="AV43" s="365">
        <f t="shared" si="141"/>
        <v>11733917.699999999</v>
      </c>
      <c r="AW43" s="366">
        <f t="shared" si="142"/>
        <v>11733917.699999999</v>
      </c>
      <c r="AX43" s="209" t="s">
        <v>229</v>
      </c>
      <c r="AY43" s="699">
        <v>0</v>
      </c>
      <c r="AZ43" s="699">
        <v>0</v>
      </c>
      <c r="BA43" s="699">
        <v>0</v>
      </c>
      <c r="BB43" s="699">
        <v>0</v>
      </c>
      <c r="BC43" s="364">
        <f t="shared" si="161"/>
        <v>0</v>
      </c>
      <c r="BD43" s="702">
        <v>12209.31</v>
      </c>
      <c r="BE43" s="699">
        <v>6822.01</v>
      </c>
      <c r="BF43" s="699">
        <v>9851.1200000000008</v>
      </c>
      <c r="BG43" s="699">
        <v>5877.58</v>
      </c>
      <c r="BH43" s="365">
        <f t="shared" si="143"/>
        <v>34760.020000000004</v>
      </c>
      <c r="BI43" s="366">
        <f t="shared" si="144"/>
        <v>34760.020000000004</v>
      </c>
      <c r="BJ43" s="209" t="s">
        <v>229</v>
      </c>
      <c r="BK43" s="699"/>
      <c r="BL43" s="699"/>
      <c r="BM43" s="699"/>
      <c r="BN43" s="699"/>
      <c r="BO43" s="364">
        <f t="shared" si="145"/>
        <v>0</v>
      </c>
      <c r="BP43" s="702"/>
      <c r="BQ43" s="699"/>
      <c r="BR43" s="699"/>
      <c r="BS43" s="699"/>
      <c r="BT43" s="365">
        <f t="shared" si="146"/>
        <v>0</v>
      </c>
      <c r="BU43" s="366">
        <f t="shared" si="147"/>
        <v>0</v>
      </c>
      <c r="BV43" s="209" t="s">
        <v>229</v>
      </c>
      <c r="BW43" s="699">
        <v>0</v>
      </c>
      <c r="BX43" s="699">
        <v>0</v>
      </c>
      <c r="BY43" s="699">
        <v>0</v>
      </c>
      <c r="BZ43" s="699">
        <v>0</v>
      </c>
      <c r="CA43" s="364">
        <f t="shared" si="162"/>
        <v>0</v>
      </c>
      <c r="CB43" s="702">
        <v>47135.56</v>
      </c>
      <c r="CC43" s="699">
        <v>45379.11</v>
      </c>
      <c r="CD43" s="699">
        <v>56797.4</v>
      </c>
      <c r="CE43" s="699">
        <v>26090.5</v>
      </c>
      <c r="CF43" s="365">
        <f t="shared" si="149"/>
        <v>175402.57</v>
      </c>
      <c r="CG43" s="366">
        <f t="shared" si="150"/>
        <v>175402.57</v>
      </c>
      <c r="CH43" s="209" t="s">
        <v>229</v>
      </c>
      <c r="CI43" s="365">
        <f t="shared" si="151"/>
        <v>0</v>
      </c>
      <c r="CJ43" s="365">
        <f t="shared" si="151"/>
        <v>0</v>
      </c>
      <c r="CK43" s="365">
        <f t="shared" si="151"/>
        <v>0</v>
      </c>
      <c r="CL43" s="365">
        <f t="shared" si="151"/>
        <v>0</v>
      </c>
      <c r="CM43" s="367">
        <f t="shared" si="152"/>
        <v>0</v>
      </c>
      <c r="CN43" s="365">
        <f t="shared" si="153"/>
        <v>4945809.58</v>
      </c>
      <c r="CO43" s="365">
        <f t="shared" si="153"/>
        <v>5246889.1599999992</v>
      </c>
      <c r="CP43" s="365">
        <f t="shared" si="153"/>
        <v>4676060.7500000009</v>
      </c>
      <c r="CQ43" s="365">
        <f t="shared" si="153"/>
        <v>5098506.42</v>
      </c>
      <c r="CR43" s="367">
        <f t="shared" si="154"/>
        <v>6978671.6600000001</v>
      </c>
      <c r="CS43" s="365">
        <f t="shared" si="155"/>
        <v>4945809.58</v>
      </c>
      <c r="CT43" s="365">
        <f t="shared" si="155"/>
        <v>5246889.1599999992</v>
      </c>
      <c r="CU43" s="365">
        <f t="shared" si="155"/>
        <v>4676060.7500000009</v>
      </c>
      <c r="CV43" s="365">
        <f t="shared" si="155"/>
        <v>5098506.42</v>
      </c>
      <c r="CW43" s="367">
        <f t="shared" si="156"/>
        <v>6978671.6600000001</v>
      </c>
    </row>
    <row r="44" spans="1:106" ht="15.75" customHeight="1">
      <c r="A44" s="79" t="s">
        <v>233</v>
      </c>
      <c r="B44" s="209" t="s">
        <v>232</v>
      </c>
      <c r="C44" s="699">
        <v>0</v>
      </c>
      <c r="D44" s="699">
        <v>0</v>
      </c>
      <c r="E44" s="699">
        <v>0</v>
      </c>
      <c r="F44" s="699">
        <v>0</v>
      </c>
      <c r="G44" s="364">
        <f t="shared" si="157"/>
        <v>0</v>
      </c>
      <c r="H44" s="702">
        <v>889163.01759725728</v>
      </c>
      <c r="I44" s="702">
        <v>600814.70788441878</v>
      </c>
      <c r="J44" s="702">
        <v>442687.48838650994</v>
      </c>
      <c r="K44" s="702">
        <v>340838.52208657004</v>
      </c>
      <c r="L44" s="365">
        <f t="shared" si="132"/>
        <v>2273503.7359547559</v>
      </c>
      <c r="M44" s="366">
        <f t="shared" si="133"/>
        <v>2273503.7359547559</v>
      </c>
      <c r="N44" s="209" t="s">
        <v>232</v>
      </c>
      <c r="O44" s="699">
        <v>0</v>
      </c>
      <c r="P44" s="699">
        <v>0</v>
      </c>
      <c r="Q44" s="699">
        <v>0</v>
      </c>
      <c r="R44" s="699">
        <v>0</v>
      </c>
      <c r="S44" s="364">
        <f t="shared" si="158"/>
        <v>0</v>
      </c>
      <c r="T44" s="702">
        <v>799208.01367831638</v>
      </c>
      <c r="U44" s="702">
        <v>818385.31156797789</v>
      </c>
      <c r="V44" s="702">
        <v>589994.65512508503</v>
      </c>
      <c r="W44" s="702">
        <v>510047.44005805132</v>
      </c>
      <c r="X44" s="365">
        <f t="shared" si="135"/>
        <v>2717635.4204294304</v>
      </c>
      <c r="Y44" s="366">
        <f t="shared" si="136"/>
        <v>2717635.4204294304</v>
      </c>
      <c r="Z44" s="209" t="s">
        <v>232</v>
      </c>
      <c r="AA44" s="699">
        <v>0</v>
      </c>
      <c r="AB44" s="699">
        <v>0</v>
      </c>
      <c r="AC44" s="699">
        <v>0</v>
      </c>
      <c r="AD44" s="699">
        <v>0</v>
      </c>
      <c r="AE44" s="364">
        <f t="shared" si="159"/>
        <v>0</v>
      </c>
      <c r="AF44" s="702">
        <v>245830.13989564526</v>
      </c>
      <c r="AG44" s="702">
        <v>232023.81716593562</v>
      </c>
      <c r="AH44" s="702">
        <v>196108.97117939929</v>
      </c>
      <c r="AI44" s="702">
        <v>284078.89196886378</v>
      </c>
      <c r="AJ44" s="365">
        <f t="shared" si="138"/>
        <v>958041.82020984392</v>
      </c>
      <c r="AK44" s="366">
        <f t="shared" si="139"/>
        <v>958041.82020984392</v>
      </c>
      <c r="AL44" s="209" t="s">
        <v>232</v>
      </c>
      <c r="AM44" s="699">
        <v>0</v>
      </c>
      <c r="AN44" s="699">
        <v>0</v>
      </c>
      <c r="AO44" s="699">
        <v>0</v>
      </c>
      <c r="AP44" s="699">
        <v>0</v>
      </c>
      <c r="AQ44" s="364">
        <f t="shared" si="160"/>
        <v>0</v>
      </c>
      <c r="AR44" s="702">
        <v>1978628.4406277703</v>
      </c>
      <c r="AS44" s="702">
        <v>2492997.7619867134</v>
      </c>
      <c r="AT44" s="702">
        <v>2316812.4544419367</v>
      </c>
      <c r="AU44" s="702">
        <v>2764478.4727354511</v>
      </c>
      <c r="AV44" s="365">
        <f t="shared" si="141"/>
        <v>9552917.1297918707</v>
      </c>
      <c r="AW44" s="366">
        <f t="shared" si="142"/>
        <v>9552917.1297918707</v>
      </c>
      <c r="AX44" s="209" t="s">
        <v>232</v>
      </c>
      <c r="AY44" s="699">
        <v>0</v>
      </c>
      <c r="AZ44" s="699">
        <v>0</v>
      </c>
      <c r="BA44" s="699">
        <v>0</v>
      </c>
      <c r="BB44" s="699">
        <v>0</v>
      </c>
      <c r="BC44" s="364">
        <f t="shared" si="161"/>
        <v>0</v>
      </c>
      <c r="BD44" s="702">
        <v>10548.557152000689</v>
      </c>
      <c r="BE44" s="702">
        <v>4980.2823167291972</v>
      </c>
      <c r="BF44" s="702">
        <v>6213.870066274776</v>
      </c>
      <c r="BG44" s="702">
        <v>1281.6780968008052</v>
      </c>
      <c r="BH44" s="365">
        <f t="shared" si="143"/>
        <v>23024.387631805468</v>
      </c>
      <c r="BI44" s="366">
        <f t="shared" si="144"/>
        <v>23024.387631805468</v>
      </c>
      <c r="BJ44" s="209" t="s">
        <v>232</v>
      </c>
      <c r="BK44" s="699"/>
      <c r="BL44" s="699"/>
      <c r="BM44" s="699"/>
      <c r="BN44" s="699"/>
      <c r="BO44" s="364">
        <f t="shared" si="145"/>
        <v>0</v>
      </c>
      <c r="BP44" s="702"/>
      <c r="BQ44" s="699"/>
      <c r="BR44" s="699"/>
      <c r="BS44" s="699"/>
      <c r="BT44" s="365">
        <f t="shared" si="146"/>
        <v>0</v>
      </c>
      <c r="BU44" s="366">
        <f t="shared" si="147"/>
        <v>0</v>
      </c>
      <c r="BV44" s="209" t="s">
        <v>232</v>
      </c>
      <c r="BW44" s="699">
        <v>0</v>
      </c>
      <c r="BX44" s="699">
        <v>0</v>
      </c>
      <c r="BY44" s="699">
        <v>0</v>
      </c>
      <c r="BZ44" s="699">
        <v>0</v>
      </c>
      <c r="CA44" s="364">
        <f t="shared" si="162"/>
        <v>0</v>
      </c>
      <c r="CB44" s="702">
        <v>39754.012100299988</v>
      </c>
      <c r="CC44" s="702">
        <v>37277.843707804663</v>
      </c>
      <c r="CD44" s="702">
        <v>49138.877988449982</v>
      </c>
      <c r="CE44" s="702">
        <v>21787.602133809989</v>
      </c>
      <c r="CF44" s="365">
        <f t="shared" si="149"/>
        <v>147958.33593036461</v>
      </c>
      <c r="CG44" s="366">
        <f t="shared" si="150"/>
        <v>147958.33593036461</v>
      </c>
      <c r="CH44" s="209" t="s">
        <v>232</v>
      </c>
      <c r="CI44" s="365">
        <f t="shared" si="151"/>
        <v>0</v>
      </c>
      <c r="CJ44" s="365">
        <f t="shared" si="151"/>
        <v>0</v>
      </c>
      <c r="CK44" s="365">
        <f t="shared" si="151"/>
        <v>0</v>
      </c>
      <c r="CL44" s="365">
        <f t="shared" si="151"/>
        <v>0</v>
      </c>
      <c r="CM44" s="367">
        <f t="shared" si="152"/>
        <v>0</v>
      </c>
      <c r="CN44" s="365">
        <f t="shared" si="153"/>
        <v>3963132.1810512897</v>
      </c>
      <c r="CO44" s="365">
        <f t="shared" si="153"/>
        <v>4186479.72462958</v>
      </c>
      <c r="CP44" s="365">
        <f t="shared" si="153"/>
        <v>3600956.3171876557</v>
      </c>
      <c r="CQ44" s="365">
        <f t="shared" si="153"/>
        <v>3922512.6070795469</v>
      </c>
      <c r="CR44" s="367">
        <f t="shared" si="154"/>
        <v>5139097.492314551</v>
      </c>
      <c r="CS44" s="365">
        <f t="shared" si="155"/>
        <v>3963132.1810512897</v>
      </c>
      <c r="CT44" s="365">
        <f t="shared" si="155"/>
        <v>4186479.72462958</v>
      </c>
      <c r="CU44" s="365">
        <f t="shared" si="155"/>
        <v>3600956.3171876557</v>
      </c>
      <c r="CV44" s="365">
        <f t="shared" si="155"/>
        <v>3922512.6070795469</v>
      </c>
      <c r="CW44" s="367">
        <f t="shared" si="156"/>
        <v>5139097.492314551</v>
      </c>
    </row>
    <row r="45" spans="1:106" ht="15.75" customHeight="1">
      <c r="A45" s="79" t="s">
        <v>236</v>
      </c>
      <c r="B45" s="209" t="s">
        <v>235</v>
      </c>
      <c r="C45" s="699">
        <v>8997.5300000000007</v>
      </c>
      <c r="D45" s="699">
        <v>4928.84</v>
      </c>
      <c r="E45" s="699">
        <v>3747.39</v>
      </c>
      <c r="F45" s="699">
        <v>1986.42</v>
      </c>
      <c r="G45" s="364">
        <f t="shared" si="157"/>
        <v>19660.18</v>
      </c>
      <c r="H45" s="702">
        <v>0</v>
      </c>
      <c r="I45" s="699">
        <v>0</v>
      </c>
      <c r="J45" s="699">
        <v>0</v>
      </c>
      <c r="K45" s="699">
        <v>0</v>
      </c>
      <c r="L45" s="365">
        <f t="shared" si="132"/>
        <v>0</v>
      </c>
      <c r="M45" s="366">
        <f t="shared" si="133"/>
        <v>19660.18</v>
      </c>
      <c r="N45" s="209" t="s">
        <v>235</v>
      </c>
      <c r="O45" s="699">
        <v>15213.61</v>
      </c>
      <c r="P45" s="699">
        <v>11524.77</v>
      </c>
      <c r="Q45" s="699">
        <v>8963.85</v>
      </c>
      <c r="R45" s="699">
        <v>6510.93</v>
      </c>
      <c r="S45" s="364">
        <f t="shared" si="158"/>
        <v>42213.16</v>
      </c>
      <c r="T45" s="702">
        <v>0</v>
      </c>
      <c r="U45" s="699">
        <v>0</v>
      </c>
      <c r="V45" s="699">
        <v>0</v>
      </c>
      <c r="W45" s="699">
        <v>0</v>
      </c>
      <c r="X45" s="365">
        <f t="shared" si="135"/>
        <v>0</v>
      </c>
      <c r="Y45" s="366">
        <f t="shared" si="136"/>
        <v>42213.16</v>
      </c>
      <c r="Z45" s="209" t="s">
        <v>235</v>
      </c>
      <c r="AA45" s="699">
        <v>6145.08</v>
      </c>
      <c r="AB45" s="699">
        <v>5540.77</v>
      </c>
      <c r="AC45" s="699">
        <v>4118.9799999999996</v>
      </c>
      <c r="AD45" s="699">
        <v>3022.75</v>
      </c>
      <c r="AE45" s="364">
        <f t="shared" si="159"/>
        <v>18827.580000000002</v>
      </c>
      <c r="AF45" s="702">
        <v>0</v>
      </c>
      <c r="AG45" s="699">
        <v>0</v>
      </c>
      <c r="AH45" s="699">
        <v>0</v>
      </c>
      <c r="AI45" s="699">
        <v>0</v>
      </c>
      <c r="AJ45" s="365">
        <f t="shared" si="138"/>
        <v>0</v>
      </c>
      <c r="AK45" s="366">
        <f t="shared" si="139"/>
        <v>18827.580000000002</v>
      </c>
      <c r="AL45" s="209" t="s">
        <v>235</v>
      </c>
      <c r="AM45" s="699">
        <v>86489.84</v>
      </c>
      <c r="AN45" s="699">
        <v>69101.5</v>
      </c>
      <c r="AO45" s="699">
        <v>64655.360000000001</v>
      </c>
      <c r="AP45" s="699">
        <v>63466.94</v>
      </c>
      <c r="AQ45" s="364">
        <f t="shared" si="160"/>
        <v>283713.64</v>
      </c>
      <c r="AR45" s="702">
        <v>0</v>
      </c>
      <c r="AS45" s="699">
        <v>0</v>
      </c>
      <c r="AT45" s="699">
        <v>0</v>
      </c>
      <c r="AU45" s="699">
        <v>0</v>
      </c>
      <c r="AV45" s="365">
        <f t="shared" si="141"/>
        <v>0</v>
      </c>
      <c r="AW45" s="366">
        <f t="shared" si="142"/>
        <v>283713.64</v>
      </c>
      <c r="AX45" s="209" t="s">
        <v>235</v>
      </c>
      <c r="AY45" s="699">
        <v>282.5</v>
      </c>
      <c r="AZ45" s="699">
        <v>292.06</v>
      </c>
      <c r="BA45" s="699">
        <v>255.46</v>
      </c>
      <c r="BB45" s="699">
        <v>148.16999999999999</v>
      </c>
      <c r="BC45" s="364">
        <f t="shared" si="161"/>
        <v>978.18999999999994</v>
      </c>
      <c r="BD45" s="702">
        <v>0</v>
      </c>
      <c r="BE45" s="699">
        <v>0</v>
      </c>
      <c r="BF45" s="699">
        <v>0</v>
      </c>
      <c r="BG45" s="699">
        <v>0</v>
      </c>
      <c r="BH45" s="365">
        <f t="shared" si="143"/>
        <v>0</v>
      </c>
      <c r="BI45" s="366">
        <f t="shared" si="144"/>
        <v>978.18999999999994</v>
      </c>
      <c r="BJ45" s="209" t="s">
        <v>235</v>
      </c>
      <c r="BK45" s="699"/>
      <c r="BL45" s="699"/>
      <c r="BM45" s="699"/>
      <c r="BN45" s="699"/>
      <c r="BO45" s="364">
        <f t="shared" si="145"/>
        <v>0</v>
      </c>
      <c r="BP45" s="702"/>
      <c r="BQ45" s="699"/>
      <c r="BR45" s="699"/>
      <c r="BS45" s="699"/>
      <c r="BT45" s="365">
        <f t="shared" si="146"/>
        <v>0</v>
      </c>
      <c r="BU45" s="366">
        <f t="shared" si="147"/>
        <v>0</v>
      </c>
      <c r="BV45" s="209" t="s">
        <v>235</v>
      </c>
      <c r="BW45" s="699">
        <v>407.51</v>
      </c>
      <c r="BX45" s="699">
        <v>97.6</v>
      </c>
      <c r="BY45" s="699">
        <v>157.16</v>
      </c>
      <c r="BZ45" s="699">
        <v>60.29</v>
      </c>
      <c r="CA45" s="364">
        <f t="shared" si="162"/>
        <v>722.56</v>
      </c>
      <c r="CB45" s="702">
        <v>0</v>
      </c>
      <c r="CC45" s="699">
        <v>0</v>
      </c>
      <c r="CD45" s="699">
        <v>0</v>
      </c>
      <c r="CE45" s="699">
        <v>0</v>
      </c>
      <c r="CF45" s="365">
        <f t="shared" si="149"/>
        <v>0</v>
      </c>
      <c r="CG45" s="366">
        <f t="shared" si="150"/>
        <v>722.56</v>
      </c>
      <c r="CH45" s="209" t="s">
        <v>235</v>
      </c>
      <c r="CI45" s="365">
        <f t="shared" si="151"/>
        <v>117536.06999999999</v>
      </c>
      <c r="CJ45" s="365">
        <f t="shared" si="151"/>
        <v>91485.540000000008</v>
      </c>
      <c r="CK45" s="365">
        <f t="shared" si="151"/>
        <v>81898.200000000012</v>
      </c>
      <c r="CL45" s="365">
        <f t="shared" si="151"/>
        <v>75195.5</v>
      </c>
      <c r="CM45" s="367">
        <f t="shared" si="152"/>
        <v>62595.9</v>
      </c>
      <c r="CN45" s="365">
        <f t="shared" si="153"/>
        <v>0</v>
      </c>
      <c r="CO45" s="365">
        <f t="shared" si="153"/>
        <v>0</v>
      </c>
      <c r="CP45" s="365">
        <f t="shared" si="153"/>
        <v>0</v>
      </c>
      <c r="CQ45" s="365">
        <f t="shared" si="153"/>
        <v>0</v>
      </c>
      <c r="CR45" s="367">
        <f t="shared" si="154"/>
        <v>0</v>
      </c>
      <c r="CS45" s="365">
        <f t="shared" si="155"/>
        <v>117536.06999999999</v>
      </c>
      <c r="CT45" s="365">
        <f t="shared" si="155"/>
        <v>91485.540000000008</v>
      </c>
      <c r="CU45" s="365">
        <f t="shared" si="155"/>
        <v>81898.200000000012</v>
      </c>
      <c r="CV45" s="365">
        <f t="shared" si="155"/>
        <v>75195.5</v>
      </c>
      <c r="CW45" s="367">
        <f t="shared" si="156"/>
        <v>62595.9</v>
      </c>
    </row>
    <row r="46" spans="1:106" ht="15.75" customHeight="1">
      <c r="A46" s="79" t="s">
        <v>238</v>
      </c>
      <c r="B46" s="209" t="s">
        <v>237</v>
      </c>
      <c r="C46" s="699">
        <v>4726.2791435669187</v>
      </c>
      <c r="D46" s="699">
        <v>1286.8733211459748</v>
      </c>
      <c r="E46" s="699">
        <v>-239.5114807361515</v>
      </c>
      <c r="F46" s="699">
        <v>-2275.0720462755207</v>
      </c>
      <c r="G46" s="364">
        <f t="shared" si="157"/>
        <v>3498.5689377012213</v>
      </c>
      <c r="H46" s="699">
        <v>0</v>
      </c>
      <c r="I46" s="699">
        <v>0</v>
      </c>
      <c r="J46" s="699">
        <v>0</v>
      </c>
      <c r="K46" s="699">
        <v>0</v>
      </c>
      <c r="L46" s="365">
        <f t="shared" si="132"/>
        <v>0</v>
      </c>
      <c r="M46" s="366">
        <f t="shared" si="133"/>
        <v>3498.5689377012213</v>
      </c>
      <c r="N46" s="209" t="s">
        <v>237</v>
      </c>
      <c r="O46" s="699">
        <v>9437.4313894832667</v>
      </c>
      <c r="P46" s="699">
        <v>6041.2802739465933</v>
      </c>
      <c r="Q46" s="699">
        <v>4068.8839975489873</v>
      </c>
      <c r="R46" s="699">
        <v>1780.4962345803651</v>
      </c>
      <c r="S46" s="364">
        <f t="shared" si="158"/>
        <v>21328.091895559213</v>
      </c>
      <c r="T46" s="702">
        <v>0</v>
      </c>
      <c r="U46" s="699">
        <v>0</v>
      </c>
      <c r="V46" s="699">
        <v>0</v>
      </c>
      <c r="W46" s="699">
        <v>0</v>
      </c>
      <c r="X46" s="365">
        <f t="shared" si="135"/>
        <v>0</v>
      </c>
      <c r="Y46" s="366">
        <f t="shared" si="136"/>
        <v>21328.091895559213</v>
      </c>
      <c r="Z46" s="209" t="s">
        <v>237</v>
      </c>
      <c r="AA46" s="699">
        <v>4843.7741884430689</v>
      </c>
      <c r="AB46" s="699">
        <v>4304.6411660181293</v>
      </c>
      <c r="AC46" s="699">
        <v>2891.808409502346</v>
      </c>
      <c r="AD46" s="699">
        <v>1480.3728173849461</v>
      </c>
      <c r="AE46" s="364">
        <f t="shared" si="159"/>
        <v>13520.596581348491</v>
      </c>
      <c r="AF46" s="702">
        <v>0</v>
      </c>
      <c r="AG46" s="699">
        <v>0</v>
      </c>
      <c r="AH46" s="699">
        <v>0</v>
      </c>
      <c r="AI46" s="699">
        <v>0</v>
      </c>
      <c r="AJ46" s="365">
        <f t="shared" si="138"/>
        <v>0</v>
      </c>
      <c r="AK46" s="366">
        <f t="shared" si="139"/>
        <v>13520.596581348491</v>
      </c>
      <c r="AL46" s="209" t="s">
        <v>237</v>
      </c>
      <c r="AM46" s="699">
        <v>74700.35266690937</v>
      </c>
      <c r="AN46" s="699">
        <v>57921.176424330937</v>
      </c>
      <c r="AO46" s="699">
        <v>53950.086104001944</v>
      </c>
      <c r="AP46" s="699">
        <v>52601.650558108922</v>
      </c>
      <c r="AQ46" s="364">
        <f t="shared" si="160"/>
        <v>239173.26575335118</v>
      </c>
      <c r="AR46" s="702">
        <v>0</v>
      </c>
      <c r="AS46" s="699">
        <v>0</v>
      </c>
      <c r="AT46" s="699">
        <v>0</v>
      </c>
      <c r="AU46" s="699">
        <v>0</v>
      </c>
      <c r="AV46" s="365">
        <f t="shared" si="141"/>
        <v>0</v>
      </c>
      <c r="AW46" s="366">
        <f t="shared" si="142"/>
        <v>239173.26575335118</v>
      </c>
      <c r="AX46" s="209" t="s">
        <v>237</v>
      </c>
      <c r="AY46" s="699">
        <v>243.03257614597726</v>
      </c>
      <c r="AZ46" s="699">
        <v>254.29170179374563</v>
      </c>
      <c r="BA46" s="699">
        <v>184.29413977114137</v>
      </c>
      <c r="BB46" s="699">
        <v>63.900573349220082</v>
      </c>
      <c r="BC46" s="364">
        <f t="shared" si="161"/>
        <v>745.51899106008432</v>
      </c>
      <c r="BD46" s="702">
        <v>0</v>
      </c>
      <c r="BE46" s="699">
        <v>0</v>
      </c>
      <c r="BF46" s="699">
        <v>0</v>
      </c>
      <c r="BG46" s="699">
        <v>0</v>
      </c>
      <c r="BH46" s="365">
        <f t="shared" si="143"/>
        <v>0</v>
      </c>
      <c r="BI46" s="366">
        <f t="shared" si="144"/>
        <v>745.51899106008432</v>
      </c>
      <c r="BJ46" s="209" t="s">
        <v>237</v>
      </c>
      <c r="BK46" s="699"/>
      <c r="BL46" s="699"/>
      <c r="BM46" s="699"/>
      <c r="BN46" s="699"/>
      <c r="BO46" s="364">
        <f t="shared" si="145"/>
        <v>0</v>
      </c>
      <c r="BP46" s="702"/>
      <c r="BQ46" s="699"/>
      <c r="BR46" s="699"/>
      <c r="BS46" s="699"/>
      <c r="BT46" s="365">
        <f t="shared" si="146"/>
        <v>0</v>
      </c>
      <c r="BU46" s="366">
        <f t="shared" si="147"/>
        <v>0</v>
      </c>
      <c r="BV46" s="209" t="s">
        <v>237</v>
      </c>
      <c r="BW46" s="699">
        <v>232.08914794052924</v>
      </c>
      <c r="BX46" s="699">
        <v>-68.532617732347461</v>
      </c>
      <c r="BY46" s="699">
        <v>7.3145626600925482</v>
      </c>
      <c r="BZ46" s="699">
        <v>-18.606970335308894</v>
      </c>
      <c r="CA46" s="364">
        <f t="shared" si="162"/>
        <v>152.26412253296544</v>
      </c>
      <c r="CB46" s="702">
        <v>0</v>
      </c>
      <c r="CC46" s="699">
        <v>0</v>
      </c>
      <c r="CD46" s="699">
        <v>0</v>
      </c>
      <c r="CE46" s="699">
        <v>0</v>
      </c>
      <c r="CF46" s="365">
        <f t="shared" si="149"/>
        <v>0</v>
      </c>
      <c r="CG46" s="366">
        <f t="shared" si="150"/>
        <v>152.26412253296544</v>
      </c>
      <c r="CH46" s="209" t="s">
        <v>237</v>
      </c>
      <c r="CI46" s="365">
        <f t="shared" si="151"/>
        <v>94182.95911248913</v>
      </c>
      <c r="CJ46" s="365">
        <f t="shared" si="151"/>
        <v>69739.730269503038</v>
      </c>
      <c r="CK46" s="365">
        <f t="shared" si="151"/>
        <v>60862.875732748354</v>
      </c>
      <c r="CL46" s="365">
        <f t="shared" si="151"/>
        <v>53632.74116681263</v>
      </c>
      <c r="CM46" s="367">
        <f t="shared" si="152"/>
        <v>24978.924955793398</v>
      </c>
      <c r="CN46" s="365">
        <f>+H46+T46+AF46+AR46+BD46+BP46+CB46</f>
        <v>0</v>
      </c>
      <c r="CO46" s="365">
        <f>+I46+U46+AG46+AS46+BE46+BQ46+CC46</f>
        <v>0</v>
      </c>
      <c r="CP46" s="365">
        <f t="shared" si="153"/>
        <v>0</v>
      </c>
      <c r="CQ46" s="365">
        <f t="shared" si="153"/>
        <v>0</v>
      </c>
      <c r="CR46" s="367">
        <f t="shared" si="154"/>
        <v>0</v>
      </c>
      <c r="CS46" s="365">
        <f>CI46+CN46</f>
        <v>94182.95911248913</v>
      </c>
      <c r="CT46" s="365">
        <f t="shared" si="155"/>
        <v>69739.730269503038</v>
      </c>
      <c r="CU46" s="365">
        <f t="shared" si="155"/>
        <v>60862.875732748354</v>
      </c>
      <c r="CV46" s="365">
        <f t="shared" si="155"/>
        <v>53632.74116681263</v>
      </c>
      <c r="CW46" s="367">
        <f t="shared" si="156"/>
        <v>24978.924955793398</v>
      </c>
    </row>
    <row r="47" spans="1:106" ht="15.75" customHeight="1">
      <c r="A47" s="79" t="s">
        <v>239</v>
      </c>
      <c r="B47" s="209">
        <v>24</v>
      </c>
      <c r="C47" s="699">
        <v>5657.7471792993592</v>
      </c>
      <c r="D47" s="699">
        <v>6504.8363292328968</v>
      </c>
      <c r="E47" s="699">
        <v>7174.8391792806788</v>
      </c>
      <c r="F47" s="699">
        <v>10396.713495107197</v>
      </c>
      <c r="G47" s="364">
        <f t="shared" si="157"/>
        <v>29734.136182920131</v>
      </c>
      <c r="H47" s="702">
        <v>13122.111187974917</v>
      </c>
      <c r="I47" s="699">
        <v>16755.760217984309</v>
      </c>
      <c r="J47" s="699">
        <v>23311.544653610297</v>
      </c>
      <c r="K47" s="699">
        <v>29114.579069933206</v>
      </c>
      <c r="L47" s="365">
        <f t="shared" si="132"/>
        <v>82303.995129502728</v>
      </c>
      <c r="M47" s="366">
        <f t="shared" si="133"/>
        <v>112038.13131242286</v>
      </c>
      <c r="N47" s="209">
        <v>24</v>
      </c>
      <c r="O47" s="699">
        <v>3957.7535087546248</v>
      </c>
      <c r="P47" s="699">
        <v>4731.3801693384448</v>
      </c>
      <c r="Q47" s="699">
        <v>8202.0365255494908</v>
      </c>
      <c r="R47" s="699">
        <v>7571.5351466124093</v>
      </c>
      <c r="S47" s="364">
        <f t="shared" si="158"/>
        <v>24462.705350254968</v>
      </c>
      <c r="T47" s="702">
        <v>9868.7705149698686</v>
      </c>
      <c r="U47" s="699">
        <v>16479.977451170114</v>
      </c>
      <c r="V47" s="699">
        <v>28720.850797668794</v>
      </c>
      <c r="W47" s="699">
        <v>27972.214314846027</v>
      </c>
      <c r="X47" s="365">
        <f t="shared" si="135"/>
        <v>83041.813078654814</v>
      </c>
      <c r="Y47" s="366">
        <f t="shared" si="136"/>
        <v>107504.51842890978</v>
      </c>
      <c r="Z47" s="209">
        <v>24</v>
      </c>
      <c r="AA47" s="699">
        <v>1393.3770005856818</v>
      </c>
      <c r="AB47" s="699">
        <v>2658.17260679326</v>
      </c>
      <c r="AC47" s="699">
        <v>4077.5008414130248</v>
      </c>
      <c r="AD47" s="699">
        <v>4408.8174232245519</v>
      </c>
      <c r="AE47" s="364">
        <f t="shared" si="159"/>
        <v>12537.867872016519</v>
      </c>
      <c r="AF47" s="702">
        <v>3548.2620246473289</v>
      </c>
      <c r="AG47" s="699">
        <v>8192.4886688385304</v>
      </c>
      <c r="AH47" s="699">
        <v>13346.910221020193</v>
      </c>
      <c r="AI47" s="699">
        <v>15794.956967741882</v>
      </c>
      <c r="AJ47" s="365">
        <f t="shared" si="138"/>
        <v>40882.617882247934</v>
      </c>
      <c r="AK47" s="366">
        <f t="shared" si="139"/>
        <v>53420.485754264453</v>
      </c>
      <c r="AL47" s="209">
        <v>24</v>
      </c>
      <c r="AM47" s="699">
        <v>4709.7548709294306</v>
      </c>
      <c r="AN47" s="699">
        <v>5685.9249313011051</v>
      </c>
      <c r="AO47" s="699">
        <v>5599.7417114442833</v>
      </c>
      <c r="AP47" s="699">
        <v>6687.1131414330721</v>
      </c>
      <c r="AQ47" s="364">
        <f t="shared" si="160"/>
        <v>22682.534655107891</v>
      </c>
      <c r="AR47" s="702">
        <v>11627.793703295893</v>
      </c>
      <c r="AS47" s="699">
        <v>20962.364477453826</v>
      </c>
      <c r="AT47" s="699">
        <v>22255.464932774841</v>
      </c>
      <c r="AU47" s="699">
        <v>28706.526329520217</v>
      </c>
      <c r="AV47" s="365">
        <f t="shared" si="141"/>
        <v>83552.149443044778</v>
      </c>
      <c r="AW47" s="366">
        <f t="shared" si="142"/>
        <v>106234.68409815268</v>
      </c>
      <c r="AX47" s="209">
        <v>24</v>
      </c>
      <c r="AY47" s="699">
        <v>38.161298395823117</v>
      </c>
      <c r="AZ47" s="699">
        <v>30.987979632207786</v>
      </c>
      <c r="BA47" s="699">
        <v>62.073870583568592</v>
      </c>
      <c r="BB47" s="699">
        <v>65.432139965074754</v>
      </c>
      <c r="BC47" s="364">
        <f t="shared" si="161"/>
        <v>196.65528857667425</v>
      </c>
      <c r="BD47" s="702">
        <v>0</v>
      </c>
      <c r="BE47" s="699">
        <v>124.49133604501561</v>
      </c>
      <c r="BF47" s="699">
        <v>209.24074062061942</v>
      </c>
      <c r="BG47" s="699">
        <v>273.5783075916957</v>
      </c>
      <c r="BH47" s="365">
        <f t="shared" si="143"/>
        <v>607.31038425733072</v>
      </c>
      <c r="BI47" s="366">
        <f t="shared" si="144"/>
        <v>803.96567283400498</v>
      </c>
      <c r="BJ47" s="209">
        <v>24</v>
      </c>
      <c r="BK47" s="699"/>
      <c r="BL47" s="699"/>
      <c r="BM47" s="699"/>
      <c r="BN47" s="699"/>
      <c r="BO47" s="364">
        <f t="shared" si="145"/>
        <v>0</v>
      </c>
      <c r="BP47" s="702"/>
      <c r="BQ47" s="699"/>
      <c r="BR47" s="699"/>
      <c r="BS47" s="699"/>
      <c r="BT47" s="365">
        <f t="shared" si="146"/>
        <v>0</v>
      </c>
      <c r="BU47" s="366">
        <f t="shared" si="147"/>
        <v>0</v>
      </c>
      <c r="BV47" s="209">
        <v>24</v>
      </c>
      <c r="BW47" s="699">
        <v>26.860305763386094</v>
      </c>
      <c r="BX47" s="699">
        <v>35.883466418907318</v>
      </c>
      <c r="BY47" s="699">
        <v>6.254347458733748</v>
      </c>
      <c r="BZ47" s="699">
        <v>20.092032681756052</v>
      </c>
      <c r="CA47" s="364">
        <f t="shared" si="162"/>
        <v>89.090152322783212</v>
      </c>
      <c r="CB47" s="702">
        <v>75.748342270623539</v>
      </c>
      <c r="CC47" s="699">
        <v>76.125710248422479</v>
      </c>
      <c r="CD47" s="699">
        <v>32.260193502041879</v>
      </c>
      <c r="CE47" s="699">
        <v>88.612472275111188</v>
      </c>
      <c r="CF47" s="365">
        <f t="shared" si="149"/>
        <v>272.74671829619911</v>
      </c>
      <c r="CG47" s="366">
        <f t="shared" si="150"/>
        <v>361.83687061898229</v>
      </c>
      <c r="CH47" s="209">
        <v>24</v>
      </c>
      <c r="CI47" s="365">
        <f t="shared" si="151"/>
        <v>15783.654163728308</v>
      </c>
      <c r="CJ47" s="365">
        <f t="shared" si="151"/>
        <v>19647.185482716824</v>
      </c>
      <c r="CK47" s="365">
        <f t="shared" si="151"/>
        <v>25122.446475729779</v>
      </c>
      <c r="CL47" s="365">
        <f t="shared" si="151"/>
        <v>29149.703379024064</v>
      </c>
      <c r="CM47" s="367">
        <f t="shared" si="152"/>
        <v>54285.931685497882</v>
      </c>
      <c r="CN47" s="365">
        <f t="shared" si="153"/>
        <v>38242.685773158628</v>
      </c>
      <c r="CO47" s="365">
        <f t="shared" si="153"/>
        <v>62591.207861740215</v>
      </c>
      <c r="CP47" s="365">
        <f t="shared" si="153"/>
        <v>87876.271539196779</v>
      </c>
      <c r="CQ47" s="365">
        <f t="shared" si="153"/>
        <v>101950.46746190813</v>
      </c>
      <c r="CR47" s="367">
        <f t="shared" si="154"/>
        <v>165618.55492645374</v>
      </c>
      <c r="CS47" s="365">
        <f t="shared" si="155"/>
        <v>54026.339936886936</v>
      </c>
      <c r="CT47" s="365">
        <f t="shared" si="155"/>
        <v>82238.393344457043</v>
      </c>
      <c r="CU47" s="365">
        <f t="shared" si="155"/>
        <v>112998.71801492656</v>
      </c>
      <c r="CV47" s="365">
        <f t="shared" si="155"/>
        <v>131100.1708409322</v>
      </c>
      <c r="CW47" s="367">
        <f t="shared" si="156"/>
        <v>219904.48661195161</v>
      </c>
    </row>
    <row r="48" spans="1:106" ht="15.75" customHeight="1">
      <c r="A48" s="79" t="s">
        <v>240</v>
      </c>
      <c r="B48" s="209">
        <v>25</v>
      </c>
      <c r="C48" s="699">
        <v>0</v>
      </c>
      <c r="D48" s="699">
        <v>2291.6253716364868</v>
      </c>
      <c r="E48" s="699">
        <v>15839.800800511453</v>
      </c>
      <c r="F48" s="699">
        <v>2206.6526214606306</v>
      </c>
      <c r="G48" s="364">
        <f t="shared" si="157"/>
        <v>20338.078793608573</v>
      </c>
      <c r="H48" s="702">
        <v>0</v>
      </c>
      <c r="I48" s="699">
        <v>37325.722144543455</v>
      </c>
      <c r="J48" s="699">
        <v>19204.489647847833</v>
      </c>
      <c r="K48" s="699">
        <v>8749.2276298890938</v>
      </c>
      <c r="L48" s="365">
        <f t="shared" si="132"/>
        <v>65279.439422280382</v>
      </c>
      <c r="M48" s="366">
        <f t="shared" si="133"/>
        <v>85617.518215888951</v>
      </c>
      <c r="N48" s="209">
        <v>25</v>
      </c>
      <c r="O48" s="699">
        <v>0</v>
      </c>
      <c r="P48" s="699">
        <v>1275.5532456279825</v>
      </c>
      <c r="Q48" s="699">
        <v>386.05434648379344</v>
      </c>
      <c r="R48" s="699">
        <v>2101.8984211446614</v>
      </c>
      <c r="S48" s="364">
        <f t="shared" si="158"/>
        <v>3763.5060132564372</v>
      </c>
      <c r="T48" s="702">
        <v>0</v>
      </c>
      <c r="U48" s="699">
        <v>5245.6622386812678</v>
      </c>
      <c r="V48" s="699">
        <v>3399.9227503868278</v>
      </c>
      <c r="W48" s="699">
        <v>7387.0694875366198</v>
      </c>
      <c r="X48" s="365">
        <f t="shared" si="135"/>
        <v>16032.654476604715</v>
      </c>
      <c r="Y48" s="366">
        <f t="shared" si="136"/>
        <v>19796.160489861151</v>
      </c>
      <c r="Z48" s="209">
        <v>25</v>
      </c>
      <c r="AA48" s="699">
        <v>0</v>
      </c>
      <c r="AB48" s="699">
        <v>0</v>
      </c>
      <c r="AC48" s="699">
        <v>2471.2463485177996</v>
      </c>
      <c r="AD48" s="699">
        <v>12436.256459900005</v>
      </c>
      <c r="AE48" s="364">
        <f t="shared" si="159"/>
        <v>14907.502808417805</v>
      </c>
      <c r="AF48" s="702">
        <v>0</v>
      </c>
      <c r="AG48" s="699">
        <v>0</v>
      </c>
      <c r="AH48" s="699">
        <v>9880.2139065142655</v>
      </c>
      <c r="AI48" s="699">
        <v>49444.662935248743</v>
      </c>
      <c r="AJ48" s="365">
        <f t="shared" si="138"/>
        <v>59324.876841763005</v>
      </c>
      <c r="AK48" s="366">
        <f t="shared" si="139"/>
        <v>74232.37965018081</v>
      </c>
      <c r="AL48" s="209">
        <v>25</v>
      </c>
      <c r="AM48" s="699">
        <v>8667.498806195561</v>
      </c>
      <c r="AN48" s="699">
        <v>18201.400416894241</v>
      </c>
      <c r="AO48" s="699">
        <v>35410.804549686211</v>
      </c>
      <c r="AP48" s="699">
        <v>48430.687970782848</v>
      </c>
      <c r="AQ48" s="364">
        <f t="shared" si="160"/>
        <v>110710.39174355887</v>
      </c>
      <c r="AR48" s="702">
        <v>14903.117105643461</v>
      </c>
      <c r="AS48" s="699">
        <v>32229.974159420057</v>
      </c>
      <c r="AT48" s="699">
        <v>101903.37291727608</v>
      </c>
      <c r="AU48" s="699">
        <v>112080.84087152849</v>
      </c>
      <c r="AV48" s="365">
        <f t="shared" si="141"/>
        <v>261117.3050538681</v>
      </c>
      <c r="AW48" s="366">
        <f t="shared" si="142"/>
        <v>371827.69679742696</v>
      </c>
      <c r="AX48" s="209">
        <v>25</v>
      </c>
      <c r="AY48" s="699">
        <v>0</v>
      </c>
      <c r="AZ48" s="699">
        <v>0</v>
      </c>
      <c r="BA48" s="699">
        <v>1148.1544392461728</v>
      </c>
      <c r="BB48" s="699">
        <v>0</v>
      </c>
      <c r="BC48" s="364">
        <f t="shared" si="161"/>
        <v>1148.1544392461728</v>
      </c>
      <c r="BD48" s="702">
        <v>0</v>
      </c>
      <c r="BE48" s="699">
        <v>0</v>
      </c>
      <c r="BF48" s="699">
        <v>11034.877756821328</v>
      </c>
      <c r="BG48" s="699">
        <v>3314.9425287580061</v>
      </c>
      <c r="BH48" s="365">
        <f t="shared" si="143"/>
        <v>14349.820285579335</v>
      </c>
      <c r="BI48" s="366">
        <f t="shared" si="144"/>
        <v>15497.974724825508</v>
      </c>
      <c r="BJ48" s="209">
        <v>25</v>
      </c>
      <c r="BK48" s="699"/>
      <c r="BL48" s="699"/>
      <c r="BM48" s="699"/>
      <c r="BN48" s="699"/>
      <c r="BO48" s="364">
        <f t="shared" si="145"/>
        <v>0</v>
      </c>
      <c r="BP48" s="702"/>
      <c r="BQ48" s="699"/>
      <c r="BR48" s="699"/>
      <c r="BS48" s="699"/>
      <c r="BT48" s="365">
        <f t="shared" si="146"/>
        <v>0</v>
      </c>
      <c r="BU48" s="366">
        <f t="shared" si="147"/>
        <v>0</v>
      </c>
      <c r="BV48" s="209">
        <v>25</v>
      </c>
      <c r="BW48" s="699">
        <v>20249.117276445042</v>
      </c>
      <c r="BX48" s="699">
        <v>32329.773529136866</v>
      </c>
      <c r="BY48" s="699">
        <v>22404.728764850166</v>
      </c>
      <c r="BZ48" s="699">
        <v>33281.472546523873</v>
      </c>
      <c r="CA48" s="364">
        <f t="shared" si="162"/>
        <v>108265.09211695594</v>
      </c>
      <c r="CB48" s="702">
        <v>0</v>
      </c>
      <c r="CC48" s="699">
        <v>276.52310780365389</v>
      </c>
      <c r="CD48" s="699">
        <v>23592.04389786406</v>
      </c>
      <c r="CE48" s="699">
        <v>1340.7722166887056</v>
      </c>
      <c r="CF48" s="365">
        <f t="shared" si="149"/>
        <v>25209.339222356419</v>
      </c>
      <c r="CG48" s="366">
        <f t="shared" si="150"/>
        <v>133474.43133931237</v>
      </c>
      <c r="CH48" s="209">
        <v>25</v>
      </c>
      <c r="CI48" s="365">
        <f t="shared" si="151"/>
        <v>28916.616082640605</v>
      </c>
      <c r="CJ48" s="365">
        <f t="shared" si="151"/>
        <v>54098.352563295572</v>
      </c>
      <c r="CK48" s="365">
        <f t="shared" si="151"/>
        <v>77660.789249295602</v>
      </c>
      <c r="CL48" s="365">
        <f t="shared" si="151"/>
        <v>98456.968019812019</v>
      </c>
      <c r="CM48" s="367">
        <f t="shared" si="152"/>
        <v>132366.67692382095</v>
      </c>
      <c r="CN48" s="365">
        <f t="shared" si="153"/>
        <v>14903.117105643461</v>
      </c>
      <c r="CO48" s="365">
        <f t="shared" si="153"/>
        <v>75077.881650448442</v>
      </c>
      <c r="CP48" s="365">
        <f t="shared" si="153"/>
        <v>169014.92087671041</v>
      </c>
      <c r="CQ48" s="365">
        <f t="shared" si="153"/>
        <v>182317.51566964964</v>
      </c>
      <c r="CR48" s="367">
        <f t="shared" si="154"/>
        <v>106521.43312124151</v>
      </c>
      <c r="CS48" s="365">
        <f t="shared" si="155"/>
        <v>43819.733188284066</v>
      </c>
      <c r="CT48" s="365">
        <f t="shared" si="155"/>
        <v>129176.23421374401</v>
      </c>
      <c r="CU48" s="365">
        <f t="shared" si="155"/>
        <v>246675.71012600602</v>
      </c>
      <c r="CV48" s="365">
        <f t="shared" si="155"/>
        <v>280774.48368946166</v>
      </c>
      <c r="CW48" s="367">
        <f t="shared" si="156"/>
        <v>238888.11004506249</v>
      </c>
    </row>
    <row r="49" spans="1:101" ht="15.75" customHeight="1">
      <c r="A49" s="79" t="s">
        <v>241</v>
      </c>
      <c r="B49" s="209">
        <v>26</v>
      </c>
      <c r="C49" s="699">
        <v>3255.8567284213159</v>
      </c>
      <c r="D49" s="699">
        <v>6820.7602606379614</v>
      </c>
      <c r="E49" s="699">
        <v>297.1351593635278</v>
      </c>
      <c r="F49" s="699">
        <v>4901.9146424589098</v>
      </c>
      <c r="G49" s="364">
        <f t="shared" si="157"/>
        <v>15275.666790881714</v>
      </c>
      <c r="H49" s="702">
        <v>0</v>
      </c>
      <c r="I49" s="699">
        <v>0</v>
      </c>
      <c r="J49" s="699">
        <v>0</v>
      </c>
      <c r="K49" s="699">
        <v>1251.895732264619</v>
      </c>
      <c r="L49" s="365">
        <f t="shared" si="132"/>
        <v>1251.895732264619</v>
      </c>
      <c r="M49" s="366">
        <f t="shared" si="133"/>
        <v>16527.562523146335</v>
      </c>
      <c r="N49" s="209">
        <v>26</v>
      </c>
      <c r="O49" s="699">
        <v>121.2003125863874</v>
      </c>
      <c r="P49" s="699">
        <v>121.82765172097125</v>
      </c>
      <c r="Q49" s="699">
        <v>746.55919393127215</v>
      </c>
      <c r="R49" s="699">
        <v>1925.415458698043</v>
      </c>
      <c r="S49" s="364">
        <f t="shared" si="158"/>
        <v>2915.0026169366738</v>
      </c>
      <c r="T49" s="702">
        <v>0</v>
      </c>
      <c r="U49" s="699">
        <v>0</v>
      </c>
      <c r="V49" s="699">
        <v>1612.0934743251953</v>
      </c>
      <c r="W49" s="699">
        <v>1182.3996066585739</v>
      </c>
      <c r="X49" s="365">
        <f t="shared" si="135"/>
        <v>2794.4930809837692</v>
      </c>
      <c r="Y49" s="366">
        <f t="shared" si="136"/>
        <v>5709.4956979204435</v>
      </c>
      <c r="Z49" s="209">
        <v>26</v>
      </c>
      <c r="AA49" s="699">
        <v>0</v>
      </c>
      <c r="AB49" s="699">
        <v>0</v>
      </c>
      <c r="AC49" s="699">
        <v>0</v>
      </c>
      <c r="AD49" s="699">
        <v>0</v>
      </c>
      <c r="AE49" s="364">
        <f t="shared" si="159"/>
        <v>0</v>
      </c>
      <c r="AF49" s="702">
        <v>0</v>
      </c>
      <c r="AG49" s="699">
        <v>0</v>
      </c>
      <c r="AH49" s="699">
        <v>0</v>
      </c>
      <c r="AI49" s="699">
        <v>0</v>
      </c>
      <c r="AJ49" s="365">
        <f t="shared" si="138"/>
        <v>0</v>
      </c>
      <c r="AK49" s="366">
        <f t="shared" si="139"/>
        <v>0</v>
      </c>
      <c r="AL49" s="209">
        <v>26</v>
      </c>
      <c r="AM49" s="699">
        <v>217965.20923567525</v>
      </c>
      <c r="AN49" s="699">
        <v>276138.40525650902</v>
      </c>
      <c r="AO49" s="699">
        <v>72395.636244382928</v>
      </c>
      <c r="AP49" s="699">
        <v>232231.38263833991</v>
      </c>
      <c r="AQ49" s="364">
        <f t="shared" si="160"/>
        <v>798730.63337490708</v>
      </c>
      <c r="AR49" s="702">
        <v>0</v>
      </c>
      <c r="AS49" s="699">
        <v>0</v>
      </c>
      <c r="AT49" s="699">
        <v>225314.15921924051</v>
      </c>
      <c r="AU49" s="699">
        <v>82639.24482524248</v>
      </c>
      <c r="AV49" s="365">
        <f t="shared" si="141"/>
        <v>307953.40404448297</v>
      </c>
      <c r="AW49" s="366">
        <f t="shared" si="142"/>
        <v>1106684.0374193899</v>
      </c>
      <c r="AX49" s="209">
        <v>26</v>
      </c>
      <c r="AY49" s="699">
        <v>22520.062635775357</v>
      </c>
      <c r="AZ49" s="699">
        <v>45653.151234992278</v>
      </c>
      <c r="BA49" s="699">
        <v>36077.729627396446</v>
      </c>
      <c r="BB49" s="699">
        <v>92694.866573659194</v>
      </c>
      <c r="BC49" s="364">
        <f t="shared" si="161"/>
        <v>196945.81007182327</v>
      </c>
      <c r="BD49" s="702">
        <v>0</v>
      </c>
      <c r="BE49" s="699">
        <v>0</v>
      </c>
      <c r="BF49" s="699">
        <v>114348.57887900138</v>
      </c>
      <c r="BG49" s="699">
        <v>43016.677747528054</v>
      </c>
      <c r="BH49" s="365">
        <f t="shared" si="143"/>
        <v>157365.25662652944</v>
      </c>
      <c r="BI49" s="366">
        <f t="shared" si="144"/>
        <v>354311.06669835269</v>
      </c>
      <c r="BJ49" s="209">
        <v>26</v>
      </c>
      <c r="BK49" s="699"/>
      <c r="BL49" s="699"/>
      <c r="BM49" s="699"/>
      <c r="BN49" s="699"/>
      <c r="BO49" s="364">
        <f t="shared" si="145"/>
        <v>0</v>
      </c>
      <c r="BP49" s="702"/>
      <c r="BQ49" s="699"/>
      <c r="BR49" s="699"/>
      <c r="BS49" s="699"/>
      <c r="BT49" s="365">
        <f t="shared" si="146"/>
        <v>0</v>
      </c>
      <c r="BU49" s="366">
        <f t="shared" si="147"/>
        <v>0</v>
      </c>
      <c r="BV49" s="209">
        <v>26</v>
      </c>
      <c r="BW49" s="699">
        <v>0</v>
      </c>
      <c r="BX49" s="699">
        <v>0</v>
      </c>
      <c r="BY49" s="699">
        <v>60.681571807681543</v>
      </c>
      <c r="BZ49" s="699">
        <v>0</v>
      </c>
      <c r="CA49" s="364">
        <f t="shared" si="162"/>
        <v>60.681571807681543</v>
      </c>
      <c r="CB49" s="702">
        <v>0</v>
      </c>
      <c r="CC49" s="699">
        <v>0</v>
      </c>
      <c r="CD49" s="699">
        <v>0</v>
      </c>
      <c r="CE49" s="699">
        <v>0</v>
      </c>
      <c r="CF49" s="365">
        <f t="shared" si="149"/>
        <v>0</v>
      </c>
      <c r="CG49" s="366">
        <f t="shared" si="150"/>
        <v>60.681571807681543</v>
      </c>
      <c r="CH49" s="209">
        <v>26</v>
      </c>
      <c r="CI49" s="365">
        <f t="shared" si="151"/>
        <v>243862.32891245832</v>
      </c>
      <c r="CJ49" s="365">
        <f t="shared" si="151"/>
        <v>328734.14440386021</v>
      </c>
      <c r="CK49" s="365">
        <f t="shared" si="151"/>
        <v>109577.74179688186</v>
      </c>
      <c r="CL49" s="365">
        <f t="shared" si="151"/>
        <v>331753.57931315608</v>
      </c>
      <c r="CM49" s="367">
        <f t="shared" si="152"/>
        <v>18251.35097962607</v>
      </c>
      <c r="CN49" s="365">
        <f t="shared" si="153"/>
        <v>0</v>
      </c>
      <c r="CO49" s="365">
        <f t="shared" si="153"/>
        <v>0</v>
      </c>
      <c r="CP49" s="365">
        <f t="shared" si="153"/>
        <v>341274.83157256711</v>
      </c>
      <c r="CQ49" s="365">
        <f t="shared" si="153"/>
        <v>128090.21791169373</v>
      </c>
      <c r="CR49" s="367">
        <f t="shared" si="154"/>
        <v>4046.388813248388</v>
      </c>
      <c r="CS49" s="365">
        <f t="shared" si="155"/>
        <v>243862.32891245832</v>
      </c>
      <c r="CT49" s="365">
        <f t="shared" si="155"/>
        <v>328734.14440386021</v>
      </c>
      <c r="CU49" s="365">
        <f t="shared" si="155"/>
        <v>450852.573369449</v>
      </c>
      <c r="CV49" s="365">
        <f t="shared" si="155"/>
        <v>459843.79722484981</v>
      </c>
      <c r="CW49" s="367">
        <f t="shared" si="156"/>
        <v>22297.739792874461</v>
      </c>
    </row>
    <row r="50" spans="1:101" ht="15.75" customHeight="1">
      <c r="A50" s="79" t="s">
        <v>242</v>
      </c>
      <c r="B50" s="209">
        <v>27</v>
      </c>
      <c r="C50" s="699">
        <v>4529.6670315762276</v>
      </c>
      <c r="D50" s="699">
        <v>10387.025233256674</v>
      </c>
      <c r="E50" s="699">
        <v>2661.4842408059258</v>
      </c>
      <c r="F50" s="699">
        <v>754.26313161197652</v>
      </c>
      <c r="G50" s="364">
        <f t="shared" si="157"/>
        <v>18332.439637250805</v>
      </c>
      <c r="H50" s="702">
        <v>947.07129867268577</v>
      </c>
      <c r="I50" s="699">
        <v>2555.2157877445438</v>
      </c>
      <c r="J50" s="699">
        <v>7265.1192350787869</v>
      </c>
      <c r="K50" s="699">
        <v>2990.4227178103934</v>
      </c>
      <c r="L50" s="365">
        <f t="shared" si="132"/>
        <v>13757.829039306411</v>
      </c>
      <c r="M50" s="366">
        <f t="shared" si="133"/>
        <v>32090.268676557214</v>
      </c>
      <c r="N50" s="209">
        <v>27</v>
      </c>
      <c r="O50" s="699">
        <v>10450.760562438811</v>
      </c>
      <c r="P50" s="699">
        <v>31927.751105849922</v>
      </c>
      <c r="Q50" s="699">
        <v>59022.569333741674</v>
      </c>
      <c r="R50" s="699">
        <v>48543.174715360954</v>
      </c>
      <c r="S50" s="364">
        <f t="shared" si="158"/>
        <v>149944.25571739135</v>
      </c>
      <c r="T50" s="702">
        <v>8744.2169588580418</v>
      </c>
      <c r="U50" s="699">
        <v>10884.253043655306</v>
      </c>
      <c r="V50" s="699">
        <v>18781.373056143726</v>
      </c>
      <c r="W50" s="699">
        <v>27164.348783510148</v>
      </c>
      <c r="X50" s="365">
        <f t="shared" si="135"/>
        <v>65574.191842167231</v>
      </c>
      <c r="Y50" s="366">
        <f t="shared" si="136"/>
        <v>215518.44755955858</v>
      </c>
      <c r="Z50" s="209">
        <v>27</v>
      </c>
      <c r="AA50" s="699">
        <v>1288.1631054780401</v>
      </c>
      <c r="AB50" s="699">
        <v>4972.477731494303</v>
      </c>
      <c r="AC50" s="699">
        <v>5495.8451242619358</v>
      </c>
      <c r="AD50" s="699">
        <v>29566.706126091663</v>
      </c>
      <c r="AE50" s="364">
        <f t="shared" si="159"/>
        <v>41323.192087325944</v>
      </c>
      <c r="AF50" s="702">
        <v>4735.9177681901092</v>
      </c>
      <c r="AG50" s="699">
        <v>19854.185657810638</v>
      </c>
      <c r="AH50" s="699">
        <v>5446.1361128335984</v>
      </c>
      <c r="AI50" s="699">
        <v>19117.481103152728</v>
      </c>
      <c r="AJ50" s="365">
        <f t="shared" si="138"/>
        <v>49153.720641987078</v>
      </c>
      <c r="AK50" s="366">
        <f t="shared" si="139"/>
        <v>90476.912729313015</v>
      </c>
      <c r="AL50" s="209">
        <v>27</v>
      </c>
      <c r="AM50" s="699">
        <v>191657.76523679929</v>
      </c>
      <c r="AN50" s="699">
        <v>198207.58640251344</v>
      </c>
      <c r="AO50" s="699">
        <v>247635.17878898402</v>
      </c>
      <c r="AP50" s="699">
        <v>269936.74682538287</v>
      </c>
      <c r="AQ50" s="364">
        <f t="shared" si="160"/>
        <v>907437.27725367947</v>
      </c>
      <c r="AR50" s="702">
        <v>102513.15679523833</v>
      </c>
      <c r="AS50" s="699">
        <v>118480.67768958709</v>
      </c>
      <c r="AT50" s="699">
        <v>211200.76826982369</v>
      </c>
      <c r="AU50" s="699">
        <v>237333.14890033248</v>
      </c>
      <c r="AV50" s="365">
        <f t="shared" si="141"/>
        <v>669527.75165498164</v>
      </c>
      <c r="AW50" s="366">
        <f t="shared" si="142"/>
        <v>1576965.0289086611</v>
      </c>
      <c r="AX50" s="209">
        <v>27</v>
      </c>
      <c r="AY50" s="699">
        <v>351.4424271315151</v>
      </c>
      <c r="AZ50" s="699">
        <v>7335.7627708435439</v>
      </c>
      <c r="BA50" s="699">
        <v>6822.0537595993292</v>
      </c>
      <c r="BB50" s="699">
        <v>2070.1413927438221</v>
      </c>
      <c r="BC50" s="364">
        <f t="shared" si="161"/>
        <v>16579.40035031821</v>
      </c>
      <c r="BD50" s="702">
        <v>1281.6989455935086</v>
      </c>
      <c r="BE50" s="699">
        <v>1291.9525960646415</v>
      </c>
      <c r="BF50" s="699">
        <v>5680.5572016738379</v>
      </c>
      <c r="BG50" s="699">
        <v>8511.4433098757636</v>
      </c>
      <c r="BH50" s="365">
        <f t="shared" si="143"/>
        <v>16765.652053207752</v>
      </c>
      <c r="BI50" s="366">
        <f t="shared" si="144"/>
        <v>33345.052403525959</v>
      </c>
      <c r="BJ50" s="209">
        <v>27</v>
      </c>
      <c r="BK50" s="699"/>
      <c r="BL50" s="699"/>
      <c r="BM50" s="699"/>
      <c r="BN50" s="699"/>
      <c r="BO50" s="364">
        <f t="shared" si="145"/>
        <v>0</v>
      </c>
      <c r="BP50" s="702"/>
      <c r="BQ50" s="699"/>
      <c r="BR50" s="699"/>
      <c r="BS50" s="699"/>
      <c r="BT50" s="365">
        <f t="shared" si="146"/>
        <v>0</v>
      </c>
      <c r="BU50" s="366">
        <f t="shared" si="147"/>
        <v>0</v>
      </c>
      <c r="BV50" s="209">
        <v>27</v>
      </c>
      <c r="BW50" s="699">
        <v>0</v>
      </c>
      <c r="BX50" s="699">
        <v>0</v>
      </c>
      <c r="BY50" s="699">
        <v>425.68652391006572</v>
      </c>
      <c r="BZ50" s="699">
        <v>0</v>
      </c>
      <c r="CA50" s="364">
        <f t="shared" si="162"/>
        <v>425.68652391006572</v>
      </c>
      <c r="CB50" s="702">
        <v>0</v>
      </c>
      <c r="CC50" s="699">
        <v>0</v>
      </c>
      <c r="CD50" s="699">
        <v>1733.1922460259618</v>
      </c>
      <c r="CE50" s="699">
        <v>0</v>
      </c>
      <c r="CF50" s="365">
        <f t="shared" si="149"/>
        <v>1733.1922460259618</v>
      </c>
      <c r="CG50" s="366">
        <f t="shared" si="150"/>
        <v>2158.8787699360273</v>
      </c>
      <c r="CH50" s="209">
        <v>27</v>
      </c>
      <c r="CI50" s="365">
        <f t="shared" si="151"/>
        <v>208277.79836342388</v>
      </c>
      <c r="CJ50" s="365">
        <f t="shared" si="151"/>
        <v>252830.60324395788</v>
      </c>
      <c r="CK50" s="365">
        <f t="shared" si="151"/>
        <v>322062.817771303</v>
      </c>
      <c r="CL50" s="365">
        <f t="shared" si="151"/>
        <v>350871.03219119128</v>
      </c>
      <c r="CM50" s="367">
        <f t="shared" si="152"/>
        <v>168702.38187855223</v>
      </c>
      <c r="CN50" s="365">
        <f t="shared" si="153"/>
        <v>118222.06176655268</v>
      </c>
      <c r="CO50" s="365">
        <f t="shared" si="153"/>
        <v>153066.2847748622</v>
      </c>
      <c r="CP50" s="365">
        <f t="shared" si="153"/>
        <v>250107.14612157957</v>
      </c>
      <c r="CQ50" s="365">
        <f t="shared" si="153"/>
        <v>295116.84481468156</v>
      </c>
      <c r="CR50" s="367">
        <f t="shared" si="154"/>
        <v>81065.213127499606</v>
      </c>
      <c r="CS50" s="365">
        <f t="shared" si="155"/>
        <v>326499.86012997653</v>
      </c>
      <c r="CT50" s="365">
        <f t="shared" si="155"/>
        <v>405896.88801882009</v>
      </c>
      <c r="CU50" s="365">
        <f t="shared" si="155"/>
        <v>572169.96389288257</v>
      </c>
      <c r="CV50" s="365">
        <f t="shared" si="155"/>
        <v>645987.87700587278</v>
      </c>
      <c r="CW50" s="367">
        <f t="shared" si="156"/>
        <v>249767.59500605182</v>
      </c>
    </row>
    <row r="51" spans="1:101" ht="15.75" customHeight="1">
      <c r="A51" s="79" t="s">
        <v>243</v>
      </c>
      <c r="B51" s="209">
        <v>28</v>
      </c>
      <c r="C51" s="699">
        <v>0</v>
      </c>
      <c r="D51" s="699">
        <v>0</v>
      </c>
      <c r="E51" s="699">
        <v>2588.3627574091197</v>
      </c>
      <c r="F51" s="699">
        <v>11185.519933070733</v>
      </c>
      <c r="G51" s="364">
        <f t="shared" si="157"/>
        <v>13773.882690479852</v>
      </c>
      <c r="H51" s="702">
        <v>0</v>
      </c>
      <c r="I51" s="699">
        <v>0</v>
      </c>
      <c r="J51" s="699">
        <v>0</v>
      </c>
      <c r="K51" s="699">
        <v>0</v>
      </c>
      <c r="L51" s="365">
        <f t="shared" si="132"/>
        <v>0</v>
      </c>
      <c r="M51" s="366">
        <f t="shared" si="133"/>
        <v>13773.882690479852</v>
      </c>
      <c r="N51" s="209">
        <v>28</v>
      </c>
      <c r="O51" s="699">
        <v>2744.4674156387614</v>
      </c>
      <c r="P51" s="699">
        <v>0</v>
      </c>
      <c r="Q51" s="699">
        <v>3629.5460543108729</v>
      </c>
      <c r="R51" s="699">
        <v>1236.8607432036113</v>
      </c>
      <c r="S51" s="364">
        <f t="shared" si="158"/>
        <v>7610.8742131532454</v>
      </c>
      <c r="T51" s="702">
        <v>72.912322273637926</v>
      </c>
      <c r="U51" s="699">
        <v>0</v>
      </c>
      <c r="V51" s="699">
        <v>0</v>
      </c>
      <c r="W51" s="699">
        <v>0</v>
      </c>
      <c r="X51" s="365">
        <f t="shared" si="135"/>
        <v>72.912322273637926</v>
      </c>
      <c r="Y51" s="366">
        <f t="shared" si="136"/>
        <v>7683.7865354268833</v>
      </c>
      <c r="Z51" s="209">
        <v>28</v>
      </c>
      <c r="AA51" s="699">
        <v>0</v>
      </c>
      <c r="AB51" s="699">
        <v>0</v>
      </c>
      <c r="AC51" s="699">
        <v>0</v>
      </c>
      <c r="AD51" s="699">
        <v>0</v>
      </c>
      <c r="AE51" s="364">
        <f t="shared" si="159"/>
        <v>0</v>
      </c>
      <c r="AF51" s="702">
        <v>0</v>
      </c>
      <c r="AG51" s="699">
        <v>0</v>
      </c>
      <c r="AH51" s="699">
        <v>0</v>
      </c>
      <c r="AI51" s="699">
        <v>0</v>
      </c>
      <c r="AJ51" s="365">
        <f t="shared" si="138"/>
        <v>0</v>
      </c>
      <c r="AK51" s="366">
        <f t="shared" si="139"/>
        <v>0</v>
      </c>
      <c r="AL51" s="209">
        <v>28</v>
      </c>
      <c r="AM51" s="699">
        <v>77773.409139901225</v>
      </c>
      <c r="AN51" s="699">
        <v>79993.583719427683</v>
      </c>
      <c r="AO51" s="699">
        <v>81448.608973742899</v>
      </c>
      <c r="AP51" s="699">
        <v>108902.10905358093</v>
      </c>
      <c r="AQ51" s="364">
        <f t="shared" si="160"/>
        <v>348117.71088665276</v>
      </c>
      <c r="AR51" s="702">
        <v>38.589730136262418</v>
      </c>
      <c r="AS51" s="699">
        <v>0</v>
      </c>
      <c r="AT51" s="699">
        <v>0</v>
      </c>
      <c r="AU51" s="699">
        <v>45.723749755921901</v>
      </c>
      <c r="AV51" s="365">
        <f t="shared" si="141"/>
        <v>84.313479892184318</v>
      </c>
      <c r="AW51" s="366">
        <f t="shared" si="142"/>
        <v>348202.02436654497</v>
      </c>
      <c r="AX51" s="209">
        <v>28</v>
      </c>
      <c r="AY51" s="699">
        <v>0</v>
      </c>
      <c r="AZ51" s="699">
        <v>2940.5508097949828</v>
      </c>
      <c r="BA51" s="699">
        <v>0</v>
      </c>
      <c r="BB51" s="699">
        <v>0</v>
      </c>
      <c r="BC51" s="364">
        <f t="shared" si="161"/>
        <v>2940.5508097949828</v>
      </c>
      <c r="BD51" s="702">
        <v>0</v>
      </c>
      <c r="BE51" s="699">
        <v>0</v>
      </c>
      <c r="BF51" s="699">
        <v>0</v>
      </c>
      <c r="BG51" s="699">
        <v>0</v>
      </c>
      <c r="BH51" s="365">
        <f t="shared" si="143"/>
        <v>0</v>
      </c>
      <c r="BI51" s="366">
        <f t="shared" si="144"/>
        <v>2940.5508097949828</v>
      </c>
      <c r="BJ51" s="209">
        <v>28</v>
      </c>
      <c r="BK51" s="699"/>
      <c r="BL51" s="699"/>
      <c r="BM51" s="699"/>
      <c r="BN51" s="699"/>
      <c r="BO51" s="364">
        <f t="shared" si="145"/>
        <v>0</v>
      </c>
      <c r="BP51" s="702"/>
      <c r="BQ51" s="699"/>
      <c r="BR51" s="699"/>
      <c r="BS51" s="699"/>
      <c r="BT51" s="365">
        <f t="shared" si="146"/>
        <v>0</v>
      </c>
      <c r="BU51" s="366">
        <f t="shared" si="147"/>
        <v>0</v>
      </c>
      <c r="BV51" s="209">
        <v>28</v>
      </c>
      <c r="BW51" s="699">
        <v>0</v>
      </c>
      <c r="BX51" s="699">
        <v>0</v>
      </c>
      <c r="BY51" s="699">
        <v>0</v>
      </c>
      <c r="BZ51" s="699">
        <v>0</v>
      </c>
      <c r="CA51" s="364">
        <f t="shared" si="162"/>
        <v>0</v>
      </c>
      <c r="CB51" s="702">
        <v>0</v>
      </c>
      <c r="CC51" s="699">
        <v>0</v>
      </c>
      <c r="CD51" s="699">
        <v>0</v>
      </c>
      <c r="CE51" s="699">
        <v>0</v>
      </c>
      <c r="CF51" s="365">
        <f t="shared" si="149"/>
        <v>0</v>
      </c>
      <c r="CG51" s="366">
        <f t="shared" si="150"/>
        <v>0</v>
      </c>
      <c r="CH51" s="209">
        <v>28</v>
      </c>
      <c r="CI51" s="365">
        <f t="shared" si="151"/>
        <v>80517.876555539988</v>
      </c>
      <c r="CJ51" s="365">
        <f t="shared" si="151"/>
        <v>82934.134529222662</v>
      </c>
      <c r="CK51" s="365">
        <f t="shared" si="151"/>
        <v>87666.517785462886</v>
      </c>
      <c r="CL51" s="365">
        <f t="shared" si="151"/>
        <v>121324.48972985528</v>
      </c>
      <c r="CM51" s="367">
        <f t="shared" si="152"/>
        <v>21384.756903633097</v>
      </c>
      <c r="CN51" s="365">
        <f t="shared" si="153"/>
        <v>111.50205240990034</v>
      </c>
      <c r="CO51" s="365">
        <f t="shared" si="153"/>
        <v>0</v>
      </c>
      <c r="CP51" s="365">
        <f t="shared" si="153"/>
        <v>0</v>
      </c>
      <c r="CQ51" s="365">
        <f t="shared" si="153"/>
        <v>45.723749755921901</v>
      </c>
      <c r="CR51" s="367">
        <f t="shared" si="154"/>
        <v>72.912322273637926</v>
      </c>
      <c r="CS51" s="365">
        <f t="shared" si="155"/>
        <v>80629.378607949882</v>
      </c>
      <c r="CT51" s="365">
        <f t="shared" si="155"/>
        <v>82934.134529222662</v>
      </c>
      <c r="CU51" s="365">
        <f t="shared" si="155"/>
        <v>87666.517785462886</v>
      </c>
      <c r="CV51" s="365">
        <f t="shared" si="155"/>
        <v>121370.21347961121</v>
      </c>
      <c r="CW51" s="367">
        <f t="shared" si="156"/>
        <v>21457.669225906735</v>
      </c>
    </row>
    <row r="52" spans="1:101" ht="15.75" customHeight="1">
      <c r="A52" s="79" t="s">
        <v>244</v>
      </c>
      <c r="B52" s="209">
        <v>29</v>
      </c>
      <c r="C52" s="699">
        <v>0</v>
      </c>
      <c r="D52" s="699">
        <v>0</v>
      </c>
      <c r="E52" s="699">
        <v>0</v>
      </c>
      <c r="F52" s="699">
        <v>1076.178454790065</v>
      </c>
      <c r="G52" s="364">
        <f t="shared" si="157"/>
        <v>1076.178454790065</v>
      </c>
      <c r="H52" s="702">
        <v>0</v>
      </c>
      <c r="I52" s="699">
        <v>0</v>
      </c>
      <c r="J52" s="699">
        <v>0</v>
      </c>
      <c r="K52" s="699">
        <v>0</v>
      </c>
      <c r="L52" s="365">
        <f t="shared" si="132"/>
        <v>0</v>
      </c>
      <c r="M52" s="366">
        <f t="shared" si="133"/>
        <v>1076.178454790065</v>
      </c>
      <c r="N52" s="209">
        <v>29</v>
      </c>
      <c r="O52" s="699">
        <v>0</v>
      </c>
      <c r="P52" s="699">
        <v>0</v>
      </c>
      <c r="Q52" s="699">
        <v>0</v>
      </c>
      <c r="R52" s="699">
        <v>0</v>
      </c>
      <c r="S52" s="364">
        <f t="shared" si="158"/>
        <v>0</v>
      </c>
      <c r="T52" s="702">
        <v>0</v>
      </c>
      <c r="U52" s="699">
        <v>0</v>
      </c>
      <c r="V52" s="699">
        <v>0</v>
      </c>
      <c r="W52" s="699">
        <v>0</v>
      </c>
      <c r="X52" s="365">
        <f t="shared" si="135"/>
        <v>0</v>
      </c>
      <c r="Y52" s="366">
        <f t="shared" si="136"/>
        <v>0</v>
      </c>
      <c r="Z52" s="209">
        <v>29</v>
      </c>
      <c r="AA52" s="699">
        <v>0</v>
      </c>
      <c r="AB52" s="699">
        <v>0</v>
      </c>
      <c r="AC52" s="699">
        <v>0</v>
      </c>
      <c r="AD52" s="699">
        <v>0</v>
      </c>
      <c r="AE52" s="364">
        <f t="shared" si="159"/>
        <v>0</v>
      </c>
      <c r="AF52" s="702">
        <v>0</v>
      </c>
      <c r="AG52" s="699">
        <v>0</v>
      </c>
      <c r="AH52" s="699">
        <v>0</v>
      </c>
      <c r="AI52" s="699">
        <v>0</v>
      </c>
      <c r="AJ52" s="365">
        <f t="shared" si="138"/>
        <v>0</v>
      </c>
      <c r="AK52" s="366">
        <f t="shared" si="139"/>
        <v>0</v>
      </c>
      <c r="AL52" s="209">
        <v>29</v>
      </c>
      <c r="AM52" s="699">
        <v>17470.949692011996</v>
      </c>
      <c r="AN52" s="699">
        <v>14189.024622592708</v>
      </c>
      <c r="AO52" s="699">
        <v>13302.946722495091</v>
      </c>
      <c r="AP52" s="699">
        <v>27981.61428492214</v>
      </c>
      <c r="AQ52" s="364">
        <f t="shared" si="160"/>
        <v>72944.53532202194</v>
      </c>
      <c r="AR52" s="702">
        <v>0</v>
      </c>
      <c r="AS52" s="699">
        <v>0</v>
      </c>
      <c r="AT52" s="699">
        <v>0</v>
      </c>
      <c r="AU52" s="699">
        <v>0</v>
      </c>
      <c r="AV52" s="365">
        <f t="shared" si="141"/>
        <v>0</v>
      </c>
      <c r="AW52" s="366">
        <f t="shared" si="142"/>
        <v>72944.53532202194</v>
      </c>
      <c r="AX52" s="209">
        <v>29</v>
      </c>
      <c r="AY52" s="699">
        <v>0</v>
      </c>
      <c r="AZ52" s="699">
        <v>0</v>
      </c>
      <c r="BA52" s="699">
        <v>0</v>
      </c>
      <c r="BB52" s="699">
        <v>0</v>
      </c>
      <c r="BC52" s="364">
        <f t="shared" si="161"/>
        <v>0</v>
      </c>
      <c r="BD52" s="702">
        <v>0</v>
      </c>
      <c r="BE52" s="699">
        <v>0</v>
      </c>
      <c r="BF52" s="699">
        <v>0</v>
      </c>
      <c r="BG52" s="699">
        <v>0</v>
      </c>
      <c r="BH52" s="365">
        <f t="shared" si="143"/>
        <v>0</v>
      </c>
      <c r="BI52" s="366">
        <f t="shared" si="144"/>
        <v>0</v>
      </c>
      <c r="BJ52" s="209">
        <v>29</v>
      </c>
      <c r="BK52" s="699"/>
      <c r="BL52" s="699"/>
      <c r="BM52" s="699"/>
      <c r="BN52" s="699"/>
      <c r="BO52" s="364">
        <f t="shared" si="145"/>
        <v>0</v>
      </c>
      <c r="BP52" s="702"/>
      <c r="BQ52" s="699"/>
      <c r="BR52" s="699"/>
      <c r="BS52" s="699"/>
      <c r="BT52" s="365">
        <f t="shared" si="146"/>
        <v>0</v>
      </c>
      <c r="BU52" s="366">
        <f t="shared" si="147"/>
        <v>0</v>
      </c>
      <c r="BV52" s="209">
        <v>29</v>
      </c>
      <c r="BW52" s="699">
        <v>0</v>
      </c>
      <c r="BX52" s="699">
        <v>0</v>
      </c>
      <c r="BY52" s="699">
        <v>0</v>
      </c>
      <c r="BZ52" s="699">
        <v>0</v>
      </c>
      <c r="CA52" s="364">
        <f t="shared" si="162"/>
        <v>0</v>
      </c>
      <c r="CB52" s="702">
        <v>0</v>
      </c>
      <c r="CC52" s="699">
        <v>0</v>
      </c>
      <c r="CD52" s="699">
        <v>0</v>
      </c>
      <c r="CE52" s="699">
        <v>0</v>
      </c>
      <c r="CF52" s="365">
        <f t="shared" si="149"/>
        <v>0</v>
      </c>
      <c r="CG52" s="366">
        <f t="shared" si="150"/>
        <v>0</v>
      </c>
      <c r="CH52" s="209">
        <v>29</v>
      </c>
      <c r="CI52" s="365">
        <f t="shared" si="151"/>
        <v>17470.949692011996</v>
      </c>
      <c r="CJ52" s="365">
        <f t="shared" si="151"/>
        <v>14189.024622592708</v>
      </c>
      <c r="CK52" s="365">
        <f t="shared" si="151"/>
        <v>13302.946722495091</v>
      </c>
      <c r="CL52" s="365">
        <f t="shared" si="151"/>
        <v>29057.792739712204</v>
      </c>
      <c r="CM52" s="367">
        <f t="shared" si="152"/>
        <v>1076.178454790065</v>
      </c>
      <c r="CN52" s="365">
        <f t="shared" si="153"/>
        <v>0</v>
      </c>
      <c r="CO52" s="365">
        <f t="shared" si="153"/>
        <v>0</v>
      </c>
      <c r="CP52" s="365">
        <f t="shared" si="153"/>
        <v>0</v>
      </c>
      <c r="CQ52" s="365">
        <f t="shared" si="153"/>
        <v>0</v>
      </c>
      <c r="CR52" s="367">
        <f t="shared" si="154"/>
        <v>0</v>
      </c>
      <c r="CS52" s="365">
        <f t="shared" si="155"/>
        <v>17470.949692011996</v>
      </c>
      <c r="CT52" s="365">
        <f t="shared" si="155"/>
        <v>14189.024622592708</v>
      </c>
      <c r="CU52" s="365">
        <f t="shared" si="155"/>
        <v>13302.946722495091</v>
      </c>
      <c r="CV52" s="365">
        <f t="shared" si="155"/>
        <v>29057.792739712204</v>
      </c>
      <c r="CW52" s="367">
        <f t="shared" si="156"/>
        <v>1076.178454790065</v>
      </c>
    </row>
    <row r="53" spans="1:101" ht="15.75" customHeight="1">
      <c r="A53" s="79" t="s">
        <v>245</v>
      </c>
      <c r="B53" s="209">
        <v>30</v>
      </c>
      <c r="C53" s="699">
        <v>0</v>
      </c>
      <c r="D53" s="699">
        <v>0</v>
      </c>
      <c r="E53" s="699">
        <v>0</v>
      </c>
      <c r="F53" s="699">
        <v>0</v>
      </c>
      <c r="G53" s="364">
        <f t="shared" si="157"/>
        <v>0</v>
      </c>
      <c r="H53" s="702">
        <v>0</v>
      </c>
      <c r="I53" s="699">
        <v>0</v>
      </c>
      <c r="J53" s="699">
        <v>0</v>
      </c>
      <c r="K53" s="699">
        <v>0</v>
      </c>
      <c r="L53" s="365">
        <f t="shared" si="132"/>
        <v>0</v>
      </c>
      <c r="M53" s="366">
        <f t="shared" si="133"/>
        <v>0</v>
      </c>
      <c r="N53" s="209">
        <v>30</v>
      </c>
      <c r="O53" s="699">
        <v>0</v>
      </c>
      <c r="P53" s="699">
        <v>0</v>
      </c>
      <c r="Q53" s="699">
        <v>0</v>
      </c>
      <c r="R53" s="699">
        <v>0</v>
      </c>
      <c r="S53" s="364">
        <f t="shared" si="158"/>
        <v>0</v>
      </c>
      <c r="T53" s="702">
        <v>0</v>
      </c>
      <c r="U53" s="699">
        <v>0</v>
      </c>
      <c r="V53" s="699">
        <v>0</v>
      </c>
      <c r="W53" s="699">
        <v>0</v>
      </c>
      <c r="X53" s="365">
        <f t="shared" si="135"/>
        <v>0</v>
      </c>
      <c r="Y53" s="366">
        <f t="shared" si="136"/>
        <v>0</v>
      </c>
      <c r="Z53" s="209">
        <v>30</v>
      </c>
      <c r="AA53" s="699">
        <v>0</v>
      </c>
      <c r="AB53" s="699">
        <v>0</v>
      </c>
      <c r="AC53" s="699">
        <v>0</v>
      </c>
      <c r="AD53" s="699">
        <v>0</v>
      </c>
      <c r="AE53" s="364">
        <f t="shared" si="159"/>
        <v>0</v>
      </c>
      <c r="AF53" s="702">
        <v>0</v>
      </c>
      <c r="AG53" s="699">
        <v>0</v>
      </c>
      <c r="AH53" s="699">
        <v>0</v>
      </c>
      <c r="AI53" s="699">
        <v>0</v>
      </c>
      <c r="AJ53" s="365">
        <f t="shared" si="138"/>
        <v>0</v>
      </c>
      <c r="AK53" s="366">
        <f t="shared" si="139"/>
        <v>0</v>
      </c>
      <c r="AL53" s="209">
        <v>30</v>
      </c>
      <c r="AM53" s="699">
        <v>0</v>
      </c>
      <c r="AN53" s="699">
        <v>0</v>
      </c>
      <c r="AO53" s="699">
        <v>0</v>
      </c>
      <c r="AP53" s="699">
        <v>0</v>
      </c>
      <c r="AQ53" s="364">
        <f t="shared" si="160"/>
        <v>0</v>
      </c>
      <c r="AR53" s="702">
        <v>0</v>
      </c>
      <c r="AS53" s="699">
        <v>0</v>
      </c>
      <c r="AT53" s="699">
        <v>0</v>
      </c>
      <c r="AU53" s="699">
        <v>0</v>
      </c>
      <c r="AV53" s="365">
        <f t="shared" si="141"/>
        <v>0</v>
      </c>
      <c r="AW53" s="366">
        <f t="shared" si="142"/>
        <v>0</v>
      </c>
      <c r="AX53" s="209">
        <v>30</v>
      </c>
      <c r="AY53" s="699">
        <v>0</v>
      </c>
      <c r="AZ53" s="699">
        <v>0</v>
      </c>
      <c r="BA53" s="699">
        <v>0</v>
      </c>
      <c r="BB53" s="699">
        <v>0</v>
      </c>
      <c r="BC53" s="364">
        <f t="shared" si="161"/>
        <v>0</v>
      </c>
      <c r="BD53" s="702">
        <v>0</v>
      </c>
      <c r="BE53" s="699">
        <v>0</v>
      </c>
      <c r="BF53" s="699">
        <v>0</v>
      </c>
      <c r="BG53" s="699">
        <v>0</v>
      </c>
      <c r="BH53" s="365">
        <f t="shared" si="143"/>
        <v>0</v>
      </c>
      <c r="BI53" s="366">
        <f t="shared" si="144"/>
        <v>0</v>
      </c>
      <c r="BJ53" s="209">
        <v>30</v>
      </c>
      <c r="BK53" s="699"/>
      <c r="BL53" s="699"/>
      <c r="BM53" s="699"/>
      <c r="BN53" s="699"/>
      <c r="BO53" s="364">
        <f t="shared" si="145"/>
        <v>0</v>
      </c>
      <c r="BP53" s="702"/>
      <c r="BQ53" s="699"/>
      <c r="BR53" s="699"/>
      <c r="BS53" s="699"/>
      <c r="BT53" s="365">
        <f t="shared" si="146"/>
        <v>0</v>
      </c>
      <c r="BU53" s="366">
        <f t="shared" si="147"/>
        <v>0</v>
      </c>
      <c r="BV53" s="209">
        <v>30</v>
      </c>
      <c r="BW53" s="699">
        <v>0</v>
      </c>
      <c r="BX53" s="699">
        <v>0</v>
      </c>
      <c r="BY53" s="699">
        <v>0</v>
      </c>
      <c r="BZ53" s="699">
        <v>0</v>
      </c>
      <c r="CA53" s="364">
        <f t="shared" si="162"/>
        <v>0</v>
      </c>
      <c r="CB53" s="702">
        <v>0</v>
      </c>
      <c r="CC53" s="699">
        <v>0</v>
      </c>
      <c r="CD53" s="699">
        <v>0</v>
      </c>
      <c r="CE53" s="699">
        <v>0</v>
      </c>
      <c r="CF53" s="365">
        <f t="shared" si="149"/>
        <v>0</v>
      </c>
      <c r="CG53" s="366">
        <f t="shared" si="150"/>
        <v>0</v>
      </c>
      <c r="CH53" s="209">
        <v>30</v>
      </c>
      <c r="CI53" s="365">
        <f t="shared" si="151"/>
        <v>0</v>
      </c>
      <c r="CJ53" s="365">
        <f t="shared" si="151"/>
        <v>0</v>
      </c>
      <c r="CK53" s="365">
        <f t="shared" si="151"/>
        <v>0</v>
      </c>
      <c r="CL53" s="365">
        <f t="shared" si="151"/>
        <v>0</v>
      </c>
      <c r="CM53" s="367">
        <f t="shared" si="152"/>
        <v>0</v>
      </c>
      <c r="CN53" s="365">
        <f t="shared" si="153"/>
        <v>0</v>
      </c>
      <c r="CO53" s="365">
        <f t="shared" si="153"/>
        <v>0</v>
      </c>
      <c r="CP53" s="365">
        <f t="shared" si="153"/>
        <v>0</v>
      </c>
      <c r="CQ53" s="365">
        <f t="shared" si="153"/>
        <v>0</v>
      </c>
      <c r="CR53" s="367">
        <f t="shared" si="154"/>
        <v>0</v>
      </c>
      <c r="CS53" s="365">
        <f t="shared" si="155"/>
        <v>0</v>
      </c>
      <c r="CT53" s="365">
        <f t="shared" si="155"/>
        <v>0</v>
      </c>
      <c r="CU53" s="365">
        <f t="shared" si="155"/>
        <v>0</v>
      </c>
      <c r="CV53" s="365">
        <f t="shared" si="155"/>
        <v>0</v>
      </c>
      <c r="CW53" s="367">
        <f t="shared" si="156"/>
        <v>0</v>
      </c>
    </row>
    <row r="54" spans="1:101" ht="15.75" customHeight="1">
      <c r="A54" s="79" t="s">
        <v>246</v>
      </c>
      <c r="B54" s="209">
        <v>31</v>
      </c>
      <c r="C54" s="699">
        <v>760.73667900159921</v>
      </c>
      <c r="D54" s="699">
        <v>4143.0615212229095</v>
      </c>
      <c r="E54" s="699">
        <v>15731.987381855739</v>
      </c>
      <c r="F54" s="699">
        <v>12455.363495045289</v>
      </c>
      <c r="G54" s="364">
        <f t="shared" si="157"/>
        <v>33091.149077125534</v>
      </c>
      <c r="H54" s="702">
        <v>429.43073416660212</v>
      </c>
      <c r="I54" s="699">
        <v>924.12168645769896</v>
      </c>
      <c r="J54" s="699">
        <v>1000.6173765495388</v>
      </c>
      <c r="K54" s="699">
        <v>729.35404327130288</v>
      </c>
      <c r="L54" s="365">
        <f t="shared" si="132"/>
        <v>3083.5238404451429</v>
      </c>
      <c r="M54" s="366">
        <f t="shared" si="133"/>
        <v>36174.672917570679</v>
      </c>
      <c r="N54" s="209">
        <v>31</v>
      </c>
      <c r="O54" s="699">
        <v>15091.553808334682</v>
      </c>
      <c r="P54" s="699">
        <v>20719.546697147565</v>
      </c>
      <c r="Q54" s="699">
        <v>41295.707888355581</v>
      </c>
      <c r="R54" s="699">
        <v>64145.864518279173</v>
      </c>
      <c r="S54" s="364">
        <f t="shared" si="158"/>
        <v>141252.67291211701</v>
      </c>
      <c r="T54" s="702">
        <v>618.52700606427004</v>
      </c>
      <c r="U54" s="699">
        <v>523.07666181657532</v>
      </c>
      <c r="V54" s="699">
        <v>827.87334428057386</v>
      </c>
      <c r="W54" s="699">
        <v>3276.3589545620093</v>
      </c>
      <c r="X54" s="365">
        <f t="shared" si="135"/>
        <v>5245.835966723429</v>
      </c>
      <c r="Y54" s="366">
        <f t="shared" si="136"/>
        <v>146498.50887884042</v>
      </c>
      <c r="Z54" s="209">
        <v>31</v>
      </c>
      <c r="AA54" s="699">
        <v>2799.1108666406312</v>
      </c>
      <c r="AB54" s="699">
        <v>2020.3473902440301</v>
      </c>
      <c r="AC54" s="699">
        <v>7337.1568094409668</v>
      </c>
      <c r="AD54" s="699">
        <v>9848.3659586781669</v>
      </c>
      <c r="AE54" s="364">
        <f t="shared" si="159"/>
        <v>22004.981025003795</v>
      </c>
      <c r="AF54" s="702">
        <v>230.89577511058425</v>
      </c>
      <c r="AG54" s="699">
        <v>0</v>
      </c>
      <c r="AH54" s="699">
        <v>420.7549331007815</v>
      </c>
      <c r="AI54" s="699">
        <v>1608.2978081457336</v>
      </c>
      <c r="AJ54" s="365">
        <f t="shared" si="138"/>
        <v>2259.9485163570994</v>
      </c>
      <c r="AK54" s="366">
        <f t="shared" si="139"/>
        <v>24264.929541360896</v>
      </c>
      <c r="AL54" s="209">
        <v>31</v>
      </c>
      <c r="AM54" s="699">
        <v>27615.971490174219</v>
      </c>
      <c r="AN54" s="699">
        <v>56207.507193338031</v>
      </c>
      <c r="AO54" s="699">
        <v>84831.420070079519</v>
      </c>
      <c r="AP54" s="699">
        <v>109140.41970294496</v>
      </c>
      <c r="AQ54" s="364">
        <f t="shared" si="160"/>
        <v>277795.31845653674</v>
      </c>
      <c r="AR54" s="702">
        <v>1597.0913390983553</v>
      </c>
      <c r="AS54" s="699">
        <v>1866.2199640521374</v>
      </c>
      <c r="AT54" s="699">
        <v>2269.7943103593066</v>
      </c>
      <c r="AU54" s="699">
        <v>6235.9101037810333</v>
      </c>
      <c r="AV54" s="365">
        <f t="shared" si="141"/>
        <v>11969.015717290833</v>
      </c>
      <c r="AW54" s="366">
        <f t="shared" si="142"/>
        <v>289764.33417382755</v>
      </c>
      <c r="AX54" s="209">
        <v>31</v>
      </c>
      <c r="AY54" s="699">
        <v>6372.2258763989439</v>
      </c>
      <c r="AZ54" s="699">
        <v>2094.033769816308</v>
      </c>
      <c r="BA54" s="699">
        <v>219.89547416200693</v>
      </c>
      <c r="BB54" s="699">
        <v>0</v>
      </c>
      <c r="BC54" s="364">
        <f t="shared" si="161"/>
        <v>8686.1551203772597</v>
      </c>
      <c r="BD54" s="702">
        <v>0</v>
      </c>
      <c r="BE54" s="699">
        <v>0</v>
      </c>
      <c r="BF54" s="699">
        <v>0</v>
      </c>
      <c r="BG54" s="699">
        <v>0</v>
      </c>
      <c r="BH54" s="365">
        <f t="shared" si="143"/>
        <v>0</v>
      </c>
      <c r="BI54" s="366">
        <f t="shared" si="144"/>
        <v>8686.1551203772597</v>
      </c>
      <c r="BJ54" s="209">
        <v>31</v>
      </c>
      <c r="BK54" s="699"/>
      <c r="BL54" s="699"/>
      <c r="BM54" s="699"/>
      <c r="BN54" s="699"/>
      <c r="BO54" s="364">
        <f t="shared" si="145"/>
        <v>0</v>
      </c>
      <c r="BP54" s="702"/>
      <c r="BQ54" s="699"/>
      <c r="BR54" s="699"/>
      <c r="BS54" s="699"/>
      <c r="BT54" s="365">
        <f t="shared" si="146"/>
        <v>0</v>
      </c>
      <c r="BU54" s="366">
        <f t="shared" si="147"/>
        <v>0</v>
      </c>
      <c r="BV54" s="209">
        <v>31</v>
      </c>
      <c r="BW54" s="699">
        <v>0</v>
      </c>
      <c r="BX54" s="699">
        <v>0</v>
      </c>
      <c r="BY54" s="699">
        <v>0</v>
      </c>
      <c r="BZ54" s="699">
        <v>0</v>
      </c>
      <c r="CA54" s="364">
        <f t="shared" si="162"/>
        <v>0</v>
      </c>
      <c r="CB54" s="702">
        <v>0</v>
      </c>
      <c r="CC54" s="699">
        <v>0</v>
      </c>
      <c r="CD54" s="699">
        <v>0</v>
      </c>
      <c r="CE54" s="699">
        <v>0</v>
      </c>
      <c r="CF54" s="365">
        <f t="shared" si="149"/>
        <v>0</v>
      </c>
      <c r="CG54" s="366">
        <f t="shared" si="150"/>
        <v>0</v>
      </c>
      <c r="CH54" s="209">
        <v>31</v>
      </c>
      <c r="CI54" s="365">
        <f t="shared" si="151"/>
        <v>52639.598720550079</v>
      </c>
      <c r="CJ54" s="365">
        <f t="shared" si="151"/>
        <v>85184.496571768846</v>
      </c>
      <c r="CK54" s="365">
        <f t="shared" si="151"/>
        <v>149416.16762389382</v>
      </c>
      <c r="CL54" s="365">
        <f t="shared" si="151"/>
        <v>195590.01367494761</v>
      </c>
      <c r="CM54" s="367">
        <f t="shared" si="152"/>
        <v>174343.82198924254</v>
      </c>
      <c r="CN54" s="365">
        <f t="shared" si="153"/>
        <v>2875.9448544398119</v>
      </c>
      <c r="CO54" s="365">
        <f t="shared" si="153"/>
        <v>3313.418312326412</v>
      </c>
      <c r="CP54" s="365">
        <f t="shared" si="153"/>
        <v>4519.0399642902012</v>
      </c>
      <c r="CQ54" s="365">
        <f t="shared" si="153"/>
        <v>11849.92090976008</v>
      </c>
      <c r="CR54" s="367">
        <f t="shared" si="154"/>
        <v>8329.3598071685719</v>
      </c>
      <c r="CS54" s="365">
        <f t="shared" si="155"/>
        <v>55515.54357498989</v>
      </c>
      <c r="CT54" s="365">
        <f t="shared" si="155"/>
        <v>88497.914884095255</v>
      </c>
      <c r="CU54" s="365">
        <f t="shared" si="155"/>
        <v>153935.20758818401</v>
      </c>
      <c r="CV54" s="365">
        <f t="shared" si="155"/>
        <v>207439.93458470769</v>
      </c>
      <c r="CW54" s="367">
        <f t="shared" si="156"/>
        <v>182673.18179641111</v>
      </c>
    </row>
    <row r="55" spans="1:101" ht="15.75" customHeight="1">
      <c r="A55" s="79" t="s">
        <v>247</v>
      </c>
      <c r="B55" s="209">
        <v>32</v>
      </c>
      <c r="C55" s="699">
        <v>13360.108292458373</v>
      </c>
      <c r="D55" s="699">
        <v>26282.953902971214</v>
      </c>
      <c r="E55" s="699">
        <v>38472.160976330895</v>
      </c>
      <c r="F55" s="699">
        <v>26274.724725234155</v>
      </c>
      <c r="G55" s="364">
        <f t="shared" si="157"/>
        <v>104389.94789699462</v>
      </c>
      <c r="H55" s="702">
        <v>10511.432737048703</v>
      </c>
      <c r="I55" s="699">
        <v>26036.620301721818</v>
      </c>
      <c r="J55" s="699">
        <v>30016.250331672232</v>
      </c>
      <c r="K55" s="699">
        <v>27599.237040419914</v>
      </c>
      <c r="L55" s="365">
        <f t="shared" si="132"/>
        <v>94163.540410862668</v>
      </c>
      <c r="M55" s="366">
        <f t="shared" si="133"/>
        <v>198553.4883078573</v>
      </c>
      <c r="N55" s="209">
        <v>32</v>
      </c>
      <c r="O55" s="699">
        <v>34293.273625687681</v>
      </c>
      <c r="P55" s="699">
        <v>48477.098596349919</v>
      </c>
      <c r="Q55" s="699">
        <v>93926.482379456065</v>
      </c>
      <c r="R55" s="699">
        <v>150997.4647896247</v>
      </c>
      <c r="S55" s="364">
        <f t="shared" si="158"/>
        <v>327694.31939111836</v>
      </c>
      <c r="T55" s="702">
        <v>21867.743428561411</v>
      </c>
      <c r="U55" s="699">
        <v>27592.120413556357</v>
      </c>
      <c r="V55" s="699">
        <v>56434.713498322948</v>
      </c>
      <c r="W55" s="699">
        <v>53402.590020243762</v>
      </c>
      <c r="X55" s="365">
        <f t="shared" si="135"/>
        <v>159297.16736068449</v>
      </c>
      <c r="Y55" s="366">
        <f t="shared" si="136"/>
        <v>486991.48675180285</v>
      </c>
      <c r="Z55" s="209">
        <v>32</v>
      </c>
      <c r="AA55" s="699">
        <v>9496.1608438225303</v>
      </c>
      <c r="AB55" s="699">
        <v>12754.247612480309</v>
      </c>
      <c r="AC55" s="699">
        <v>58806.286297355226</v>
      </c>
      <c r="AD55" s="699">
        <v>61343.246299915751</v>
      </c>
      <c r="AE55" s="364">
        <f t="shared" si="159"/>
        <v>142399.9410535738</v>
      </c>
      <c r="AF55" s="702">
        <v>13841.164940754843</v>
      </c>
      <c r="AG55" s="699">
        <v>21725.150582064678</v>
      </c>
      <c r="AH55" s="699">
        <v>40846.43030812552</v>
      </c>
      <c r="AI55" s="699">
        <v>25288.457354504892</v>
      </c>
      <c r="AJ55" s="365">
        <f t="shared" si="138"/>
        <v>101701.20318544994</v>
      </c>
      <c r="AK55" s="366">
        <f t="shared" si="139"/>
        <v>244101.14423902374</v>
      </c>
      <c r="AL55" s="209">
        <v>32</v>
      </c>
      <c r="AM55" s="699">
        <v>78648.57371761254</v>
      </c>
      <c r="AN55" s="699">
        <v>103941.71270375885</v>
      </c>
      <c r="AO55" s="699">
        <v>132946.05781328716</v>
      </c>
      <c r="AP55" s="699">
        <v>167607.84876241934</v>
      </c>
      <c r="AQ55" s="364">
        <f t="shared" si="160"/>
        <v>483144.19299707783</v>
      </c>
      <c r="AR55" s="702">
        <v>49913.699914348275</v>
      </c>
      <c r="AS55" s="699">
        <v>93840.168047243613</v>
      </c>
      <c r="AT55" s="699">
        <v>100808.43056820627</v>
      </c>
      <c r="AU55" s="699">
        <v>116864.61723909563</v>
      </c>
      <c r="AV55" s="365">
        <f t="shared" si="141"/>
        <v>361426.91576889378</v>
      </c>
      <c r="AW55" s="366">
        <f t="shared" si="142"/>
        <v>844571.10876597161</v>
      </c>
      <c r="AX55" s="209">
        <v>32</v>
      </c>
      <c r="AY55" s="699">
        <v>197.21510677138187</v>
      </c>
      <c r="AZ55" s="699">
        <v>1744.0660308911151</v>
      </c>
      <c r="BA55" s="699">
        <v>3497.5958837214266</v>
      </c>
      <c r="BB55" s="699">
        <v>7187.7531487241167</v>
      </c>
      <c r="BC55" s="364">
        <f t="shared" si="161"/>
        <v>12626.630170108041</v>
      </c>
      <c r="BD55" s="702">
        <v>791.13338168086057</v>
      </c>
      <c r="BE55" s="699">
        <v>1157.5116208016616</v>
      </c>
      <c r="BF55" s="699">
        <v>8200.3109416438328</v>
      </c>
      <c r="BG55" s="699">
        <v>11388.724572816027</v>
      </c>
      <c r="BH55" s="365">
        <f t="shared" si="143"/>
        <v>21537.680516942382</v>
      </c>
      <c r="BI55" s="366">
        <f t="shared" si="144"/>
        <v>34164.310687050427</v>
      </c>
      <c r="BJ55" s="209">
        <v>32</v>
      </c>
      <c r="BK55" s="699"/>
      <c r="BL55" s="699"/>
      <c r="BM55" s="699"/>
      <c r="BN55" s="699"/>
      <c r="BO55" s="364">
        <f t="shared" si="145"/>
        <v>0</v>
      </c>
      <c r="BP55" s="702"/>
      <c r="BQ55" s="699"/>
      <c r="BR55" s="699"/>
      <c r="BS55" s="699"/>
      <c r="BT55" s="365">
        <f t="shared" si="146"/>
        <v>0</v>
      </c>
      <c r="BU55" s="366">
        <f t="shared" si="147"/>
        <v>0</v>
      </c>
      <c r="BV55" s="209">
        <v>32</v>
      </c>
      <c r="BW55" s="699">
        <v>0</v>
      </c>
      <c r="BX55" s="699">
        <v>1071.5548964965217</v>
      </c>
      <c r="BY55" s="699">
        <v>805.22666180059264</v>
      </c>
      <c r="BZ55" s="699">
        <v>1082.0830982936407</v>
      </c>
      <c r="CA55" s="364">
        <f t="shared" si="162"/>
        <v>2958.8646565907547</v>
      </c>
      <c r="CB55" s="702">
        <v>0</v>
      </c>
      <c r="CC55" s="699">
        <v>3559.6769065919234</v>
      </c>
      <c r="CD55" s="699">
        <v>3172.482716197067</v>
      </c>
      <c r="CE55" s="699">
        <v>1146.6982599004402</v>
      </c>
      <c r="CF55" s="365">
        <f t="shared" si="149"/>
        <v>7878.8578826894309</v>
      </c>
      <c r="CG55" s="366">
        <f t="shared" si="150"/>
        <v>10837.722539280185</v>
      </c>
      <c r="CH55" s="209">
        <v>32</v>
      </c>
      <c r="CI55" s="365">
        <f t="shared" si="151"/>
        <v>135995.33158635252</v>
      </c>
      <c r="CJ55" s="365">
        <f t="shared" si="151"/>
        <v>194271.63374294792</v>
      </c>
      <c r="CK55" s="365">
        <f t="shared" si="151"/>
        <v>328453.81001195137</v>
      </c>
      <c r="CL55" s="365">
        <f t="shared" si="151"/>
        <v>414493.12082421163</v>
      </c>
      <c r="CM55" s="367">
        <f t="shared" si="152"/>
        <v>435043.13194470375</v>
      </c>
      <c r="CN55" s="365">
        <f t="shared" si="153"/>
        <v>96925.174402394085</v>
      </c>
      <c r="CO55" s="365">
        <f t="shared" si="153"/>
        <v>173911.24787198004</v>
      </c>
      <c r="CP55" s="365">
        <f t="shared" si="153"/>
        <v>239478.61836416787</v>
      </c>
      <c r="CQ55" s="365">
        <f t="shared" si="153"/>
        <v>235690.32448698065</v>
      </c>
      <c r="CR55" s="367">
        <f t="shared" si="154"/>
        <v>261339.56565423656</v>
      </c>
      <c r="CS55" s="365">
        <f t="shared" si="155"/>
        <v>232920.50598874659</v>
      </c>
      <c r="CT55" s="365">
        <f t="shared" si="155"/>
        <v>368182.88161492796</v>
      </c>
      <c r="CU55" s="365">
        <f t="shared" si="155"/>
        <v>567932.42837611923</v>
      </c>
      <c r="CV55" s="365">
        <f t="shared" si="155"/>
        <v>650183.44531119231</v>
      </c>
      <c r="CW55" s="367">
        <f t="shared" si="156"/>
        <v>696382.69759894034</v>
      </c>
    </row>
    <row r="56" spans="1:101" ht="15.75" customHeight="1">
      <c r="A56" s="79" t="s">
        <v>248</v>
      </c>
      <c r="B56" s="209">
        <v>33</v>
      </c>
      <c r="C56" s="699">
        <v>6642.6540168937972</v>
      </c>
      <c r="D56" s="699">
        <v>14834.35264218564</v>
      </c>
      <c r="E56" s="699">
        <v>9958.7834192925038</v>
      </c>
      <c r="F56" s="699">
        <v>11175.638529567577</v>
      </c>
      <c r="G56" s="364">
        <f t="shared" si="157"/>
        <v>42611.428607939517</v>
      </c>
      <c r="H56" s="702">
        <v>14623.270828217997</v>
      </c>
      <c r="I56" s="699">
        <v>55523.234666755474</v>
      </c>
      <c r="J56" s="699">
        <v>33501.111444301925</v>
      </c>
      <c r="K56" s="699">
        <v>37990.745914432729</v>
      </c>
      <c r="L56" s="365">
        <f t="shared" si="132"/>
        <v>141638.36285370815</v>
      </c>
      <c r="M56" s="366">
        <f t="shared" si="133"/>
        <v>184249.79146164766</v>
      </c>
      <c r="N56" s="209">
        <v>33</v>
      </c>
      <c r="O56" s="699">
        <v>4498.3638345617201</v>
      </c>
      <c r="P56" s="699">
        <v>11622.359989193092</v>
      </c>
      <c r="Q56" s="699">
        <v>14688.139970334227</v>
      </c>
      <c r="R56" s="699">
        <v>9134.5975090039447</v>
      </c>
      <c r="S56" s="364">
        <f t="shared" si="158"/>
        <v>39943.461303092983</v>
      </c>
      <c r="T56" s="702">
        <v>13027.202025803444</v>
      </c>
      <c r="U56" s="699">
        <v>43295.141896324742</v>
      </c>
      <c r="V56" s="699">
        <v>60429.968971338523</v>
      </c>
      <c r="W56" s="699">
        <v>32842.667553513624</v>
      </c>
      <c r="X56" s="365">
        <f t="shared" si="135"/>
        <v>149594.98044698033</v>
      </c>
      <c r="Y56" s="366">
        <f t="shared" si="136"/>
        <v>189538.44175007331</v>
      </c>
      <c r="Z56" s="209">
        <v>33</v>
      </c>
      <c r="AA56" s="699">
        <v>957.2859667072114</v>
      </c>
      <c r="AB56" s="699">
        <v>966.66134146104321</v>
      </c>
      <c r="AC56" s="699">
        <v>956.96943757612655</v>
      </c>
      <c r="AD56" s="699">
        <v>5312.7125554627191</v>
      </c>
      <c r="AE56" s="364">
        <f t="shared" si="159"/>
        <v>8193.6293012071001</v>
      </c>
      <c r="AF56" s="702">
        <v>2179.5158766599002</v>
      </c>
      <c r="AG56" s="699">
        <v>3368.9550446507869</v>
      </c>
      <c r="AH56" s="699">
        <v>3327.2871842820605</v>
      </c>
      <c r="AI56" s="699">
        <v>21122.525065263108</v>
      </c>
      <c r="AJ56" s="365">
        <f t="shared" si="138"/>
        <v>29998.283170855855</v>
      </c>
      <c r="AK56" s="366">
        <f t="shared" si="139"/>
        <v>38191.912472062955</v>
      </c>
      <c r="AL56" s="209">
        <v>33</v>
      </c>
      <c r="AM56" s="699">
        <v>15210.978133286675</v>
      </c>
      <c r="AN56" s="699">
        <v>12848.174626713684</v>
      </c>
      <c r="AO56" s="699">
        <v>15819.99864140024</v>
      </c>
      <c r="AP56" s="699">
        <v>21471.430957736546</v>
      </c>
      <c r="AQ56" s="364">
        <f t="shared" si="160"/>
        <v>65350.582359137145</v>
      </c>
      <c r="AR56" s="702">
        <v>40934.196641266433</v>
      </c>
      <c r="AS56" s="699">
        <v>40122.801972950598</v>
      </c>
      <c r="AT56" s="699">
        <v>52524.662622180083</v>
      </c>
      <c r="AU56" s="699">
        <v>73035.291780819709</v>
      </c>
      <c r="AV56" s="365">
        <f t="shared" si="141"/>
        <v>206616.95301721682</v>
      </c>
      <c r="AW56" s="366">
        <f t="shared" si="142"/>
        <v>271967.53537635395</v>
      </c>
      <c r="AX56" s="209">
        <v>33</v>
      </c>
      <c r="AY56" s="699">
        <v>344.26277587205431</v>
      </c>
      <c r="AZ56" s="699">
        <v>5076.2960838898316</v>
      </c>
      <c r="BA56" s="699">
        <v>8151.3883292451001</v>
      </c>
      <c r="BB56" s="699">
        <v>5819.4701957114557</v>
      </c>
      <c r="BC56" s="364">
        <f t="shared" si="161"/>
        <v>19391.417384718443</v>
      </c>
      <c r="BD56" s="702">
        <v>1381.0714123253226</v>
      </c>
      <c r="BE56" s="699">
        <v>20403.467339862531</v>
      </c>
      <c r="BF56" s="699">
        <v>30153.604455271325</v>
      </c>
      <c r="BG56" s="699">
        <v>18705.519198732945</v>
      </c>
      <c r="BH56" s="365">
        <f t="shared" si="143"/>
        <v>70643.662406192132</v>
      </c>
      <c r="BI56" s="366">
        <f t="shared" si="144"/>
        <v>90035.079790910575</v>
      </c>
      <c r="BJ56" s="209">
        <v>33</v>
      </c>
      <c r="BK56" s="699"/>
      <c r="BL56" s="699"/>
      <c r="BM56" s="699"/>
      <c r="BN56" s="699"/>
      <c r="BO56" s="364">
        <f t="shared" si="145"/>
        <v>0</v>
      </c>
      <c r="BP56" s="702"/>
      <c r="BQ56" s="699"/>
      <c r="BR56" s="699"/>
      <c r="BS56" s="699"/>
      <c r="BT56" s="365">
        <f t="shared" si="146"/>
        <v>0</v>
      </c>
      <c r="BU56" s="366">
        <f t="shared" si="147"/>
        <v>0</v>
      </c>
      <c r="BV56" s="209">
        <v>33</v>
      </c>
      <c r="BW56" s="699">
        <v>0</v>
      </c>
      <c r="BX56" s="699">
        <v>0</v>
      </c>
      <c r="BY56" s="699">
        <v>32.598728777511923</v>
      </c>
      <c r="BZ56" s="699">
        <v>32.128494169011361</v>
      </c>
      <c r="CA56" s="364">
        <f t="shared" si="162"/>
        <v>64.727222946523284</v>
      </c>
      <c r="CB56" s="702">
        <v>0</v>
      </c>
      <c r="CC56" s="699">
        <v>0</v>
      </c>
      <c r="CD56" s="699">
        <v>132.75786868302143</v>
      </c>
      <c r="CE56" s="699">
        <v>141.74547607898137</v>
      </c>
      <c r="CF56" s="365">
        <f t="shared" si="149"/>
        <v>274.50334476200283</v>
      </c>
      <c r="CG56" s="366">
        <f t="shared" si="150"/>
        <v>339.23056770852611</v>
      </c>
      <c r="CH56" s="209">
        <v>33</v>
      </c>
      <c r="CI56" s="365">
        <f t="shared" si="151"/>
        <v>27653.54472732146</v>
      </c>
      <c r="CJ56" s="365">
        <f t="shared" si="151"/>
        <v>45347.844683443283</v>
      </c>
      <c r="CK56" s="365">
        <f t="shared" si="151"/>
        <v>49607.878526625711</v>
      </c>
      <c r="CL56" s="365">
        <f t="shared" si="151"/>
        <v>52945.978241651261</v>
      </c>
      <c r="CM56" s="367">
        <f t="shared" si="152"/>
        <v>82619.617133979016</v>
      </c>
      <c r="CN56" s="365">
        <f t="shared" si="153"/>
        <v>72145.256784273108</v>
      </c>
      <c r="CO56" s="365">
        <f t="shared" si="153"/>
        <v>162713.60092054412</v>
      </c>
      <c r="CP56" s="365">
        <f t="shared" si="153"/>
        <v>180069.39254605694</v>
      </c>
      <c r="CQ56" s="365">
        <f t="shared" si="153"/>
        <v>183838.49498884106</v>
      </c>
      <c r="CR56" s="367">
        <f t="shared" si="154"/>
        <v>291507.84664545051</v>
      </c>
      <c r="CS56" s="365">
        <f t="shared" si="155"/>
        <v>99798.80151159456</v>
      </c>
      <c r="CT56" s="365">
        <f t="shared" si="155"/>
        <v>208061.44560398741</v>
      </c>
      <c r="CU56" s="365">
        <f t="shared" si="155"/>
        <v>229677.27107268266</v>
      </c>
      <c r="CV56" s="365">
        <f t="shared" si="155"/>
        <v>236784.47323049232</v>
      </c>
      <c r="CW56" s="367">
        <f t="shared" si="156"/>
        <v>374127.4637794295</v>
      </c>
    </row>
    <row r="57" spans="1:101" ht="15.75" customHeight="1">
      <c r="A57" s="79" t="s">
        <v>249</v>
      </c>
      <c r="B57" s="209">
        <v>34</v>
      </c>
      <c r="C57" s="699">
        <v>0</v>
      </c>
      <c r="D57" s="699">
        <v>0</v>
      </c>
      <c r="E57" s="699">
        <v>0</v>
      </c>
      <c r="F57" s="699">
        <v>93.041215090245203</v>
      </c>
      <c r="G57" s="364">
        <f t="shared" si="157"/>
        <v>93.041215090245203</v>
      </c>
      <c r="H57" s="702">
        <v>0</v>
      </c>
      <c r="I57" s="699">
        <v>0</v>
      </c>
      <c r="J57" s="699">
        <v>0</v>
      </c>
      <c r="K57" s="699">
        <v>0</v>
      </c>
      <c r="L57" s="365">
        <f t="shared" si="132"/>
        <v>0</v>
      </c>
      <c r="M57" s="366">
        <f t="shared" si="133"/>
        <v>93.041215090245203</v>
      </c>
      <c r="N57" s="209">
        <v>34</v>
      </c>
      <c r="O57" s="699">
        <v>0</v>
      </c>
      <c r="P57" s="699">
        <v>0</v>
      </c>
      <c r="Q57" s="699">
        <v>0</v>
      </c>
      <c r="R57" s="699">
        <v>0</v>
      </c>
      <c r="S57" s="364">
        <f t="shared" si="158"/>
        <v>0</v>
      </c>
      <c r="T57" s="702">
        <v>0</v>
      </c>
      <c r="U57" s="699">
        <v>0</v>
      </c>
      <c r="V57" s="699">
        <v>0</v>
      </c>
      <c r="W57" s="699">
        <v>0</v>
      </c>
      <c r="X57" s="365">
        <f t="shared" si="135"/>
        <v>0</v>
      </c>
      <c r="Y57" s="366">
        <f t="shared" si="136"/>
        <v>0</v>
      </c>
      <c r="Z57" s="209">
        <v>34</v>
      </c>
      <c r="AA57" s="699">
        <v>0</v>
      </c>
      <c r="AB57" s="699">
        <v>0</v>
      </c>
      <c r="AC57" s="699">
        <v>0</v>
      </c>
      <c r="AD57" s="699">
        <v>0</v>
      </c>
      <c r="AE57" s="364">
        <f t="shared" si="159"/>
        <v>0</v>
      </c>
      <c r="AF57" s="702">
        <v>0</v>
      </c>
      <c r="AG57" s="699">
        <v>0</v>
      </c>
      <c r="AH57" s="699">
        <v>0</v>
      </c>
      <c r="AI57" s="699">
        <v>0</v>
      </c>
      <c r="AJ57" s="365">
        <f t="shared" si="138"/>
        <v>0</v>
      </c>
      <c r="AK57" s="366">
        <f t="shared" si="139"/>
        <v>0</v>
      </c>
      <c r="AL57" s="209">
        <v>34</v>
      </c>
      <c r="AM57" s="699">
        <v>0</v>
      </c>
      <c r="AN57" s="699">
        <v>0</v>
      </c>
      <c r="AO57" s="699">
        <v>0</v>
      </c>
      <c r="AP57" s="699">
        <v>0</v>
      </c>
      <c r="AQ57" s="364">
        <f t="shared" si="160"/>
        <v>0</v>
      </c>
      <c r="AR57" s="702">
        <v>0</v>
      </c>
      <c r="AS57" s="699">
        <v>0</v>
      </c>
      <c r="AT57" s="699">
        <v>0</v>
      </c>
      <c r="AU57" s="699">
        <v>0</v>
      </c>
      <c r="AV57" s="365">
        <f t="shared" si="141"/>
        <v>0</v>
      </c>
      <c r="AW57" s="366">
        <f t="shared" si="142"/>
        <v>0</v>
      </c>
      <c r="AX57" s="209">
        <v>34</v>
      </c>
      <c r="AY57" s="699">
        <v>0</v>
      </c>
      <c r="AZ57" s="699">
        <v>0</v>
      </c>
      <c r="BA57" s="699">
        <v>0</v>
      </c>
      <c r="BB57" s="699">
        <v>0</v>
      </c>
      <c r="BC57" s="364">
        <f t="shared" si="161"/>
        <v>0</v>
      </c>
      <c r="BD57" s="702">
        <v>0</v>
      </c>
      <c r="BE57" s="699">
        <v>0</v>
      </c>
      <c r="BF57" s="699">
        <v>0</v>
      </c>
      <c r="BG57" s="699">
        <v>0</v>
      </c>
      <c r="BH57" s="365">
        <f t="shared" si="143"/>
        <v>0</v>
      </c>
      <c r="BI57" s="366">
        <f t="shared" si="144"/>
        <v>0</v>
      </c>
      <c r="BJ57" s="209">
        <v>34</v>
      </c>
      <c r="BK57" s="699"/>
      <c r="BL57" s="699"/>
      <c r="BM57" s="699"/>
      <c r="BN57" s="699"/>
      <c r="BO57" s="364">
        <f t="shared" si="145"/>
        <v>0</v>
      </c>
      <c r="BP57" s="702"/>
      <c r="BQ57" s="699"/>
      <c r="BR57" s="699"/>
      <c r="BS57" s="699"/>
      <c r="BT57" s="365">
        <f t="shared" si="146"/>
        <v>0</v>
      </c>
      <c r="BU57" s="366">
        <f t="shared" si="147"/>
        <v>0</v>
      </c>
      <c r="BV57" s="209">
        <v>34</v>
      </c>
      <c r="BW57" s="699">
        <v>0</v>
      </c>
      <c r="BX57" s="699">
        <v>0</v>
      </c>
      <c r="BY57" s="699">
        <v>0</v>
      </c>
      <c r="BZ57" s="699">
        <v>0</v>
      </c>
      <c r="CA57" s="364">
        <f t="shared" si="162"/>
        <v>0</v>
      </c>
      <c r="CB57" s="702">
        <v>0</v>
      </c>
      <c r="CC57" s="699">
        <v>0</v>
      </c>
      <c r="CD57" s="699">
        <v>0</v>
      </c>
      <c r="CE57" s="699">
        <v>0</v>
      </c>
      <c r="CF57" s="365">
        <f t="shared" si="149"/>
        <v>0</v>
      </c>
      <c r="CG57" s="366">
        <f t="shared" si="150"/>
        <v>0</v>
      </c>
      <c r="CH57" s="209">
        <v>34</v>
      </c>
      <c r="CI57" s="365">
        <f t="shared" si="151"/>
        <v>0</v>
      </c>
      <c r="CJ57" s="365">
        <f t="shared" si="151"/>
        <v>0</v>
      </c>
      <c r="CK57" s="365">
        <f t="shared" si="151"/>
        <v>0</v>
      </c>
      <c r="CL57" s="365">
        <f t="shared" si="151"/>
        <v>93.041215090245203</v>
      </c>
      <c r="CM57" s="367">
        <f t="shared" si="152"/>
        <v>93.041215090245203</v>
      </c>
      <c r="CN57" s="365">
        <f t="shared" si="153"/>
        <v>0</v>
      </c>
      <c r="CO57" s="365">
        <f t="shared" si="153"/>
        <v>0</v>
      </c>
      <c r="CP57" s="365">
        <f t="shared" si="153"/>
        <v>0</v>
      </c>
      <c r="CQ57" s="365">
        <f t="shared" si="153"/>
        <v>0</v>
      </c>
      <c r="CR57" s="367">
        <f t="shared" si="154"/>
        <v>0</v>
      </c>
      <c r="CS57" s="365">
        <f t="shared" si="155"/>
        <v>0</v>
      </c>
      <c r="CT57" s="365">
        <f t="shared" si="155"/>
        <v>0</v>
      </c>
      <c r="CU57" s="365">
        <f t="shared" si="155"/>
        <v>0</v>
      </c>
      <c r="CV57" s="365">
        <f t="shared" si="155"/>
        <v>93.041215090245203</v>
      </c>
      <c r="CW57" s="367">
        <f t="shared" si="156"/>
        <v>93.041215090245203</v>
      </c>
    </row>
    <row r="58" spans="1:101" ht="15.75" customHeight="1">
      <c r="A58" s="79" t="s">
        <v>524</v>
      </c>
      <c r="B58" s="209">
        <v>35</v>
      </c>
      <c r="C58" s="699">
        <v>26900.241131672978</v>
      </c>
      <c r="D58" s="699">
        <v>24197.145512312614</v>
      </c>
      <c r="E58" s="699">
        <v>22982.547625303341</v>
      </c>
      <c r="F58" s="699">
        <v>23169.210872092244</v>
      </c>
      <c r="G58" s="364">
        <f t="shared" si="157"/>
        <v>97249.145141381174</v>
      </c>
      <c r="H58" s="702">
        <v>33116.635048408556</v>
      </c>
      <c r="I58" s="699">
        <v>26318.574147515948</v>
      </c>
      <c r="J58" s="699">
        <v>19412.346545836179</v>
      </c>
      <c r="K58" s="699">
        <v>18559.823063638352</v>
      </c>
      <c r="L58" s="365">
        <f t="shared" si="132"/>
        <v>97407.378805399028</v>
      </c>
      <c r="M58" s="366">
        <f t="shared" si="133"/>
        <v>194656.52394678019</v>
      </c>
      <c r="N58" s="209">
        <v>35</v>
      </c>
      <c r="O58" s="699">
        <v>54974.79273271827</v>
      </c>
      <c r="P58" s="699">
        <v>57612.997128373936</v>
      </c>
      <c r="Q58" s="699">
        <v>58609.866129828792</v>
      </c>
      <c r="R58" s="699">
        <v>60734.442611790131</v>
      </c>
      <c r="S58" s="364">
        <f t="shared" si="158"/>
        <v>231932.09860271111</v>
      </c>
      <c r="T58" s="702">
        <v>69174.611931139574</v>
      </c>
      <c r="U58" s="699">
        <v>65130.983844113121</v>
      </c>
      <c r="V58" s="699">
        <v>53814.248591205374</v>
      </c>
      <c r="W58" s="699">
        <v>52733.082152259842</v>
      </c>
      <c r="X58" s="365">
        <f t="shared" si="135"/>
        <v>240852.9265187179</v>
      </c>
      <c r="Y58" s="366">
        <f t="shared" si="136"/>
        <v>472785.025121429</v>
      </c>
      <c r="Z58" s="209">
        <v>35</v>
      </c>
      <c r="AA58" s="699">
        <v>15843.83287195193</v>
      </c>
      <c r="AB58" s="699">
        <v>17175.255642209293</v>
      </c>
      <c r="AC58" s="699">
        <v>17056.78253919087</v>
      </c>
      <c r="AD58" s="699">
        <v>19618.679719962605</v>
      </c>
      <c r="AE58" s="364">
        <f t="shared" si="159"/>
        <v>69694.550773314695</v>
      </c>
      <c r="AF58" s="702">
        <v>20526.446870926629</v>
      </c>
      <c r="AG58" s="699">
        <v>19677.980728234572</v>
      </c>
      <c r="AH58" s="699">
        <v>15930.550146781448</v>
      </c>
      <c r="AI58" s="699">
        <v>17081.286044354169</v>
      </c>
      <c r="AJ58" s="365">
        <f t="shared" si="138"/>
        <v>73216.263790296813</v>
      </c>
      <c r="AK58" s="366">
        <f t="shared" si="139"/>
        <v>142910.81456361152</v>
      </c>
      <c r="AL58" s="209">
        <v>35</v>
      </c>
      <c r="AM58" s="699">
        <v>106983.9097695837</v>
      </c>
      <c r="AN58" s="699">
        <v>125911.57757308165</v>
      </c>
      <c r="AO58" s="699">
        <v>154295.00643303132</v>
      </c>
      <c r="AP58" s="699">
        <v>179626.36243408511</v>
      </c>
      <c r="AQ58" s="364">
        <f t="shared" si="160"/>
        <v>566816.85620978172</v>
      </c>
      <c r="AR58" s="702">
        <v>130771.25450983449</v>
      </c>
      <c r="AS58" s="699">
        <v>140679.57451196664</v>
      </c>
      <c r="AT58" s="699">
        <v>140774.65133203351</v>
      </c>
      <c r="AU58" s="699">
        <v>162170.73107484379</v>
      </c>
      <c r="AV58" s="365">
        <f t="shared" si="141"/>
        <v>574396.21142867836</v>
      </c>
      <c r="AW58" s="366">
        <f t="shared" si="142"/>
        <v>1141213.0676384601</v>
      </c>
      <c r="AX58" s="209">
        <v>35</v>
      </c>
      <c r="AY58" s="699">
        <v>1804.7174230095159</v>
      </c>
      <c r="AZ58" s="699">
        <v>1590.1863967140685</v>
      </c>
      <c r="BA58" s="699">
        <v>2315.4281499760964</v>
      </c>
      <c r="BB58" s="699">
        <v>2149.9097492714486</v>
      </c>
      <c r="BC58" s="364">
        <f t="shared" si="161"/>
        <v>7860.2417189711286</v>
      </c>
      <c r="BD58" s="702">
        <v>2188.0450589423476</v>
      </c>
      <c r="BE58" s="699">
        <v>1904.9565100159937</v>
      </c>
      <c r="BF58" s="699">
        <v>2169.0836463096434</v>
      </c>
      <c r="BG58" s="699">
        <v>1917.3400499000638</v>
      </c>
      <c r="BH58" s="365">
        <f t="shared" si="143"/>
        <v>8179.425265168049</v>
      </c>
      <c r="BI58" s="366">
        <f t="shared" si="144"/>
        <v>16039.666984139178</v>
      </c>
      <c r="BJ58" s="209">
        <v>35</v>
      </c>
      <c r="BK58" s="699"/>
      <c r="BL58" s="699"/>
      <c r="BM58" s="699"/>
      <c r="BN58" s="699"/>
      <c r="BO58" s="364">
        <f t="shared" si="145"/>
        <v>0</v>
      </c>
      <c r="BP58" s="702"/>
      <c r="BQ58" s="699"/>
      <c r="BR58" s="699"/>
      <c r="BS58" s="699"/>
      <c r="BT58" s="365">
        <f t="shared" si="146"/>
        <v>0</v>
      </c>
      <c r="BU58" s="366">
        <f t="shared" si="147"/>
        <v>0</v>
      </c>
      <c r="BV58" s="209">
        <v>35</v>
      </c>
      <c r="BW58" s="699">
        <v>2470.868283440715</v>
      </c>
      <c r="BX58" s="699">
        <v>2536.639567647851</v>
      </c>
      <c r="BY58" s="699">
        <v>3051.0136405919416</v>
      </c>
      <c r="BZ58" s="699">
        <v>2244.0618759257304</v>
      </c>
      <c r="CA58" s="364">
        <f t="shared" si="162"/>
        <v>10302.583367606238</v>
      </c>
      <c r="CB58" s="702">
        <v>3359.1317165592855</v>
      </c>
      <c r="CC58" s="699">
        <v>3061.5372482399898</v>
      </c>
      <c r="CD58" s="699">
        <v>3123.986359408058</v>
      </c>
      <c r="CE58" s="699">
        <v>2288.4381240742696</v>
      </c>
      <c r="CF58" s="365">
        <f t="shared" si="149"/>
        <v>11833.093448281603</v>
      </c>
      <c r="CG58" s="366">
        <f t="shared" si="150"/>
        <v>22135.67681588784</v>
      </c>
      <c r="CH58" s="209">
        <v>35</v>
      </c>
      <c r="CI58" s="365">
        <f t="shared" si="151"/>
        <v>208978.36221237708</v>
      </c>
      <c r="CJ58" s="365">
        <f t="shared" si="151"/>
        <v>229023.80182033943</v>
      </c>
      <c r="CK58" s="365">
        <f t="shared" si="151"/>
        <v>258310.64451792234</v>
      </c>
      <c r="CL58" s="365">
        <f t="shared" si="151"/>
        <v>287542.66726312728</v>
      </c>
      <c r="CM58" s="367">
        <f t="shared" si="152"/>
        <v>339483.82711169851</v>
      </c>
      <c r="CN58" s="365">
        <f t="shared" si="153"/>
        <v>259136.12513581087</v>
      </c>
      <c r="CO58" s="365">
        <f t="shared" si="153"/>
        <v>256773.60699008629</v>
      </c>
      <c r="CP58" s="365">
        <f t="shared" si="153"/>
        <v>235224.86662157424</v>
      </c>
      <c r="CQ58" s="365">
        <f t="shared" si="153"/>
        <v>254750.70050907051</v>
      </c>
      <c r="CR58" s="367">
        <f t="shared" si="154"/>
        <v>350093.39877239853</v>
      </c>
      <c r="CS58" s="365">
        <f t="shared" si="155"/>
        <v>468114.48734818795</v>
      </c>
      <c r="CT58" s="365">
        <f t="shared" si="155"/>
        <v>485797.40881042572</v>
      </c>
      <c r="CU58" s="365">
        <f t="shared" si="155"/>
        <v>493535.51113949658</v>
      </c>
      <c r="CV58" s="365">
        <f t="shared" si="155"/>
        <v>542293.36777219782</v>
      </c>
      <c r="CW58" s="367">
        <f t="shared" si="156"/>
        <v>689577.22588409705</v>
      </c>
    </row>
    <row r="59" spans="1:101" ht="15.75" customHeight="1">
      <c r="A59" s="894" t="s">
        <v>442</v>
      </c>
      <c r="B59" s="895">
        <v>36</v>
      </c>
      <c r="C59" s="699">
        <v>0</v>
      </c>
      <c r="D59" s="699">
        <v>0</v>
      </c>
      <c r="E59" s="699">
        <v>0</v>
      </c>
      <c r="F59" s="699">
        <v>0</v>
      </c>
      <c r="G59" s="364">
        <f t="shared" si="157"/>
        <v>0</v>
      </c>
      <c r="H59" s="702">
        <v>0</v>
      </c>
      <c r="I59" s="699">
        <v>0</v>
      </c>
      <c r="J59" s="699">
        <v>0</v>
      </c>
      <c r="K59" s="699">
        <v>0</v>
      </c>
      <c r="L59" s="365">
        <f t="shared" si="132"/>
        <v>0</v>
      </c>
      <c r="M59" s="366">
        <f t="shared" si="133"/>
        <v>0</v>
      </c>
      <c r="N59" s="895">
        <v>36</v>
      </c>
      <c r="O59" s="699">
        <v>0</v>
      </c>
      <c r="P59" s="699">
        <v>0</v>
      </c>
      <c r="Q59" s="699">
        <v>0</v>
      </c>
      <c r="R59" s="699">
        <v>0</v>
      </c>
      <c r="S59" s="364">
        <f t="shared" si="158"/>
        <v>0</v>
      </c>
      <c r="T59" s="702">
        <v>0</v>
      </c>
      <c r="U59" s="699">
        <v>0</v>
      </c>
      <c r="V59" s="699">
        <v>0</v>
      </c>
      <c r="W59" s="699">
        <v>0</v>
      </c>
      <c r="X59" s="365">
        <f t="shared" si="135"/>
        <v>0</v>
      </c>
      <c r="Y59" s="366">
        <f t="shared" si="136"/>
        <v>0</v>
      </c>
      <c r="Z59" s="895">
        <v>36</v>
      </c>
      <c r="AA59" s="699">
        <v>0</v>
      </c>
      <c r="AB59" s="699">
        <v>0</v>
      </c>
      <c r="AC59" s="699">
        <v>0</v>
      </c>
      <c r="AD59" s="699">
        <v>0</v>
      </c>
      <c r="AE59" s="364">
        <f t="shared" si="159"/>
        <v>0</v>
      </c>
      <c r="AF59" s="702">
        <v>0</v>
      </c>
      <c r="AG59" s="699">
        <v>0</v>
      </c>
      <c r="AH59" s="699">
        <v>0</v>
      </c>
      <c r="AI59" s="699">
        <v>0</v>
      </c>
      <c r="AJ59" s="365">
        <f t="shared" si="138"/>
        <v>0</v>
      </c>
      <c r="AK59" s="366">
        <f t="shared" si="139"/>
        <v>0</v>
      </c>
      <c r="AL59" s="895">
        <v>36</v>
      </c>
      <c r="AM59" s="699">
        <v>0</v>
      </c>
      <c r="AN59" s="699">
        <v>0</v>
      </c>
      <c r="AO59" s="699">
        <v>0</v>
      </c>
      <c r="AP59" s="699">
        <v>0</v>
      </c>
      <c r="AQ59" s="364">
        <f t="shared" si="160"/>
        <v>0</v>
      </c>
      <c r="AR59" s="702">
        <v>0</v>
      </c>
      <c r="AS59" s="699">
        <v>0</v>
      </c>
      <c r="AT59" s="699">
        <v>0</v>
      </c>
      <c r="AU59" s="699">
        <v>0</v>
      </c>
      <c r="AV59" s="365">
        <f t="shared" si="141"/>
        <v>0</v>
      </c>
      <c r="AW59" s="366">
        <f t="shared" si="142"/>
        <v>0</v>
      </c>
      <c r="AX59" s="895">
        <v>36</v>
      </c>
      <c r="AY59" s="699">
        <v>0</v>
      </c>
      <c r="AZ59" s="699">
        <v>0</v>
      </c>
      <c r="BA59" s="699">
        <v>0</v>
      </c>
      <c r="BB59" s="699">
        <v>0</v>
      </c>
      <c r="BC59" s="364">
        <f t="shared" si="161"/>
        <v>0</v>
      </c>
      <c r="BD59" s="702">
        <v>0</v>
      </c>
      <c r="BE59" s="699">
        <v>0</v>
      </c>
      <c r="BF59" s="699">
        <v>0</v>
      </c>
      <c r="BG59" s="699">
        <v>0</v>
      </c>
      <c r="BH59" s="365">
        <f t="shared" si="143"/>
        <v>0</v>
      </c>
      <c r="BI59" s="366">
        <f t="shared" si="144"/>
        <v>0</v>
      </c>
      <c r="BJ59" s="895">
        <v>36</v>
      </c>
      <c r="BK59" s="370"/>
      <c r="BL59" s="370"/>
      <c r="BM59" s="370"/>
      <c r="BN59" s="370"/>
      <c r="BO59" s="364">
        <f t="shared" si="145"/>
        <v>0</v>
      </c>
      <c r="BP59" s="371"/>
      <c r="BQ59" s="370"/>
      <c r="BR59" s="370"/>
      <c r="BS59" s="370"/>
      <c r="BT59" s="365">
        <f t="shared" si="146"/>
        <v>0</v>
      </c>
      <c r="BU59" s="366">
        <f t="shared" si="147"/>
        <v>0</v>
      </c>
      <c r="BV59" s="895">
        <v>36</v>
      </c>
      <c r="BW59" s="699">
        <v>0</v>
      </c>
      <c r="BX59" s="699">
        <v>0</v>
      </c>
      <c r="BY59" s="699">
        <v>0</v>
      </c>
      <c r="BZ59" s="699">
        <v>0</v>
      </c>
      <c r="CA59" s="364">
        <f t="shared" si="162"/>
        <v>0</v>
      </c>
      <c r="CB59" s="702">
        <v>0</v>
      </c>
      <c r="CC59" s="699">
        <v>0</v>
      </c>
      <c r="CD59" s="699">
        <v>0</v>
      </c>
      <c r="CE59" s="699">
        <v>0</v>
      </c>
      <c r="CF59" s="365">
        <f t="shared" si="149"/>
        <v>0</v>
      </c>
      <c r="CG59" s="366">
        <f t="shared" si="150"/>
        <v>0</v>
      </c>
      <c r="CH59" s="895">
        <v>36</v>
      </c>
      <c r="CI59" s="365">
        <f t="shared" si="151"/>
        <v>0</v>
      </c>
      <c r="CJ59" s="365">
        <f t="shared" si="151"/>
        <v>0</v>
      </c>
      <c r="CK59" s="365">
        <f t="shared" si="151"/>
        <v>0</v>
      </c>
      <c r="CL59" s="365">
        <f t="shared" si="151"/>
        <v>0</v>
      </c>
      <c r="CM59" s="367">
        <f t="shared" si="152"/>
        <v>0</v>
      </c>
      <c r="CN59" s="365">
        <f t="shared" si="153"/>
        <v>0</v>
      </c>
      <c r="CO59" s="365">
        <f t="shared" si="153"/>
        <v>0</v>
      </c>
      <c r="CP59" s="365">
        <f t="shared" si="153"/>
        <v>0</v>
      </c>
      <c r="CQ59" s="365">
        <f t="shared" si="153"/>
        <v>0</v>
      </c>
      <c r="CR59" s="367">
        <f t="shared" si="154"/>
        <v>0</v>
      </c>
      <c r="CS59" s="365">
        <f t="shared" si="155"/>
        <v>0</v>
      </c>
      <c r="CT59" s="365">
        <f t="shared" si="155"/>
        <v>0</v>
      </c>
      <c r="CU59" s="365">
        <f t="shared" si="155"/>
        <v>0</v>
      </c>
      <c r="CV59" s="365">
        <f t="shared" si="155"/>
        <v>0</v>
      </c>
      <c r="CW59" s="367">
        <f t="shared" si="156"/>
        <v>0</v>
      </c>
    </row>
    <row r="60" spans="1:101" ht="15.75" customHeight="1">
      <c r="A60" s="79" t="s">
        <v>252</v>
      </c>
      <c r="B60" s="895">
        <v>37</v>
      </c>
      <c r="C60" s="699">
        <v>230.19629203267053</v>
      </c>
      <c r="D60" s="699">
        <v>10986.846166698688</v>
      </c>
      <c r="E60" s="699">
        <v>14469.049002948581</v>
      </c>
      <c r="F60" s="699">
        <v>6573.1304132543019</v>
      </c>
      <c r="G60" s="364">
        <f t="shared" si="157"/>
        <v>32259.221874934243</v>
      </c>
      <c r="H60" s="702">
        <v>965.63071909042833</v>
      </c>
      <c r="I60" s="699">
        <v>1352.356794826745</v>
      </c>
      <c r="J60" s="699">
        <v>25203.651977517202</v>
      </c>
      <c r="K60" s="699">
        <v>13074.367937579895</v>
      </c>
      <c r="L60" s="365">
        <f t="shared" si="132"/>
        <v>40596.007429014273</v>
      </c>
      <c r="M60" s="366">
        <f t="shared" si="133"/>
        <v>72855.229303948523</v>
      </c>
      <c r="N60" s="895">
        <v>37</v>
      </c>
      <c r="O60" s="699">
        <v>67.004969371485245</v>
      </c>
      <c r="P60" s="699">
        <v>6091.0299588727239</v>
      </c>
      <c r="Q60" s="699">
        <v>21686.608982491714</v>
      </c>
      <c r="R60" s="699">
        <v>37391.349622403046</v>
      </c>
      <c r="S60" s="364">
        <f t="shared" si="158"/>
        <v>65235.993533138972</v>
      </c>
      <c r="T60" s="702">
        <v>221.36281265399876</v>
      </c>
      <c r="U60" s="699">
        <v>3185.3193199756038</v>
      </c>
      <c r="V60" s="699">
        <v>4216.2934980077771</v>
      </c>
      <c r="W60" s="699">
        <v>4979.8289008781458</v>
      </c>
      <c r="X60" s="365">
        <f t="shared" si="135"/>
        <v>12602.804531515525</v>
      </c>
      <c r="Y60" s="366">
        <f t="shared" si="136"/>
        <v>77838.798064654489</v>
      </c>
      <c r="Z60" s="895">
        <v>37</v>
      </c>
      <c r="AA60" s="699">
        <v>81.412887186723339</v>
      </c>
      <c r="AB60" s="699">
        <v>27.614577769095565</v>
      </c>
      <c r="AC60" s="699">
        <v>40.460830068647205</v>
      </c>
      <c r="AD60" s="699">
        <v>44.902543560632658</v>
      </c>
      <c r="AE60" s="364">
        <f t="shared" si="159"/>
        <v>194.39083858509878</v>
      </c>
      <c r="AF60" s="702">
        <v>325.21745053102944</v>
      </c>
      <c r="AG60" s="699">
        <v>110.38129266853906</v>
      </c>
      <c r="AH60" s="699">
        <v>161.81326631612103</v>
      </c>
      <c r="AI60" s="699">
        <v>419.11832300315689</v>
      </c>
      <c r="AJ60" s="365">
        <f t="shared" si="138"/>
        <v>1016.5303325188464</v>
      </c>
      <c r="AK60" s="366">
        <f t="shared" si="139"/>
        <v>1210.9211711039452</v>
      </c>
      <c r="AL60" s="895">
        <v>37</v>
      </c>
      <c r="AM60" s="699">
        <v>1236.9584680344931</v>
      </c>
      <c r="AN60" s="699">
        <v>15142.711842997149</v>
      </c>
      <c r="AO60" s="699">
        <v>18351.586176069719</v>
      </c>
      <c r="AP60" s="699">
        <v>18781.816361146313</v>
      </c>
      <c r="AQ60" s="364">
        <f t="shared" si="160"/>
        <v>53513.07284824767</v>
      </c>
      <c r="AR60" s="702">
        <v>1253.6447465888493</v>
      </c>
      <c r="AS60" s="699">
        <v>17680.045975962832</v>
      </c>
      <c r="AT60" s="699">
        <v>40186.573585216385</v>
      </c>
      <c r="AU60" s="699">
        <v>12780.313617122192</v>
      </c>
      <c r="AV60" s="365">
        <f t="shared" si="141"/>
        <v>71900.577924890269</v>
      </c>
      <c r="AW60" s="366">
        <f t="shared" si="142"/>
        <v>125413.65077313794</v>
      </c>
      <c r="AX60" s="895">
        <v>37</v>
      </c>
      <c r="AY60" s="699">
        <v>0</v>
      </c>
      <c r="AZ60" s="699">
        <v>0</v>
      </c>
      <c r="BA60" s="699">
        <v>257.90359609159435</v>
      </c>
      <c r="BB60" s="699">
        <v>180.14196965804729</v>
      </c>
      <c r="BC60" s="364">
        <f t="shared" si="161"/>
        <v>438.04556574964164</v>
      </c>
      <c r="BD60" s="702">
        <v>0</v>
      </c>
      <c r="BE60" s="699">
        <v>0</v>
      </c>
      <c r="BF60" s="699">
        <v>77.829375669679152</v>
      </c>
      <c r="BG60" s="699">
        <v>0</v>
      </c>
      <c r="BH60" s="365">
        <f t="shared" si="143"/>
        <v>77.829375669679152</v>
      </c>
      <c r="BI60" s="366">
        <f t="shared" si="144"/>
        <v>515.87494141932075</v>
      </c>
      <c r="BJ60" s="895">
        <v>37</v>
      </c>
      <c r="BK60" s="699"/>
      <c r="BL60" s="699"/>
      <c r="BM60" s="699"/>
      <c r="BN60" s="699"/>
      <c r="BO60" s="364">
        <f t="shared" si="145"/>
        <v>0</v>
      </c>
      <c r="BP60" s="702"/>
      <c r="BQ60" s="699"/>
      <c r="BR60" s="699"/>
      <c r="BS60" s="699"/>
      <c r="BT60" s="365">
        <f t="shared" si="146"/>
        <v>0</v>
      </c>
      <c r="BU60" s="366">
        <f t="shared" si="147"/>
        <v>0</v>
      </c>
      <c r="BV60" s="895">
        <v>37</v>
      </c>
      <c r="BW60" s="699">
        <v>0</v>
      </c>
      <c r="BX60" s="699">
        <v>1.2095550478283363</v>
      </c>
      <c r="BY60" s="699">
        <v>0</v>
      </c>
      <c r="BZ60" s="699">
        <v>7.1906133560226531</v>
      </c>
      <c r="CA60" s="364">
        <f t="shared" si="162"/>
        <v>8.400168403850989</v>
      </c>
      <c r="CB60" s="702">
        <v>0</v>
      </c>
      <c r="CC60" s="699">
        <v>5.1133175016745156</v>
      </c>
      <c r="CD60" s="699">
        <v>7.4446600389327422</v>
      </c>
      <c r="CE60" s="699">
        <v>31.698209926686985</v>
      </c>
      <c r="CF60" s="365">
        <f t="shared" si="149"/>
        <v>44.256187467294239</v>
      </c>
      <c r="CG60" s="366">
        <f t="shared" si="150"/>
        <v>52.65635587114523</v>
      </c>
      <c r="CH60" s="895">
        <v>37</v>
      </c>
      <c r="CI60" s="365">
        <f t="shared" si="151"/>
        <v>1615.5726166253721</v>
      </c>
      <c r="CJ60" s="365">
        <f t="shared" si="151"/>
        <v>32249.412101385486</v>
      </c>
      <c r="CK60" s="365">
        <f t="shared" si="151"/>
        <v>54805.608587670256</v>
      </c>
      <c r="CL60" s="365">
        <f t="shared" si="151"/>
        <v>62978.531523378369</v>
      </c>
      <c r="CM60" s="367">
        <f t="shared" si="152"/>
        <v>97503.615576477066</v>
      </c>
      <c r="CN60" s="365">
        <f t="shared" si="153"/>
        <v>2765.855728864306</v>
      </c>
      <c r="CO60" s="365">
        <f t="shared" si="153"/>
        <v>22333.216700935394</v>
      </c>
      <c r="CP60" s="365">
        <f t="shared" si="153"/>
        <v>69853.606362766106</v>
      </c>
      <c r="CQ60" s="365">
        <f t="shared" si="153"/>
        <v>31285.326988510074</v>
      </c>
      <c r="CR60" s="367">
        <f t="shared" si="154"/>
        <v>53243.068147997095</v>
      </c>
      <c r="CS60" s="365">
        <f t="shared" si="155"/>
        <v>4381.4283454896777</v>
      </c>
      <c r="CT60" s="365">
        <f t="shared" si="155"/>
        <v>54582.628802320876</v>
      </c>
      <c r="CU60" s="365">
        <f t="shared" si="155"/>
        <v>124659.21495043636</v>
      </c>
      <c r="CV60" s="365">
        <f t="shared" si="155"/>
        <v>94263.858511888451</v>
      </c>
      <c r="CW60" s="367">
        <f t="shared" si="156"/>
        <v>150746.68372447416</v>
      </c>
    </row>
    <row r="61" spans="1:101" ht="15.75" customHeight="1">
      <c r="A61" s="79" t="s">
        <v>253</v>
      </c>
      <c r="B61" s="895">
        <v>38</v>
      </c>
      <c r="C61" s="699"/>
      <c r="D61" s="699"/>
      <c r="E61" s="699"/>
      <c r="F61" s="699"/>
      <c r="G61" s="364">
        <f t="shared" si="131"/>
        <v>0</v>
      </c>
      <c r="H61" s="702"/>
      <c r="I61" s="699"/>
      <c r="J61" s="699"/>
      <c r="K61" s="699"/>
      <c r="L61" s="365">
        <f t="shared" si="132"/>
        <v>0</v>
      </c>
      <c r="M61" s="366">
        <f t="shared" si="133"/>
        <v>0</v>
      </c>
      <c r="N61" s="895">
        <v>38</v>
      </c>
      <c r="O61" s="699"/>
      <c r="P61" s="699"/>
      <c r="Q61" s="699"/>
      <c r="R61" s="699"/>
      <c r="S61" s="364">
        <f t="shared" si="134"/>
        <v>0</v>
      </c>
      <c r="T61" s="702"/>
      <c r="U61" s="699"/>
      <c r="V61" s="699"/>
      <c r="W61" s="699"/>
      <c r="X61" s="365">
        <f t="shared" si="135"/>
        <v>0</v>
      </c>
      <c r="Y61" s="366">
        <f t="shared" si="136"/>
        <v>0</v>
      </c>
      <c r="Z61" s="895">
        <v>38</v>
      </c>
      <c r="AA61" s="699"/>
      <c r="AB61" s="699"/>
      <c r="AC61" s="699"/>
      <c r="AD61" s="699"/>
      <c r="AE61" s="364">
        <f t="shared" si="137"/>
        <v>0</v>
      </c>
      <c r="AF61" s="702"/>
      <c r="AG61" s="699"/>
      <c r="AH61" s="699"/>
      <c r="AI61" s="699"/>
      <c r="AJ61" s="365">
        <f t="shared" si="138"/>
        <v>0</v>
      </c>
      <c r="AK61" s="366">
        <f t="shared" si="139"/>
        <v>0</v>
      </c>
      <c r="AL61" s="895">
        <v>38</v>
      </c>
      <c r="AM61" s="699"/>
      <c r="AN61" s="699"/>
      <c r="AO61" s="699"/>
      <c r="AP61" s="699"/>
      <c r="AQ61" s="364">
        <f t="shared" si="140"/>
        <v>0</v>
      </c>
      <c r="AR61" s="702"/>
      <c r="AS61" s="699"/>
      <c r="AT61" s="699"/>
      <c r="AU61" s="699"/>
      <c r="AV61" s="365">
        <f t="shared" si="141"/>
        <v>0</v>
      </c>
      <c r="AW61" s="366">
        <f t="shared" si="142"/>
        <v>0</v>
      </c>
      <c r="AX61" s="895">
        <v>38</v>
      </c>
      <c r="AY61" s="699"/>
      <c r="AZ61" s="699"/>
      <c r="BA61" s="699"/>
      <c r="BB61" s="699"/>
      <c r="BC61" s="364">
        <f t="shared" ref="BC61:BC63" si="163">SUM(AY61:BB61)</f>
        <v>0</v>
      </c>
      <c r="BD61" s="702"/>
      <c r="BE61" s="699"/>
      <c r="BF61" s="699"/>
      <c r="BG61" s="699"/>
      <c r="BH61" s="365">
        <f t="shared" si="143"/>
        <v>0</v>
      </c>
      <c r="BI61" s="366">
        <f t="shared" si="144"/>
        <v>0</v>
      </c>
      <c r="BJ61" s="895">
        <v>38</v>
      </c>
      <c r="BK61" s="699"/>
      <c r="BL61" s="699"/>
      <c r="BM61" s="699"/>
      <c r="BN61" s="699"/>
      <c r="BO61" s="364">
        <f t="shared" si="145"/>
        <v>0</v>
      </c>
      <c r="BP61" s="702"/>
      <c r="BQ61" s="699"/>
      <c r="BR61" s="699"/>
      <c r="BS61" s="699"/>
      <c r="BT61" s="365">
        <f t="shared" si="146"/>
        <v>0</v>
      </c>
      <c r="BU61" s="366">
        <f t="shared" si="147"/>
        <v>0</v>
      </c>
      <c r="BV61" s="895">
        <v>38</v>
      </c>
      <c r="BW61" s="699"/>
      <c r="BX61" s="699"/>
      <c r="BY61" s="699"/>
      <c r="BZ61" s="699"/>
      <c r="CA61" s="364">
        <f t="shared" ref="CA61:CA63" si="164">SUM(BW61:BZ61)</f>
        <v>0</v>
      </c>
      <c r="CB61" s="702"/>
      <c r="CC61" s="699"/>
      <c r="CD61" s="699"/>
      <c r="CE61" s="699"/>
      <c r="CF61" s="365">
        <f t="shared" si="149"/>
        <v>0</v>
      </c>
      <c r="CG61" s="366">
        <f t="shared" si="150"/>
        <v>0</v>
      </c>
      <c r="CH61" s="895">
        <v>38</v>
      </c>
      <c r="CI61" s="365">
        <f t="shared" si="151"/>
        <v>0</v>
      </c>
      <c r="CJ61" s="365">
        <f t="shared" si="151"/>
        <v>0</v>
      </c>
      <c r="CK61" s="365">
        <f t="shared" si="151"/>
        <v>0</v>
      </c>
      <c r="CL61" s="365">
        <f t="shared" si="151"/>
        <v>0</v>
      </c>
      <c r="CM61" s="367">
        <f t="shared" si="152"/>
        <v>0</v>
      </c>
      <c r="CN61" s="365">
        <f t="shared" si="153"/>
        <v>0</v>
      </c>
      <c r="CO61" s="365">
        <f t="shared" si="153"/>
        <v>0</v>
      </c>
      <c r="CP61" s="365">
        <f t="shared" si="153"/>
        <v>0</v>
      </c>
      <c r="CQ61" s="365">
        <f t="shared" si="153"/>
        <v>0</v>
      </c>
      <c r="CR61" s="367">
        <f t="shared" si="154"/>
        <v>0</v>
      </c>
      <c r="CS61" s="365">
        <f t="shared" si="155"/>
        <v>0</v>
      </c>
      <c r="CT61" s="365">
        <f t="shared" si="155"/>
        <v>0</v>
      </c>
      <c r="CU61" s="365">
        <f t="shared" si="155"/>
        <v>0</v>
      </c>
      <c r="CV61" s="365">
        <f t="shared" si="155"/>
        <v>0</v>
      </c>
      <c r="CW61" s="367">
        <f t="shared" si="156"/>
        <v>0</v>
      </c>
    </row>
    <row r="62" spans="1:101" ht="15.75" customHeight="1">
      <c r="A62" s="79" t="s">
        <v>255</v>
      </c>
      <c r="B62" s="895">
        <v>39</v>
      </c>
      <c r="C62" s="699"/>
      <c r="D62" s="699"/>
      <c r="E62" s="699"/>
      <c r="F62" s="699"/>
      <c r="G62" s="364">
        <f t="shared" si="131"/>
        <v>0</v>
      </c>
      <c r="H62" s="702"/>
      <c r="I62" s="699"/>
      <c r="J62" s="699"/>
      <c r="K62" s="699"/>
      <c r="L62" s="365">
        <f t="shared" si="132"/>
        <v>0</v>
      </c>
      <c r="M62" s="366">
        <f t="shared" si="133"/>
        <v>0</v>
      </c>
      <c r="N62" s="895">
        <v>39</v>
      </c>
      <c r="O62" s="699"/>
      <c r="P62" s="699"/>
      <c r="Q62" s="699"/>
      <c r="R62" s="699"/>
      <c r="S62" s="364">
        <f t="shared" si="134"/>
        <v>0</v>
      </c>
      <c r="T62" s="702"/>
      <c r="U62" s="699"/>
      <c r="V62" s="699"/>
      <c r="W62" s="699"/>
      <c r="X62" s="365">
        <f t="shared" si="135"/>
        <v>0</v>
      </c>
      <c r="Y62" s="366">
        <f t="shared" si="136"/>
        <v>0</v>
      </c>
      <c r="Z62" s="895">
        <v>39</v>
      </c>
      <c r="AA62" s="699"/>
      <c r="AB62" s="699"/>
      <c r="AC62" s="699"/>
      <c r="AD62" s="699"/>
      <c r="AE62" s="364">
        <f t="shared" si="137"/>
        <v>0</v>
      </c>
      <c r="AF62" s="702"/>
      <c r="AG62" s="699"/>
      <c r="AH62" s="699"/>
      <c r="AI62" s="699"/>
      <c r="AJ62" s="365">
        <f t="shared" si="138"/>
        <v>0</v>
      </c>
      <c r="AK62" s="366">
        <f t="shared" si="139"/>
        <v>0</v>
      </c>
      <c r="AL62" s="895">
        <v>39</v>
      </c>
      <c r="AM62" s="699"/>
      <c r="AN62" s="699"/>
      <c r="AO62" s="699"/>
      <c r="AP62" s="699"/>
      <c r="AQ62" s="364">
        <f t="shared" si="140"/>
        <v>0</v>
      </c>
      <c r="AR62" s="702"/>
      <c r="AS62" s="699"/>
      <c r="AT62" s="699"/>
      <c r="AU62" s="699"/>
      <c r="AV62" s="365">
        <f t="shared" si="141"/>
        <v>0</v>
      </c>
      <c r="AW62" s="366">
        <f t="shared" si="142"/>
        <v>0</v>
      </c>
      <c r="AX62" s="895">
        <v>39</v>
      </c>
      <c r="AY62" s="699"/>
      <c r="AZ62" s="699"/>
      <c r="BA62" s="699"/>
      <c r="BB62" s="699"/>
      <c r="BC62" s="364">
        <f t="shared" si="163"/>
        <v>0</v>
      </c>
      <c r="BD62" s="702"/>
      <c r="BE62" s="699"/>
      <c r="BF62" s="699"/>
      <c r="BG62" s="699"/>
      <c r="BH62" s="365">
        <f t="shared" si="143"/>
        <v>0</v>
      </c>
      <c r="BI62" s="366">
        <f t="shared" si="144"/>
        <v>0</v>
      </c>
      <c r="BJ62" s="895">
        <v>39</v>
      </c>
      <c r="BK62" s="699"/>
      <c r="BL62" s="699"/>
      <c r="BM62" s="699"/>
      <c r="BN62" s="699"/>
      <c r="BO62" s="364">
        <f t="shared" si="145"/>
        <v>0</v>
      </c>
      <c r="BP62" s="702"/>
      <c r="BQ62" s="699"/>
      <c r="BR62" s="699"/>
      <c r="BS62" s="699"/>
      <c r="BT62" s="365">
        <f t="shared" si="146"/>
        <v>0</v>
      </c>
      <c r="BU62" s="366">
        <f t="shared" si="147"/>
        <v>0</v>
      </c>
      <c r="BV62" s="895">
        <v>39</v>
      </c>
      <c r="BW62" s="699"/>
      <c r="BX62" s="699"/>
      <c r="BY62" s="699"/>
      <c r="BZ62" s="699"/>
      <c r="CA62" s="364">
        <f t="shared" si="164"/>
        <v>0</v>
      </c>
      <c r="CB62" s="702"/>
      <c r="CC62" s="699"/>
      <c r="CD62" s="699"/>
      <c r="CE62" s="699"/>
      <c r="CF62" s="365">
        <f t="shared" si="149"/>
        <v>0</v>
      </c>
      <c r="CG62" s="366">
        <f t="shared" si="150"/>
        <v>0</v>
      </c>
      <c r="CH62" s="895">
        <v>39</v>
      </c>
      <c r="CI62" s="365">
        <f t="shared" si="151"/>
        <v>0</v>
      </c>
      <c r="CJ62" s="365">
        <f t="shared" si="151"/>
        <v>0</v>
      </c>
      <c r="CK62" s="365">
        <f t="shared" si="151"/>
        <v>0</v>
      </c>
      <c r="CL62" s="365">
        <f t="shared" si="151"/>
        <v>0</v>
      </c>
      <c r="CM62" s="367">
        <f t="shared" si="152"/>
        <v>0</v>
      </c>
      <c r="CN62" s="365">
        <f t="shared" si="153"/>
        <v>0</v>
      </c>
      <c r="CO62" s="365">
        <f t="shared" si="153"/>
        <v>0</v>
      </c>
      <c r="CP62" s="365">
        <f t="shared" si="153"/>
        <v>0</v>
      </c>
      <c r="CQ62" s="365">
        <f t="shared" si="153"/>
        <v>0</v>
      </c>
      <c r="CR62" s="367">
        <f t="shared" si="154"/>
        <v>0</v>
      </c>
      <c r="CS62" s="365">
        <f t="shared" si="155"/>
        <v>0</v>
      </c>
      <c r="CT62" s="365">
        <f t="shared" si="155"/>
        <v>0</v>
      </c>
      <c r="CU62" s="365">
        <f t="shared" si="155"/>
        <v>0</v>
      </c>
      <c r="CV62" s="365">
        <f t="shared" si="155"/>
        <v>0</v>
      </c>
      <c r="CW62" s="367">
        <f t="shared" si="156"/>
        <v>0</v>
      </c>
    </row>
    <row r="63" spans="1:101" ht="15.75" customHeight="1">
      <c r="A63" s="894" t="s">
        <v>257</v>
      </c>
      <c r="B63" s="895">
        <v>40</v>
      </c>
      <c r="C63" s="699"/>
      <c r="D63" s="699"/>
      <c r="E63" s="699"/>
      <c r="F63" s="699"/>
      <c r="G63" s="364">
        <f t="shared" si="131"/>
        <v>0</v>
      </c>
      <c r="H63" s="702"/>
      <c r="I63" s="699"/>
      <c r="J63" s="699"/>
      <c r="K63" s="699"/>
      <c r="L63" s="365">
        <f t="shared" si="132"/>
        <v>0</v>
      </c>
      <c r="M63" s="366">
        <f t="shared" si="133"/>
        <v>0</v>
      </c>
      <c r="N63" s="895">
        <v>40</v>
      </c>
      <c r="O63" s="699"/>
      <c r="P63" s="699"/>
      <c r="Q63" s="699"/>
      <c r="R63" s="699"/>
      <c r="S63" s="364">
        <f t="shared" si="134"/>
        <v>0</v>
      </c>
      <c r="T63" s="702"/>
      <c r="U63" s="699"/>
      <c r="V63" s="699"/>
      <c r="W63" s="699"/>
      <c r="X63" s="365">
        <f t="shared" si="135"/>
        <v>0</v>
      </c>
      <c r="Y63" s="366">
        <f t="shared" si="136"/>
        <v>0</v>
      </c>
      <c r="Z63" s="895">
        <v>40</v>
      </c>
      <c r="AA63" s="699"/>
      <c r="AB63" s="699"/>
      <c r="AC63" s="699"/>
      <c r="AD63" s="699"/>
      <c r="AE63" s="364">
        <f t="shared" si="137"/>
        <v>0</v>
      </c>
      <c r="AF63" s="702"/>
      <c r="AG63" s="699"/>
      <c r="AH63" s="699"/>
      <c r="AI63" s="699"/>
      <c r="AJ63" s="365">
        <f t="shared" si="138"/>
        <v>0</v>
      </c>
      <c r="AK63" s="366">
        <f t="shared" si="139"/>
        <v>0</v>
      </c>
      <c r="AL63" s="895">
        <v>40</v>
      </c>
      <c r="AM63" s="699"/>
      <c r="AN63" s="699"/>
      <c r="AO63" s="699"/>
      <c r="AP63" s="699"/>
      <c r="AQ63" s="364">
        <f t="shared" si="140"/>
        <v>0</v>
      </c>
      <c r="AR63" s="702"/>
      <c r="AS63" s="699"/>
      <c r="AT63" s="699"/>
      <c r="AU63" s="699"/>
      <c r="AV63" s="365">
        <f t="shared" si="141"/>
        <v>0</v>
      </c>
      <c r="AW63" s="366">
        <f t="shared" si="142"/>
        <v>0</v>
      </c>
      <c r="AX63" s="895">
        <v>40</v>
      </c>
      <c r="AY63" s="699"/>
      <c r="AZ63" s="699"/>
      <c r="BA63" s="699"/>
      <c r="BB63" s="699"/>
      <c r="BC63" s="364">
        <f t="shared" si="163"/>
        <v>0</v>
      </c>
      <c r="BD63" s="702"/>
      <c r="BE63" s="699"/>
      <c r="BF63" s="699"/>
      <c r="BG63" s="699"/>
      <c r="BH63" s="365">
        <f t="shared" si="143"/>
        <v>0</v>
      </c>
      <c r="BI63" s="366">
        <f t="shared" si="144"/>
        <v>0</v>
      </c>
      <c r="BJ63" s="895">
        <v>40</v>
      </c>
      <c r="BK63" s="699"/>
      <c r="BL63" s="699"/>
      <c r="BM63" s="699"/>
      <c r="BN63" s="699"/>
      <c r="BO63" s="364">
        <f t="shared" si="145"/>
        <v>0</v>
      </c>
      <c r="BP63" s="702"/>
      <c r="BQ63" s="699"/>
      <c r="BR63" s="699"/>
      <c r="BS63" s="699"/>
      <c r="BT63" s="365">
        <f t="shared" si="146"/>
        <v>0</v>
      </c>
      <c r="BU63" s="366">
        <f t="shared" si="147"/>
        <v>0</v>
      </c>
      <c r="BV63" s="895">
        <v>40</v>
      </c>
      <c r="BW63" s="699"/>
      <c r="BX63" s="699"/>
      <c r="BY63" s="699"/>
      <c r="BZ63" s="699"/>
      <c r="CA63" s="364">
        <f t="shared" si="164"/>
        <v>0</v>
      </c>
      <c r="CB63" s="702"/>
      <c r="CC63" s="699"/>
      <c r="CD63" s="699"/>
      <c r="CE63" s="699"/>
      <c r="CF63" s="365">
        <f t="shared" si="149"/>
        <v>0</v>
      </c>
      <c r="CG63" s="366">
        <f t="shared" si="150"/>
        <v>0</v>
      </c>
      <c r="CH63" s="895">
        <v>40</v>
      </c>
      <c r="CI63" s="365">
        <f t="shared" si="151"/>
        <v>0</v>
      </c>
      <c r="CJ63" s="365">
        <f t="shared" si="151"/>
        <v>0</v>
      </c>
      <c r="CK63" s="365">
        <f t="shared" si="151"/>
        <v>0</v>
      </c>
      <c r="CL63" s="365">
        <f t="shared" si="151"/>
        <v>0</v>
      </c>
      <c r="CM63" s="367">
        <f t="shared" si="152"/>
        <v>0</v>
      </c>
      <c r="CN63" s="365">
        <f t="shared" si="153"/>
        <v>0</v>
      </c>
      <c r="CO63" s="365">
        <f t="shared" si="153"/>
        <v>0</v>
      </c>
      <c r="CP63" s="365">
        <f t="shared" si="153"/>
        <v>0</v>
      </c>
      <c r="CQ63" s="365">
        <f t="shared" si="153"/>
        <v>0</v>
      </c>
      <c r="CR63" s="367">
        <f t="shared" si="154"/>
        <v>0</v>
      </c>
      <c r="CS63" s="365">
        <f t="shared" si="155"/>
        <v>0</v>
      </c>
      <c r="CT63" s="365">
        <f t="shared" si="155"/>
        <v>0</v>
      </c>
      <c r="CU63" s="365">
        <f t="shared" si="155"/>
        <v>0</v>
      </c>
      <c r="CV63" s="365">
        <f t="shared" si="155"/>
        <v>0</v>
      </c>
      <c r="CW63" s="367">
        <f t="shared" si="156"/>
        <v>0</v>
      </c>
    </row>
    <row r="64" spans="1:101" ht="15.75" customHeight="1">
      <c r="A64" s="79"/>
      <c r="B64" s="895"/>
      <c r="C64" s="170" t="s">
        <v>1362</v>
      </c>
      <c r="D64" s="170" t="s">
        <v>1362</v>
      </c>
      <c r="E64" s="170" t="s">
        <v>1362</v>
      </c>
      <c r="F64" s="170" t="s">
        <v>1362</v>
      </c>
      <c r="G64" s="333"/>
      <c r="H64" s="334" t="s">
        <v>1362</v>
      </c>
      <c r="I64" s="170" t="s">
        <v>1362</v>
      </c>
      <c r="J64" s="170" t="s">
        <v>1362</v>
      </c>
      <c r="K64" s="170" t="s">
        <v>1362</v>
      </c>
      <c r="L64" s="335"/>
      <c r="M64" s="334" t="s">
        <v>1362</v>
      </c>
      <c r="N64" s="895"/>
      <c r="O64" s="170" t="s">
        <v>1362</v>
      </c>
      <c r="P64" s="170" t="s">
        <v>1362</v>
      </c>
      <c r="Q64" s="170" t="s">
        <v>1362</v>
      </c>
      <c r="R64" s="170" t="s">
        <v>1362</v>
      </c>
      <c r="S64" s="333"/>
      <c r="T64" s="334" t="s">
        <v>1362</v>
      </c>
      <c r="U64" s="170" t="s">
        <v>1362</v>
      </c>
      <c r="V64" s="170" t="s">
        <v>1362</v>
      </c>
      <c r="W64" s="170" t="s">
        <v>1362</v>
      </c>
      <c r="X64" s="335"/>
      <c r="Y64" s="334" t="s">
        <v>1362</v>
      </c>
      <c r="Z64" s="895"/>
      <c r="AA64" s="170" t="s">
        <v>1362</v>
      </c>
      <c r="AB64" s="170" t="s">
        <v>1362</v>
      </c>
      <c r="AC64" s="170" t="s">
        <v>1362</v>
      </c>
      <c r="AD64" s="170" t="s">
        <v>1362</v>
      </c>
      <c r="AE64" s="333"/>
      <c r="AF64" s="334" t="s">
        <v>1362</v>
      </c>
      <c r="AG64" s="170" t="s">
        <v>1362</v>
      </c>
      <c r="AH64" s="170" t="s">
        <v>1362</v>
      </c>
      <c r="AI64" s="170" t="s">
        <v>1362</v>
      </c>
      <c r="AJ64" s="335"/>
      <c r="AK64" s="334" t="s">
        <v>1362</v>
      </c>
      <c r="AL64" s="895"/>
      <c r="AM64" s="170" t="s">
        <v>1362</v>
      </c>
      <c r="AN64" s="170" t="s">
        <v>1362</v>
      </c>
      <c r="AO64" s="170" t="s">
        <v>1362</v>
      </c>
      <c r="AP64" s="170" t="s">
        <v>1362</v>
      </c>
      <c r="AQ64" s="333"/>
      <c r="AR64" s="334" t="s">
        <v>1362</v>
      </c>
      <c r="AS64" s="170" t="s">
        <v>1362</v>
      </c>
      <c r="AT64" s="170" t="s">
        <v>1362</v>
      </c>
      <c r="AU64" s="170" t="s">
        <v>1362</v>
      </c>
      <c r="AV64" s="335"/>
      <c r="AW64" s="334" t="s">
        <v>1362</v>
      </c>
      <c r="AX64" s="895"/>
      <c r="AY64" s="170" t="s">
        <v>1362</v>
      </c>
      <c r="AZ64" s="170" t="s">
        <v>1362</v>
      </c>
      <c r="BA64" s="170" t="s">
        <v>1362</v>
      </c>
      <c r="BB64" s="170" t="s">
        <v>1362</v>
      </c>
      <c r="BC64" s="333"/>
      <c r="BD64" s="334" t="s">
        <v>1362</v>
      </c>
      <c r="BE64" s="170" t="s">
        <v>1362</v>
      </c>
      <c r="BF64" s="170" t="s">
        <v>1362</v>
      </c>
      <c r="BG64" s="170" t="s">
        <v>1362</v>
      </c>
      <c r="BH64" s="335"/>
      <c r="BI64" s="334" t="s">
        <v>1362</v>
      </c>
      <c r="BJ64" s="895"/>
      <c r="BK64" s="170" t="s">
        <v>1362</v>
      </c>
      <c r="BL64" s="170" t="s">
        <v>1362</v>
      </c>
      <c r="BM64" s="170" t="s">
        <v>1362</v>
      </c>
      <c r="BN64" s="170" t="s">
        <v>1362</v>
      </c>
      <c r="BO64" s="333"/>
      <c r="BP64" s="334" t="s">
        <v>1362</v>
      </c>
      <c r="BQ64" s="170" t="s">
        <v>1362</v>
      </c>
      <c r="BR64" s="170" t="s">
        <v>1362</v>
      </c>
      <c r="BS64" s="170" t="s">
        <v>1362</v>
      </c>
      <c r="BT64" s="335"/>
      <c r="BU64" s="334" t="s">
        <v>1362</v>
      </c>
      <c r="BV64" s="895"/>
      <c r="BW64" s="170" t="s">
        <v>1362</v>
      </c>
      <c r="BX64" s="170" t="s">
        <v>1362</v>
      </c>
      <c r="BY64" s="170" t="s">
        <v>1362</v>
      </c>
      <c r="BZ64" s="170" t="s">
        <v>1362</v>
      </c>
      <c r="CA64" s="333"/>
      <c r="CB64" s="334" t="s">
        <v>1362</v>
      </c>
      <c r="CC64" s="170" t="s">
        <v>1362</v>
      </c>
      <c r="CD64" s="170" t="s">
        <v>1362</v>
      </c>
      <c r="CE64" s="170" t="s">
        <v>1362</v>
      </c>
      <c r="CF64" s="335"/>
      <c r="CG64" s="334" t="s">
        <v>1362</v>
      </c>
      <c r="CH64" s="895"/>
      <c r="CI64" s="335"/>
      <c r="CJ64" s="335"/>
      <c r="CK64" s="335"/>
      <c r="CL64" s="335"/>
      <c r="CM64" s="170"/>
      <c r="CN64" s="335"/>
      <c r="CO64" s="335"/>
      <c r="CP64" s="335"/>
      <c r="CQ64" s="335"/>
      <c r="CR64" s="170"/>
      <c r="CS64" s="335"/>
      <c r="CT64" s="335"/>
      <c r="CU64" s="335"/>
      <c r="CV64" s="335"/>
      <c r="CW64" s="170"/>
    </row>
    <row r="65" spans="1:135" s="14" customFormat="1" ht="15.75" customHeight="1">
      <c r="A65" s="16" t="s">
        <v>259</v>
      </c>
      <c r="B65" s="895">
        <v>41</v>
      </c>
      <c r="C65" s="197">
        <f>SUM(C34:C63)-C43-C45</f>
        <v>251935.61184299484</v>
      </c>
      <c r="D65" s="197">
        <f t="shared" ref="D65:M65" si="165">SUM(D34:D63)-D43-D45</f>
        <v>353077.82297928329</v>
      </c>
      <c r="E65" s="197">
        <f t="shared" si="165"/>
        <v>473518.77941502701</v>
      </c>
      <c r="F65" s="197">
        <f t="shared" si="165"/>
        <v>463884.57248283509</v>
      </c>
      <c r="G65" s="202">
        <f t="shared" si="165"/>
        <v>1542416.7867201401</v>
      </c>
      <c r="H65" s="199">
        <f t="shared" si="165"/>
        <v>1615827.4855858495</v>
      </c>
      <c r="I65" s="199">
        <f t="shared" si="165"/>
        <v>1744394.7646349769</v>
      </c>
      <c r="J65" s="199">
        <f t="shared" si="165"/>
        <v>2237403.0813081842</v>
      </c>
      <c r="K65" s="199">
        <f t="shared" si="165"/>
        <v>1591137.126100264</v>
      </c>
      <c r="L65" s="200">
        <f t="shared" si="165"/>
        <v>7188762.4576292774</v>
      </c>
      <c r="M65" s="199">
        <f t="shared" si="165"/>
        <v>8731179.2443494163</v>
      </c>
      <c r="N65" s="895">
        <v>41</v>
      </c>
      <c r="O65" s="197">
        <f>SUM(O34:O63)-O43-O45</f>
        <v>399326.10433551238</v>
      </c>
      <c r="P65" s="197">
        <f t="shared" ref="P65:Y65" si="166">SUM(P34:P63)-P43-P45</f>
        <v>449019.15874395816</v>
      </c>
      <c r="Q65" s="197">
        <f t="shared" si="166"/>
        <v>728703.70799710078</v>
      </c>
      <c r="R65" s="197">
        <f t="shared" si="166"/>
        <v>758931.99515706184</v>
      </c>
      <c r="S65" s="202">
        <f t="shared" si="166"/>
        <v>2335980.9662336325</v>
      </c>
      <c r="T65" s="199">
        <f t="shared" si="166"/>
        <v>1517384.677252268</v>
      </c>
      <c r="U65" s="199">
        <f t="shared" si="166"/>
        <v>2017149.013475009</v>
      </c>
      <c r="V65" s="199">
        <f t="shared" si="166"/>
        <v>2513200.7051690542</v>
      </c>
      <c r="W65" s="199">
        <f t="shared" si="166"/>
        <v>2479190.0371025018</v>
      </c>
      <c r="X65" s="200">
        <f t="shared" si="166"/>
        <v>8526924.4329988286</v>
      </c>
      <c r="Y65" s="199">
        <f t="shared" si="166"/>
        <v>10862905.399232469</v>
      </c>
      <c r="Z65" s="895">
        <v>41</v>
      </c>
      <c r="AA65" s="197">
        <f>SUM(AA34:AA63)-AA43-AA45</f>
        <v>116364.3289679611</v>
      </c>
      <c r="AB65" s="197">
        <f t="shared" ref="AB65:AK65" si="167">SUM(AB34:AB63)-AB43-AB45</f>
        <v>173576.71951466548</v>
      </c>
      <c r="AC65" s="197">
        <f t="shared" si="167"/>
        <v>299673.54833794903</v>
      </c>
      <c r="AD65" s="197">
        <f t="shared" si="167"/>
        <v>351123.88305012358</v>
      </c>
      <c r="AE65" s="202">
        <f t="shared" si="167"/>
        <v>940738.479870699</v>
      </c>
      <c r="AF65" s="199">
        <f t="shared" si="167"/>
        <v>575618.18760628277</v>
      </c>
      <c r="AG65" s="199">
        <f t="shared" si="167"/>
        <v>630530.81717227993</v>
      </c>
      <c r="AH65" s="199">
        <f t="shared" si="167"/>
        <v>1043482.6612102953</v>
      </c>
      <c r="AI65" s="199">
        <f t="shared" si="167"/>
        <v>1167614.8017587592</v>
      </c>
      <c r="AJ65" s="200">
        <f t="shared" si="167"/>
        <v>3417246.467747617</v>
      </c>
      <c r="AK65" s="199">
        <f t="shared" si="167"/>
        <v>4357984.947618315</v>
      </c>
      <c r="AL65" s="895">
        <v>41</v>
      </c>
      <c r="AM65" s="197">
        <f>SUM(AM34:AM63)-AM43-AM45</f>
        <v>1065958.6317093095</v>
      </c>
      <c r="AN65" s="197">
        <f t="shared" ref="AN65:AW65" si="168">SUM(AN34:AN63)-AN43-AN45</f>
        <v>1312470.6228396853</v>
      </c>
      <c r="AO65" s="197">
        <f t="shared" si="168"/>
        <v>1366348.6531444215</v>
      </c>
      <c r="AP65" s="197">
        <f t="shared" si="168"/>
        <v>1865816.9646750565</v>
      </c>
      <c r="AQ65" s="202">
        <f t="shared" si="168"/>
        <v>5610594.8723684726</v>
      </c>
      <c r="AR65" s="199">
        <f t="shared" si="168"/>
        <v>3398207.177182151</v>
      </c>
      <c r="AS65" s="199">
        <f t="shared" si="168"/>
        <v>4693875.1740529742</v>
      </c>
      <c r="AT65" s="199">
        <f t="shared" si="168"/>
        <v>5228783.540743391</v>
      </c>
      <c r="AU65" s="199">
        <f t="shared" si="168"/>
        <v>5884171.2011572197</v>
      </c>
      <c r="AV65" s="200">
        <f t="shared" si="168"/>
        <v>19205037.093135737</v>
      </c>
      <c r="AW65" s="199">
        <f t="shared" si="168"/>
        <v>24815631.96550421</v>
      </c>
      <c r="AX65" s="895">
        <v>41</v>
      </c>
      <c r="AY65" s="197">
        <f>SUM(AY34:AY63)-AY43-AY45</f>
        <v>34454.863321069468</v>
      </c>
      <c r="AZ65" s="197">
        <f t="shared" ref="AZ65:BI65" si="169">SUM(AZ34:AZ63)-AZ43-AZ45</f>
        <v>72526.215594214023</v>
      </c>
      <c r="BA65" s="197">
        <f t="shared" si="169"/>
        <v>80606.089553640079</v>
      </c>
      <c r="BB65" s="197">
        <f t="shared" si="169"/>
        <v>198495.51104012411</v>
      </c>
      <c r="BC65" s="202">
        <f t="shared" si="169"/>
        <v>386082.67950904765</v>
      </c>
      <c r="BD65" s="199">
        <f t="shared" si="169"/>
        <v>31731.937954209694</v>
      </c>
      <c r="BE65" s="199">
        <f t="shared" si="169"/>
        <v>56485.600196202911</v>
      </c>
      <c r="BF65" s="199">
        <f t="shared" si="169"/>
        <v>317543.42622494453</v>
      </c>
      <c r="BG65" s="199">
        <f t="shared" si="169"/>
        <v>237488.53968782729</v>
      </c>
      <c r="BH65" s="200">
        <f t="shared" si="169"/>
        <v>643249.50406318461</v>
      </c>
      <c r="BI65" s="199">
        <f t="shared" si="169"/>
        <v>1029332.1835722323</v>
      </c>
      <c r="BJ65" s="895">
        <v>41</v>
      </c>
      <c r="BK65" s="197">
        <f>SUM(BK34:BK63)-BK43-BK45</f>
        <v>0</v>
      </c>
      <c r="BL65" s="197">
        <f t="shared" ref="BL65:BU65" si="170">SUM(BL34:BL63)-BL43-BL45</f>
        <v>0</v>
      </c>
      <c r="BM65" s="197">
        <f t="shared" si="170"/>
        <v>0</v>
      </c>
      <c r="BN65" s="197">
        <f t="shared" si="170"/>
        <v>0</v>
      </c>
      <c r="BO65" s="202">
        <f t="shared" si="170"/>
        <v>0</v>
      </c>
      <c r="BP65" s="199">
        <f t="shared" si="170"/>
        <v>0</v>
      </c>
      <c r="BQ65" s="199">
        <f t="shared" si="170"/>
        <v>0</v>
      </c>
      <c r="BR65" s="199">
        <f t="shared" si="170"/>
        <v>0</v>
      </c>
      <c r="BS65" s="199">
        <f t="shared" si="170"/>
        <v>0</v>
      </c>
      <c r="BT65" s="200">
        <f t="shared" si="170"/>
        <v>0</v>
      </c>
      <c r="BU65" s="199">
        <f t="shared" si="170"/>
        <v>0</v>
      </c>
      <c r="BV65" s="895">
        <v>41</v>
      </c>
      <c r="BW65" s="197">
        <f>SUM(BW34:BW63)-BW43-BW45</f>
        <v>23520.818596154011</v>
      </c>
      <c r="BX65" s="197">
        <f t="shared" ref="BX65:CV65" si="171">SUM(BX34:BX63)-BX43-BX45</f>
        <v>37923.118732005823</v>
      </c>
      <c r="BY65" s="197">
        <f t="shared" si="171"/>
        <v>28291.688473871425</v>
      </c>
      <c r="BZ65" s="197">
        <f t="shared" si="171"/>
        <v>39794.575563344049</v>
      </c>
      <c r="CA65" s="202">
        <f t="shared" si="171"/>
        <v>129530.20136537529</v>
      </c>
      <c r="CB65" s="199">
        <f t="shared" si="171"/>
        <v>44399.053797232933</v>
      </c>
      <c r="CC65" s="199">
        <f t="shared" si="171"/>
        <v>50926.478266767444</v>
      </c>
      <c r="CD65" s="199">
        <f t="shared" si="171"/>
        <v>96523.410063712043</v>
      </c>
      <c r="CE65" s="199">
        <f t="shared" si="171"/>
        <v>49115.258503431483</v>
      </c>
      <c r="CF65" s="200">
        <f t="shared" si="171"/>
        <v>240964.20063114399</v>
      </c>
      <c r="CG65" s="199">
        <f t="shared" si="171"/>
        <v>370494.40199651918</v>
      </c>
      <c r="CH65" s="895">
        <v>41</v>
      </c>
      <c r="CI65" s="200">
        <f t="shared" ref="CI65:CL65" si="172">SUM(CI34:CI63)-CI43-CI45</f>
        <v>1891560.3587730015</v>
      </c>
      <c r="CJ65" s="200">
        <f t="shared" si="172"/>
        <v>2398593.6584038124</v>
      </c>
      <c r="CK65" s="200">
        <f t="shared" si="172"/>
        <v>2977142.4669220089</v>
      </c>
      <c r="CL65" s="200">
        <f t="shared" si="172"/>
        <v>3678047.5019685454</v>
      </c>
      <c r="CM65" s="197">
        <f>SUM(CA65,BO65,S65,G65)</f>
        <v>4007927.9543191483</v>
      </c>
      <c r="CN65" s="200">
        <f t="shared" ref="CN65:CQ65" si="173">SUM(CN34:CN63)-CN43-CN45</f>
        <v>7183168.5193779934</v>
      </c>
      <c r="CO65" s="200">
        <f t="shared" si="173"/>
        <v>9193361.8477982134</v>
      </c>
      <c r="CP65" s="200">
        <f t="shared" si="173"/>
        <v>11436936.824719585</v>
      </c>
      <c r="CQ65" s="200">
        <f t="shared" si="173"/>
        <v>11408716.964310009</v>
      </c>
      <c r="CR65" s="197">
        <f>SUM(CD65,BR65,V65,J65)</f>
        <v>4847127.1965409499</v>
      </c>
      <c r="CS65" s="200">
        <f t="shared" si="171"/>
        <v>9074728.8781509995</v>
      </c>
      <c r="CT65" s="200">
        <f t="shared" si="171"/>
        <v>11591955.506202023</v>
      </c>
      <c r="CU65" s="200">
        <f t="shared" si="171"/>
        <v>14414079.291641589</v>
      </c>
      <c r="CV65" s="200">
        <f t="shared" si="171"/>
        <v>15086764.466278547</v>
      </c>
      <c r="CW65" s="197">
        <f>SUM(CG65,BU65,Y65,M65)</f>
        <v>19964579.045578405</v>
      </c>
      <c r="CX65" s="284"/>
      <c r="CY65" s="284"/>
      <c r="CZ65" s="284"/>
      <c r="DA65" s="284"/>
      <c r="DB65" s="284"/>
      <c r="DC65" s="284"/>
      <c r="DD65" s="284"/>
      <c r="DE65" s="284"/>
      <c r="DF65" s="284"/>
      <c r="DG65" s="284"/>
      <c r="DH65" s="284"/>
      <c r="DI65" s="284"/>
      <c r="DJ65" s="284"/>
      <c r="DK65" s="284"/>
      <c r="DL65" s="284"/>
      <c r="DM65" s="284"/>
      <c r="DN65" s="284"/>
      <c r="DO65" s="284"/>
      <c r="DP65" s="284"/>
      <c r="DQ65" s="284"/>
      <c r="DR65" s="284"/>
      <c r="DS65" s="284"/>
      <c r="DT65" s="284"/>
      <c r="DU65" s="284"/>
      <c r="DV65" s="284"/>
      <c r="DW65" s="284"/>
      <c r="DX65" s="284"/>
      <c r="DY65" s="284"/>
      <c r="DZ65" s="284"/>
      <c r="EA65" s="284"/>
      <c r="EB65" s="284"/>
      <c r="EC65" s="284"/>
      <c r="ED65" s="284"/>
      <c r="EE65" s="284"/>
    </row>
    <row r="66" spans="1:135" ht="15.75" customHeight="1">
      <c r="B66" s="895"/>
      <c r="C66" s="161"/>
      <c r="D66" s="161"/>
      <c r="E66" s="161"/>
      <c r="F66" s="161"/>
      <c r="G66" s="336"/>
      <c r="H66" s="337"/>
      <c r="I66" s="161"/>
      <c r="J66" s="161"/>
      <c r="K66" s="161"/>
      <c r="L66" s="161"/>
      <c r="M66" s="338"/>
      <c r="N66" s="895"/>
      <c r="O66" s="161"/>
      <c r="P66" s="161"/>
      <c r="Q66" s="161"/>
      <c r="R66" s="161"/>
      <c r="S66" s="336"/>
      <c r="T66" s="337"/>
      <c r="U66" s="161"/>
      <c r="V66" s="161"/>
      <c r="W66" s="161"/>
      <c r="X66" s="161"/>
      <c r="Y66" s="338"/>
      <c r="Z66" s="895"/>
      <c r="AA66" s="161"/>
      <c r="AB66" s="161"/>
      <c r="AC66" s="161"/>
      <c r="AD66" s="161"/>
      <c r="AE66" s="336"/>
      <c r="AF66" s="337"/>
      <c r="AG66" s="161"/>
      <c r="AH66" s="161"/>
      <c r="AI66" s="161"/>
      <c r="AJ66" s="161"/>
      <c r="AK66" s="338"/>
      <c r="AL66" s="895"/>
      <c r="AM66" s="161"/>
      <c r="AN66" s="161"/>
      <c r="AO66" s="161"/>
      <c r="AP66" s="161"/>
      <c r="AQ66" s="336"/>
      <c r="AR66" s="337"/>
      <c r="AS66" s="161"/>
      <c r="AT66" s="161"/>
      <c r="AU66" s="161"/>
      <c r="AV66" s="161"/>
      <c r="AW66" s="338"/>
      <c r="AX66" s="895"/>
      <c r="AY66" s="161"/>
      <c r="AZ66" s="161"/>
      <c r="BA66" s="161"/>
      <c r="BB66" s="161"/>
      <c r="BC66" s="336"/>
      <c r="BD66" s="337"/>
      <c r="BE66" s="161"/>
      <c r="BF66" s="161"/>
      <c r="BG66" s="161"/>
      <c r="BH66" s="161"/>
      <c r="BI66" s="338"/>
      <c r="BJ66" s="895"/>
      <c r="BK66" s="161"/>
      <c r="BL66" s="161"/>
      <c r="BM66" s="161"/>
      <c r="BN66" s="161"/>
      <c r="BO66" s="336"/>
      <c r="BP66" s="337"/>
      <c r="BQ66" s="161"/>
      <c r="BR66" s="161"/>
      <c r="BS66" s="161"/>
      <c r="BT66" s="161"/>
      <c r="BU66" s="338"/>
      <c r="BV66" s="895"/>
      <c r="BW66" s="161"/>
      <c r="BX66" s="161"/>
      <c r="BY66" s="161"/>
      <c r="BZ66" s="161"/>
      <c r="CA66" s="336"/>
      <c r="CB66" s="337"/>
      <c r="CC66" s="161"/>
      <c r="CD66" s="161"/>
      <c r="CE66" s="161"/>
      <c r="CF66" s="161"/>
      <c r="CG66" s="338"/>
      <c r="CH66" s="895"/>
      <c r="CI66" s="161"/>
      <c r="CJ66" s="161"/>
      <c r="CK66" s="161"/>
      <c r="CL66" s="161"/>
      <c r="CM66" s="369"/>
      <c r="CN66" s="161"/>
      <c r="CO66" s="161"/>
      <c r="CP66" s="161"/>
      <c r="CQ66" s="161"/>
      <c r="CR66" s="369"/>
      <c r="CS66" s="161"/>
      <c r="CT66" s="161"/>
      <c r="CU66" s="161"/>
      <c r="CV66" s="161"/>
      <c r="CW66" s="369"/>
    </row>
    <row r="67" spans="1:135" ht="15.75" customHeight="1">
      <c r="A67" s="16" t="s">
        <v>261</v>
      </c>
      <c r="B67" s="895"/>
      <c r="C67" s="170" t="s">
        <v>1362</v>
      </c>
      <c r="D67" s="170" t="s">
        <v>1362</v>
      </c>
      <c r="E67" s="170" t="s">
        <v>1362</v>
      </c>
      <c r="F67" s="170" t="s">
        <v>1362</v>
      </c>
      <c r="G67" s="333"/>
      <c r="H67" s="334" t="s">
        <v>1362</v>
      </c>
      <c r="I67" s="170" t="s">
        <v>1362</v>
      </c>
      <c r="J67" s="170" t="s">
        <v>1362</v>
      </c>
      <c r="K67" s="170" t="s">
        <v>1362</v>
      </c>
      <c r="L67" s="335"/>
      <c r="M67" s="334" t="s">
        <v>1362</v>
      </c>
      <c r="N67" s="895"/>
      <c r="O67" s="170" t="s">
        <v>1362</v>
      </c>
      <c r="P67" s="170" t="s">
        <v>1362</v>
      </c>
      <c r="Q67" s="170" t="s">
        <v>1362</v>
      </c>
      <c r="R67" s="170" t="s">
        <v>1362</v>
      </c>
      <c r="S67" s="333"/>
      <c r="T67" s="334" t="s">
        <v>1362</v>
      </c>
      <c r="U67" s="170" t="s">
        <v>1362</v>
      </c>
      <c r="V67" s="170" t="s">
        <v>1362</v>
      </c>
      <c r="W67" s="170" t="s">
        <v>1362</v>
      </c>
      <c r="X67" s="335"/>
      <c r="Y67" s="334" t="s">
        <v>1362</v>
      </c>
      <c r="Z67" s="895"/>
      <c r="AA67" s="170" t="s">
        <v>1362</v>
      </c>
      <c r="AB67" s="170" t="s">
        <v>1362</v>
      </c>
      <c r="AC67" s="170" t="s">
        <v>1362</v>
      </c>
      <c r="AD67" s="170" t="s">
        <v>1362</v>
      </c>
      <c r="AE67" s="333"/>
      <c r="AF67" s="334" t="s">
        <v>1362</v>
      </c>
      <c r="AG67" s="170" t="s">
        <v>1362</v>
      </c>
      <c r="AH67" s="170" t="s">
        <v>1362</v>
      </c>
      <c r="AI67" s="170" t="s">
        <v>1362</v>
      </c>
      <c r="AJ67" s="335"/>
      <c r="AK67" s="334" t="s">
        <v>1362</v>
      </c>
      <c r="AL67" s="895"/>
      <c r="AM67" s="170" t="s">
        <v>1362</v>
      </c>
      <c r="AN67" s="170" t="s">
        <v>1362</v>
      </c>
      <c r="AO67" s="170" t="s">
        <v>1362</v>
      </c>
      <c r="AP67" s="170" t="s">
        <v>1362</v>
      </c>
      <c r="AQ67" s="333"/>
      <c r="AR67" s="334" t="s">
        <v>1362</v>
      </c>
      <c r="AS67" s="170" t="s">
        <v>1362</v>
      </c>
      <c r="AT67" s="170" t="s">
        <v>1362</v>
      </c>
      <c r="AU67" s="170" t="s">
        <v>1362</v>
      </c>
      <c r="AV67" s="335"/>
      <c r="AW67" s="334" t="s">
        <v>1362</v>
      </c>
      <c r="AX67" s="895"/>
      <c r="AY67" s="170" t="s">
        <v>1362</v>
      </c>
      <c r="AZ67" s="170" t="s">
        <v>1362</v>
      </c>
      <c r="BA67" s="170" t="s">
        <v>1362</v>
      </c>
      <c r="BB67" s="170" t="s">
        <v>1362</v>
      </c>
      <c r="BC67" s="333"/>
      <c r="BD67" s="334" t="s">
        <v>1362</v>
      </c>
      <c r="BE67" s="170" t="s">
        <v>1362</v>
      </c>
      <c r="BF67" s="170" t="s">
        <v>1362</v>
      </c>
      <c r="BG67" s="170" t="s">
        <v>1362</v>
      </c>
      <c r="BH67" s="335"/>
      <c r="BI67" s="334" t="s">
        <v>1362</v>
      </c>
      <c r="BJ67" s="895"/>
      <c r="BK67" s="170" t="s">
        <v>1362</v>
      </c>
      <c r="BL67" s="170" t="s">
        <v>1362</v>
      </c>
      <c r="BM67" s="170" t="s">
        <v>1362</v>
      </c>
      <c r="BN67" s="170" t="s">
        <v>1362</v>
      </c>
      <c r="BO67" s="333"/>
      <c r="BP67" s="334" t="s">
        <v>1362</v>
      </c>
      <c r="BQ67" s="170" t="s">
        <v>1362</v>
      </c>
      <c r="BR67" s="170" t="s">
        <v>1362</v>
      </c>
      <c r="BS67" s="170" t="s">
        <v>1362</v>
      </c>
      <c r="BT67" s="335"/>
      <c r="BU67" s="334" t="s">
        <v>1362</v>
      </c>
      <c r="BV67" s="895"/>
      <c r="BW67" s="170" t="s">
        <v>1362</v>
      </c>
      <c r="BX67" s="170" t="s">
        <v>1362</v>
      </c>
      <c r="BY67" s="170" t="s">
        <v>1362</v>
      </c>
      <c r="BZ67" s="170" t="s">
        <v>1362</v>
      </c>
      <c r="CA67" s="333"/>
      <c r="CB67" s="334" t="s">
        <v>1362</v>
      </c>
      <c r="CC67" s="170" t="s">
        <v>1362</v>
      </c>
      <c r="CD67" s="170" t="s">
        <v>1362</v>
      </c>
      <c r="CE67" s="170" t="s">
        <v>1362</v>
      </c>
      <c r="CF67" s="335"/>
      <c r="CG67" s="334" t="s">
        <v>1362</v>
      </c>
      <c r="CH67" s="895"/>
      <c r="CI67" s="161"/>
      <c r="CJ67" s="161"/>
      <c r="CK67" s="161"/>
      <c r="CL67" s="161"/>
      <c r="CM67" s="369"/>
      <c r="CN67" s="161"/>
      <c r="CO67" s="161"/>
      <c r="CP67" s="161"/>
      <c r="CQ67" s="161"/>
      <c r="CR67" s="369"/>
      <c r="CS67" s="161"/>
      <c r="CT67" s="161"/>
      <c r="CU67" s="161"/>
      <c r="CV67" s="161"/>
      <c r="CW67" s="369"/>
    </row>
    <row r="68" spans="1:135" ht="15.75" customHeight="1">
      <c r="A68" s="79" t="s">
        <v>262</v>
      </c>
      <c r="B68" s="895">
        <v>42</v>
      </c>
      <c r="C68" s="370">
        <v>136130.45853723402</v>
      </c>
      <c r="D68" s="370">
        <v>128469.89287822535</v>
      </c>
      <c r="E68" s="370">
        <v>164042.67157127606</v>
      </c>
      <c r="F68" s="370">
        <v>157049.44866839095</v>
      </c>
      <c r="G68" s="364">
        <f>SUM(C68:F68)</f>
        <v>585692.47165512643</v>
      </c>
      <c r="H68" s="371">
        <v>190086.4045220871</v>
      </c>
      <c r="I68" s="370">
        <v>160473.82280357086</v>
      </c>
      <c r="J68" s="370">
        <v>167966.1675488597</v>
      </c>
      <c r="K68" s="370">
        <v>160155.09623562871</v>
      </c>
      <c r="L68" s="365">
        <f>SUM(H68:K68)</f>
        <v>678681.49111014639</v>
      </c>
      <c r="M68" s="366">
        <f>SUM(L68,G68)</f>
        <v>1264373.9627652727</v>
      </c>
      <c r="N68" s="895">
        <v>42</v>
      </c>
      <c r="O68" s="370">
        <v>146450.15293804542</v>
      </c>
      <c r="P68" s="370">
        <v>163443.74263046039</v>
      </c>
      <c r="Q68" s="370">
        <v>173481.68742376906</v>
      </c>
      <c r="R68" s="370">
        <v>183959.10594468837</v>
      </c>
      <c r="S68" s="364">
        <f>SUM(O68:R68)</f>
        <v>667334.68893696321</v>
      </c>
      <c r="T68" s="371">
        <v>204496.35822014516</v>
      </c>
      <c r="U68" s="370">
        <v>204160.22466909411</v>
      </c>
      <c r="V68" s="370">
        <v>177630.94137258589</v>
      </c>
      <c r="W68" s="370">
        <v>187596.89107983187</v>
      </c>
      <c r="X68" s="365">
        <f>SUM(T68:W68)</f>
        <v>773884.41534165712</v>
      </c>
      <c r="Y68" s="366">
        <f>SUM(X68,S68)</f>
        <v>1441219.1042786203</v>
      </c>
      <c r="Z68" s="895">
        <v>42</v>
      </c>
      <c r="AA68" s="370">
        <v>35724.044137502715</v>
      </c>
      <c r="AB68" s="370">
        <v>41276.652429976792</v>
      </c>
      <c r="AC68" s="370">
        <v>45789.832520380442</v>
      </c>
      <c r="AD68" s="370">
        <v>49028.580113253964</v>
      </c>
      <c r="AE68" s="364">
        <f>SUM(AA68:AD68)</f>
        <v>171819.10920111393</v>
      </c>
      <c r="AF68" s="371">
        <v>49883.436653736644</v>
      </c>
      <c r="AG68" s="370">
        <v>51559.334717055441</v>
      </c>
      <c r="AH68" s="370">
        <v>46885.012341503272</v>
      </c>
      <c r="AI68" s="370">
        <v>49998.118636597377</v>
      </c>
      <c r="AJ68" s="365">
        <f>SUM(AF68:AI68)</f>
        <v>198325.90234889273</v>
      </c>
      <c r="AK68" s="366">
        <f>SUM(AJ68,AE68)</f>
        <v>370145.01155000669</v>
      </c>
      <c r="AL68" s="895">
        <v>42</v>
      </c>
      <c r="AM68" s="370">
        <v>146186.89542782065</v>
      </c>
      <c r="AN68" s="370">
        <v>175995.70711209078</v>
      </c>
      <c r="AO68" s="370">
        <v>189708.31018142559</v>
      </c>
      <c r="AP68" s="370">
        <v>213518.95674062104</v>
      </c>
      <c r="AQ68" s="364">
        <f>SUM(AM68:AP68)</f>
        <v>725409.86946195806</v>
      </c>
      <c r="AR68" s="371">
        <v>204128.75736050084</v>
      </c>
      <c r="AS68" s="370">
        <v>219839.08668831564</v>
      </c>
      <c r="AT68" s="370">
        <v>194245.66491225004</v>
      </c>
      <c r="AU68" s="370">
        <v>217741.28693141858</v>
      </c>
      <c r="AV68" s="365">
        <f>SUM(AR68:AU68)</f>
        <v>835954.79589248507</v>
      </c>
      <c r="AW68" s="366">
        <f>SUM(AV68,AQ68)</f>
        <v>1561364.6653544432</v>
      </c>
      <c r="AX68" s="895">
        <v>42</v>
      </c>
      <c r="AY68" s="370">
        <v>2290.3403389555906</v>
      </c>
      <c r="AZ68" s="370">
        <v>2467.4801972435766</v>
      </c>
      <c r="BA68" s="370">
        <v>4401.338852566967</v>
      </c>
      <c r="BB68" s="370">
        <v>4510.4255093793927</v>
      </c>
      <c r="BC68" s="364">
        <f>SUM(AY68:BB68)</f>
        <v>13669.584898145527</v>
      </c>
      <c r="BD68" s="371">
        <v>3198.1274789057393</v>
      </c>
      <c r="BE68" s="370">
        <v>3082.1694567700456</v>
      </c>
      <c r="BF68" s="370">
        <v>4506.608018928513</v>
      </c>
      <c r="BG68" s="370">
        <v>4599.6190221817751</v>
      </c>
      <c r="BH68" s="365">
        <f>SUM(BD68:BG68)</f>
        <v>15386.523976786073</v>
      </c>
      <c r="BI68" s="366">
        <f>SUM(BH68,BC68)</f>
        <v>29056.1088749316</v>
      </c>
      <c r="BJ68" s="895">
        <v>42</v>
      </c>
      <c r="BK68" s="370"/>
      <c r="BL68" s="370"/>
      <c r="BM68" s="370"/>
      <c r="BN68" s="370"/>
      <c r="BO68" s="364">
        <f>SUM(BK68:BN68)</f>
        <v>0</v>
      </c>
      <c r="BP68" s="371"/>
      <c r="BQ68" s="370"/>
      <c r="BR68" s="370"/>
      <c r="BS68" s="370"/>
      <c r="BT68" s="365">
        <f>SUM(BP68:BS68)</f>
        <v>0</v>
      </c>
      <c r="BU68" s="366">
        <f>SUM(BT68,BO68)</f>
        <v>0</v>
      </c>
      <c r="BV68" s="895">
        <v>42</v>
      </c>
      <c r="BW68" s="370">
        <v>3264.3931267872781</v>
      </c>
      <c r="BX68" s="370">
        <v>3272.0933050403951</v>
      </c>
      <c r="BY68" s="370">
        <v>2943.0639315357425</v>
      </c>
      <c r="BZ68" s="370">
        <v>2650.1935196353493</v>
      </c>
      <c r="CA68" s="364">
        <f>SUM(BW68:BZ68)</f>
        <v>12129.743882998766</v>
      </c>
      <c r="CB68" s="371">
        <v>4558.2506595897885</v>
      </c>
      <c r="CC68" s="370">
        <v>4087.2247144124522</v>
      </c>
      <c r="CD68" s="370">
        <v>3013.4547596449688</v>
      </c>
      <c r="CE68" s="370">
        <v>2702.6010073836414</v>
      </c>
      <c r="CF68" s="365">
        <f>SUM(CB68:CE68)</f>
        <v>14361.53114103085</v>
      </c>
      <c r="CG68" s="366">
        <f>SUM(CF68,CA68)</f>
        <v>26491.275024029615</v>
      </c>
      <c r="CH68" s="895">
        <v>42</v>
      </c>
      <c r="CI68" s="365">
        <f t="shared" ref="CI68:CL70" si="174">+C68+O68+AA68+AM68+AY68+BK68+BW68</f>
        <v>470046.28450634569</v>
      </c>
      <c r="CJ68" s="365">
        <f t="shared" si="174"/>
        <v>514925.56855303724</v>
      </c>
      <c r="CK68" s="365">
        <f t="shared" si="174"/>
        <v>580366.90448095382</v>
      </c>
      <c r="CL68" s="365">
        <f t="shared" si="174"/>
        <v>610716.71049596905</v>
      </c>
      <c r="CM68" s="367">
        <f>SUM(G68,S68,BO68,CA68)</f>
        <v>1265156.9044750885</v>
      </c>
      <c r="CN68" s="365">
        <f t="shared" ref="CN68:CQ70" si="175">+H68+T68+AF68+AR68+BD68+BP68+CB68</f>
        <v>656351.33489496529</v>
      </c>
      <c r="CO68" s="365">
        <f t="shared" si="175"/>
        <v>643201.86304921855</v>
      </c>
      <c r="CP68" s="365">
        <f t="shared" si="175"/>
        <v>594247.84895377234</v>
      </c>
      <c r="CQ68" s="365">
        <f t="shared" si="175"/>
        <v>622793.61291304196</v>
      </c>
      <c r="CR68" s="367">
        <f>SUM(L68,X68,BT68,CF68)</f>
        <v>1466927.4375928345</v>
      </c>
      <c r="CS68" s="365">
        <f t="shared" ref="CS68:CV70" si="176">CI68+CN68</f>
        <v>1126397.619401311</v>
      </c>
      <c r="CT68" s="365">
        <f t="shared" si="176"/>
        <v>1158127.4316022559</v>
      </c>
      <c r="CU68" s="365">
        <f t="shared" si="176"/>
        <v>1174614.753434726</v>
      </c>
      <c r="CV68" s="365">
        <f t="shared" si="176"/>
        <v>1233510.3234090111</v>
      </c>
      <c r="CW68" s="367">
        <f>SUM(CG68,BU68,Y68,M68)</f>
        <v>2732084.3420679225</v>
      </c>
    </row>
    <row r="69" spans="1:135" ht="15.75" customHeight="1">
      <c r="A69" s="79" t="s">
        <v>264</v>
      </c>
      <c r="B69" s="895">
        <v>43</v>
      </c>
      <c r="C69" s="211">
        <f t="shared" ref="C69:F69" si="177">IF(ABS(C61)&lt;C82, -C61, C82)</f>
        <v>0</v>
      </c>
      <c r="D69" s="211">
        <f t="shared" si="177"/>
        <v>0</v>
      </c>
      <c r="E69" s="211">
        <f t="shared" si="177"/>
        <v>0</v>
      </c>
      <c r="F69" s="211">
        <f t="shared" si="177"/>
        <v>0</v>
      </c>
      <c r="G69" s="364">
        <f>SUM(C69:F69)</f>
        <v>0</v>
      </c>
      <c r="H69" s="368">
        <f t="shared" ref="H69:K69" si="178">IF(ABS(H61)&lt;H82, -H61, H82)</f>
        <v>0</v>
      </c>
      <c r="I69" s="211">
        <f t="shared" si="178"/>
        <v>0</v>
      </c>
      <c r="J69" s="211">
        <f t="shared" si="178"/>
        <v>0</v>
      </c>
      <c r="K69" s="211">
        <f t="shared" si="178"/>
        <v>0</v>
      </c>
      <c r="L69" s="365">
        <f>SUM(H69:K69)</f>
        <v>0</v>
      </c>
      <c r="M69" s="366">
        <f>SUM(L69,G69)</f>
        <v>0</v>
      </c>
      <c r="N69" s="895">
        <v>43</v>
      </c>
      <c r="O69" s="211">
        <f t="shared" ref="O69:R69" si="179">IF(ABS(O61)&lt;O82, -O61, O82)</f>
        <v>0</v>
      </c>
      <c r="P69" s="211">
        <f t="shared" si="179"/>
        <v>0</v>
      </c>
      <c r="Q69" s="211">
        <f t="shared" si="179"/>
        <v>0</v>
      </c>
      <c r="R69" s="211">
        <f t="shared" si="179"/>
        <v>0</v>
      </c>
      <c r="S69" s="364">
        <f>SUM(O69:R69)</f>
        <v>0</v>
      </c>
      <c r="T69" s="368">
        <f t="shared" ref="T69:W69" si="180">IF(ABS(T61)&lt;T82, -T61, T82)</f>
        <v>0</v>
      </c>
      <c r="U69" s="211">
        <f t="shared" si="180"/>
        <v>0</v>
      </c>
      <c r="V69" s="211">
        <f t="shared" si="180"/>
        <v>0</v>
      </c>
      <c r="W69" s="211">
        <f t="shared" si="180"/>
        <v>0</v>
      </c>
      <c r="X69" s="365">
        <f>SUM(T69:W69)</f>
        <v>0</v>
      </c>
      <c r="Y69" s="366">
        <f>SUM(X69,S69)</f>
        <v>0</v>
      </c>
      <c r="Z69" s="895">
        <v>43</v>
      </c>
      <c r="AA69" s="211">
        <f t="shared" ref="AA69:AD69" si="181">IF(ABS(AA61)&lt;AA82, -AA61, AA82)</f>
        <v>0</v>
      </c>
      <c r="AB69" s="211">
        <f t="shared" si="181"/>
        <v>0</v>
      </c>
      <c r="AC69" s="211">
        <f t="shared" si="181"/>
        <v>0</v>
      </c>
      <c r="AD69" s="211">
        <f t="shared" si="181"/>
        <v>0</v>
      </c>
      <c r="AE69" s="364">
        <f>SUM(AA69:AD69)</f>
        <v>0</v>
      </c>
      <c r="AF69" s="368">
        <f t="shared" ref="AF69:AI69" si="182">IF(ABS(AF61)&lt;AF82, -AF61, AF82)</f>
        <v>0</v>
      </c>
      <c r="AG69" s="211">
        <f t="shared" si="182"/>
        <v>0</v>
      </c>
      <c r="AH69" s="211">
        <f t="shared" si="182"/>
        <v>0</v>
      </c>
      <c r="AI69" s="211">
        <f t="shared" si="182"/>
        <v>0</v>
      </c>
      <c r="AJ69" s="365">
        <f>SUM(AF69:AI69)</f>
        <v>0</v>
      </c>
      <c r="AK69" s="366">
        <f>SUM(AJ69,AE69)</f>
        <v>0</v>
      </c>
      <c r="AL69" s="895">
        <v>43</v>
      </c>
      <c r="AM69" s="211">
        <f t="shared" ref="AM69:AP69" si="183">IF(ABS(AM61)&lt;AM82, -AM61, AM82)</f>
        <v>0</v>
      </c>
      <c r="AN69" s="211">
        <f t="shared" si="183"/>
        <v>0</v>
      </c>
      <c r="AO69" s="211">
        <f t="shared" si="183"/>
        <v>0</v>
      </c>
      <c r="AP69" s="211">
        <f t="shared" si="183"/>
        <v>0</v>
      </c>
      <c r="AQ69" s="364">
        <f>SUM(AM69:AP69)</f>
        <v>0</v>
      </c>
      <c r="AR69" s="368">
        <f t="shared" ref="AR69:AU69" si="184">IF(ABS(AR61)&lt;AR82, -AR61, AR82)</f>
        <v>0</v>
      </c>
      <c r="AS69" s="211">
        <f t="shared" si="184"/>
        <v>0</v>
      </c>
      <c r="AT69" s="211">
        <f t="shared" si="184"/>
        <v>0</v>
      </c>
      <c r="AU69" s="211">
        <f t="shared" si="184"/>
        <v>0</v>
      </c>
      <c r="AV69" s="365">
        <f>SUM(AR69:AU69)</f>
        <v>0</v>
      </c>
      <c r="AW69" s="366">
        <f>SUM(AV69,AQ69)</f>
        <v>0</v>
      </c>
      <c r="AX69" s="895">
        <v>43</v>
      </c>
      <c r="AY69" s="211">
        <f t="shared" ref="AY69:BB69" si="185">IF(ABS(AY61)&lt;AY82, -AY61, AY82)</f>
        <v>0</v>
      </c>
      <c r="AZ69" s="211">
        <f t="shared" si="185"/>
        <v>0</v>
      </c>
      <c r="BA69" s="211">
        <f t="shared" si="185"/>
        <v>0</v>
      </c>
      <c r="BB69" s="211">
        <f t="shared" si="185"/>
        <v>0</v>
      </c>
      <c r="BC69" s="364">
        <f>SUM(AY69:BB69)</f>
        <v>0</v>
      </c>
      <c r="BD69" s="368">
        <f t="shared" ref="BD69:BG69" si="186">IF(ABS(BD61)&lt;BD82, -BD61, BD82)</f>
        <v>0</v>
      </c>
      <c r="BE69" s="211">
        <f t="shared" si="186"/>
        <v>0</v>
      </c>
      <c r="BF69" s="211">
        <f t="shared" si="186"/>
        <v>0</v>
      </c>
      <c r="BG69" s="211">
        <f t="shared" si="186"/>
        <v>0</v>
      </c>
      <c r="BH69" s="365">
        <f>SUM(BD69:BG69)</f>
        <v>0</v>
      </c>
      <c r="BI69" s="366">
        <f>SUM(BH69,BC69)</f>
        <v>0</v>
      </c>
      <c r="BJ69" s="895">
        <v>43</v>
      </c>
      <c r="BK69" s="211">
        <f t="shared" ref="BK69:BN69" si="187">IF(ABS(BK61)&lt;BK82, -BK61, BK82)</f>
        <v>0</v>
      </c>
      <c r="BL69" s="211">
        <f t="shared" si="187"/>
        <v>0</v>
      </c>
      <c r="BM69" s="211">
        <f t="shared" si="187"/>
        <v>0</v>
      </c>
      <c r="BN69" s="211">
        <f t="shared" si="187"/>
        <v>0</v>
      </c>
      <c r="BO69" s="364">
        <f>SUM(BK69:BN69)</f>
        <v>0</v>
      </c>
      <c r="BP69" s="368">
        <f t="shared" ref="BP69:BS69" si="188">IF(ABS(BP61)&lt;BP82, -BP61, BP82)</f>
        <v>0</v>
      </c>
      <c r="BQ69" s="211">
        <f t="shared" si="188"/>
        <v>0</v>
      </c>
      <c r="BR69" s="211">
        <f t="shared" si="188"/>
        <v>0</v>
      </c>
      <c r="BS69" s="211">
        <f t="shared" si="188"/>
        <v>0</v>
      </c>
      <c r="BT69" s="365">
        <f>SUM(BP69:BS69)</f>
        <v>0</v>
      </c>
      <c r="BU69" s="366">
        <f>SUM(BT69,BO69)</f>
        <v>0</v>
      </c>
      <c r="BV69" s="895">
        <v>43</v>
      </c>
      <c r="BW69" s="211">
        <f t="shared" ref="BW69:BZ69" si="189">IF(ABS(BW61)&lt;BW82, -BW61, BW82)</f>
        <v>0</v>
      </c>
      <c r="BX69" s="211">
        <f t="shared" si="189"/>
        <v>0</v>
      </c>
      <c r="BY69" s="211">
        <f t="shared" si="189"/>
        <v>0</v>
      </c>
      <c r="BZ69" s="211">
        <f t="shared" si="189"/>
        <v>0</v>
      </c>
      <c r="CA69" s="364">
        <f>SUM(BW69:BZ69)</f>
        <v>0</v>
      </c>
      <c r="CB69" s="368">
        <f t="shared" ref="CB69:CE69" si="190">IF(ABS(CB61)&lt;CB82, -CB61, CB82)</f>
        <v>0</v>
      </c>
      <c r="CC69" s="211">
        <f t="shared" si="190"/>
        <v>0</v>
      </c>
      <c r="CD69" s="211">
        <f t="shared" si="190"/>
        <v>0</v>
      </c>
      <c r="CE69" s="211">
        <f t="shared" si="190"/>
        <v>0</v>
      </c>
      <c r="CF69" s="365">
        <f>SUM(CB69:CE69)</f>
        <v>0</v>
      </c>
      <c r="CG69" s="366">
        <f>SUM(CF69,CA69)</f>
        <v>0</v>
      </c>
      <c r="CH69" s="895">
        <v>43</v>
      </c>
      <c r="CI69" s="365">
        <f t="shared" si="174"/>
        <v>0</v>
      </c>
      <c r="CJ69" s="365">
        <f t="shared" si="174"/>
        <v>0</v>
      </c>
      <c r="CK69" s="365">
        <f t="shared" si="174"/>
        <v>0</v>
      </c>
      <c r="CL69" s="365">
        <f t="shared" si="174"/>
        <v>0</v>
      </c>
      <c r="CM69" s="367">
        <f>SUM(G69,S69,BO69,CA69)</f>
        <v>0</v>
      </c>
      <c r="CN69" s="365">
        <f t="shared" si="175"/>
        <v>0</v>
      </c>
      <c r="CO69" s="365">
        <f t="shared" si="175"/>
        <v>0</v>
      </c>
      <c r="CP69" s="365">
        <f t="shared" si="175"/>
        <v>0</v>
      </c>
      <c r="CQ69" s="365">
        <f t="shared" si="175"/>
        <v>0</v>
      </c>
      <c r="CR69" s="367">
        <f>SUM(L69,X69,BT69,CF69)</f>
        <v>0</v>
      </c>
      <c r="CS69" s="365">
        <f t="shared" si="176"/>
        <v>0</v>
      </c>
      <c r="CT69" s="365">
        <f t="shared" si="176"/>
        <v>0</v>
      </c>
      <c r="CU69" s="365">
        <f t="shared" si="176"/>
        <v>0</v>
      </c>
      <c r="CV69" s="365">
        <f t="shared" si="176"/>
        <v>0</v>
      </c>
      <c r="CW69" s="367">
        <f>SUM(CG69,BU69,Y69,M69)</f>
        <v>0</v>
      </c>
    </row>
    <row r="70" spans="1:135" ht="15.75" customHeight="1">
      <c r="A70" s="79" t="s">
        <v>1386</v>
      </c>
      <c r="B70" s="209">
        <v>44</v>
      </c>
      <c r="C70" s="370"/>
      <c r="D70" s="370"/>
      <c r="E70" s="370"/>
      <c r="F70" s="370"/>
      <c r="G70" s="364">
        <f>SUM(C70:F70)</f>
        <v>0</v>
      </c>
      <c r="H70" s="371"/>
      <c r="I70" s="370"/>
      <c r="J70" s="370"/>
      <c r="K70" s="370"/>
      <c r="L70" s="365">
        <f>SUM(H70:K70)</f>
        <v>0</v>
      </c>
      <c r="M70" s="366">
        <f>SUM(L70,G70)</f>
        <v>0</v>
      </c>
      <c r="N70" s="209">
        <v>44</v>
      </c>
      <c r="O70" s="370"/>
      <c r="P70" s="370"/>
      <c r="Q70" s="370"/>
      <c r="R70" s="370"/>
      <c r="S70" s="364">
        <f>SUM(O70:R70)</f>
        <v>0</v>
      </c>
      <c r="T70" s="371"/>
      <c r="U70" s="370"/>
      <c r="V70" s="370"/>
      <c r="W70" s="370"/>
      <c r="X70" s="365">
        <f>SUM(T70:W70)</f>
        <v>0</v>
      </c>
      <c r="Y70" s="366">
        <f>SUM(X70,S70)</f>
        <v>0</v>
      </c>
      <c r="Z70" s="209">
        <v>44</v>
      </c>
      <c r="AA70" s="370"/>
      <c r="AB70" s="370"/>
      <c r="AC70" s="370"/>
      <c r="AD70" s="370"/>
      <c r="AE70" s="364">
        <f>SUM(AA70:AD70)</f>
        <v>0</v>
      </c>
      <c r="AF70" s="371"/>
      <c r="AG70" s="370"/>
      <c r="AH70" s="370"/>
      <c r="AI70" s="370"/>
      <c r="AJ70" s="365">
        <f>SUM(AF70:AI70)</f>
        <v>0</v>
      </c>
      <c r="AK70" s="366">
        <f>SUM(AJ70,AE70)</f>
        <v>0</v>
      </c>
      <c r="AL70" s="209">
        <v>44</v>
      </c>
      <c r="AM70" s="370"/>
      <c r="AN70" s="370"/>
      <c r="AO70" s="370"/>
      <c r="AP70" s="370"/>
      <c r="AQ70" s="364">
        <f>SUM(AM70:AP70)</f>
        <v>0</v>
      </c>
      <c r="AR70" s="371"/>
      <c r="AS70" s="370"/>
      <c r="AT70" s="370"/>
      <c r="AU70" s="370"/>
      <c r="AV70" s="365">
        <f>SUM(AR70:AU70)</f>
        <v>0</v>
      </c>
      <c r="AW70" s="366">
        <f>SUM(AV70,AQ70)</f>
        <v>0</v>
      </c>
      <c r="AX70" s="209">
        <v>44</v>
      </c>
      <c r="AY70" s="370"/>
      <c r="AZ70" s="370"/>
      <c r="BA70" s="370"/>
      <c r="BB70" s="370"/>
      <c r="BC70" s="364">
        <f>SUM(AY70:BB70)</f>
        <v>0</v>
      </c>
      <c r="BD70" s="371"/>
      <c r="BE70" s="370"/>
      <c r="BF70" s="370"/>
      <c r="BG70" s="370"/>
      <c r="BH70" s="365">
        <f>SUM(BD70:BG70)</f>
        <v>0</v>
      </c>
      <c r="BI70" s="366">
        <f>SUM(BH70,BC70)</f>
        <v>0</v>
      </c>
      <c r="BJ70" s="209">
        <v>44</v>
      </c>
      <c r="BK70" s="370"/>
      <c r="BL70" s="370"/>
      <c r="BM70" s="370"/>
      <c r="BN70" s="370"/>
      <c r="BO70" s="364">
        <f>SUM(BK70:BN70)</f>
        <v>0</v>
      </c>
      <c r="BP70" s="371"/>
      <c r="BQ70" s="370"/>
      <c r="BR70" s="370"/>
      <c r="BS70" s="370"/>
      <c r="BT70" s="365">
        <f>SUM(BP70:BS70)</f>
        <v>0</v>
      </c>
      <c r="BU70" s="366">
        <f>SUM(BT70,BO70)</f>
        <v>0</v>
      </c>
      <c r="BV70" s="209">
        <v>44</v>
      </c>
      <c r="BW70" s="370"/>
      <c r="BX70" s="370"/>
      <c r="BY70" s="370"/>
      <c r="BZ70" s="370"/>
      <c r="CA70" s="364">
        <f>SUM(BW70:BZ70)</f>
        <v>0</v>
      </c>
      <c r="CB70" s="371"/>
      <c r="CC70" s="370"/>
      <c r="CD70" s="370"/>
      <c r="CE70" s="370"/>
      <c r="CF70" s="365">
        <f>SUM(CB70:CE70)</f>
        <v>0</v>
      </c>
      <c r="CG70" s="366">
        <f>SUM(CF70,CA70)</f>
        <v>0</v>
      </c>
      <c r="CH70" s="209">
        <v>44</v>
      </c>
      <c r="CI70" s="365">
        <f t="shared" si="174"/>
        <v>0</v>
      </c>
      <c r="CJ70" s="365">
        <f t="shared" si="174"/>
        <v>0</v>
      </c>
      <c r="CK70" s="365">
        <f t="shared" si="174"/>
        <v>0</v>
      </c>
      <c r="CL70" s="365">
        <f t="shared" si="174"/>
        <v>0</v>
      </c>
      <c r="CM70" s="367">
        <f>SUM(G70,S70,BO70,CA70)</f>
        <v>0</v>
      </c>
      <c r="CN70" s="365">
        <f t="shared" si="175"/>
        <v>0</v>
      </c>
      <c r="CO70" s="365">
        <f t="shared" si="175"/>
        <v>0</v>
      </c>
      <c r="CP70" s="365">
        <f t="shared" si="175"/>
        <v>0</v>
      </c>
      <c r="CQ70" s="365">
        <f t="shared" si="175"/>
        <v>0</v>
      </c>
      <c r="CR70" s="367">
        <f>SUM(L70,X70,BT70,CF70)</f>
        <v>0</v>
      </c>
      <c r="CS70" s="365">
        <f t="shared" si="176"/>
        <v>0</v>
      </c>
      <c r="CT70" s="365">
        <f t="shared" si="176"/>
        <v>0</v>
      </c>
      <c r="CU70" s="365">
        <f t="shared" si="176"/>
        <v>0</v>
      </c>
      <c r="CV70" s="365">
        <f t="shared" si="176"/>
        <v>0</v>
      </c>
      <c r="CW70" s="367">
        <f>SUM(CG70,BU70,Y70,M70)</f>
        <v>0</v>
      </c>
    </row>
    <row r="71" spans="1:135" s="14" customFormat="1" ht="15.75" customHeight="1">
      <c r="A71" s="88"/>
      <c r="B71" s="209"/>
      <c r="C71" s="170" t="s">
        <v>1362</v>
      </c>
      <c r="D71" s="170" t="s">
        <v>1362</v>
      </c>
      <c r="E71" s="170" t="s">
        <v>1362</v>
      </c>
      <c r="F71" s="170" t="s">
        <v>1362</v>
      </c>
      <c r="G71" s="333"/>
      <c r="H71" s="334" t="s">
        <v>1362</v>
      </c>
      <c r="I71" s="170" t="s">
        <v>1362</v>
      </c>
      <c r="J71" s="170" t="s">
        <v>1362</v>
      </c>
      <c r="K71" s="170" t="s">
        <v>1362</v>
      </c>
      <c r="L71" s="335"/>
      <c r="M71" s="334" t="s">
        <v>1362</v>
      </c>
      <c r="N71" s="209"/>
      <c r="O71" s="170" t="s">
        <v>1362</v>
      </c>
      <c r="P71" s="170" t="s">
        <v>1362</v>
      </c>
      <c r="Q71" s="170" t="s">
        <v>1362</v>
      </c>
      <c r="R71" s="170" t="s">
        <v>1362</v>
      </c>
      <c r="S71" s="333"/>
      <c r="T71" s="334" t="s">
        <v>1362</v>
      </c>
      <c r="U71" s="170" t="s">
        <v>1362</v>
      </c>
      <c r="V71" s="170" t="s">
        <v>1362</v>
      </c>
      <c r="W71" s="170" t="s">
        <v>1362</v>
      </c>
      <c r="X71" s="335"/>
      <c r="Y71" s="334" t="s">
        <v>1362</v>
      </c>
      <c r="Z71" s="209"/>
      <c r="AA71" s="170" t="s">
        <v>1362</v>
      </c>
      <c r="AB71" s="170" t="s">
        <v>1362</v>
      </c>
      <c r="AC71" s="170" t="s">
        <v>1362</v>
      </c>
      <c r="AD71" s="170" t="s">
        <v>1362</v>
      </c>
      <c r="AE71" s="333"/>
      <c r="AF71" s="334" t="s">
        <v>1362</v>
      </c>
      <c r="AG71" s="170" t="s">
        <v>1362</v>
      </c>
      <c r="AH71" s="170" t="s">
        <v>1362</v>
      </c>
      <c r="AI71" s="170" t="s">
        <v>1362</v>
      </c>
      <c r="AJ71" s="335"/>
      <c r="AK71" s="334" t="s">
        <v>1362</v>
      </c>
      <c r="AL71" s="209"/>
      <c r="AM71" s="170" t="s">
        <v>1362</v>
      </c>
      <c r="AN71" s="170" t="s">
        <v>1362</v>
      </c>
      <c r="AO71" s="170" t="s">
        <v>1362</v>
      </c>
      <c r="AP71" s="170" t="s">
        <v>1362</v>
      </c>
      <c r="AQ71" s="333"/>
      <c r="AR71" s="334" t="s">
        <v>1362</v>
      </c>
      <c r="AS71" s="170" t="s">
        <v>1362</v>
      </c>
      <c r="AT71" s="170" t="s">
        <v>1362</v>
      </c>
      <c r="AU71" s="170" t="s">
        <v>1362</v>
      </c>
      <c r="AV71" s="335"/>
      <c r="AW71" s="334" t="s">
        <v>1362</v>
      </c>
      <c r="AX71" s="209"/>
      <c r="AY71" s="170" t="s">
        <v>1362</v>
      </c>
      <c r="AZ71" s="170" t="s">
        <v>1362</v>
      </c>
      <c r="BA71" s="170" t="s">
        <v>1362</v>
      </c>
      <c r="BB71" s="170" t="s">
        <v>1362</v>
      </c>
      <c r="BC71" s="333"/>
      <c r="BD71" s="334" t="s">
        <v>1362</v>
      </c>
      <c r="BE71" s="170" t="s">
        <v>1362</v>
      </c>
      <c r="BF71" s="170" t="s">
        <v>1362</v>
      </c>
      <c r="BG71" s="170" t="s">
        <v>1362</v>
      </c>
      <c r="BH71" s="335"/>
      <c r="BI71" s="334" t="s">
        <v>1362</v>
      </c>
      <c r="BJ71" s="209"/>
      <c r="BK71" s="170" t="s">
        <v>1362</v>
      </c>
      <c r="BL71" s="170" t="s">
        <v>1362</v>
      </c>
      <c r="BM71" s="170" t="s">
        <v>1362</v>
      </c>
      <c r="BN71" s="170" t="s">
        <v>1362</v>
      </c>
      <c r="BO71" s="333"/>
      <c r="BP71" s="334" t="s">
        <v>1362</v>
      </c>
      <c r="BQ71" s="170" t="s">
        <v>1362</v>
      </c>
      <c r="BR71" s="170" t="s">
        <v>1362</v>
      </c>
      <c r="BS71" s="170" t="s">
        <v>1362</v>
      </c>
      <c r="BT71" s="335"/>
      <c r="BU71" s="334" t="s">
        <v>1362</v>
      </c>
      <c r="BV71" s="209"/>
      <c r="BW71" s="170" t="s">
        <v>1362</v>
      </c>
      <c r="BX71" s="170" t="s">
        <v>1362</v>
      </c>
      <c r="BY71" s="170" t="s">
        <v>1362</v>
      </c>
      <c r="BZ71" s="170" t="s">
        <v>1362</v>
      </c>
      <c r="CA71" s="333"/>
      <c r="CB71" s="334" t="s">
        <v>1362</v>
      </c>
      <c r="CC71" s="170" t="s">
        <v>1362</v>
      </c>
      <c r="CD71" s="170" t="s">
        <v>1362</v>
      </c>
      <c r="CE71" s="170" t="s">
        <v>1362</v>
      </c>
      <c r="CF71" s="335"/>
      <c r="CG71" s="334" t="s">
        <v>1362</v>
      </c>
      <c r="CH71" s="209"/>
      <c r="CI71" s="335"/>
      <c r="CJ71" s="335"/>
      <c r="CK71" s="335"/>
      <c r="CL71" s="335"/>
      <c r="CM71" s="170"/>
      <c r="CN71" s="335"/>
      <c r="CO71" s="335"/>
      <c r="CP71" s="335"/>
      <c r="CQ71" s="335"/>
      <c r="CR71" s="170"/>
      <c r="CS71" s="335"/>
      <c r="CT71" s="335"/>
      <c r="CU71" s="335"/>
      <c r="CV71" s="335"/>
      <c r="CW71" s="170"/>
      <c r="CX71" s="284"/>
      <c r="CY71" s="284"/>
      <c r="CZ71" s="284"/>
      <c r="DA71" s="284"/>
      <c r="DB71" s="284"/>
      <c r="DC71" s="284"/>
      <c r="DD71" s="284"/>
      <c r="DE71" s="284"/>
      <c r="DF71" s="284"/>
      <c r="DG71" s="284"/>
      <c r="DH71" s="284"/>
      <c r="DI71" s="284"/>
      <c r="DJ71" s="284"/>
      <c r="DK71" s="284"/>
      <c r="DL71" s="284"/>
      <c r="DM71" s="284"/>
      <c r="DN71" s="284"/>
      <c r="DO71" s="284"/>
      <c r="DP71" s="284"/>
      <c r="DQ71" s="284"/>
      <c r="DR71" s="284"/>
      <c r="DS71" s="284"/>
      <c r="DT71" s="284"/>
      <c r="DU71" s="284"/>
      <c r="DV71" s="284"/>
      <c r="DW71" s="284"/>
      <c r="DX71" s="284"/>
      <c r="DY71" s="284"/>
      <c r="DZ71" s="284"/>
      <c r="EA71" s="284"/>
      <c r="EB71" s="284"/>
      <c r="EC71" s="284"/>
      <c r="ED71" s="284"/>
      <c r="EE71" s="284"/>
    </row>
    <row r="72" spans="1:135" s="14" customFormat="1" ht="12.95">
      <c r="A72" s="16" t="s">
        <v>267</v>
      </c>
      <c r="B72" s="209">
        <v>45</v>
      </c>
      <c r="C72" s="197">
        <f t="shared" ref="C72:M72" si="191">SUM(C68:C70)</f>
        <v>136130.45853723402</v>
      </c>
      <c r="D72" s="197">
        <f t="shared" si="191"/>
        <v>128469.89287822535</v>
      </c>
      <c r="E72" s="197">
        <f t="shared" si="191"/>
        <v>164042.67157127606</v>
      </c>
      <c r="F72" s="197">
        <f t="shared" si="191"/>
        <v>157049.44866839095</v>
      </c>
      <c r="G72" s="202">
        <f t="shared" si="191"/>
        <v>585692.47165512643</v>
      </c>
      <c r="H72" s="199">
        <f t="shared" si="191"/>
        <v>190086.4045220871</v>
      </c>
      <c r="I72" s="197">
        <f t="shared" si="191"/>
        <v>160473.82280357086</v>
      </c>
      <c r="J72" s="197">
        <f t="shared" si="191"/>
        <v>167966.1675488597</v>
      </c>
      <c r="K72" s="197">
        <f t="shared" si="191"/>
        <v>160155.09623562871</v>
      </c>
      <c r="L72" s="200">
        <f t="shared" si="191"/>
        <v>678681.49111014639</v>
      </c>
      <c r="M72" s="199">
        <f t="shared" si="191"/>
        <v>1264373.9627652727</v>
      </c>
      <c r="N72" s="209">
        <v>45</v>
      </c>
      <c r="O72" s="197">
        <f t="shared" ref="O72:Y72" si="192">SUM(O68:O70)</f>
        <v>146450.15293804542</v>
      </c>
      <c r="P72" s="197">
        <f t="shared" si="192"/>
        <v>163443.74263046039</v>
      </c>
      <c r="Q72" s="197">
        <f t="shared" si="192"/>
        <v>173481.68742376906</v>
      </c>
      <c r="R72" s="197">
        <f t="shared" si="192"/>
        <v>183959.10594468837</v>
      </c>
      <c r="S72" s="202">
        <f t="shared" si="192"/>
        <v>667334.68893696321</v>
      </c>
      <c r="T72" s="199">
        <f t="shared" si="192"/>
        <v>204496.35822014516</v>
      </c>
      <c r="U72" s="197">
        <f t="shared" si="192"/>
        <v>204160.22466909411</v>
      </c>
      <c r="V72" s="197">
        <f t="shared" si="192"/>
        <v>177630.94137258589</v>
      </c>
      <c r="W72" s="197">
        <f t="shared" si="192"/>
        <v>187596.89107983187</v>
      </c>
      <c r="X72" s="200">
        <f t="shared" si="192"/>
        <v>773884.41534165712</v>
      </c>
      <c r="Y72" s="199">
        <f t="shared" si="192"/>
        <v>1441219.1042786203</v>
      </c>
      <c r="Z72" s="209">
        <v>45</v>
      </c>
      <c r="AA72" s="197">
        <f t="shared" ref="AA72:AK72" si="193">SUM(AA68:AA70)</f>
        <v>35724.044137502715</v>
      </c>
      <c r="AB72" s="197">
        <f t="shared" si="193"/>
        <v>41276.652429976792</v>
      </c>
      <c r="AC72" s="197">
        <f t="shared" si="193"/>
        <v>45789.832520380442</v>
      </c>
      <c r="AD72" s="197">
        <f t="shared" si="193"/>
        <v>49028.580113253964</v>
      </c>
      <c r="AE72" s="202">
        <f t="shared" si="193"/>
        <v>171819.10920111393</v>
      </c>
      <c r="AF72" s="199">
        <f t="shared" si="193"/>
        <v>49883.436653736644</v>
      </c>
      <c r="AG72" s="197">
        <f t="shared" si="193"/>
        <v>51559.334717055441</v>
      </c>
      <c r="AH72" s="197">
        <f t="shared" si="193"/>
        <v>46885.012341503272</v>
      </c>
      <c r="AI72" s="197">
        <f t="shared" si="193"/>
        <v>49998.118636597377</v>
      </c>
      <c r="AJ72" s="200">
        <f t="shared" si="193"/>
        <v>198325.90234889273</v>
      </c>
      <c r="AK72" s="199">
        <f t="shared" si="193"/>
        <v>370145.01155000669</v>
      </c>
      <c r="AL72" s="209">
        <v>45</v>
      </c>
      <c r="AM72" s="197">
        <f t="shared" ref="AM72:AW72" si="194">SUM(AM68:AM70)</f>
        <v>146186.89542782065</v>
      </c>
      <c r="AN72" s="197">
        <f t="shared" si="194"/>
        <v>175995.70711209078</v>
      </c>
      <c r="AO72" s="197">
        <f t="shared" si="194"/>
        <v>189708.31018142559</v>
      </c>
      <c r="AP72" s="197">
        <f t="shared" si="194"/>
        <v>213518.95674062104</v>
      </c>
      <c r="AQ72" s="202">
        <f t="shared" si="194"/>
        <v>725409.86946195806</v>
      </c>
      <c r="AR72" s="199">
        <f t="shared" si="194"/>
        <v>204128.75736050084</v>
      </c>
      <c r="AS72" s="197">
        <f t="shared" si="194"/>
        <v>219839.08668831564</v>
      </c>
      <c r="AT72" s="197">
        <f t="shared" si="194"/>
        <v>194245.66491225004</v>
      </c>
      <c r="AU72" s="197">
        <f t="shared" si="194"/>
        <v>217741.28693141858</v>
      </c>
      <c r="AV72" s="200">
        <f t="shared" si="194"/>
        <v>835954.79589248507</v>
      </c>
      <c r="AW72" s="199">
        <f t="shared" si="194"/>
        <v>1561364.6653544432</v>
      </c>
      <c r="AX72" s="209">
        <v>45</v>
      </c>
      <c r="AY72" s="197">
        <f t="shared" ref="AY72:BI72" si="195">SUM(AY68:AY70)</f>
        <v>2290.3403389555906</v>
      </c>
      <c r="AZ72" s="197">
        <f t="shared" si="195"/>
        <v>2467.4801972435766</v>
      </c>
      <c r="BA72" s="197">
        <f t="shared" si="195"/>
        <v>4401.338852566967</v>
      </c>
      <c r="BB72" s="197">
        <f t="shared" si="195"/>
        <v>4510.4255093793927</v>
      </c>
      <c r="BC72" s="202">
        <f t="shared" si="195"/>
        <v>13669.584898145527</v>
      </c>
      <c r="BD72" s="199">
        <f t="shared" si="195"/>
        <v>3198.1274789057393</v>
      </c>
      <c r="BE72" s="197">
        <f t="shared" si="195"/>
        <v>3082.1694567700456</v>
      </c>
      <c r="BF72" s="197">
        <f t="shared" si="195"/>
        <v>4506.608018928513</v>
      </c>
      <c r="BG72" s="197">
        <f t="shared" si="195"/>
        <v>4599.6190221817751</v>
      </c>
      <c r="BH72" s="200">
        <f t="shared" si="195"/>
        <v>15386.523976786073</v>
      </c>
      <c r="BI72" s="199">
        <f t="shared" si="195"/>
        <v>29056.1088749316</v>
      </c>
      <c r="BJ72" s="209">
        <v>45</v>
      </c>
      <c r="BK72" s="197">
        <f t="shared" ref="BK72:BU72" si="196">SUM(BK68:BK70)</f>
        <v>0</v>
      </c>
      <c r="BL72" s="197">
        <f t="shared" si="196"/>
        <v>0</v>
      </c>
      <c r="BM72" s="197">
        <f t="shared" si="196"/>
        <v>0</v>
      </c>
      <c r="BN72" s="197">
        <f t="shared" si="196"/>
        <v>0</v>
      </c>
      <c r="BO72" s="202">
        <f t="shared" si="196"/>
        <v>0</v>
      </c>
      <c r="BP72" s="199">
        <f t="shared" si="196"/>
        <v>0</v>
      </c>
      <c r="BQ72" s="197">
        <f t="shared" si="196"/>
        <v>0</v>
      </c>
      <c r="BR72" s="197">
        <f t="shared" si="196"/>
        <v>0</v>
      </c>
      <c r="BS72" s="197">
        <f t="shared" si="196"/>
        <v>0</v>
      </c>
      <c r="BT72" s="200">
        <f t="shared" si="196"/>
        <v>0</v>
      </c>
      <c r="BU72" s="199">
        <f t="shared" si="196"/>
        <v>0</v>
      </c>
      <c r="BV72" s="209">
        <v>45</v>
      </c>
      <c r="BW72" s="197">
        <f t="shared" ref="BW72:CG72" si="197">SUM(BW68:BW70)</f>
        <v>3264.3931267872781</v>
      </c>
      <c r="BX72" s="197">
        <f t="shared" si="197"/>
        <v>3272.0933050403951</v>
      </c>
      <c r="BY72" s="197">
        <f t="shared" si="197"/>
        <v>2943.0639315357425</v>
      </c>
      <c r="BZ72" s="197">
        <f t="shared" si="197"/>
        <v>2650.1935196353493</v>
      </c>
      <c r="CA72" s="202">
        <f t="shared" si="197"/>
        <v>12129.743882998766</v>
      </c>
      <c r="CB72" s="199">
        <f t="shared" si="197"/>
        <v>4558.2506595897885</v>
      </c>
      <c r="CC72" s="197">
        <f t="shared" si="197"/>
        <v>4087.2247144124522</v>
      </c>
      <c r="CD72" s="197">
        <f t="shared" si="197"/>
        <v>3013.4547596449688</v>
      </c>
      <c r="CE72" s="197">
        <f t="shared" si="197"/>
        <v>2702.6010073836414</v>
      </c>
      <c r="CF72" s="200">
        <f t="shared" si="197"/>
        <v>14361.53114103085</v>
      </c>
      <c r="CG72" s="199">
        <f t="shared" si="197"/>
        <v>26491.275024029615</v>
      </c>
      <c r="CH72" s="209">
        <v>45</v>
      </c>
      <c r="CI72" s="200">
        <f>SUM(CI68:CI70)</f>
        <v>470046.28450634569</v>
      </c>
      <c r="CJ72" s="200">
        <f>SUM(CJ68:CJ70)</f>
        <v>514925.56855303724</v>
      </c>
      <c r="CK72" s="200">
        <f>SUM(CK68:CK70)</f>
        <v>580366.90448095382</v>
      </c>
      <c r="CL72" s="200">
        <f>SUM(CL68:CL70)</f>
        <v>610716.71049596905</v>
      </c>
      <c r="CM72" s="197">
        <f>SUM(CA72,BO72,S72,G72)</f>
        <v>1265156.9044750885</v>
      </c>
      <c r="CN72" s="200">
        <f>SUM(CN68:CN70)</f>
        <v>656351.33489496529</v>
      </c>
      <c r="CO72" s="200">
        <f>SUM(CO68:CO70)</f>
        <v>643201.86304921855</v>
      </c>
      <c r="CP72" s="200">
        <f>SUM(CP68:CP70)</f>
        <v>594247.84895377234</v>
      </c>
      <c r="CQ72" s="200">
        <f>SUM(CQ68:CQ70)</f>
        <v>622793.61291304196</v>
      </c>
      <c r="CR72" s="197">
        <f>SUM(CD72,BR72,V72,J72)</f>
        <v>348610.56368109054</v>
      </c>
      <c r="CS72" s="200">
        <f>SUM(CS68:CS70)</f>
        <v>1126397.619401311</v>
      </c>
      <c r="CT72" s="200">
        <f>SUM(CT68:CT70)</f>
        <v>1158127.4316022559</v>
      </c>
      <c r="CU72" s="200">
        <f>SUM(CU68:CU70)</f>
        <v>1174614.753434726</v>
      </c>
      <c r="CV72" s="200">
        <f>SUM(CV68:CV70)</f>
        <v>1233510.3234090111</v>
      </c>
      <c r="CW72" s="197">
        <f>SUM(CG72,BU72,Y72,M72)</f>
        <v>2732084.3420679225</v>
      </c>
      <c r="CX72" s="284"/>
      <c r="CY72" s="284"/>
      <c r="CZ72" s="284"/>
      <c r="DA72" s="284"/>
      <c r="DB72" s="284"/>
      <c r="DC72" s="284"/>
      <c r="DD72" s="284"/>
      <c r="DE72" s="284"/>
      <c r="DF72" s="284"/>
      <c r="DG72" s="284"/>
      <c r="DH72" s="284"/>
      <c r="DI72" s="284"/>
      <c r="DJ72" s="284"/>
      <c r="DK72" s="284"/>
      <c r="DL72" s="284"/>
      <c r="DM72" s="284"/>
      <c r="DN72" s="284"/>
      <c r="DO72" s="284"/>
      <c r="DP72" s="284"/>
      <c r="DQ72" s="284"/>
      <c r="DR72" s="284"/>
      <c r="DS72" s="284"/>
      <c r="DT72" s="284"/>
      <c r="DU72" s="284"/>
      <c r="DV72" s="284"/>
      <c r="DW72" s="284"/>
      <c r="DX72" s="284"/>
      <c r="DY72" s="284"/>
      <c r="DZ72" s="284"/>
      <c r="EA72" s="284"/>
      <c r="EB72" s="284"/>
      <c r="EC72" s="284"/>
      <c r="ED72" s="284"/>
      <c r="EE72" s="284"/>
    </row>
    <row r="73" spans="1:135" ht="15.75" customHeight="1">
      <c r="B73" s="209"/>
      <c r="C73" s="161"/>
      <c r="D73" s="161"/>
      <c r="E73" s="161"/>
      <c r="F73" s="161"/>
      <c r="G73" s="336"/>
      <c r="H73" s="337"/>
      <c r="I73" s="161"/>
      <c r="J73" s="161"/>
      <c r="K73" s="161"/>
      <c r="L73" s="161"/>
      <c r="M73" s="338"/>
      <c r="N73" s="209"/>
      <c r="O73" s="161"/>
      <c r="P73" s="161"/>
      <c r="Q73" s="161"/>
      <c r="R73" s="161"/>
      <c r="S73" s="336"/>
      <c r="T73" s="337"/>
      <c r="U73" s="161"/>
      <c r="V73" s="161"/>
      <c r="W73" s="161"/>
      <c r="X73" s="161"/>
      <c r="Y73" s="338"/>
      <c r="Z73" s="209"/>
      <c r="AA73" s="161"/>
      <c r="AB73" s="161"/>
      <c r="AC73" s="161"/>
      <c r="AD73" s="161"/>
      <c r="AE73" s="336"/>
      <c r="AF73" s="337"/>
      <c r="AG73" s="161"/>
      <c r="AH73" s="161"/>
      <c r="AI73" s="161"/>
      <c r="AJ73" s="161"/>
      <c r="AK73" s="338"/>
      <c r="AL73" s="209"/>
      <c r="AM73" s="161"/>
      <c r="AN73" s="161"/>
      <c r="AO73" s="161"/>
      <c r="AP73" s="161"/>
      <c r="AQ73" s="336"/>
      <c r="AR73" s="337"/>
      <c r="AS73" s="161"/>
      <c r="AT73" s="161"/>
      <c r="AU73" s="161"/>
      <c r="AV73" s="161"/>
      <c r="AW73" s="338"/>
      <c r="AX73" s="209"/>
      <c r="AY73" s="161"/>
      <c r="AZ73" s="161"/>
      <c r="BA73" s="161"/>
      <c r="BB73" s="161"/>
      <c r="BC73" s="336"/>
      <c r="BD73" s="337"/>
      <c r="BE73" s="161"/>
      <c r="BF73" s="161"/>
      <c r="BG73" s="161"/>
      <c r="BH73" s="161"/>
      <c r="BI73" s="338"/>
      <c r="BJ73" s="209"/>
      <c r="BK73" s="161"/>
      <c r="BL73" s="161"/>
      <c r="BM73" s="161"/>
      <c r="BN73" s="161"/>
      <c r="BO73" s="336"/>
      <c r="BP73" s="337"/>
      <c r="BQ73" s="161"/>
      <c r="BR73" s="161"/>
      <c r="BS73" s="161"/>
      <c r="BT73" s="161"/>
      <c r="BU73" s="338"/>
      <c r="BV73" s="209"/>
      <c r="BW73" s="161"/>
      <c r="BX73" s="161"/>
      <c r="BY73" s="161"/>
      <c r="BZ73" s="161"/>
      <c r="CA73" s="336"/>
      <c r="CB73" s="337"/>
      <c r="CC73" s="161"/>
      <c r="CD73" s="161"/>
      <c r="CE73" s="161"/>
      <c r="CF73" s="161"/>
      <c r="CG73" s="338"/>
      <c r="CH73" s="209"/>
      <c r="CI73" s="161"/>
      <c r="CJ73" s="161"/>
      <c r="CK73" s="161"/>
      <c r="CL73" s="161"/>
      <c r="CM73" s="369"/>
      <c r="CN73" s="161"/>
      <c r="CO73" s="161"/>
      <c r="CP73" s="161"/>
      <c r="CQ73" s="161"/>
      <c r="CR73" s="369"/>
      <c r="CS73" s="161"/>
      <c r="CT73" s="161"/>
      <c r="CU73" s="161"/>
      <c r="CV73" s="161"/>
      <c r="CW73" s="369"/>
    </row>
    <row r="74" spans="1:135" ht="15.75" customHeight="1">
      <c r="A74" s="16" t="s">
        <v>269</v>
      </c>
      <c r="B74" s="209"/>
      <c r="C74" s="161"/>
      <c r="D74" s="161"/>
      <c r="E74" s="161"/>
      <c r="F74" s="161"/>
      <c r="G74" s="336"/>
      <c r="H74" s="337"/>
      <c r="I74" s="161"/>
      <c r="J74" s="161"/>
      <c r="K74" s="161"/>
      <c r="L74" s="161"/>
      <c r="M74" s="338"/>
      <c r="N74" s="209"/>
      <c r="O74" s="161"/>
      <c r="P74" s="161"/>
      <c r="Q74" s="161"/>
      <c r="R74" s="161"/>
      <c r="S74" s="336"/>
      <c r="T74" s="337"/>
      <c r="U74" s="161"/>
      <c r="V74" s="161"/>
      <c r="W74" s="161"/>
      <c r="X74" s="161"/>
      <c r="Y74" s="338"/>
      <c r="Z74" s="209"/>
      <c r="AA74" s="161"/>
      <c r="AB74" s="161"/>
      <c r="AC74" s="161"/>
      <c r="AD74" s="161"/>
      <c r="AE74" s="336"/>
      <c r="AF74" s="337"/>
      <c r="AG74" s="161"/>
      <c r="AH74" s="161"/>
      <c r="AI74" s="161"/>
      <c r="AJ74" s="161"/>
      <c r="AK74" s="338"/>
      <c r="AL74" s="209"/>
      <c r="AM74" s="161"/>
      <c r="AN74" s="161"/>
      <c r="AO74" s="161"/>
      <c r="AP74" s="161"/>
      <c r="AQ74" s="336"/>
      <c r="AR74" s="337"/>
      <c r="AS74" s="161"/>
      <c r="AT74" s="161"/>
      <c r="AU74" s="161"/>
      <c r="AV74" s="161"/>
      <c r="AW74" s="338"/>
      <c r="AX74" s="209"/>
      <c r="AY74" s="161"/>
      <c r="AZ74" s="161"/>
      <c r="BA74" s="161"/>
      <c r="BB74" s="161"/>
      <c r="BC74" s="336"/>
      <c r="BD74" s="337"/>
      <c r="BE74" s="161"/>
      <c r="BF74" s="161"/>
      <c r="BG74" s="161"/>
      <c r="BH74" s="161"/>
      <c r="BI74" s="338"/>
      <c r="BJ74" s="209"/>
      <c r="BK74" s="161"/>
      <c r="BL74" s="161"/>
      <c r="BM74" s="161"/>
      <c r="BN74" s="161"/>
      <c r="BO74" s="336"/>
      <c r="BP74" s="337"/>
      <c r="BQ74" s="161"/>
      <c r="BR74" s="161"/>
      <c r="BS74" s="161"/>
      <c r="BT74" s="161"/>
      <c r="BU74" s="338"/>
      <c r="BV74" s="209"/>
      <c r="BW74" s="161"/>
      <c r="BX74" s="161"/>
      <c r="BY74" s="161"/>
      <c r="BZ74" s="161"/>
      <c r="CA74" s="336"/>
      <c r="CB74" s="337"/>
      <c r="CC74" s="161"/>
      <c r="CD74" s="161"/>
      <c r="CE74" s="161"/>
      <c r="CF74" s="161"/>
      <c r="CG74" s="338"/>
      <c r="CH74" s="209"/>
      <c r="CI74" s="161"/>
      <c r="CJ74" s="161"/>
      <c r="CK74" s="161"/>
      <c r="CL74" s="161"/>
      <c r="CM74" s="369"/>
      <c r="CN74" s="161"/>
      <c r="CO74" s="161"/>
      <c r="CP74" s="161"/>
      <c r="CQ74" s="161"/>
      <c r="CR74" s="369"/>
      <c r="CS74" s="161"/>
      <c r="CT74" s="161"/>
      <c r="CU74" s="161"/>
      <c r="CV74" s="161"/>
      <c r="CW74" s="369"/>
    </row>
    <row r="75" spans="1:135" s="14" customFormat="1" ht="15.75" customHeight="1">
      <c r="A75" s="79" t="s">
        <v>270</v>
      </c>
      <c r="B75" s="209">
        <v>46</v>
      </c>
      <c r="C75" s="370">
        <v>0</v>
      </c>
      <c r="D75" s="370">
        <v>0</v>
      </c>
      <c r="E75" s="370">
        <v>0</v>
      </c>
      <c r="F75" s="370">
        <v>0</v>
      </c>
      <c r="G75" s="364">
        <f t="shared" ref="G75:G85" si="198">SUM(C75:F75)</f>
        <v>0</v>
      </c>
      <c r="H75" s="371">
        <v>0</v>
      </c>
      <c r="I75" s="370">
        <v>0</v>
      </c>
      <c r="J75" s="370">
        <v>0</v>
      </c>
      <c r="K75" s="370">
        <v>0</v>
      </c>
      <c r="L75" s="365">
        <f t="shared" ref="L75:L85" si="199">SUM(H75:K75)</f>
        <v>0</v>
      </c>
      <c r="M75" s="366">
        <f t="shared" ref="M75:M85" si="200">SUM(L75,G75)</f>
        <v>0</v>
      </c>
      <c r="N75" s="209">
        <v>46</v>
      </c>
      <c r="O75" s="370">
        <v>0</v>
      </c>
      <c r="P75" s="370">
        <v>0</v>
      </c>
      <c r="Q75" s="370">
        <v>0</v>
      </c>
      <c r="R75" s="370">
        <v>0</v>
      </c>
      <c r="S75" s="364">
        <f t="shared" ref="S75:S85" si="201">SUM(O75:R75)</f>
        <v>0</v>
      </c>
      <c r="T75" s="371">
        <v>0</v>
      </c>
      <c r="U75" s="370">
        <v>0</v>
      </c>
      <c r="V75" s="370">
        <v>0</v>
      </c>
      <c r="W75" s="370">
        <v>0</v>
      </c>
      <c r="X75" s="365">
        <f t="shared" ref="X75:X85" si="202">SUM(T75:W75)</f>
        <v>0</v>
      </c>
      <c r="Y75" s="366">
        <f t="shared" ref="Y75:Y85" si="203">SUM(X75,S75)</f>
        <v>0</v>
      </c>
      <c r="Z75" s="209">
        <v>46</v>
      </c>
      <c r="AA75" s="370">
        <v>0</v>
      </c>
      <c r="AB75" s="370">
        <v>0</v>
      </c>
      <c r="AC75" s="370">
        <v>0</v>
      </c>
      <c r="AD75" s="370">
        <v>0</v>
      </c>
      <c r="AE75" s="364">
        <f t="shared" ref="AE75:AE85" si="204">SUM(AA75:AD75)</f>
        <v>0</v>
      </c>
      <c r="AF75" s="371">
        <v>0</v>
      </c>
      <c r="AG75" s="370">
        <v>0</v>
      </c>
      <c r="AH75" s="370">
        <v>0</v>
      </c>
      <c r="AI75" s="370">
        <v>0</v>
      </c>
      <c r="AJ75" s="365">
        <f t="shared" ref="AJ75:AJ85" si="205">SUM(AF75:AI75)</f>
        <v>0</v>
      </c>
      <c r="AK75" s="366">
        <f t="shared" ref="AK75:AK85" si="206">SUM(AJ75,AE75)</f>
        <v>0</v>
      </c>
      <c r="AL75" s="209">
        <v>46</v>
      </c>
      <c r="AM75" s="370">
        <v>0</v>
      </c>
      <c r="AN75" s="370">
        <v>0</v>
      </c>
      <c r="AO75" s="370">
        <v>0</v>
      </c>
      <c r="AP75" s="370">
        <v>0</v>
      </c>
      <c r="AQ75" s="364">
        <f t="shared" ref="AQ75:AQ85" si="207">SUM(AM75:AP75)</f>
        <v>0</v>
      </c>
      <c r="AR75" s="371">
        <v>0</v>
      </c>
      <c r="AS75" s="370">
        <v>0</v>
      </c>
      <c r="AT75" s="370">
        <v>0</v>
      </c>
      <c r="AU75" s="370">
        <v>0</v>
      </c>
      <c r="AV75" s="365">
        <f t="shared" ref="AV75:AV85" si="208">SUM(AR75:AU75)</f>
        <v>0</v>
      </c>
      <c r="AW75" s="366">
        <f t="shared" ref="AW75:AW85" si="209">SUM(AV75,AQ75)</f>
        <v>0</v>
      </c>
      <c r="AX75" s="209">
        <v>46</v>
      </c>
      <c r="AY75" s="370">
        <v>0</v>
      </c>
      <c r="AZ75" s="370">
        <v>0</v>
      </c>
      <c r="BA75" s="370">
        <v>0</v>
      </c>
      <c r="BB75" s="370">
        <v>0</v>
      </c>
      <c r="BC75" s="364">
        <f t="shared" ref="BC75:BC85" si="210">SUM(AY75:BB75)</f>
        <v>0</v>
      </c>
      <c r="BD75" s="371">
        <v>0</v>
      </c>
      <c r="BE75" s="370">
        <v>0</v>
      </c>
      <c r="BF75" s="370">
        <v>0</v>
      </c>
      <c r="BG75" s="370">
        <v>0</v>
      </c>
      <c r="BH75" s="365">
        <f t="shared" ref="BH75:BH85" si="211">SUM(BD75:BG75)</f>
        <v>0</v>
      </c>
      <c r="BI75" s="366">
        <f t="shared" ref="BI75:BI85" si="212">SUM(BH75,BC75)</f>
        <v>0</v>
      </c>
      <c r="BJ75" s="209">
        <v>46</v>
      </c>
      <c r="BK75" s="370"/>
      <c r="BL75" s="370"/>
      <c r="BM75" s="370"/>
      <c r="BN75" s="370"/>
      <c r="BO75" s="364">
        <f t="shared" ref="BO75:BO85" si="213">SUM(BK75:BN75)</f>
        <v>0</v>
      </c>
      <c r="BP75" s="371"/>
      <c r="BQ75" s="370"/>
      <c r="BR75" s="370"/>
      <c r="BS75" s="370"/>
      <c r="BT75" s="365">
        <f t="shared" ref="BT75:BT85" si="214">SUM(BP75:BS75)</f>
        <v>0</v>
      </c>
      <c r="BU75" s="366">
        <f t="shared" ref="BU75:BU85" si="215">SUM(BT75,BO75)</f>
        <v>0</v>
      </c>
      <c r="BV75" s="209">
        <v>46</v>
      </c>
      <c r="BW75" s="370">
        <v>0</v>
      </c>
      <c r="BX75" s="370">
        <v>0</v>
      </c>
      <c r="BY75" s="370">
        <v>0</v>
      </c>
      <c r="BZ75" s="370">
        <v>0</v>
      </c>
      <c r="CA75" s="364">
        <f t="shared" ref="CA75:CA85" si="216">SUM(BW75:BZ75)</f>
        <v>0</v>
      </c>
      <c r="CB75" s="371">
        <v>0</v>
      </c>
      <c r="CC75" s="370">
        <v>0</v>
      </c>
      <c r="CD75" s="370">
        <v>0</v>
      </c>
      <c r="CE75" s="370">
        <v>0</v>
      </c>
      <c r="CF75" s="365">
        <f t="shared" ref="CF75:CF85" si="217">SUM(CB75:CE75)</f>
        <v>0</v>
      </c>
      <c r="CG75" s="366">
        <f t="shared" ref="CG75:CG85" si="218">SUM(CF75,CA75)</f>
        <v>0</v>
      </c>
      <c r="CH75" s="209">
        <v>46</v>
      </c>
      <c r="CI75" s="365">
        <f t="shared" ref="CI75:CL85" si="219">+C75+O75+AA75+AM75+AY75+BK75+BW75</f>
        <v>0</v>
      </c>
      <c r="CJ75" s="365">
        <f t="shared" si="219"/>
        <v>0</v>
      </c>
      <c r="CK75" s="365">
        <f t="shared" si="219"/>
        <v>0</v>
      </c>
      <c r="CL75" s="365">
        <f t="shared" si="219"/>
        <v>0</v>
      </c>
      <c r="CM75" s="367">
        <f t="shared" ref="CM75:CM85" si="220">SUM(G75,S75,BO75,CA75)</f>
        <v>0</v>
      </c>
      <c r="CN75" s="365">
        <f t="shared" ref="CN75:CQ85" si="221">+H75+T75+AF75+AR75+BD75+BP75+CB75</f>
        <v>0</v>
      </c>
      <c r="CO75" s="365">
        <f t="shared" si="221"/>
        <v>0</v>
      </c>
      <c r="CP75" s="365">
        <f t="shared" si="221"/>
        <v>0</v>
      </c>
      <c r="CQ75" s="365">
        <f t="shared" si="221"/>
        <v>0</v>
      </c>
      <c r="CR75" s="367">
        <f t="shared" ref="CR75:CR85" si="222">SUM(L75,X75,BT75,CF75)</f>
        <v>0</v>
      </c>
      <c r="CS75" s="365">
        <f t="shared" ref="CS75:CV85" si="223">CI75+CN75</f>
        <v>0</v>
      </c>
      <c r="CT75" s="365">
        <f t="shared" si="223"/>
        <v>0</v>
      </c>
      <c r="CU75" s="365">
        <f t="shared" si="223"/>
        <v>0</v>
      </c>
      <c r="CV75" s="365">
        <f t="shared" si="223"/>
        <v>0</v>
      </c>
      <c r="CW75" s="367">
        <f t="shared" ref="CW75:CW85" si="224">SUM(CG75,BU75,Y75,M75)</f>
        <v>0</v>
      </c>
      <c r="CX75" s="284"/>
      <c r="CY75" s="284"/>
      <c r="CZ75" s="284"/>
      <c r="DA75" s="284"/>
      <c r="DB75" s="284"/>
      <c r="DC75" s="284"/>
      <c r="DD75" s="284"/>
      <c r="DE75" s="284"/>
      <c r="DF75" s="284"/>
      <c r="DG75" s="284"/>
      <c r="DH75" s="284"/>
      <c r="DI75" s="284"/>
      <c r="DJ75" s="284"/>
      <c r="DK75" s="284"/>
      <c r="DL75" s="284"/>
      <c r="DM75" s="284"/>
      <c r="DN75" s="284"/>
      <c r="DO75" s="284"/>
      <c r="DP75" s="284"/>
      <c r="DQ75" s="284"/>
      <c r="DR75" s="284"/>
      <c r="DS75" s="284"/>
      <c r="DT75" s="284"/>
      <c r="DU75" s="284"/>
      <c r="DV75" s="284"/>
      <c r="DW75" s="284"/>
      <c r="DX75" s="284"/>
      <c r="DY75" s="284"/>
      <c r="DZ75" s="284"/>
      <c r="EA75" s="284"/>
      <c r="EB75" s="284"/>
      <c r="EC75" s="284"/>
      <c r="ED75" s="284"/>
      <c r="EE75" s="284"/>
    </row>
    <row r="76" spans="1:135" ht="15.75" customHeight="1">
      <c r="A76" s="79" t="s">
        <v>272</v>
      </c>
      <c r="B76" s="209">
        <v>47</v>
      </c>
      <c r="C76" s="370"/>
      <c r="D76" s="370"/>
      <c r="E76" s="370"/>
      <c r="F76" s="370"/>
      <c r="G76" s="364">
        <f t="shared" si="198"/>
        <v>0</v>
      </c>
      <c r="H76" s="371"/>
      <c r="I76" s="370"/>
      <c r="J76" s="370"/>
      <c r="K76" s="370"/>
      <c r="L76" s="365">
        <f t="shared" si="199"/>
        <v>0</v>
      </c>
      <c r="M76" s="366">
        <f t="shared" si="200"/>
        <v>0</v>
      </c>
      <c r="N76" s="209">
        <v>47</v>
      </c>
      <c r="O76" s="370"/>
      <c r="P76" s="370"/>
      <c r="Q76" s="370"/>
      <c r="R76" s="370"/>
      <c r="S76" s="364">
        <f t="shared" si="201"/>
        <v>0</v>
      </c>
      <c r="T76" s="371"/>
      <c r="U76" s="370"/>
      <c r="V76" s="370"/>
      <c r="W76" s="370"/>
      <c r="X76" s="365">
        <f t="shared" si="202"/>
        <v>0</v>
      </c>
      <c r="Y76" s="366">
        <f t="shared" si="203"/>
        <v>0</v>
      </c>
      <c r="Z76" s="209">
        <v>47</v>
      </c>
      <c r="AA76" s="370"/>
      <c r="AB76" s="370"/>
      <c r="AC76" s="370"/>
      <c r="AD76" s="370"/>
      <c r="AE76" s="364">
        <f t="shared" si="204"/>
        <v>0</v>
      </c>
      <c r="AF76" s="371"/>
      <c r="AG76" s="370"/>
      <c r="AH76" s="370"/>
      <c r="AI76" s="370"/>
      <c r="AJ76" s="365">
        <f t="shared" si="205"/>
        <v>0</v>
      </c>
      <c r="AK76" s="366">
        <f t="shared" si="206"/>
        <v>0</v>
      </c>
      <c r="AL76" s="209">
        <v>47</v>
      </c>
      <c r="AM76" s="370"/>
      <c r="AN76" s="370"/>
      <c r="AO76" s="370"/>
      <c r="AP76" s="370"/>
      <c r="AQ76" s="364">
        <f t="shared" si="207"/>
        <v>0</v>
      </c>
      <c r="AR76" s="371"/>
      <c r="AS76" s="370"/>
      <c r="AT76" s="370"/>
      <c r="AU76" s="370"/>
      <c r="AV76" s="365">
        <f t="shared" si="208"/>
        <v>0</v>
      </c>
      <c r="AW76" s="366">
        <f t="shared" si="209"/>
        <v>0</v>
      </c>
      <c r="AX76" s="209">
        <v>47</v>
      </c>
      <c r="AY76" s="370"/>
      <c r="AZ76" s="370"/>
      <c r="BA76" s="370"/>
      <c r="BB76" s="370"/>
      <c r="BC76" s="364">
        <f t="shared" si="210"/>
        <v>0</v>
      </c>
      <c r="BD76" s="371"/>
      <c r="BE76" s="370"/>
      <c r="BF76" s="370"/>
      <c r="BG76" s="370"/>
      <c r="BH76" s="365">
        <f t="shared" si="211"/>
        <v>0</v>
      </c>
      <c r="BI76" s="366">
        <f t="shared" si="212"/>
        <v>0</v>
      </c>
      <c r="BJ76" s="209">
        <v>47</v>
      </c>
      <c r="BK76" s="370"/>
      <c r="BL76" s="370"/>
      <c r="BM76" s="370"/>
      <c r="BN76" s="370"/>
      <c r="BO76" s="364">
        <f t="shared" si="213"/>
        <v>0</v>
      </c>
      <c r="BP76" s="371"/>
      <c r="BQ76" s="370"/>
      <c r="BR76" s="370"/>
      <c r="BS76" s="370"/>
      <c r="BT76" s="365">
        <f t="shared" si="214"/>
        <v>0</v>
      </c>
      <c r="BU76" s="366">
        <f t="shared" si="215"/>
        <v>0</v>
      </c>
      <c r="BV76" s="209">
        <v>47</v>
      </c>
      <c r="BW76" s="370"/>
      <c r="BX76" s="370"/>
      <c r="BY76" s="370"/>
      <c r="BZ76" s="370"/>
      <c r="CA76" s="364">
        <f t="shared" si="216"/>
        <v>0</v>
      </c>
      <c r="CB76" s="371"/>
      <c r="CC76" s="370"/>
      <c r="CD76" s="370"/>
      <c r="CE76" s="370"/>
      <c r="CF76" s="365">
        <f t="shared" si="217"/>
        <v>0</v>
      </c>
      <c r="CG76" s="366">
        <f t="shared" si="218"/>
        <v>0</v>
      </c>
      <c r="CH76" s="209">
        <v>47</v>
      </c>
      <c r="CI76" s="365">
        <f t="shared" si="219"/>
        <v>0</v>
      </c>
      <c r="CJ76" s="365">
        <f t="shared" si="219"/>
        <v>0</v>
      </c>
      <c r="CK76" s="365">
        <f t="shared" si="219"/>
        <v>0</v>
      </c>
      <c r="CL76" s="365">
        <f t="shared" si="219"/>
        <v>0</v>
      </c>
      <c r="CM76" s="367">
        <f t="shared" si="220"/>
        <v>0</v>
      </c>
      <c r="CN76" s="365">
        <f t="shared" si="221"/>
        <v>0</v>
      </c>
      <c r="CO76" s="365">
        <f t="shared" si="221"/>
        <v>0</v>
      </c>
      <c r="CP76" s="365">
        <f t="shared" si="221"/>
        <v>0</v>
      </c>
      <c r="CQ76" s="365">
        <f t="shared" si="221"/>
        <v>0</v>
      </c>
      <c r="CR76" s="367">
        <f t="shared" si="222"/>
        <v>0</v>
      </c>
      <c r="CS76" s="365">
        <f t="shared" si="223"/>
        <v>0</v>
      </c>
      <c r="CT76" s="365">
        <f t="shared" si="223"/>
        <v>0</v>
      </c>
      <c r="CU76" s="365">
        <f t="shared" si="223"/>
        <v>0</v>
      </c>
      <c r="CV76" s="365">
        <f t="shared" si="223"/>
        <v>0</v>
      </c>
      <c r="CW76" s="367">
        <f t="shared" si="224"/>
        <v>0</v>
      </c>
    </row>
    <row r="77" spans="1:135" ht="15.75" customHeight="1">
      <c r="A77" s="79" t="s">
        <v>274</v>
      </c>
      <c r="B77" s="209">
        <v>48</v>
      </c>
      <c r="C77" s="370"/>
      <c r="D77" s="370"/>
      <c r="E77" s="370"/>
      <c r="F77" s="370"/>
      <c r="G77" s="364">
        <f t="shared" si="198"/>
        <v>0</v>
      </c>
      <c r="H77" s="371"/>
      <c r="I77" s="370"/>
      <c r="J77" s="370"/>
      <c r="K77" s="370"/>
      <c r="L77" s="365">
        <f t="shared" si="199"/>
        <v>0</v>
      </c>
      <c r="M77" s="366">
        <f t="shared" si="200"/>
        <v>0</v>
      </c>
      <c r="N77" s="209">
        <v>48</v>
      </c>
      <c r="O77" s="370"/>
      <c r="P77" s="370"/>
      <c r="Q77" s="370"/>
      <c r="R77" s="370"/>
      <c r="S77" s="364">
        <f t="shared" si="201"/>
        <v>0</v>
      </c>
      <c r="T77" s="371"/>
      <c r="U77" s="370"/>
      <c r="V77" s="370"/>
      <c r="W77" s="370"/>
      <c r="X77" s="365">
        <f t="shared" si="202"/>
        <v>0</v>
      </c>
      <c r="Y77" s="366">
        <f t="shared" si="203"/>
        <v>0</v>
      </c>
      <c r="Z77" s="209">
        <v>48</v>
      </c>
      <c r="AA77" s="370"/>
      <c r="AB77" s="370"/>
      <c r="AC77" s="370"/>
      <c r="AD77" s="370"/>
      <c r="AE77" s="364">
        <f t="shared" si="204"/>
        <v>0</v>
      </c>
      <c r="AF77" s="371"/>
      <c r="AG77" s="370"/>
      <c r="AH77" s="370"/>
      <c r="AI77" s="370"/>
      <c r="AJ77" s="365">
        <f t="shared" si="205"/>
        <v>0</v>
      </c>
      <c r="AK77" s="366">
        <f t="shared" si="206"/>
        <v>0</v>
      </c>
      <c r="AL77" s="209">
        <v>48</v>
      </c>
      <c r="AM77" s="370"/>
      <c r="AN77" s="370"/>
      <c r="AO77" s="370"/>
      <c r="AP77" s="370"/>
      <c r="AQ77" s="364">
        <f t="shared" si="207"/>
        <v>0</v>
      </c>
      <c r="AR77" s="371"/>
      <c r="AS77" s="370"/>
      <c r="AT77" s="370"/>
      <c r="AU77" s="370"/>
      <c r="AV77" s="365">
        <f t="shared" si="208"/>
        <v>0</v>
      </c>
      <c r="AW77" s="366">
        <f t="shared" si="209"/>
        <v>0</v>
      </c>
      <c r="AX77" s="209">
        <v>48</v>
      </c>
      <c r="AY77" s="370"/>
      <c r="AZ77" s="370"/>
      <c r="BA77" s="370"/>
      <c r="BB77" s="370"/>
      <c r="BC77" s="364">
        <f t="shared" si="210"/>
        <v>0</v>
      </c>
      <c r="BD77" s="371"/>
      <c r="BE77" s="370"/>
      <c r="BF77" s="370"/>
      <c r="BG77" s="370"/>
      <c r="BH77" s="365">
        <f t="shared" si="211"/>
        <v>0</v>
      </c>
      <c r="BI77" s="366">
        <f t="shared" si="212"/>
        <v>0</v>
      </c>
      <c r="BJ77" s="209">
        <v>48</v>
      </c>
      <c r="BK77" s="370"/>
      <c r="BL77" s="370"/>
      <c r="BM77" s="370"/>
      <c r="BN77" s="370"/>
      <c r="BO77" s="364">
        <f t="shared" si="213"/>
        <v>0</v>
      </c>
      <c r="BP77" s="371"/>
      <c r="BQ77" s="370"/>
      <c r="BR77" s="370"/>
      <c r="BS77" s="370"/>
      <c r="BT77" s="365">
        <f t="shared" si="214"/>
        <v>0</v>
      </c>
      <c r="BU77" s="366">
        <f t="shared" si="215"/>
        <v>0</v>
      </c>
      <c r="BV77" s="209">
        <v>48</v>
      </c>
      <c r="BW77" s="370"/>
      <c r="BX77" s="370"/>
      <c r="BY77" s="370"/>
      <c r="BZ77" s="370"/>
      <c r="CA77" s="364">
        <f t="shared" si="216"/>
        <v>0</v>
      </c>
      <c r="CB77" s="371"/>
      <c r="CC77" s="370"/>
      <c r="CD77" s="370"/>
      <c r="CE77" s="370"/>
      <c r="CF77" s="365">
        <f t="shared" si="217"/>
        <v>0</v>
      </c>
      <c r="CG77" s="366">
        <f t="shared" si="218"/>
        <v>0</v>
      </c>
      <c r="CH77" s="209">
        <v>48</v>
      </c>
      <c r="CI77" s="365">
        <f t="shared" si="219"/>
        <v>0</v>
      </c>
      <c r="CJ77" s="365">
        <f t="shared" si="219"/>
        <v>0</v>
      </c>
      <c r="CK77" s="365">
        <f t="shared" si="219"/>
        <v>0</v>
      </c>
      <c r="CL77" s="365">
        <f t="shared" si="219"/>
        <v>0</v>
      </c>
      <c r="CM77" s="367">
        <f t="shared" si="220"/>
        <v>0</v>
      </c>
      <c r="CN77" s="365">
        <f t="shared" si="221"/>
        <v>0</v>
      </c>
      <c r="CO77" s="365">
        <f t="shared" si="221"/>
        <v>0</v>
      </c>
      <c r="CP77" s="365">
        <f t="shared" si="221"/>
        <v>0</v>
      </c>
      <c r="CQ77" s="365">
        <f t="shared" si="221"/>
        <v>0</v>
      </c>
      <c r="CR77" s="367">
        <f t="shared" si="222"/>
        <v>0</v>
      </c>
      <c r="CS77" s="365">
        <f t="shared" si="223"/>
        <v>0</v>
      </c>
      <c r="CT77" s="365">
        <f t="shared" si="223"/>
        <v>0</v>
      </c>
      <c r="CU77" s="365">
        <f t="shared" si="223"/>
        <v>0</v>
      </c>
      <c r="CV77" s="365">
        <f t="shared" si="223"/>
        <v>0</v>
      </c>
      <c r="CW77" s="367">
        <f t="shared" si="224"/>
        <v>0</v>
      </c>
    </row>
    <row r="78" spans="1:135" ht="15.75" customHeight="1">
      <c r="A78" s="79" t="s">
        <v>276</v>
      </c>
      <c r="B78" s="209">
        <v>49</v>
      </c>
      <c r="C78" s="370"/>
      <c r="D78" s="370"/>
      <c r="E78" s="370"/>
      <c r="F78" s="370"/>
      <c r="G78" s="364">
        <f t="shared" si="198"/>
        <v>0</v>
      </c>
      <c r="H78" s="371"/>
      <c r="I78" s="370"/>
      <c r="J78" s="370"/>
      <c r="K78" s="370"/>
      <c r="L78" s="365">
        <f t="shared" si="199"/>
        <v>0</v>
      </c>
      <c r="M78" s="366">
        <f t="shared" si="200"/>
        <v>0</v>
      </c>
      <c r="N78" s="209">
        <v>49</v>
      </c>
      <c r="O78" s="370"/>
      <c r="P78" s="370"/>
      <c r="Q78" s="370"/>
      <c r="R78" s="370"/>
      <c r="S78" s="364">
        <f t="shared" si="201"/>
        <v>0</v>
      </c>
      <c r="T78" s="371"/>
      <c r="U78" s="370"/>
      <c r="V78" s="370"/>
      <c r="W78" s="370"/>
      <c r="X78" s="365">
        <f t="shared" si="202"/>
        <v>0</v>
      </c>
      <c r="Y78" s="366">
        <f t="shared" si="203"/>
        <v>0</v>
      </c>
      <c r="Z78" s="209">
        <v>49</v>
      </c>
      <c r="AA78" s="370"/>
      <c r="AB78" s="370"/>
      <c r="AC78" s="370"/>
      <c r="AD78" s="370"/>
      <c r="AE78" s="364">
        <f t="shared" si="204"/>
        <v>0</v>
      </c>
      <c r="AF78" s="371"/>
      <c r="AG78" s="370"/>
      <c r="AH78" s="370"/>
      <c r="AI78" s="370"/>
      <c r="AJ78" s="365">
        <f t="shared" si="205"/>
        <v>0</v>
      </c>
      <c r="AK78" s="366">
        <f t="shared" si="206"/>
        <v>0</v>
      </c>
      <c r="AL78" s="209">
        <v>49</v>
      </c>
      <c r="AM78" s="370"/>
      <c r="AN78" s="370"/>
      <c r="AO78" s="370"/>
      <c r="AP78" s="370"/>
      <c r="AQ78" s="364">
        <f t="shared" si="207"/>
        <v>0</v>
      </c>
      <c r="AR78" s="371"/>
      <c r="AS78" s="370"/>
      <c r="AT78" s="370"/>
      <c r="AU78" s="370"/>
      <c r="AV78" s="365">
        <f t="shared" si="208"/>
        <v>0</v>
      </c>
      <c r="AW78" s="366">
        <f t="shared" si="209"/>
        <v>0</v>
      </c>
      <c r="AX78" s="209">
        <v>49</v>
      </c>
      <c r="AY78" s="370"/>
      <c r="AZ78" s="370"/>
      <c r="BA78" s="370"/>
      <c r="BB78" s="370"/>
      <c r="BC78" s="364">
        <f t="shared" si="210"/>
        <v>0</v>
      </c>
      <c r="BD78" s="371"/>
      <c r="BE78" s="370"/>
      <c r="BF78" s="370"/>
      <c r="BG78" s="370"/>
      <c r="BH78" s="365">
        <f t="shared" si="211"/>
        <v>0</v>
      </c>
      <c r="BI78" s="366">
        <f t="shared" si="212"/>
        <v>0</v>
      </c>
      <c r="BJ78" s="209">
        <v>49</v>
      </c>
      <c r="BK78" s="370"/>
      <c r="BL78" s="370"/>
      <c r="BM78" s="370"/>
      <c r="BN78" s="370"/>
      <c r="BO78" s="364">
        <f t="shared" si="213"/>
        <v>0</v>
      </c>
      <c r="BP78" s="371"/>
      <c r="BQ78" s="370"/>
      <c r="BR78" s="370"/>
      <c r="BS78" s="370"/>
      <c r="BT78" s="365">
        <f t="shared" si="214"/>
        <v>0</v>
      </c>
      <c r="BU78" s="366">
        <f t="shared" si="215"/>
        <v>0</v>
      </c>
      <c r="BV78" s="209">
        <v>49</v>
      </c>
      <c r="BW78" s="370"/>
      <c r="BX78" s="370"/>
      <c r="BY78" s="370"/>
      <c r="BZ78" s="370"/>
      <c r="CA78" s="364">
        <f t="shared" si="216"/>
        <v>0</v>
      </c>
      <c r="CB78" s="371"/>
      <c r="CC78" s="370"/>
      <c r="CD78" s="370"/>
      <c r="CE78" s="370"/>
      <c r="CF78" s="365">
        <f t="shared" si="217"/>
        <v>0</v>
      </c>
      <c r="CG78" s="366">
        <f t="shared" si="218"/>
        <v>0</v>
      </c>
      <c r="CH78" s="209">
        <v>49</v>
      </c>
      <c r="CI78" s="365">
        <f t="shared" si="219"/>
        <v>0</v>
      </c>
      <c r="CJ78" s="365">
        <f t="shared" si="219"/>
        <v>0</v>
      </c>
      <c r="CK78" s="365">
        <f t="shared" si="219"/>
        <v>0</v>
      </c>
      <c r="CL78" s="365">
        <f t="shared" si="219"/>
        <v>0</v>
      </c>
      <c r="CM78" s="367">
        <f t="shared" si="220"/>
        <v>0</v>
      </c>
      <c r="CN78" s="365">
        <f t="shared" si="221"/>
        <v>0</v>
      </c>
      <c r="CO78" s="365">
        <f t="shared" si="221"/>
        <v>0</v>
      </c>
      <c r="CP78" s="365">
        <f t="shared" si="221"/>
        <v>0</v>
      </c>
      <c r="CQ78" s="365">
        <f t="shared" si="221"/>
        <v>0</v>
      </c>
      <c r="CR78" s="367">
        <f t="shared" si="222"/>
        <v>0</v>
      </c>
      <c r="CS78" s="365">
        <f t="shared" si="223"/>
        <v>0</v>
      </c>
      <c r="CT78" s="365">
        <f t="shared" si="223"/>
        <v>0</v>
      </c>
      <c r="CU78" s="365">
        <f t="shared" si="223"/>
        <v>0</v>
      </c>
      <c r="CV78" s="365">
        <f t="shared" si="223"/>
        <v>0</v>
      </c>
      <c r="CW78" s="367">
        <f t="shared" si="224"/>
        <v>0</v>
      </c>
    </row>
    <row r="79" spans="1:135" ht="15.75" customHeight="1">
      <c r="A79" s="79" t="s">
        <v>278</v>
      </c>
      <c r="B79" s="209">
        <v>50</v>
      </c>
      <c r="C79" s="370"/>
      <c r="D79" s="370"/>
      <c r="E79" s="370"/>
      <c r="F79" s="370"/>
      <c r="G79" s="364">
        <f t="shared" si="198"/>
        <v>0</v>
      </c>
      <c r="H79" s="371"/>
      <c r="I79" s="370"/>
      <c r="J79" s="370"/>
      <c r="K79" s="370"/>
      <c r="L79" s="365">
        <f t="shared" si="199"/>
        <v>0</v>
      </c>
      <c r="M79" s="366">
        <f t="shared" si="200"/>
        <v>0</v>
      </c>
      <c r="N79" s="209">
        <v>50</v>
      </c>
      <c r="O79" s="370"/>
      <c r="P79" s="370"/>
      <c r="Q79" s="370"/>
      <c r="R79" s="370"/>
      <c r="S79" s="364">
        <f t="shared" si="201"/>
        <v>0</v>
      </c>
      <c r="T79" s="371"/>
      <c r="U79" s="370"/>
      <c r="V79" s="370"/>
      <c r="W79" s="370"/>
      <c r="X79" s="365">
        <f t="shared" si="202"/>
        <v>0</v>
      </c>
      <c r="Y79" s="366">
        <f t="shared" si="203"/>
        <v>0</v>
      </c>
      <c r="Z79" s="209">
        <v>50</v>
      </c>
      <c r="AA79" s="370"/>
      <c r="AB79" s="370"/>
      <c r="AC79" s="370"/>
      <c r="AD79" s="370"/>
      <c r="AE79" s="364">
        <f t="shared" si="204"/>
        <v>0</v>
      </c>
      <c r="AF79" s="371"/>
      <c r="AG79" s="370"/>
      <c r="AH79" s="370"/>
      <c r="AI79" s="370"/>
      <c r="AJ79" s="365">
        <f t="shared" si="205"/>
        <v>0</v>
      </c>
      <c r="AK79" s="366">
        <f t="shared" si="206"/>
        <v>0</v>
      </c>
      <c r="AL79" s="209">
        <v>50</v>
      </c>
      <c r="AM79" s="370"/>
      <c r="AN79" s="370"/>
      <c r="AO79" s="370"/>
      <c r="AP79" s="370"/>
      <c r="AQ79" s="364">
        <f t="shared" si="207"/>
        <v>0</v>
      </c>
      <c r="AR79" s="371"/>
      <c r="AS79" s="370"/>
      <c r="AT79" s="370"/>
      <c r="AU79" s="370"/>
      <c r="AV79" s="365">
        <f t="shared" si="208"/>
        <v>0</v>
      </c>
      <c r="AW79" s="366">
        <f t="shared" si="209"/>
        <v>0</v>
      </c>
      <c r="AX79" s="209">
        <v>50</v>
      </c>
      <c r="AY79" s="370"/>
      <c r="AZ79" s="370"/>
      <c r="BA79" s="370"/>
      <c r="BB79" s="370"/>
      <c r="BC79" s="364">
        <f t="shared" si="210"/>
        <v>0</v>
      </c>
      <c r="BD79" s="371"/>
      <c r="BE79" s="370"/>
      <c r="BF79" s="370"/>
      <c r="BG79" s="370"/>
      <c r="BH79" s="365">
        <f t="shared" si="211"/>
        <v>0</v>
      </c>
      <c r="BI79" s="366">
        <f t="shared" si="212"/>
        <v>0</v>
      </c>
      <c r="BJ79" s="209">
        <v>50</v>
      </c>
      <c r="BK79" s="370"/>
      <c r="BL79" s="370"/>
      <c r="BM79" s="370"/>
      <c r="BN79" s="370"/>
      <c r="BO79" s="364">
        <f t="shared" si="213"/>
        <v>0</v>
      </c>
      <c r="BP79" s="371"/>
      <c r="BQ79" s="370"/>
      <c r="BR79" s="370"/>
      <c r="BS79" s="370"/>
      <c r="BT79" s="365">
        <f t="shared" si="214"/>
        <v>0</v>
      </c>
      <c r="BU79" s="366">
        <f t="shared" si="215"/>
        <v>0</v>
      </c>
      <c r="BV79" s="209">
        <v>50</v>
      </c>
      <c r="BW79" s="370"/>
      <c r="BX79" s="370"/>
      <c r="BY79" s="370"/>
      <c r="BZ79" s="370"/>
      <c r="CA79" s="364">
        <f t="shared" si="216"/>
        <v>0</v>
      </c>
      <c r="CB79" s="371"/>
      <c r="CC79" s="370"/>
      <c r="CD79" s="370"/>
      <c r="CE79" s="370"/>
      <c r="CF79" s="365">
        <f t="shared" si="217"/>
        <v>0</v>
      </c>
      <c r="CG79" s="366">
        <f t="shared" si="218"/>
        <v>0</v>
      </c>
      <c r="CH79" s="209">
        <v>50</v>
      </c>
      <c r="CI79" s="365">
        <f t="shared" si="219"/>
        <v>0</v>
      </c>
      <c r="CJ79" s="365">
        <f t="shared" si="219"/>
        <v>0</v>
      </c>
      <c r="CK79" s="365">
        <f t="shared" si="219"/>
        <v>0</v>
      </c>
      <c r="CL79" s="365">
        <f t="shared" si="219"/>
        <v>0</v>
      </c>
      <c r="CM79" s="367">
        <f t="shared" si="220"/>
        <v>0</v>
      </c>
      <c r="CN79" s="365">
        <f t="shared" si="221"/>
        <v>0</v>
      </c>
      <c r="CO79" s="365">
        <f t="shared" si="221"/>
        <v>0</v>
      </c>
      <c r="CP79" s="365">
        <f t="shared" si="221"/>
        <v>0</v>
      </c>
      <c r="CQ79" s="365">
        <f t="shared" si="221"/>
        <v>0</v>
      </c>
      <c r="CR79" s="367">
        <f t="shared" si="222"/>
        <v>0</v>
      </c>
      <c r="CS79" s="365">
        <f t="shared" si="223"/>
        <v>0</v>
      </c>
      <c r="CT79" s="365">
        <f t="shared" si="223"/>
        <v>0</v>
      </c>
      <c r="CU79" s="365">
        <f t="shared" si="223"/>
        <v>0</v>
      </c>
      <c r="CV79" s="365">
        <f t="shared" si="223"/>
        <v>0</v>
      </c>
      <c r="CW79" s="367">
        <f t="shared" si="224"/>
        <v>0</v>
      </c>
    </row>
    <row r="80" spans="1:135" ht="15.75" customHeight="1">
      <c r="A80" s="79" t="s">
        <v>280</v>
      </c>
      <c r="B80" s="209">
        <v>51</v>
      </c>
      <c r="C80" s="370">
        <v>0</v>
      </c>
      <c r="D80" s="370">
        <v>0</v>
      </c>
      <c r="E80" s="370">
        <v>0</v>
      </c>
      <c r="F80" s="370">
        <v>0</v>
      </c>
      <c r="G80" s="364">
        <f t="shared" si="198"/>
        <v>0</v>
      </c>
      <c r="H80" s="371">
        <v>0</v>
      </c>
      <c r="I80" s="370">
        <v>0</v>
      </c>
      <c r="J80" s="370">
        <v>0</v>
      </c>
      <c r="K80" s="370">
        <v>0</v>
      </c>
      <c r="L80" s="365">
        <f t="shared" si="199"/>
        <v>0</v>
      </c>
      <c r="M80" s="366">
        <f t="shared" si="200"/>
        <v>0</v>
      </c>
      <c r="N80" s="209">
        <v>51</v>
      </c>
      <c r="O80" s="370">
        <v>0</v>
      </c>
      <c r="P80" s="370">
        <v>0</v>
      </c>
      <c r="Q80" s="370">
        <v>0</v>
      </c>
      <c r="R80" s="370">
        <v>0</v>
      </c>
      <c r="S80" s="364">
        <f t="shared" si="201"/>
        <v>0</v>
      </c>
      <c r="T80" s="371">
        <v>0</v>
      </c>
      <c r="U80" s="370">
        <v>0</v>
      </c>
      <c r="V80" s="370">
        <v>0</v>
      </c>
      <c r="W80" s="370">
        <v>0</v>
      </c>
      <c r="X80" s="365">
        <f t="shared" si="202"/>
        <v>0</v>
      </c>
      <c r="Y80" s="366">
        <f t="shared" si="203"/>
        <v>0</v>
      </c>
      <c r="Z80" s="209">
        <v>51</v>
      </c>
      <c r="AA80" s="370">
        <v>0</v>
      </c>
      <c r="AB80" s="370">
        <v>0</v>
      </c>
      <c r="AC80" s="370">
        <v>0</v>
      </c>
      <c r="AD80" s="370">
        <v>0</v>
      </c>
      <c r="AE80" s="364">
        <f t="shared" si="204"/>
        <v>0</v>
      </c>
      <c r="AF80" s="371">
        <v>0</v>
      </c>
      <c r="AG80" s="370">
        <v>0</v>
      </c>
      <c r="AH80" s="370">
        <v>0</v>
      </c>
      <c r="AI80" s="370">
        <v>0</v>
      </c>
      <c r="AJ80" s="365">
        <f t="shared" si="205"/>
        <v>0</v>
      </c>
      <c r="AK80" s="366">
        <f t="shared" si="206"/>
        <v>0</v>
      </c>
      <c r="AL80" s="209">
        <v>51</v>
      </c>
      <c r="AM80" s="370">
        <v>0</v>
      </c>
      <c r="AN80" s="370">
        <v>0</v>
      </c>
      <c r="AO80" s="370">
        <v>0</v>
      </c>
      <c r="AP80" s="370">
        <v>0</v>
      </c>
      <c r="AQ80" s="364">
        <f t="shared" si="207"/>
        <v>0</v>
      </c>
      <c r="AR80" s="371">
        <v>0</v>
      </c>
      <c r="AS80" s="370">
        <v>0</v>
      </c>
      <c r="AT80" s="370">
        <v>0</v>
      </c>
      <c r="AU80" s="370">
        <v>0</v>
      </c>
      <c r="AV80" s="365">
        <f t="shared" si="208"/>
        <v>0</v>
      </c>
      <c r="AW80" s="366">
        <f t="shared" si="209"/>
        <v>0</v>
      </c>
      <c r="AX80" s="209">
        <v>51</v>
      </c>
      <c r="AY80" s="370">
        <v>0</v>
      </c>
      <c r="AZ80" s="370">
        <v>0</v>
      </c>
      <c r="BA80" s="370">
        <v>0</v>
      </c>
      <c r="BB80" s="370">
        <v>0</v>
      </c>
      <c r="BC80" s="364">
        <f t="shared" si="210"/>
        <v>0</v>
      </c>
      <c r="BD80" s="371">
        <v>0</v>
      </c>
      <c r="BE80" s="370">
        <v>0</v>
      </c>
      <c r="BF80" s="370">
        <v>0</v>
      </c>
      <c r="BG80" s="370">
        <v>0</v>
      </c>
      <c r="BH80" s="365">
        <f t="shared" si="211"/>
        <v>0</v>
      </c>
      <c r="BI80" s="366">
        <f t="shared" si="212"/>
        <v>0</v>
      </c>
      <c r="BJ80" s="209">
        <v>51</v>
      </c>
      <c r="BK80" s="370"/>
      <c r="BL80" s="370"/>
      <c r="BM80" s="370"/>
      <c r="BN80" s="370"/>
      <c r="BO80" s="364">
        <f t="shared" si="213"/>
        <v>0</v>
      </c>
      <c r="BP80" s="371"/>
      <c r="BQ80" s="370"/>
      <c r="BR80" s="370"/>
      <c r="BS80" s="370"/>
      <c r="BT80" s="365">
        <f t="shared" si="214"/>
        <v>0</v>
      </c>
      <c r="BU80" s="366">
        <f t="shared" si="215"/>
        <v>0</v>
      </c>
      <c r="BV80" s="209">
        <v>51</v>
      </c>
      <c r="BW80" s="370">
        <v>0</v>
      </c>
      <c r="BX80" s="370">
        <v>0</v>
      </c>
      <c r="BY80" s="370">
        <v>0</v>
      </c>
      <c r="BZ80" s="370">
        <v>0</v>
      </c>
      <c r="CA80" s="364">
        <f t="shared" si="216"/>
        <v>0</v>
      </c>
      <c r="CB80" s="371">
        <v>0</v>
      </c>
      <c r="CC80" s="370">
        <v>0</v>
      </c>
      <c r="CD80" s="370">
        <v>0</v>
      </c>
      <c r="CE80" s="370">
        <v>0</v>
      </c>
      <c r="CF80" s="365">
        <f t="shared" si="217"/>
        <v>0</v>
      </c>
      <c r="CG80" s="366">
        <f t="shared" si="218"/>
        <v>0</v>
      </c>
      <c r="CH80" s="209">
        <v>51</v>
      </c>
      <c r="CI80" s="365">
        <f t="shared" si="219"/>
        <v>0</v>
      </c>
      <c r="CJ80" s="365">
        <f t="shared" si="219"/>
        <v>0</v>
      </c>
      <c r="CK80" s="365">
        <f t="shared" si="219"/>
        <v>0</v>
      </c>
      <c r="CL80" s="365">
        <f t="shared" si="219"/>
        <v>0</v>
      </c>
      <c r="CM80" s="367">
        <f t="shared" si="220"/>
        <v>0</v>
      </c>
      <c r="CN80" s="365">
        <f t="shared" si="221"/>
        <v>0</v>
      </c>
      <c r="CO80" s="365">
        <f t="shared" si="221"/>
        <v>0</v>
      </c>
      <c r="CP80" s="365">
        <f t="shared" si="221"/>
        <v>0</v>
      </c>
      <c r="CQ80" s="365">
        <f t="shared" si="221"/>
        <v>0</v>
      </c>
      <c r="CR80" s="367">
        <f t="shared" si="222"/>
        <v>0</v>
      </c>
      <c r="CS80" s="365">
        <f t="shared" si="223"/>
        <v>0</v>
      </c>
      <c r="CT80" s="365">
        <f t="shared" si="223"/>
        <v>0</v>
      </c>
      <c r="CU80" s="365">
        <f t="shared" si="223"/>
        <v>0</v>
      </c>
      <c r="CV80" s="365">
        <f t="shared" si="223"/>
        <v>0</v>
      </c>
      <c r="CW80" s="367">
        <f t="shared" si="224"/>
        <v>0</v>
      </c>
    </row>
    <row r="81" spans="1:135" ht="15.75" customHeight="1">
      <c r="A81" s="79" t="s">
        <v>282</v>
      </c>
      <c r="B81" s="209">
        <v>52</v>
      </c>
      <c r="C81" s="370"/>
      <c r="D81" s="370"/>
      <c r="E81" s="370"/>
      <c r="F81" s="370"/>
      <c r="G81" s="364">
        <f t="shared" si="198"/>
        <v>0</v>
      </c>
      <c r="H81" s="371"/>
      <c r="I81" s="370"/>
      <c r="J81" s="370"/>
      <c r="K81" s="370"/>
      <c r="L81" s="365">
        <f t="shared" si="199"/>
        <v>0</v>
      </c>
      <c r="M81" s="366">
        <f t="shared" si="200"/>
        <v>0</v>
      </c>
      <c r="N81" s="209">
        <v>52</v>
      </c>
      <c r="O81" s="370"/>
      <c r="P81" s="370"/>
      <c r="Q81" s="370"/>
      <c r="R81" s="370"/>
      <c r="S81" s="364">
        <f t="shared" si="201"/>
        <v>0</v>
      </c>
      <c r="T81" s="371"/>
      <c r="U81" s="370"/>
      <c r="V81" s="370"/>
      <c r="W81" s="370"/>
      <c r="X81" s="365">
        <f t="shared" si="202"/>
        <v>0</v>
      </c>
      <c r="Y81" s="366">
        <f t="shared" si="203"/>
        <v>0</v>
      </c>
      <c r="Z81" s="209">
        <v>52</v>
      </c>
      <c r="AA81" s="370"/>
      <c r="AB81" s="370"/>
      <c r="AC81" s="370"/>
      <c r="AD81" s="370"/>
      <c r="AE81" s="364">
        <f t="shared" si="204"/>
        <v>0</v>
      </c>
      <c r="AF81" s="371"/>
      <c r="AG81" s="370"/>
      <c r="AH81" s="370"/>
      <c r="AI81" s="370"/>
      <c r="AJ81" s="365">
        <f t="shared" si="205"/>
        <v>0</v>
      </c>
      <c r="AK81" s="366">
        <f t="shared" si="206"/>
        <v>0</v>
      </c>
      <c r="AL81" s="209">
        <v>52</v>
      </c>
      <c r="AM81" s="370"/>
      <c r="AN81" s="370"/>
      <c r="AO81" s="370"/>
      <c r="AP81" s="370"/>
      <c r="AQ81" s="364">
        <f t="shared" si="207"/>
        <v>0</v>
      </c>
      <c r="AR81" s="371"/>
      <c r="AS81" s="370"/>
      <c r="AT81" s="370"/>
      <c r="AU81" s="370"/>
      <c r="AV81" s="365">
        <f t="shared" si="208"/>
        <v>0</v>
      </c>
      <c r="AW81" s="366">
        <f t="shared" si="209"/>
        <v>0</v>
      </c>
      <c r="AX81" s="209">
        <v>52</v>
      </c>
      <c r="AY81" s="370"/>
      <c r="AZ81" s="370"/>
      <c r="BA81" s="370"/>
      <c r="BB81" s="370"/>
      <c r="BC81" s="364">
        <f t="shared" si="210"/>
        <v>0</v>
      </c>
      <c r="BD81" s="371"/>
      <c r="BE81" s="370"/>
      <c r="BF81" s="370"/>
      <c r="BG81" s="370"/>
      <c r="BH81" s="365">
        <f t="shared" si="211"/>
        <v>0</v>
      </c>
      <c r="BI81" s="366">
        <f t="shared" si="212"/>
        <v>0</v>
      </c>
      <c r="BJ81" s="209">
        <v>52</v>
      </c>
      <c r="BK81" s="370"/>
      <c r="BL81" s="370"/>
      <c r="BM81" s="370"/>
      <c r="BN81" s="370"/>
      <c r="BO81" s="364">
        <f t="shared" si="213"/>
        <v>0</v>
      </c>
      <c r="BP81" s="371"/>
      <c r="BQ81" s="370"/>
      <c r="BR81" s="370"/>
      <c r="BS81" s="370"/>
      <c r="BT81" s="365">
        <f t="shared" si="214"/>
        <v>0</v>
      </c>
      <c r="BU81" s="366">
        <f t="shared" si="215"/>
        <v>0</v>
      </c>
      <c r="BV81" s="209">
        <v>52</v>
      </c>
      <c r="BW81" s="370"/>
      <c r="BX81" s="370"/>
      <c r="BY81" s="370"/>
      <c r="BZ81" s="370"/>
      <c r="CA81" s="364">
        <f t="shared" si="216"/>
        <v>0</v>
      </c>
      <c r="CB81" s="371"/>
      <c r="CC81" s="370"/>
      <c r="CD81" s="370"/>
      <c r="CE81" s="370"/>
      <c r="CF81" s="365">
        <f t="shared" si="217"/>
        <v>0</v>
      </c>
      <c r="CG81" s="366">
        <f t="shared" si="218"/>
        <v>0</v>
      </c>
      <c r="CH81" s="209">
        <v>52</v>
      </c>
      <c r="CI81" s="365">
        <f t="shared" si="219"/>
        <v>0</v>
      </c>
      <c r="CJ81" s="365">
        <f t="shared" si="219"/>
        <v>0</v>
      </c>
      <c r="CK81" s="365">
        <f t="shared" si="219"/>
        <v>0</v>
      </c>
      <c r="CL81" s="365">
        <f t="shared" si="219"/>
        <v>0</v>
      </c>
      <c r="CM81" s="367">
        <f t="shared" si="220"/>
        <v>0</v>
      </c>
      <c r="CN81" s="365">
        <f t="shared" si="221"/>
        <v>0</v>
      </c>
      <c r="CO81" s="365">
        <f t="shared" si="221"/>
        <v>0</v>
      </c>
      <c r="CP81" s="365">
        <f t="shared" si="221"/>
        <v>0</v>
      </c>
      <c r="CQ81" s="365">
        <f t="shared" si="221"/>
        <v>0</v>
      </c>
      <c r="CR81" s="367">
        <f t="shared" si="222"/>
        <v>0</v>
      </c>
      <c r="CS81" s="365">
        <f t="shared" si="223"/>
        <v>0</v>
      </c>
      <c r="CT81" s="365">
        <f t="shared" si="223"/>
        <v>0</v>
      </c>
      <c r="CU81" s="365">
        <f t="shared" si="223"/>
        <v>0</v>
      </c>
      <c r="CV81" s="365">
        <f t="shared" si="223"/>
        <v>0</v>
      </c>
      <c r="CW81" s="367">
        <f t="shared" si="224"/>
        <v>0</v>
      </c>
    </row>
    <row r="82" spans="1:135" ht="15.75" customHeight="1">
      <c r="A82" s="79" t="s">
        <v>284</v>
      </c>
      <c r="B82" s="209">
        <v>53</v>
      </c>
      <c r="C82" s="370"/>
      <c r="D82" s="370"/>
      <c r="E82" s="370"/>
      <c r="F82" s="370"/>
      <c r="G82" s="364">
        <f t="shared" si="198"/>
        <v>0</v>
      </c>
      <c r="H82" s="371"/>
      <c r="I82" s="370"/>
      <c r="J82" s="370"/>
      <c r="K82" s="370"/>
      <c r="L82" s="365">
        <f t="shared" si="199"/>
        <v>0</v>
      </c>
      <c r="M82" s="366">
        <f t="shared" si="200"/>
        <v>0</v>
      </c>
      <c r="N82" s="209">
        <v>53</v>
      </c>
      <c r="O82" s="370"/>
      <c r="P82" s="370"/>
      <c r="Q82" s="370"/>
      <c r="R82" s="370"/>
      <c r="S82" s="364">
        <f t="shared" si="201"/>
        <v>0</v>
      </c>
      <c r="T82" s="371"/>
      <c r="U82" s="370"/>
      <c r="V82" s="370"/>
      <c r="W82" s="370"/>
      <c r="X82" s="365">
        <f t="shared" si="202"/>
        <v>0</v>
      </c>
      <c r="Y82" s="366">
        <f t="shared" si="203"/>
        <v>0</v>
      </c>
      <c r="Z82" s="209">
        <v>53</v>
      </c>
      <c r="AA82" s="370"/>
      <c r="AB82" s="370"/>
      <c r="AC82" s="370"/>
      <c r="AD82" s="370"/>
      <c r="AE82" s="364">
        <f t="shared" si="204"/>
        <v>0</v>
      </c>
      <c r="AF82" s="371"/>
      <c r="AG82" s="370"/>
      <c r="AH82" s="370"/>
      <c r="AI82" s="370"/>
      <c r="AJ82" s="365">
        <f t="shared" si="205"/>
        <v>0</v>
      </c>
      <c r="AK82" s="366">
        <f t="shared" si="206"/>
        <v>0</v>
      </c>
      <c r="AL82" s="209">
        <v>53</v>
      </c>
      <c r="AM82" s="370"/>
      <c r="AN82" s="370"/>
      <c r="AO82" s="370"/>
      <c r="AP82" s="370"/>
      <c r="AQ82" s="364">
        <f t="shared" si="207"/>
        <v>0</v>
      </c>
      <c r="AR82" s="371"/>
      <c r="AS82" s="370"/>
      <c r="AT82" s="370"/>
      <c r="AU82" s="370"/>
      <c r="AV82" s="365">
        <f t="shared" si="208"/>
        <v>0</v>
      </c>
      <c r="AW82" s="366">
        <f t="shared" si="209"/>
        <v>0</v>
      </c>
      <c r="AX82" s="209">
        <v>53</v>
      </c>
      <c r="AY82" s="370"/>
      <c r="AZ82" s="370"/>
      <c r="BA82" s="370"/>
      <c r="BB82" s="370"/>
      <c r="BC82" s="364">
        <f t="shared" si="210"/>
        <v>0</v>
      </c>
      <c r="BD82" s="371"/>
      <c r="BE82" s="370"/>
      <c r="BF82" s="370"/>
      <c r="BG82" s="370"/>
      <c r="BH82" s="365">
        <f t="shared" si="211"/>
        <v>0</v>
      </c>
      <c r="BI82" s="366">
        <f t="shared" si="212"/>
        <v>0</v>
      </c>
      <c r="BJ82" s="209">
        <v>53</v>
      </c>
      <c r="BK82" s="370"/>
      <c r="BL82" s="370"/>
      <c r="BM82" s="370"/>
      <c r="BN82" s="370"/>
      <c r="BO82" s="364">
        <f t="shared" si="213"/>
        <v>0</v>
      </c>
      <c r="BP82" s="371"/>
      <c r="BQ82" s="370"/>
      <c r="BR82" s="370"/>
      <c r="BS82" s="370"/>
      <c r="BT82" s="365">
        <f t="shared" si="214"/>
        <v>0</v>
      </c>
      <c r="BU82" s="366">
        <f t="shared" si="215"/>
        <v>0</v>
      </c>
      <c r="BV82" s="209">
        <v>53</v>
      </c>
      <c r="BW82" s="370"/>
      <c r="BX82" s="370"/>
      <c r="BY82" s="370"/>
      <c r="BZ82" s="370"/>
      <c r="CA82" s="364">
        <f t="shared" si="216"/>
        <v>0</v>
      </c>
      <c r="CB82" s="371"/>
      <c r="CC82" s="370"/>
      <c r="CD82" s="370"/>
      <c r="CE82" s="370"/>
      <c r="CF82" s="365">
        <f t="shared" si="217"/>
        <v>0</v>
      </c>
      <c r="CG82" s="366">
        <f t="shared" si="218"/>
        <v>0</v>
      </c>
      <c r="CH82" s="209">
        <v>53</v>
      </c>
      <c r="CI82" s="365">
        <f t="shared" si="219"/>
        <v>0</v>
      </c>
      <c r="CJ82" s="365">
        <f t="shared" si="219"/>
        <v>0</v>
      </c>
      <c r="CK82" s="365">
        <f t="shared" si="219"/>
        <v>0</v>
      </c>
      <c r="CL82" s="365">
        <f t="shared" si="219"/>
        <v>0</v>
      </c>
      <c r="CM82" s="367">
        <f t="shared" si="220"/>
        <v>0</v>
      </c>
      <c r="CN82" s="365">
        <f t="shared" si="221"/>
        <v>0</v>
      </c>
      <c r="CO82" s="365">
        <f t="shared" si="221"/>
        <v>0</v>
      </c>
      <c r="CP82" s="365">
        <f t="shared" si="221"/>
        <v>0</v>
      </c>
      <c r="CQ82" s="365">
        <f t="shared" si="221"/>
        <v>0</v>
      </c>
      <c r="CR82" s="367">
        <f t="shared" si="222"/>
        <v>0</v>
      </c>
      <c r="CS82" s="365">
        <f t="shared" si="223"/>
        <v>0</v>
      </c>
      <c r="CT82" s="365">
        <f t="shared" si="223"/>
        <v>0</v>
      </c>
      <c r="CU82" s="365">
        <f t="shared" si="223"/>
        <v>0</v>
      </c>
      <c r="CV82" s="365">
        <f t="shared" si="223"/>
        <v>0</v>
      </c>
      <c r="CW82" s="367">
        <f t="shared" si="224"/>
        <v>0</v>
      </c>
    </row>
    <row r="83" spans="1:135" ht="15.75" customHeight="1">
      <c r="A83" s="79" t="s">
        <v>286</v>
      </c>
      <c r="B83" s="209">
        <v>54</v>
      </c>
      <c r="C83" s="370"/>
      <c r="D83" s="370"/>
      <c r="E83" s="370"/>
      <c r="F83" s="370"/>
      <c r="G83" s="364">
        <f t="shared" si="198"/>
        <v>0</v>
      </c>
      <c r="H83" s="371"/>
      <c r="I83" s="370"/>
      <c r="J83" s="370"/>
      <c r="K83" s="370"/>
      <c r="L83" s="365">
        <f t="shared" si="199"/>
        <v>0</v>
      </c>
      <c r="M83" s="366">
        <f t="shared" si="200"/>
        <v>0</v>
      </c>
      <c r="N83" s="209">
        <v>54</v>
      </c>
      <c r="O83" s="370"/>
      <c r="P83" s="370"/>
      <c r="Q83" s="370"/>
      <c r="R83" s="370"/>
      <c r="S83" s="364">
        <f t="shared" si="201"/>
        <v>0</v>
      </c>
      <c r="T83" s="371"/>
      <c r="U83" s="370"/>
      <c r="V83" s="370"/>
      <c r="W83" s="370"/>
      <c r="X83" s="365">
        <f t="shared" si="202"/>
        <v>0</v>
      </c>
      <c r="Y83" s="366">
        <f t="shared" si="203"/>
        <v>0</v>
      </c>
      <c r="Z83" s="209">
        <v>54</v>
      </c>
      <c r="AA83" s="370"/>
      <c r="AB83" s="370"/>
      <c r="AC83" s="370"/>
      <c r="AD83" s="370"/>
      <c r="AE83" s="364">
        <f t="shared" si="204"/>
        <v>0</v>
      </c>
      <c r="AF83" s="371"/>
      <c r="AG83" s="370"/>
      <c r="AH83" s="370"/>
      <c r="AI83" s="370"/>
      <c r="AJ83" s="365">
        <f t="shared" si="205"/>
        <v>0</v>
      </c>
      <c r="AK83" s="366">
        <f t="shared" si="206"/>
        <v>0</v>
      </c>
      <c r="AL83" s="209">
        <v>54</v>
      </c>
      <c r="AM83" s="370"/>
      <c r="AN83" s="370"/>
      <c r="AO83" s="370"/>
      <c r="AP83" s="370"/>
      <c r="AQ83" s="364">
        <f t="shared" si="207"/>
        <v>0</v>
      </c>
      <c r="AR83" s="371"/>
      <c r="AS83" s="370"/>
      <c r="AT83" s="370"/>
      <c r="AU83" s="370"/>
      <c r="AV83" s="365">
        <f t="shared" si="208"/>
        <v>0</v>
      </c>
      <c r="AW83" s="366">
        <f t="shared" si="209"/>
        <v>0</v>
      </c>
      <c r="AX83" s="209">
        <v>54</v>
      </c>
      <c r="AY83" s="370"/>
      <c r="AZ83" s="370"/>
      <c r="BA83" s="370"/>
      <c r="BB83" s="370"/>
      <c r="BC83" s="364">
        <f t="shared" si="210"/>
        <v>0</v>
      </c>
      <c r="BD83" s="371"/>
      <c r="BE83" s="370"/>
      <c r="BF83" s="370"/>
      <c r="BG83" s="370"/>
      <c r="BH83" s="365">
        <f t="shared" si="211"/>
        <v>0</v>
      </c>
      <c r="BI83" s="366">
        <f t="shared" si="212"/>
        <v>0</v>
      </c>
      <c r="BJ83" s="209">
        <v>54</v>
      </c>
      <c r="BK83" s="370"/>
      <c r="BL83" s="370"/>
      <c r="BM83" s="370"/>
      <c r="BN83" s="370"/>
      <c r="BO83" s="364">
        <f t="shared" si="213"/>
        <v>0</v>
      </c>
      <c r="BP83" s="371"/>
      <c r="BQ83" s="370"/>
      <c r="BR83" s="370"/>
      <c r="BS83" s="370"/>
      <c r="BT83" s="365">
        <f t="shared" si="214"/>
        <v>0</v>
      </c>
      <c r="BU83" s="366">
        <f t="shared" si="215"/>
        <v>0</v>
      </c>
      <c r="BV83" s="209">
        <v>54</v>
      </c>
      <c r="BW83" s="370"/>
      <c r="BX83" s="370"/>
      <c r="BY83" s="370"/>
      <c r="BZ83" s="370"/>
      <c r="CA83" s="364">
        <f t="shared" si="216"/>
        <v>0</v>
      </c>
      <c r="CB83" s="371"/>
      <c r="CC83" s="370"/>
      <c r="CD83" s="370"/>
      <c r="CE83" s="370"/>
      <c r="CF83" s="365">
        <f t="shared" si="217"/>
        <v>0</v>
      </c>
      <c r="CG83" s="366">
        <f t="shared" si="218"/>
        <v>0</v>
      </c>
      <c r="CH83" s="209">
        <v>54</v>
      </c>
      <c r="CI83" s="365">
        <f t="shared" si="219"/>
        <v>0</v>
      </c>
      <c r="CJ83" s="365">
        <f t="shared" si="219"/>
        <v>0</v>
      </c>
      <c r="CK83" s="365">
        <f t="shared" si="219"/>
        <v>0</v>
      </c>
      <c r="CL83" s="365">
        <f t="shared" si="219"/>
        <v>0</v>
      </c>
      <c r="CM83" s="367">
        <f t="shared" si="220"/>
        <v>0</v>
      </c>
      <c r="CN83" s="365">
        <f t="shared" si="221"/>
        <v>0</v>
      </c>
      <c r="CO83" s="365">
        <f t="shared" si="221"/>
        <v>0</v>
      </c>
      <c r="CP83" s="365">
        <f t="shared" si="221"/>
        <v>0</v>
      </c>
      <c r="CQ83" s="365">
        <f t="shared" si="221"/>
        <v>0</v>
      </c>
      <c r="CR83" s="367">
        <f t="shared" si="222"/>
        <v>0</v>
      </c>
      <c r="CS83" s="365">
        <f t="shared" si="223"/>
        <v>0</v>
      </c>
      <c r="CT83" s="365">
        <f t="shared" si="223"/>
        <v>0</v>
      </c>
      <c r="CU83" s="365">
        <f t="shared" si="223"/>
        <v>0</v>
      </c>
      <c r="CV83" s="365">
        <f t="shared" si="223"/>
        <v>0</v>
      </c>
      <c r="CW83" s="367">
        <f t="shared" si="224"/>
        <v>0</v>
      </c>
    </row>
    <row r="84" spans="1:135" ht="15.75" customHeight="1">
      <c r="A84" s="79" t="s">
        <v>288</v>
      </c>
      <c r="B84" s="209">
        <v>55</v>
      </c>
      <c r="C84" s="370"/>
      <c r="D84" s="370"/>
      <c r="E84" s="370"/>
      <c r="F84" s="370"/>
      <c r="G84" s="364">
        <f t="shared" si="198"/>
        <v>0</v>
      </c>
      <c r="H84" s="371"/>
      <c r="I84" s="370"/>
      <c r="J84" s="370"/>
      <c r="K84" s="370"/>
      <c r="L84" s="365">
        <f t="shared" si="199"/>
        <v>0</v>
      </c>
      <c r="M84" s="366">
        <f t="shared" si="200"/>
        <v>0</v>
      </c>
      <c r="N84" s="209">
        <v>55</v>
      </c>
      <c r="O84" s="370"/>
      <c r="P84" s="370"/>
      <c r="Q84" s="370"/>
      <c r="R84" s="370"/>
      <c r="S84" s="364">
        <f t="shared" si="201"/>
        <v>0</v>
      </c>
      <c r="T84" s="371"/>
      <c r="U84" s="370"/>
      <c r="V84" s="370"/>
      <c r="W84" s="370"/>
      <c r="X84" s="365">
        <f t="shared" si="202"/>
        <v>0</v>
      </c>
      <c r="Y84" s="366">
        <f t="shared" si="203"/>
        <v>0</v>
      </c>
      <c r="Z84" s="209">
        <v>55</v>
      </c>
      <c r="AA84" s="370"/>
      <c r="AB84" s="370"/>
      <c r="AC84" s="370"/>
      <c r="AD84" s="370"/>
      <c r="AE84" s="364">
        <f t="shared" si="204"/>
        <v>0</v>
      </c>
      <c r="AF84" s="371"/>
      <c r="AG84" s="370"/>
      <c r="AH84" s="370"/>
      <c r="AI84" s="370"/>
      <c r="AJ84" s="365">
        <f t="shared" si="205"/>
        <v>0</v>
      </c>
      <c r="AK84" s="366">
        <f t="shared" si="206"/>
        <v>0</v>
      </c>
      <c r="AL84" s="209">
        <v>55</v>
      </c>
      <c r="AM84" s="370"/>
      <c r="AN84" s="370"/>
      <c r="AO84" s="370"/>
      <c r="AP84" s="370"/>
      <c r="AQ84" s="364">
        <f t="shared" si="207"/>
        <v>0</v>
      </c>
      <c r="AR84" s="371"/>
      <c r="AS84" s="370"/>
      <c r="AT84" s="370"/>
      <c r="AU84" s="370"/>
      <c r="AV84" s="365">
        <f t="shared" si="208"/>
        <v>0</v>
      </c>
      <c r="AW84" s="366">
        <f t="shared" si="209"/>
        <v>0</v>
      </c>
      <c r="AX84" s="209">
        <v>55</v>
      </c>
      <c r="AY84" s="370"/>
      <c r="AZ84" s="370"/>
      <c r="BA84" s="370"/>
      <c r="BB84" s="370"/>
      <c r="BC84" s="364">
        <f t="shared" si="210"/>
        <v>0</v>
      </c>
      <c r="BD84" s="371"/>
      <c r="BE84" s="370"/>
      <c r="BF84" s="370"/>
      <c r="BG84" s="370"/>
      <c r="BH84" s="365">
        <f t="shared" si="211"/>
        <v>0</v>
      </c>
      <c r="BI84" s="366">
        <f t="shared" si="212"/>
        <v>0</v>
      </c>
      <c r="BJ84" s="209">
        <v>55</v>
      </c>
      <c r="BK84" s="370"/>
      <c r="BL84" s="370"/>
      <c r="BM84" s="370"/>
      <c r="BN84" s="370"/>
      <c r="BO84" s="364">
        <f t="shared" si="213"/>
        <v>0</v>
      </c>
      <c r="BP84" s="371"/>
      <c r="BQ84" s="370"/>
      <c r="BR84" s="370"/>
      <c r="BS84" s="370"/>
      <c r="BT84" s="365">
        <f t="shared" si="214"/>
        <v>0</v>
      </c>
      <c r="BU84" s="366">
        <f t="shared" si="215"/>
        <v>0</v>
      </c>
      <c r="BV84" s="209">
        <v>55</v>
      </c>
      <c r="BW84" s="370"/>
      <c r="BX84" s="370"/>
      <c r="BY84" s="370"/>
      <c r="BZ84" s="370"/>
      <c r="CA84" s="364">
        <f t="shared" si="216"/>
        <v>0</v>
      </c>
      <c r="CB84" s="371"/>
      <c r="CC84" s="370"/>
      <c r="CD84" s="370"/>
      <c r="CE84" s="370"/>
      <c r="CF84" s="365">
        <f t="shared" si="217"/>
        <v>0</v>
      </c>
      <c r="CG84" s="366">
        <f t="shared" si="218"/>
        <v>0</v>
      </c>
      <c r="CH84" s="209">
        <v>55</v>
      </c>
      <c r="CI84" s="365">
        <f t="shared" si="219"/>
        <v>0</v>
      </c>
      <c r="CJ84" s="365">
        <f t="shared" si="219"/>
        <v>0</v>
      </c>
      <c r="CK84" s="365">
        <f t="shared" si="219"/>
        <v>0</v>
      </c>
      <c r="CL84" s="365">
        <f t="shared" si="219"/>
        <v>0</v>
      </c>
      <c r="CM84" s="367">
        <f t="shared" si="220"/>
        <v>0</v>
      </c>
      <c r="CN84" s="365">
        <f t="shared" si="221"/>
        <v>0</v>
      </c>
      <c r="CO84" s="365">
        <f t="shared" si="221"/>
        <v>0</v>
      </c>
      <c r="CP84" s="365">
        <f t="shared" si="221"/>
        <v>0</v>
      </c>
      <c r="CQ84" s="365">
        <f t="shared" si="221"/>
        <v>0</v>
      </c>
      <c r="CR84" s="367">
        <f t="shared" si="222"/>
        <v>0</v>
      </c>
      <c r="CS84" s="365">
        <f t="shared" si="223"/>
        <v>0</v>
      </c>
      <c r="CT84" s="365">
        <f t="shared" si="223"/>
        <v>0</v>
      </c>
      <c r="CU84" s="365">
        <f t="shared" si="223"/>
        <v>0</v>
      </c>
      <c r="CV84" s="365">
        <f t="shared" si="223"/>
        <v>0</v>
      </c>
      <c r="CW84" s="367">
        <f t="shared" si="224"/>
        <v>0</v>
      </c>
    </row>
    <row r="85" spans="1:135" ht="15.75" customHeight="1">
      <c r="A85" s="79" t="s">
        <v>290</v>
      </c>
      <c r="B85" s="209">
        <v>56</v>
      </c>
      <c r="C85" s="370">
        <v>102639.92283477378</v>
      </c>
      <c r="D85" s="370">
        <v>109413.25233208733</v>
      </c>
      <c r="E85" s="370">
        <v>176597.97216849119</v>
      </c>
      <c r="F85" s="370">
        <v>154750.60522801662</v>
      </c>
      <c r="G85" s="364">
        <f t="shared" si="198"/>
        <v>543401.75256336888</v>
      </c>
      <c r="H85" s="371">
        <v>139538.40538168</v>
      </c>
      <c r="I85" s="370">
        <v>136669.8646175777</v>
      </c>
      <c r="J85" s="370">
        <v>180821.75995989793</v>
      </c>
      <c r="K85" s="370">
        <v>157810.79324351068</v>
      </c>
      <c r="L85" s="365">
        <f t="shared" si="199"/>
        <v>614840.82320266624</v>
      </c>
      <c r="M85" s="366">
        <f t="shared" si="200"/>
        <v>1158242.5757660351</v>
      </c>
      <c r="N85" s="209">
        <v>56</v>
      </c>
      <c r="O85" s="370">
        <v>110420.78722294459</v>
      </c>
      <c r="P85" s="370">
        <v>139199.24002332782</v>
      </c>
      <c r="Q85" s="370">
        <v>186759.42005793401</v>
      </c>
      <c r="R85" s="370">
        <v>181266.36688967256</v>
      </c>
      <c r="S85" s="364">
        <f t="shared" si="201"/>
        <v>617645.81419387902</v>
      </c>
      <c r="T85" s="371">
        <v>150116.4473290052</v>
      </c>
      <c r="U85" s="370">
        <v>173876.02400407486</v>
      </c>
      <c r="V85" s="370">
        <v>191226.24461251203</v>
      </c>
      <c r="W85" s="370">
        <v>184850.90320053606</v>
      </c>
      <c r="X85" s="365">
        <f t="shared" si="202"/>
        <v>700069.61914612819</v>
      </c>
      <c r="Y85" s="366">
        <f t="shared" si="203"/>
        <v>1317715.4333400072</v>
      </c>
      <c r="Z85" s="209">
        <v>56</v>
      </c>
      <c r="AA85" s="370">
        <v>26935.288200887258</v>
      </c>
      <c r="AB85" s="370">
        <v>35153.861239891943</v>
      </c>
      <c r="AC85" s="370">
        <v>49294.439620976933</v>
      </c>
      <c r="AD85" s="370">
        <v>48310.914239607977</v>
      </c>
      <c r="AE85" s="364">
        <f t="shared" si="204"/>
        <v>159694.50330136411</v>
      </c>
      <c r="AF85" s="371">
        <v>36618.374802347666</v>
      </c>
      <c r="AG85" s="370">
        <v>43911.25712869563</v>
      </c>
      <c r="AH85" s="370">
        <v>50473.440997372512</v>
      </c>
      <c r="AI85" s="370">
        <v>49266.260944428774</v>
      </c>
      <c r="AJ85" s="365">
        <f t="shared" si="205"/>
        <v>180269.33387284458</v>
      </c>
      <c r="AK85" s="366">
        <f t="shared" si="206"/>
        <v>339963.83717420872</v>
      </c>
      <c r="AL85" s="209">
        <v>56</v>
      </c>
      <c r="AM85" s="370">
        <v>110222.29578447086</v>
      </c>
      <c r="AN85" s="370">
        <v>149889.30309042946</v>
      </c>
      <c r="AO85" s="370">
        <v>204227.97654203238</v>
      </c>
      <c r="AP85" s="370">
        <v>210393.529321037</v>
      </c>
      <c r="AQ85" s="364">
        <f t="shared" si="207"/>
        <v>674733.1047379697</v>
      </c>
      <c r="AR85" s="371">
        <v>149846.59932014486</v>
      </c>
      <c r="AS85" s="370">
        <v>187229.15482683608</v>
      </c>
      <c r="AT85" s="370">
        <v>209112.6058692532</v>
      </c>
      <c r="AU85" s="370">
        <v>214554.05428969263</v>
      </c>
      <c r="AV85" s="365">
        <f t="shared" si="208"/>
        <v>760742.41430592677</v>
      </c>
      <c r="AW85" s="366">
        <f t="shared" si="209"/>
        <v>1435475.5190438963</v>
      </c>
      <c r="AX85" s="209">
        <v>56</v>
      </c>
      <c r="AY85" s="370">
        <v>1726.8755147215854</v>
      </c>
      <c r="AZ85" s="370">
        <v>2101.4653892592974</v>
      </c>
      <c r="BA85" s="370">
        <v>4738.2032293469429</v>
      </c>
      <c r="BB85" s="370">
        <v>4444.4032330616483</v>
      </c>
      <c r="BC85" s="364">
        <f t="shared" si="210"/>
        <v>13010.947366389473</v>
      </c>
      <c r="BD85" s="371">
        <v>2347.6776770849274</v>
      </c>
      <c r="BE85" s="370">
        <v>2624.9744352436637</v>
      </c>
      <c r="BF85" s="370">
        <v>4851.5293604886137</v>
      </c>
      <c r="BG85" s="370">
        <v>4532.2911575695907</v>
      </c>
      <c r="BH85" s="365">
        <f t="shared" si="211"/>
        <v>14356.472630386796</v>
      </c>
      <c r="BI85" s="366">
        <f t="shared" si="212"/>
        <v>27367.419996776269</v>
      </c>
      <c r="BJ85" s="209">
        <v>56</v>
      </c>
      <c r="BK85" s="370"/>
      <c r="BL85" s="370"/>
      <c r="BM85" s="370"/>
      <c r="BN85" s="370"/>
      <c r="BO85" s="364">
        <f t="shared" si="213"/>
        <v>0</v>
      </c>
      <c r="BP85" s="371"/>
      <c r="BQ85" s="370"/>
      <c r="BR85" s="370"/>
      <c r="BS85" s="370"/>
      <c r="BT85" s="365">
        <f t="shared" si="214"/>
        <v>0</v>
      </c>
      <c r="BU85" s="366">
        <f t="shared" si="215"/>
        <v>0</v>
      </c>
      <c r="BV85" s="209">
        <v>56</v>
      </c>
      <c r="BW85" s="370">
        <v>2461.2938370744437</v>
      </c>
      <c r="BX85" s="370">
        <v>2786.7258422786335</v>
      </c>
      <c r="BY85" s="370">
        <v>3168.316617213919</v>
      </c>
      <c r="BZ85" s="370">
        <v>2611.400769708539</v>
      </c>
      <c r="CA85" s="364">
        <f t="shared" si="216"/>
        <v>11027.737066275535</v>
      </c>
      <c r="CB85" s="371">
        <v>3346.115309868173</v>
      </c>
      <c r="CC85" s="370">
        <v>3480.9443597796412</v>
      </c>
      <c r="CD85" s="370">
        <v>3244.0949338206988</v>
      </c>
      <c r="CE85" s="370">
        <v>2663.0411321312849</v>
      </c>
      <c r="CF85" s="365">
        <f t="shared" si="217"/>
        <v>12734.195735599798</v>
      </c>
      <c r="CG85" s="366">
        <f t="shared" si="218"/>
        <v>23761.932801875333</v>
      </c>
      <c r="CH85" s="209">
        <v>56</v>
      </c>
      <c r="CI85" s="365">
        <f t="shared" si="219"/>
        <v>354406.46339487255</v>
      </c>
      <c r="CJ85" s="365">
        <f t="shared" si="219"/>
        <v>438543.84791727446</v>
      </c>
      <c r="CK85" s="365">
        <f t="shared" si="219"/>
        <v>624786.32823599537</v>
      </c>
      <c r="CL85" s="365">
        <f t="shared" si="219"/>
        <v>601777.21968110441</v>
      </c>
      <c r="CM85" s="367">
        <f t="shared" si="220"/>
        <v>1172075.3038235232</v>
      </c>
      <c r="CN85" s="365">
        <f t="shared" si="221"/>
        <v>481813.61982013087</v>
      </c>
      <c r="CO85" s="365">
        <f t="shared" si="221"/>
        <v>547792.21937220742</v>
      </c>
      <c r="CP85" s="365">
        <f t="shared" si="221"/>
        <v>639729.67573334498</v>
      </c>
      <c r="CQ85" s="365">
        <f t="shared" si="221"/>
        <v>613677.34396786906</v>
      </c>
      <c r="CR85" s="367">
        <f t="shared" si="222"/>
        <v>1327644.6380843944</v>
      </c>
      <c r="CS85" s="365">
        <f t="shared" si="223"/>
        <v>836220.08321500337</v>
      </c>
      <c r="CT85" s="365">
        <f t="shared" si="223"/>
        <v>986336.06728948187</v>
      </c>
      <c r="CU85" s="365">
        <f t="shared" si="223"/>
        <v>1264516.0039693404</v>
      </c>
      <c r="CV85" s="365">
        <f t="shared" si="223"/>
        <v>1215454.5636489736</v>
      </c>
      <c r="CW85" s="367">
        <f t="shared" si="224"/>
        <v>2499719.9419079176</v>
      </c>
    </row>
    <row r="86" spans="1:135" ht="15.75" customHeight="1">
      <c r="B86" s="209"/>
      <c r="C86" s="170" t="s">
        <v>1362</v>
      </c>
      <c r="D86" s="170" t="s">
        <v>1362</v>
      </c>
      <c r="E86" s="170" t="s">
        <v>1362</v>
      </c>
      <c r="F86" s="170" t="s">
        <v>1362</v>
      </c>
      <c r="G86" s="333"/>
      <c r="H86" s="334" t="s">
        <v>1362</v>
      </c>
      <c r="I86" s="170" t="s">
        <v>1362</v>
      </c>
      <c r="J86" s="170" t="s">
        <v>1362</v>
      </c>
      <c r="K86" s="170" t="s">
        <v>1362</v>
      </c>
      <c r="L86" s="335" t="s">
        <v>1362</v>
      </c>
      <c r="M86" s="334" t="s">
        <v>1362</v>
      </c>
      <c r="N86" s="209"/>
      <c r="O86" s="170" t="s">
        <v>1362</v>
      </c>
      <c r="P86" s="170" t="s">
        <v>1362</v>
      </c>
      <c r="Q86" s="170" t="s">
        <v>1362</v>
      </c>
      <c r="R86" s="170" t="s">
        <v>1362</v>
      </c>
      <c r="S86" s="333"/>
      <c r="T86" s="334" t="s">
        <v>1362</v>
      </c>
      <c r="U86" s="170" t="s">
        <v>1362</v>
      </c>
      <c r="V86" s="170" t="s">
        <v>1362</v>
      </c>
      <c r="W86" s="170" t="s">
        <v>1362</v>
      </c>
      <c r="X86" s="335" t="s">
        <v>1362</v>
      </c>
      <c r="Y86" s="334" t="s">
        <v>1362</v>
      </c>
      <c r="Z86" s="209"/>
      <c r="AA86" s="170" t="s">
        <v>1362</v>
      </c>
      <c r="AB86" s="170" t="s">
        <v>1362</v>
      </c>
      <c r="AC86" s="170" t="s">
        <v>1362</v>
      </c>
      <c r="AD86" s="170" t="s">
        <v>1362</v>
      </c>
      <c r="AE86" s="333"/>
      <c r="AF86" s="334" t="s">
        <v>1362</v>
      </c>
      <c r="AG86" s="170" t="s">
        <v>1362</v>
      </c>
      <c r="AH86" s="170" t="s">
        <v>1362</v>
      </c>
      <c r="AI86" s="170" t="s">
        <v>1362</v>
      </c>
      <c r="AJ86" s="335" t="s">
        <v>1362</v>
      </c>
      <c r="AK86" s="334" t="s">
        <v>1362</v>
      </c>
      <c r="AL86" s="209"/>
      <c r="AM86" s="170" t="s">
        <v>1362</v>
      </c>
      <c r="AN86" s="170" t="s">
        <v>1362</v>
      </c>
      <c r="AO86" s="170" t="s">
        <v>1362</v>
      </c>
      <c r="AP86" s="170" t="s">
        <v>1362</v>
      </c>
      <c r="AQ86" s="333"/>
      <c r="AR86" s="334" t="s">
        <v>1362</v>
      </c>
      <c r="AS86" s="170" t="s">
        <v>1362</v>
      </c>
      <c r="AT86" s="170" t="s">
        <v>1362</v>
      </c>
      <c r="AU86" s="170" t="s">
        <v>1362</v>
      </c>
      <c r="AV86" s="335" t="s">
        <v>1362</v>
      </c>
      <c r="AW86" s="334" t="s">
        <v>1362</v>
      </c>
      <c r="AX86" s="209"/>
      <c r="AY86" s="170" t="s">
        <v>1362</v>
      </c>
      <c r="AZ86" s="170" t="s">
        <v>1362</v>
      </c>
      <c r="BA86" s="170" t="s">
        <v>1362</v>
      </c>
      <c r="BB86" s="170" t="s">
        <v>1362</v>
      </c>
      <c r="BC86" s="333"/>
      <c r="BD86" s="334" t="s">
        <v>1362</v>
      </c>
      <c r="BE86" s="170" t="s">
        <v>1362</v>
      </c>
      <c r="BF86" s="170" t="s">
        <v>1362</v>
      </c>
      <c r="BG86" s="170" t="s">
        <v>1362</v>
      </c>
      <c r="BH86" s="335" t="s">
        <v>1362</v>
      </c>
      <c r="BI86" s="334" t="s">
        <v>1362</v>
      </c>
      <c r="BJ86" s="209"/>
      <c r="BK86" s="170" t="s">
        <v>1362</v>
      </c>
      <c r="BL86" s="170" t="s">
        <v>1362</v>
      </c>
      <c r="BM86" s="170" t="s">
        <v>1362</v>
      </c>
      <c r="BN86" s="170" t="s">
        <v>1362</v>
      </c>
      <c r="BO86" s="333"/>
      <c r="BP86" s="334" t="s">
        <v>1362</v>
      </c>
      <c r="BQ86" s="170" t="s">
        <v>1362</v>
      </c>
      <c r="BR86" s="170" t="s">
        <v>1362</v>
      </c>
      <c r="BS86" s="170" t="s">
        <v>1362</v>
      </c>
      <c r="BT86" s="335" t="s">
        <v>1362</v>
      </c>
      <c r="BU86" s="334" t="s">
        <v>1362</v>
      </c>
      <c r="BV86" s="209"/>
      <c r="BW86" s="170" t="s">
        <v>1362</v>
      </c>
      <c r="BX86" s="170" t="s">
        <v>1362</v>
      </c>
      <c r="BY86" s="170" t="s">
        <v>1362</v>
      </c>
      <c r="BZ86" s="170" t="s">
        <v>1362</v>
      </c>
      <c r="CA86" s="333"/>
      <c r="CB86" s="334" t="s">
        <v>1362</v>
      </c>
      <c r="CC86" s="170" t="s">
        <v>1362</v>
      </c>
      <c r="CD86" s="170" t="s">
        <v>1362</v>
      </c>
      <c r="CE86" s="170" t="s">
        <v>1362</v>
      </c>
      <c r="CF86" s="335" t="s">
        <v>1362</v>
      </c>
      <c r="CG86" s="334" t="s">
        <v>1362</v>
      </c>
      <c r="CH86" s="209"/>
      <c r="CI86" s="335" t="s">
        <v>1362</v>
      </c>
      <c r="CJ86" s="335"/>
      <c r="CK86" s="335"/>
      <c r="CL86" s="335"/>
      <c r="CM86" s="170"/>
      <c r="CN86" s="335" t="s">
        <v>1362</v>
      </c>
      <c r="CO86" s="335"/>
      <c r="CP86" s="335"/>
      <c r="CQ86" s="335"/>
      <c r="CR86" s="170"/>
      <c r="CS86" s="335" t="s">
        <v>1362</v>
      </c>
      <c r="CT86" s="335"/>
      <c r="CU86" s="335"/>
      <c r="CV86" s="335"/>
      <c r="CW86" s="170"/>
    </row>
    <row r="87" spans="1:135" s="14" customFormat="1" ht="15.75" customHeight="1">
      <c r="A87" s="16" t="s">
        <v>292</v>
      </c>
      <c r="B87" s="209">
        <v>57</v>
      </c>
      <c r="C87" s="197">
        <f t="shared" ref="C87:M87" si="225">SUM(C75:C85)</f>
        <v>102639.92283477378</v>
      </c>
      <c r="D87" s="197">
        <f t="shared" si="225"/>
        <v>109413.25233208733</v>
      </c>
      <c r="E87" s="197">
        <f t="shared" si="225"/>
        <v>176597.97216849119</v>
      </c>
      <c r="F87" s="197">
        <f t="shared" si="225"/>
        <v>154750.60522801662</v>
      </c>
      <c r="G87" s="202">
        <f t="shared" si="225"/>
        <v>543401.75256336888</v>
      </c>
      <c r="H87" s="199">
        <f t="shared" si="225"/>
        <v>139538.40538168</v>
      </c>
      <c r="I87" s="197">
        <f t="shared" si="225"/>
        <v>136669.8646175777</v>
      </c>
      <c r="J87" s="197">
        <f t="shared" si="225"/>
        <v>180821.75995989793</v>
      </c>
      <c r="K87" s="197">
        <f t="shared" si="225"/>
        <v>157810.79324351068</v>
      </c>
      <c r="L87" s="200">
        <f t="shared" si="225"/>
        <v>614840.82320266624</v>
      </c>
      <c r="M87" s="201">
        <f t="shared" si="225"/>
        <v>1158242.5757660351</v>
      </c>
      <c r="N87" s="209">
        <v>57</v>
      </c>
      <c r="O87" s="197">
        <f t="shared" ref="O87:Y87" si="226">SUM(O75:O85)</f>
        <v>110420.78722294459</v>
      </c>
      <c r="P87" s="197">
        <f t="shared" si="226"/>
        <v>139199.24002332782</v>
      </c>
      <c r="Q87" s="197">
        <f t="shared" si="226"/>
        <v>186759.42005793401</v>
      </c>
      <c r="R87" s="197">
        <f t="shared" si="226"/>
        <v>181266.36688967256</v>
      </c>
      <c r="S87" s="202">
        <f t="shared" si="226"/>
        <v>617645.81419387902</v>
      </c>
      <c r="T87" s="199">
        <f t="shared" si="226"/>
        <v>150116.4473290052</v>
      </c>
      <c r="U87" s="197">
        <f t="shared" si="226"/>
        <v>173876.02400407486</v>
      </c>
      <c r="V87" s="197">
        <f t="shared" si="226"/>
        <v>191226.24461251203</v>
      </c>
      <c r="W87" s="197">
        <f t="shared" si="226"/>
        <v>184850.90320053606</v>
      </c>
      <c r="X87" s="200">
        <f t="shared" si="226"/>
        <v>700069.61914612819</v>
      </c>
      <c r="Y87" s="201">
        <f t="shared" si="226"/>
        <v>1317715.4333400072</v>
      </c>
      <c r="Z87" s="209">
        <v>57</v>
      </c>
      <c r="AA87" s="197">
        <f t="shared" ref="AA87:AK87" si="227">SUM(AA75:AA85)</f>
        <v>26935.288200887258</v>
      </c>
      <c r="AB87" s="197">
        <f t="shared" si="227"/>
        <v>35153.861239891943</v>
      </c>
      <c r="AC87" s="197">
        <f t="shared" si="227"/>
        <v>49294.439620976933</v>
      </c>
      <c r="AD87" s="197">
        <f t="shared" si="227"/>
        <v>48310.914239607977</v>
      </c>
      <c r="AE87" s="202">
        <f t="shared" si="227"/>
        <v>159694.50330136411</v>
      </c>
      <c r="AF87" s="199">
        <f t="shared" si="227"/>
        <v>36618.374802347666</v>
      </c>
      <c r="AG87" s="197">
        <f t="shared" si="227"/>
        <v>43911.25712869563</v>
      </c>
      <c r="AH87" s="197">
        <f t="shared" si="227"/>
        <v>50473.440997372512</v>
      </c>
      <c r="AI87" s="197">
        <f t="shared" si="227"/>
        <v>49266.260944428774</v>
      </c>
      <c r="AJ87" s="200">
        <f t="shared" si="227"/>
        <v>180269.33387284458</v>
      </c>
      <c r="AK87" s="201">
        <f t="shared" si="227"/>
        <v>339963.83717420872</v>
      </c>
      <c r="AL87" s="209">
        <v>57</v>
      </c>
      <c r="AM87" s="197">
        <f t="shared" ref="AM87:AW87" si="228">SUM(AM75:AM85)</f>
        <v>110222.29578447086</v>
      </c>
      <c r="AN87" s="197">
        <f t="shared" si="228"/>
        <v>149889.30309042946</v>
      </c>
      <c r="AO87" s="197">
        <f t="shared" si="228"/>
        <v>204227.97654203238</v>
      </c>
      <c r="AP87" s="197">
        <f t="shared" si="228"/>
        <v>210393.529321037</v>
      </c>
      <c r="AQ87" s="202">
        <f t="shared" si="228"/>
        <v>674733.1047379697</v>
      </c>
      <c r="AR87" s="199">
        <f t="shared" si="228"/>
        <v>149846.59932014486</v>
      </c>
      <c r="AS87" s="197">
        <f t="shared" si="228"/>
        <v>187229.15482683608</v>
      </c>
      <c r="AT87" s="197">
        <f t="shared" si="228"/>
        <v>209112.6058692532</v>
      </c>
      <c r="AU87" s="197">
        <f t="shared" si="228"/>
        <v>214554.05428969263</v>
      </c>
      <c r="AV87" s="200">
        <f t="shared" si="228"/>
        <v>760742.41430592677</v>
      </c>
      <c r="AW87" s="201">
        <f t="shared" si="228"/>
        <v>1435475.5190438963</v>
      </c>
      <c r="AX87" s="209">
        <v>57</v>
      </c>
      <c r="AY87" s="197">
        <f t="shared" ref="AY87:BI87" si="229">SUM(AY75:AY85)</f>
        <v>1726.8755147215854</v>
      </c>
      <c r="AZ87" s="197">
        <f t="shared" si="229"/>
        <v>2101.4653892592974</v>
      </c>
      <c r="BA87" s="197">
        <f t="shared" si="229"/>
        <v>4738.2032293469429</v>
      </c>
      <c r="BB87" s="197">
        <f t="shared" si="229"/>
        <v>4444.4032330616483</v>
      </c>
      <c r="BC87" s="202">
        <f t="shared" si="229"/>
        <v>13010.947366389473</v>
      </c>
      <c r="BD87" s="199">
        <f t="shared" si="229"/>
        <v>2347.6776770849274</v>
      </c>
      <c r="BE87" s="197">
        <f t="shared" si="229"/>
        <v>2624.9744352436637</v>
      </c>
      <c r="BF87" s="197">
        <f t="shared" si="229"/>
        <v>4851.5293604886137</v>
      </c>
      <c r="BG87" s="197">
        <f t="shared" si="229"/>
        <v>4532.2911575695907</v>
      </c>
      <c r="BH87" s="200">
        <f t="shared" si="229"/>
        <v>14356.472630386796</v>
      </c>
      <c r="BI87" s="201">
        <f t="shared" si="229"/>
        <v>27367.419996776269</v>
      </c>
      <c r="BJ87" s="209">
        <v>57</v>
      </c>
      <c r="BK87" s="197">
        <f t="shared" ref="BK87:BU87" si="230">SUM(BK75:BK85)</f>
        <v>0</v>
      </c>
      <c r="BL87" s="197">
        <f t="shared" si="230"/>
        <v>0</v>
      </c>
      <c r="BM87" s="197">
        <f t="shared" si="230"/>
        <v>0</v>
      </c>
      <c r="BN87" s="197">
        <f t="shared" si="230"/>
        <v>0</v>
      </c>
      <c r="BO87" s="202">
        <f t="shared" si="230"/>
        <v>0</v>
      </c>
      <c r="BP87" s="199">
        <f t="shared" si="230"/>
        <v>0</v>
      </c>
      <c r="BQ87" s="197">
        <f t="shared" si="230"/>
        <v>0</v>
      </c>
      <c r="BR87" s="197">
        <f t="shared" si="230"/>
        <v>0</v>
      </c>
      <c r="BS87" s="197">
        <f t="shared" si="230"/>
        <v>0</v>
      </c>
      <c r="BT87" s="200">
        <f t="shared" si="230"/>
        <v>0</v>
      </c>
      <c r="BU87" s="201">
        <f t="shared" si="230"/>
        <v>0</v>
      </c>
      <c r="BV87" s="209">
        <v>57</v>
      </c>
      <c r="BW87" s="197">
        <f t="shared" ref="BW87:CG87" si="231">SUM(BW75:BW85)</f>
        <v>2461.2938370744437</v>
      </c>
      <c r="BX87" s="197">
        <f t="shared" si="231"/>
        <v>2786.7258422786335</v>
      </c>
      <c r="BY87" s="197">
        <f t="shared" si="231"/>
        <v>3168.316617213919</v>
      </c>
      <c r="BZ87" s="197">
        <f t="shared" si="231"/>
        <v>2611.400769708539</v>
      </c>
      <c r="CA87" s="202">
        <f t="shared" si="231"/>
        <v>11027.737066275535</v>
      </c>
      <c r="CB87" s="199">
        <f t="shared" si="231"/>
        <v>3346.115309868173</v>
      </c>
      <c r="CC87" s="197">
        <f t="shared" si="231"/>
        <v>3480.9443597796412</v>
      </c>
      <c r="CD87" s="197">
        <f t="shared" si="231"/>
        <v>3244.0949338206988</v>
      </c>
      <c r="CE87" s="197">
        <f t="shared" si="231"/>
        <v>2663.0411321312849</v>
      </c>
      <c r="CF87" s="200">
        <f t="shared" si="231"/>
        <v>12734.195735599798</v>
      </c>
      <c r="CG87" s="201">
        <f t="shared" si="231"/>
        <v>23761.932801875333</v>
      </c>
      <c r="CH87" s="209">
        <v>57</v>
      </c>
      <c r="CI87" s="200">
        <f t="shared" ref="CI87:CL87" si="232">SUM(CI75:CI85)</f>
        <v>354406.46339487255</v>
      </c>
      <c r="CJ87" s="200">
        <f t="shared" si="232"/>
        <v>438543.84791727446</v>
      </c>
      <c r="CK87" s="200">
        <f t="shared" si="232"/>
        <v>624786.32823599537</v>
      </c>
      <c r="CL87" s="200">
        <f t="shared" si="232"/>
        <v>601777.21968110441</v>
      </c>
      <c r="CM87" s="197">
        <f>SUM(CM75:CM85)</f>
        <v>1172075.3038235232</v>
      </c>
      <c r="CN87" s="200">
        <f t="shared" ref="CN87:CQ87" si="233">SUM(CN75:CN85)</f>
        <v>481813.61982013087</v>
      </c>
      <c r="CO87" s="200">
        <f t="shared" si="233"/>
        <v>547792.21937220742</v>
      </c>
      <c r="CP87" s="200">
        <f t="shared" si="233"/>
        <v>639729.67573334498</v>
      </c>
      <c r="CQ87" s="200">
        <f t="shared" si="233"/>
        <v>613677.34396786906</v>
      </c>
      <c r="CR87" s="197">
        <f>SUM(CR75:CR85)</f>
        <v>1327644.6380843944</v>
      </c>
      <c r="CS87" s="200">
        <f t="shared" ref="CS87:CV87" si="234">SUM(CS75:CS85)</f>
        <v>836220.08321500337</v>
      </c>
      <c r="CT87" s="200">
        <f t="shared" si="234"/>
        <v>986336.06728948187</v>
      </c>
      <c r="CU87" s="200">
        <f t="shared" si="234"/>
        <v>1264516.0039693404</v>
      </c>
      <c r="CV87" s="200">
        <f t="shared" si="234"/>
        <v>1215454.5636489736</v>
      </c>
      <c r="CW87" s="197">
        <f>SUM(CW75:CW85)</f>
        <v>2499719.9419079176</v>
      </c>
      <c r="CX87" s="284"/>
      <c r="CY87" s="284"/>
      <c r="CZ87" s="284"/>
      <c r="DA87" s="284"/>
      <c r="DB87" s="284"/>
      <c r="DC87" s="284"/>
      <c r="DD87" s="284"/>
      <c r="DE87" s="284"/>
      <c r="DF87" s="284"/>
      <c r="DG87" s="284"/>
      <c r="DH87" s="284"/>
      <c r="DI87" s="284"/>
      <c r="DJ87" s="284"/>
      <c r="DK87" s="284"/>
      <c r="DL87" s="284"/>
      <c r="DM87" s="284"/>
      <c r="DN87" s="284"/>
      <c r="DO87" s="284"/>
      <c r="DP87" s="284"/>
      <c r="DQ87" s="284"/>
      <c r="DR87" s="284"/>
      <c r="DS87" s="284"/>
      <c r="DT87" s="284"/>
      <c r="DU87" s="284"/>
      <c r="DV87" s="284"/>
      <c r="DW87" s="284"/>
      <c r="DX87" s="284"/>
      <c r="DY87" s="284"/>
      <c r="DZ87" s="284"/>
      <c r="EA87" s="284"/>
      <c r="EB87" s="284"/>
      <c r="EC87" s="284"/>
      <c r="ED87" s="284"/>
      <c r="EE87" s="284"/>
    </row>
    <row r="88" spans="1:135" ht="15.75" customHeight="1">
      <c r="B88" s="209"/>
      <c r="C88" s="170" t="s">
        <v>1362</v>
      </c>
      <c r="D88" s="170" t="s">
        <v>1362</v>
      </c>
      <c r="E88" s="170" t="s">
        <v>1362</v>
      </c>
      <c r="F88" s="170" t="s">
        <v>1362</v>
      </c>
      <c r="G88" s="333"/>
      <c r="H88" s="334" t="s">
        <v>1362</v>
      </c>
      <c r="I88" s="170" t="s">
        <v>1362</v>
      </c>
      <c r="J88" s="170" t="s">
        <v>1362</v>
      </c>
      <c r="K88" s="170" t="s">
        <v>1362</v>
      </c>
      <c r="L88" s="335" t="s">
        <v>1362</v>
      </c>
      <c r="M88" s="372" t="s">
        <v>1362</v>
      </c>
      <c r="N88" s="209"/>
      <c r="O88" s="170" t="s">
        <v>1362</v>
      </c>
      <c r="P88" s="170" t="s">
        <v>1362</v>
      </c>
      <c r="Q88" s="170" t="s">
        <v>1362</v>
      </c>
      <c r="R88" s="170" t="s">
        <v>1362</v>
      </c>
      <c r="S88" s="333"/>
      <c r="T88" s="334" t="s">
        <v>1362</v>
      </c>
      <c r="U88" s="170" t="s">
        <v>1362</v>
      </c>
      <c r="V88" s="170" t="s">
        <v>1362</v>
      </c>
      <c r="W88" s="170" t="s">
        <v>1362</v>
      </c>
      <c r="X88" s="335" t="s">
        <v>1362</v>
      </c>
      <c r="Y88" s="372" t="s">
        <v>1362</v>
      </c>
      <c r="Z88" s="209"/>
      <c r="AA88" s="170" t="s">
        <v>1362</v>
      </c>
      <c r="AB88" s="170" t="s">
        <v>1362</v>
      </c>
      <c r="AC88" s="170" t="s">
        <v>1362</v>
      </c>
      <c r="AD88" s="170" t="s">
        <v>1362</v>
      </c>
      <c r="AE88" s="333"/>
      <c r="AF88" s="334" t="s">
        <v>1362</v>
      </c>
      <c r="AG88" s="170" t="s">
        <v>1362</v>
      </c>
      <c r="AH88" s="170" t="s">
        <v>1362</v>
      </c>
      <c r="AI88" s="170" t="s">
        <v>1362</v>
      </c>
      <c r="AJ88" s="335" t="s">
        <v>1362</v>
      </c>
      <c r="AK88" s="372" t="s">
        <v>1362</v>
      </c>
      <c r="AL88" s="209"/>
      <c r="AM88" s="170" t="s">
        <v>1362</v>
      </c>
      <c r="AN88" s="170" t="s">
        <v>1362</v>
      </c>
      <c r="AO88" s="170" t="s">
        <v>1362</v>
      </c>
      <c r="AP88" s="170" t="s">
        <v>1362</v>
      </c>
      <c r="AQ88" s="333"/>
      <c r="AR88" s="334" t="s">
        <v>1362</v>
      </c>
      <c r="AS88" s="170" t="s">
        <v>1362</v>
      </c>
      <c r="AT88" s="170" t="s">
        <v>1362</v>
      </c>
      <c r="AU88" s="170" t="s">
        <v>1362</v>
      </c>
      <c r="AV88" s="335" t="s">
        <v>1362</v>
      </c>
      <c r="AW88" s="372" t="s">
        <v>1362</v>
      </c>
      <c r="AX88" s="209"/>
      <c r="AY88" s="170" t="s">
        <v>1362</v>
      </c>
      <c r="AZ88" s="170" t="s">
        <v>1362</v>
      </c>
      <c r="BA88" s="170" t="s">
        <v>1362</v>
      </c>
      <c r="BB88" s="170" t="s">
        <v>1362</v>
      </c>
      <c r="BC88" s="333"/>
      <c r="BD88" s="334" t="s">
        <v>1362</v>
      </c>
      <c r="BE88" s="170" t="s">
        <v>1362</v>
      </c>
      <c r="BF88" s="170" t="s">
        <v>1362</v>
      </c>
      <c r="BG88" s="170" t="s">
        <v>1362</v>
      </c>
      <c r="BH88" s="335" t="s">
        <v>1362</v>
      </c>
      <c r="BI88" s="372" t="s">
        <v>1362</v>
      </c>
      <c r="BJ88" s="209"/>
      <c r="BK88" s="170" t="s">
        <v>1362</v>
      </c>
      <c r="BL88" s="170" t="s">
        <v>1362</v>
      </c>
      <c r="BM88" s="170" t="s">
        <v>1362</v>
      </c>
      <c r="BN88" s="170" t="s">
        <v>1362</v>
      </c>
      <c r="BO88" s="333"/>
      <c r="BP88" s="334" t="s">
        <v>1362</v>
      </c>
      <c r="BQ88" s="170" t="s">
        <v>1362</v>
      </c>
      <c r="BR88" s="170" t="s">
        <v>1362</v>
      </c>
      <c r="BS88" s="170" t="s">
        <v>1362</v>
      </c>
      <c r="BT88" s="335" t="s">
        <v>1362</v>
      </c>
      <c r="BU88" s="372" t="s">
        <v>1362</v>
      </c>
      <c r="BV88" s="209"/>
      <c r="BW88" s="170" t="s">
        <v>1362</v>
      </c>
      <c r="BX88" s="170" t="s">
        <v>1362</v>
      </c>
      <c r="BY88" s="170" t="s">
        <v>1362</v>
      </c>
      <c r="BZ88" s="170" t="s">
        <v>1362</v>
      </c>
      <c r="CA88" s="333"/>
      <c r="CB88" s="334" t="s">
        <v>1362</v>
      </c>
      <c r="CC88" s="170" t="s">
        <v>1362</v>
      </c>
      <c r="CD88" s="170" t="s">
        <v>1362</v>
      </c>
      <c r="CE88" s="170" t="s">
        <v>1362</v>
      </c>
      <c r="CF88" s="335" t="s">
        <v>1362</v>
      </c>
      <c r="CG88" s="372" t="s">
        <v>1362</v>
      </c>
      <c r="CH88" s="209"/>
      <c r="CI88" s="335" t="s">
        <v>1362</v>
      </c>
      <c r="CJ88" s="335"/>
      <c r="CK88" s="335"/>
      <c r="CL88" s="335"/>
      <c r="CM88" s="170"/>
      <c r="CN88" s="335" t="s">
        <v>1362</v>
      </c>
      <c r="CO88" s="335"/>
      <c r="CP88" s="335"/>
      <c r="CQ88" s="335"/>
      <c r="CR88" s="170"/>
      <c r="CS88" s="335" t="s">
        <v>1362</v>
      </c>
      <c r="CT88" s="335"/>
      <c r="CU88" s="335"/>
      <c r="CV88" s="335"/>
      <c r="CW88" s="170"/>
    </row>
    <row r="89" spans="1:135" s="14" customFormat="1" ht="15.75" customHeight="1">
      <c r="A89" s="16" t="s">
        <v>294</v>
      </c>
      <c r="B89" s="209">
        <v>58</v>
      </c>
      <c r="C89" s="197">
        <f t="shared" ref="C89:M89" si="235">C87+C65+C72-C69</f>
        <v>490705.99321500259</v>
      </c>
      <c r="D89" s="197">
        <f t="shared" si="235"/>
        <v>590960.96818959597</v>
      </c>
      <c r="E89" s="197">
        <f t="shared" si="235"/>
        <v>814159.42315479426</v>
      </c>
      <c r="F89" s="197">
        <f t="shared" si="235"/>
        <v>775684.62637924263</v>
      </c>
      <c r="G89" s="202">
        <f t="shared" si="235"/>
        <v>2671511.0109386351</v>
      </c>
      <c r="H89" s="199">
        <f t="shared" si="235"/>
        <v>1945452.2954896167</v>
      </c>
      <c r="I89" s="197">
        <f t="shared" si="235"/>
        <v>2041538.4520561255</v>
      </c>
      <c r="J89" s="197">
        <f t="shared" si="235"/>
        <v>2586191.0088169416</v>
      </c>
      <c r="K89" s="197">
        <f t="shared" si="235"/>
        <v>1909103.0155794034</v>
      </c>
      <c r="L89" s="200">
        <f t="shared" si="235"/>
        <v>8482284.7719420902</v>
      </c>
      <c r="M89" s="201">
        <f t="shared" si="235"/>
        <v>11153795.782880723</v>
      </c>
      <c r="N89" s="209">
        <v>58</v>
      </c>
      <c r="O89" s="197">
        <f t="shared" ref="O89:Y89" si="236">O87+O65+O72-O69</f>
        <v>656197.04449650238</v>
      </c>
      <c r="P89" s="197">
        <f t="shared" si="236"/>
        <v>751662.1413977464</v>
      </c>
      <c r="Q89" s="197">
        <f t="shared" si="236"/>
        <v>1088944.8154788038</v>
      </c>
      <c r="R89" s="197">
        <f t="shared" si="236"/>
        <v>1124157.4679914229</v>
      </c>
      <c r="S89" s="202">
        <f t="shared" si="236"/>
        <v>3620961.469364475</v>
      </c>
      <c r="T89" s="199">
        <f t="shared" si="236"/>
        <v>1871997.4828014183</v>
      </c>
      <c r="U89" s="197">
        <f t="shared" si="236"/>
        <v>2395185.2621481782</v>
      </c>
      <c r="V89" s="197">
        <f t="shared" si="236"/>
        <v>2882057.8911541523</v>
      </c>
      <c r="W89" s="197">
        <f t="shared" si="236"/>
        <v>2851637.8313828697</v>
      </c>
      <c r="X89" s="200">
        <f t="shared" si="236"/>
        <v>10000878.467486612</v>
      </c>
      <c r="Y89" s="201">
        <f t="shared" si="236"/>
        <v>13621839.936851097</v>
      </c>
      <c r="Z89" s="209">
        <v>58</v>
      </c>
      <c r="AA89" s="197">
        <f t="shared" ref="AA89:AK89" si="237">AA87+AA65+AA72-AA69</f>
        <v>179023.66130635107</v>
      </c>
      <c r="AB89" s="197">
        <f t="shared" si="237"/>
        <v>250007.23318453421</v>
      </c>
      <c r="AC89" s="197">
        <f t="shared" si="237"/>
        <v>394757.82047930639</v>
      </c>
      <c r="AD89" s="197">
        <f t="shared" si="237"/>
        <v>448463.37740298553</v>
      </c>
      <c r="AE89" s="202">
        <f t="shared" si="237"/>
        <v>1272252.0923731769</v>
      </c>
      <c r="AF89" s="199">
        <f t="shared" si="237"/>
        <v>662119.99906236702</v>
      </c>
      <c r="AG89" s="197">
        <f t="shared" si="237"/>
        <v>726001.40901803097</v>
      </c>
      <c r="AH89" s="197">
        <f t="shared" si="237"/>
        <v>1140841.1145491712</v>
      </c>
      <c r="AI89" s="197">
        <f t="shared" si="237"/>
        <v>1266879.1813397855</v>
      </c>
      <c r="AJ89" s="200">
        <f t="shared" si="237"/>
        <v>3795841.7039693543</v>
      </c>
      <c r="AK89" s="201">
        <f t="shared" si="237"/>
        <v>5068093.7963425303</v>
      </c>
      <c r="AL89" s="209">
        <v>58</v>
      </c>
      <c r="AM89" s="197">
        <f t="shared" ref="AM89:AW89" si="238">AM87+AM65+AM72-AM69</f>
        <v>1322367.8229216011</v>
      </c>
      <c r="AN89" s="197">
        <f t="shared" si="238"/>
        <v>1638355.6330422056</v>
      </c>
      <c r="AO89" s="197">
        <f t="shared" si="238"/>
        <v>1760284.9398678795</v>
      </c>
      <c r="AP89" s="197">
        <f t="shared" si="238"/>
        <v>2289729.4507367145</v>
      </c>
      <c r="AQ89" s="202">
        <f t="shared" si="238"/>
        <v>7010737.846568401</v>
      </c>
      <c r="AR89" s="199">
        <f t="shared" si="238"/>
        <v>3752182.5338627966</v>
      </c>
      <c r="AS89" s="197">
        <f t="shared" si="238"/>
        <v>5100943.4155681254</v>
      </c>
      <c r="AT89" s="197">
        <f t="shared" si="238"/>
        <v>5632141.8115248941</v>
      </c>
      <c r="AU89" s="197">
        <f t="shared" si="238"/>
        <v>6316466.5423783315</v>
      </c>
      <c r="AV89" s="200">
        <f t="shared" si="238"/>
        <v>20801734.303334147</v>
      </c>
      <c r="AW89" s="201">
        <f t="shared" si="238"/>
        <v>27812472.149902549</v>
      </c>
      <c r="AX89" s="209">
        <v>58</v>
      </c>
      <c r="AY89" s="197">
        <f t="shared" ref="AY89:BI89" si="239">AY87+AY65+AY72-AY69</f>
        <v>38472.079174746643</v>
      </c>
      <c r="AZ89" s="197">
        <f t="shared" si="239"/>
        <v>77095.161180716896</v>
      </c>
      <c r="BA89" s="197">
        <f t="shared" si="239"/>
        <v>89745.631635553989</v>
      </c>
      <c r="BB89" s="197">
        <f t="shared" si="239"/>
        <v>207450.33978256516</v>
      </c>
      <c r="BC89" s="202">
        <f t="shared" si="239"/>
        <v>412763.21177358262</v>
      </c>
      <c r="BD89" s="199">
        <f t="shared" si="239"/>
        <v>37277.743110200361</v>
      </c>
      <c r="BE89" s="197">
        <f t="shared" si="239"/>
        <v>62192.744088216619</v>
      </c>
      <c r="BF89" s="197">
        <f t="shared" si="239"/>
        <v>326901.56360436167</v>
      </c>
      <c r="BG89" s="197">
        <f t="shared" si="239"/>
        <v>246620.44986757866</v>
      </c>
      <c r="BH89" s="200">
        <f t="shared" si="239"/>
        <v>672992.50067035749</v>
      </c>
      <c r="BI89" s="201">
        <f t="shared" si="239"/>
        <v>1085755.7124439401</v>
      </c>
      <c r="BJ89" s="209">
        <v>58</v>
      </c>
      <c r="BK89" s="197">
        <f t="shared" ref="BK89:BU89" si="240">BK87+BK65+BK72-BK69</f>
        <v>0</v>
      </c>
      <c r="BL89" s="197">
        <f t="shared" si="240"/>
        <v>0</v>
      </c>
      <c r="BM89" s="197">
        <f t="shared" si="240"/>
        <v>0</v>
      </c>
      <c r="BN89" s="197">
        <f t="shared" si="240"/>
        <v>0</v>
      </c>
      <c r="BO89" s="202">
        <f t="shared" si="240"/>
        <v>0</v>
      </c>
      <c r="BP89" s="199">
        <f t="shared" si="240"/>
        <v>0</v>
      </c>
      <c r="BQ89" s="197">
        <f t="shared" si="240"/>
        <v>0</v>
      </c>
      <c r="BR89" s="197">
        <f t="shared" si="240"/>
        <v>0</v>
      </c>
      <c r="BS89" s="197">
        <f t="shared" si="240"/>
        <v>0</v>
      </c>
      <c r="BT89" s="200">
        <f t="shared" si="240"/>
        <v>0</v>
      </c>
      <c r="BU89" s="201">
        <f t="shared" si="240"/>
        <v>0</v>
      </c>
      <c r="BV89" s="209">
        <v>58</v>
      </c>
      <c r="BW89" s="197">
        <f t="shared" ref="BW89:CG89" si="241">BW87+BW65+BW72-BW69</f>
        <v>29246.505560015736</v>
      </c>
      <c r="BX89" s="197">
        <f t="shared" si="241"/>
        <v>43981.937879324854</v>
      </c>
      <c r="BY89" s="197">
        <f t="shared" si="241"/>
        <v>34403.069022621086</v>
      </c>
      <c r="BZ89" s="197">
        <f t="shared" si="241"/>
        <v>45056.169852687941</v>
      </c>
      <c r="CA89" s="202">
        <f t="shared" si="241"/>
        <v>152687.6823146496</v>
      </c>
      <c r="CB89" s="199">
        <f t="shared" si="241"/>
        <v>52303.419766690895</v>
      </c>
      <c r="CC89" s="197">
        <f t="shared" si="241"/>
        <v>58494.647340959535</v>
      </c>
      <c r="CD89" s="197">
        <f t="shared" si="241"/>
        <v>102780.95975717771</v>
      </c>
      <c r="CE89" s="197">
        <f t="shared" si="241"/>
        <v>54480.900642946413</v>
      </c>
      <c r="CF89" s="200">
        <f t="shared" si="241"/>
        <v>268059.92750777461</v>
      </c>
      <c r="CG89" s="201">
        <f t="shared" si="241"/>
        <v>420747.60982242413</v>
      </c>
      <c r="CH89" s="209">
        <v>58</v>
      </c>
      <c r="CI89" s="200">
        <f t="shared" ref="CI89:CW89" si="242">CI87+CI65+CI72-CI69</f>
        <v>2716013.1066742195</v>
      </c>
      <c r="CJ89" s="200">
        <f t="shared" si="242"/>
        <v>3352063.0748741245</v>
      </c>
      <c r="CK89" s="200">
        <f t="shared" si="242"/>
        <v>4182295.6996389581</v>
      </c>
      <c r="CL89" s="200">
        <f t="shared" si="242"/>
        <v>4890541.4321456188</v>
      </c>
      <c r="CM89" s="197">
        <f t="shared" si="242"/>
        <v>6445160.1626177598</v>
      </c>
      <c r="CN89" s="200">
        <f t="shared" si="242"/>
        <v>8321333.4740930898</v>
      </c>
      <c r="CO89" s="200">
        <f t="shared" si="242"/>
        <v>10384355.930219639</v>
      </c>
      <c r="CP89" s="200">
        <f t="shared" si="242"/>
        <v>12670914.349406702</v>
      </c>
      <c r="CQ89" s="200">
        <f t="shared" si="242"/>
        <v>12645187.921190921</v>
      </c>
      <c r="CR89" s="197">
        <f t="shared" si="242"/>
        <v>6523382.398306435</v>
      </c>
      <c r="CS89" s="200">
        <f t="shared" si="242"/>
        <v>11037346.580767315</v>
      </c>
      <c r="CT89" s="200">
        <f t="shared" si="242"/>
        <v>13736419.005093763</v>
      </c>
      <c r="CU89" s="200">
        <f t="shared" si="242"/>
        <v>16853210.049045656</v>
      </c>
      <c r="CV89" s="200">
        <f t="shared" si="242"/>
        <v>17535729.353336532</v>
      </c>
      <c r="CW89" s="197">
        <f t="shared" si="242"/>
        <v>25196383.329554245</v>
      </c>
      <c r="CX89" s="284"/>
      <c r="CY89" s="284"/>
      <c r="CZ89" s="284"/>
      <c r="DA89" s="284"/>
      <c r="DB89" s="284"/>
      <c r="DC89" s="284"/>
      <c r="DD89" s="284"/>
      <c r="DE89" s="284"/>
      <c r="DF89" s="284"/>
      <c r="DG89" s="284"/>
      <c r="DH89" s="284"/>
      <c r="DI89" s="284"/>
      <c r="DJ89" s="284"/>
      <c r="DK89" s="284"/>
      <c r="DL89" s="284"/>
      <c r="DM89" s="284"/>
      <c r="DN89" s="284"/>
      <c r="DO89" s="284"/>
      <c r="DP89" s="284"/>
      <c r="DQ89" s="284"/>
      <c r="DR89" s="284"/>
      <c r="DS89" s="284"/>
      <c r="DT89" s="284"/>
      <c r="DU89" s="284"/>
      <c r="DV89" s="284"/>
      <c r="DW89" s="284"/>
      <c r="DX89" s="284"/>
      <c r="DY89" s="284"/>
      <c r="DZ89" s="284"/>
      <c r="EA89" s="284"/>
      <c r="EB89" s="284"/>
      <c r="EC89" s="284"/>
      <c r="ED89" s="284"/>
      <c r="EE89" s="284"/>
    </row>
    <row r="90" spans="1:135" ht="15.75" customHeight="1">
      <c r="B90" s="209"/>
      <c r="C90" s="170" t="s">
        <v>1362</v>
      </c>
      <c r="D90" s="170" t="s">
        <v>1362</v>
      </c>
      <c r="E90" s="170" t="s">
        <v>1362</v>
      </c>
      <c r="F90" s="170" t="s">
        <v>1362</v>
      </c>
      <c r="G90" s="333"/>
      <c r="H90" s="334" t="s">
        <v>1362</v>
      </c>
      <c r="I90" s="170" t="s">
        <v>1362</v>
      </c>
      <c r="J90" s="170" t="s">
        <v>1362</v>
      </c>
      <c r="K90" s="170" t="s">
        <v>1362</v>
      </c>
      <c r="L90" s="335" t="s">
        <v>1362</v>
      </c>
      <c r="M90" s="372" t="s">
        <v>1362</v>
      </c>
      <c r="N90" s="209"/>
      <c r="O90" s="170" t="s">
        <v>1362</v>
      </c>
      <c r="P90" s="170" t="s">
        <v>1362</v>
      </c>
      <c r="Q90" s="170" t="s">
        <v>1362</v>
      </c>
      <c r="R90" s="170" t="s">
        <v>1362</v>
      </c>
      <c r="S90" s="333"/>
      <c r="T90" s="334" t="s">
        <v>1362</v>
      </c>
      <c r="U90" s="170" t="s">
        <v>1362</v>
      </c>
      <c r="V90" s="170" t="s">
        <v>1362</v>
      </c>
      <c r="W90" s="170" t="s">
        <v>1362</v>
      </c>
      <c r="X90" s="335"/>
      <c r="Y90" s="372" t="s">
        <v>1362</v>
      </c>
      <c r="Z90" s="209"/>
      <c r="AA90" s="170" t="s">
        <v>1362</v>
      </c>
      <c r="AB90" s="170" t="s">
        <v>1362</v>
      </c>
      <c r="AC90" s="170" t="s">
        <v>1362</v>
      </c>
      <c r="AD90" s="170" t="s">
        <v>1362</v>
      </c>
      <c r="AE90" s="333"/>
      <c r="AF90" s="334" t="s">
        <v>1362</v>
      </c>
      <c r="AG90" s="170" t="s">
        <v>1362</v>
      </c>
      <c r="AH90" s="170" t="s">
        <v>1362</v>
      </c>
      <c r="AI90" s="170" t="s">
        <v>1362</v>
      </c>
      <c r="AJ90" s="335"/>
      <c r="AK90" s="372" t="s">
        <v>1362</v>
      </c>
      <c r="AL90" s="209"/>
      <c r="AM90" s="170" t="s">
        <v>1362</v>
      </c>
      <c r="AN90" s="170" t="s">
        <v>1362</v>
      </c>
      <c r="AO90" s="170" t="s">
        <v>1362</v>
      </c>
      <c r="AP90" s="170" t="s">
        <v>1362</v>
      </c>
      <c r="AQ90" s="333"/>
      <c r="AR90" s="334" t="s">
        <v>1362</v>
      </c>
      <c r="AS90" s="170" t="s">
        <v>1362</v>
      </c>
      <c r="AT90" s="170" t="s">
        <v>1362</v>
      </c>
      <c r="AU90" s="170" t="s">
        <v>1362</v>
      </c>
      <c r="AV90" s="335"/>
      <c r="AW90" s="372" t="s">
        <v>1362</v>
      </c>
      <c r="AX90" s="209"/>
      <c r="AY90" s="170" t="s">
        <v>1362</v>
      </c>
      <c r="AZ90" s="170" t="s">
        <v>1362</v>
      </c>
      <c r="BA90" s="170" t="s">
        <v>1362</v>
      </c>
      <c r="BB90" s="170" t="s">
        <v>1362</v>
      </c>
      <c r="BC90" s="333"/>
      <c r="BD90" s="334" t="s">
        <v>1362</v>
      </c>
      <c r="BE90" s="170" t="s">
        <v>1362</v>
      </c>
      <c r="BF90" s="170" t="s">
        <v>1362</v>
      </c>
      <c r="BG90" s="170" t="s">
        <v>1362</v>
      </c>
      <c r="BH90" s="335"/>
      <c r="BI90" s="372" t="s">
        <v>1362</v>
      </c>
      <c r="BJ90" s="209"/>
      <c r="BK90" s="170" t="s">
        <v>1362</v>
      </c>
      <c r="BL90" s="170" t="s">
        <v>1362</v>
      </c>
      <c r="BM90" s="170" t="s">
        <v>1362</v>
      </c>
      <c r="BN90" s="170" t="s">
        <v>1362</v>
      </c>
      <c r="BO90" s="333"/>
      <c r="BP90" s="334" t="s">
        <v>1362</v>
      </c>
      <c r="BQ90" s="170" t="s">
        <v>1362</v>
      </c>
      <c r="BR90" s="170" t="s">
        <v>1362</v>
      </c>
      <c r="BS90" s="170" t="s">
        <v>1362</v>
      </c>
      <c r="BT90" s="335"/>
      <c r="BU90" s="372" t="s">
        <v>1362</v>
      </c>
      <c r="BV90" s="209"/>
      <c r="BW90" s="170" t="s">
        <v>1362</v>
      </c>
      <c r="BX90" s="170" t="s">
        <v>1362</v>
      </c>
      <c r="BY90" s="170" t="s">
        <v>1362</v>
      </c>
      <c r="BZ90" s="170" t="s">
        <v>1362</v>
      </c>
      <c r="CA90" s="333"/>
      <c r="CB90" s="334" t="s">
        <v>1362</v>
      </c>
      <c r="CC90" s="170" t="s">
        <v>1362</v>
      </c>
      <c r="CD90" s="170" t="s">
        <v>1362</v>
      </c>
      <c r="CE90" s="170" t="s">
        <v>1362</v>
      </c>
      <c r="CF90" s="335"/>
      <c r="CG90" s="372" t="s">
        <v>1362</v>
      </c>
      <c r="CH90" s="209"/>
      <c r="CI90" s="335" t="s">
        <v>1362</v>
      </c>
      <c r="CJ90" s="335"/>
      <c r="CK90" s="335"/>
      <c r="CL90" s="335"/>
      <c r="CM90" s="170"/>
      <c r="CN90" s="335" t="s">
        <v>1362</v>
      </c>
      <c r="CO90" s="335"/>
      <c r="CP90" s="335"/>
      <c r="CQ90" s="335"/>
      <c r="CR90" s="170"/>
      <c r="CS90" s="335" t="s">
        <v>1362</v>
      </c>
      <c r="CT90" s="335"/>
      <c r="CU90" s="335"/>
      <c r="CV90" s="335"/>
      <c r="CW90" s="170"/>
    </row>
    <row r="91" spans="1:135" s="14" customFormat="1" ht="15.75" customHeight="1">
      <c r="A91" s="16" t="s">
        <v>296</v>
      </c>
      <c r="B91" s="209">
        <v>59</v>
      </c>
      <c r="C91" s="197">
        <f t="shared" ref="C91:F91" si="243">C31-C89</f>
        <v>-115204.5557563451</v>
      </c>
      <c r="D91" s="197">
        <f t="shared" si="243"/>
        <v>-251551.52288457018</v>
      </c>
      <c r="E91" s="197">
        <f t="shared" si="243"/>
        <v>-642454.87453187816</v>
      </c>
      <c r="F91" s="197">
        <f t="shared" si="243"/>
        <v>-591561.32303601527</v>
      </c>
      <c r="G91" s="202">
        <f>SUM(C91:F91)</f>
        <v>-1600772.2762088086</v>
      </c>
      <c r="H91" s="199">
        <f t="shared" ref="H91:M91" si="244">H31-H89</f>
        <v>-457362.4552493738</v>
      </c>
      <c r="I91" s="197">
        <f t="shared" si="244"/>
        <v>-605058.86950541893</v>
      </c>
      <c r="J91" s="197">
        <f t="shared" si="244"/>
        <v>-1201263.0179389389</v>
      </c>
      <c r="K91" s="197">
        <f t="shared" si="244"/>
        <v>-589372.60159003525</v>
      </c>
      <c r="L91" s="200">
        <f t="shared" si="244"/>
        <v>-2853056.9442837695</v>
      </c>
      <c r="M91" s="201">
        <f t="shared" si="244"/>
        <v>-4453829.2204925762</v>
      </c>
      <c r="N91" s="209">
        <v>59</v>
      </c>
      <c r="O91" s="197">
        <f t="shared" ref="O91:R91" si="245">O31-O89</f>
        <v>347135.2727877571</v>
      </c>
      <c r="P91" s="197">
        <f t="shared" si="245"/>
        <v>277615.60887120827</v>
      </c>
      <c r="Q91" s="197">
        <f t="shared" si="245"/>
        <v>-305613.52437428059</v>
      </c>
      <c r="R91" s="197">
        <f t="shared" si="245"/>
        <v>-401147.7209665617</v>
      </c>
      <c r="S91" s="202">
        <f>SUM(O91:R91)</f>
        <v>-82010.363681876916</v>
      </c>
      <c r="T91" s="199">
        <f t="shared" ref="T91:W91" si="246">T31-T89</f>
        <v>64485.843484284123</v>
      </c>
      <c r="U91" s="197">
        <f t="shared" si="246"/>
        <v>-435109.28967413981</v>
      </c>
      <c r="V91" s="197">
        <f t="shared" si="246"/>
        <v>-1117510.0379896788</v>
      </c>
      <c r="W91" s="197">
        <f t="shared" si="246"/>
        <v>-1127560.0678010753</v>
      </c>
      <c r="X91" s="200">
        <f>SUM(T91:W91)</f>
        <v>-2615693.55198061</v>
      </c>
      <c r="Y91" s="201">
        <f>Y31-Y89</f>
        <v>-2697703.9156624898</v>
      </c>
      <c r="Z91" s="209">
        <v>59</v>
      </c>
      <c r="AA91" s="197">
        <f t="shared" ref="AA91:AD91" si="247">AA31-AA89</f>
        <v>341432.79686857131</v>
      </c>
      <c r="AB91" s="197">
        <f t="shared" si="247"/>
        <v>282654.54377441562</v>
      </c>
      <c r="AC91" s="197">
        <f t="shared" si="247"/>
        <v>30045.406314455264</v>
      </c>
      <c r="AD91" s="197">
        <f t="shared" si="247"/>
        <v>-27466.738863359788</v>
      </c>
      <c r="AE91" s="202">
        <f>SUM(AA91:AD91)</f>
        <v>626666.00809408247</v>
      </c>
      <c r="AF91" s="199">
        <f t="shared" ref="AF91:AI91" si="248">AF31-AF89</f>
        <v>57144.981532064499</v>
      </c>
      <c r="AG91" s="197">
        <f t="shared" si="248"/>
        <v>-14246.812533530523</v>
      </c>
      <c r="AH91" s="197">
        <f t="shared" si="248"/>
        <v>-477199.94963332149</v>
      </c>
      <c r="AI91" s="197">
        <f t="shared" si="248"/>
        <v>-639247.21929148806</v>
      </c>
      <c r="AJ91" s="200">
        <f>SUM(AF91:AI91)</f>
        <v>-1073548.9999262756</v>
      </c>
      <c r="AK91" s="201">
        <f>AK31-AK89</f>
        <v>-446882.99183219206</v>
      </c>
      <c r="AL91" s="209">
        <v>59</v>
      </c>
      <c r="AM91" s="197">
        <f t="shared" ref="AM91:AP91" si="249">AM31-AM89</f>
        <v>3886202.1631343514</v>
      </c>
      <c r="AN91" s="197">
        <f t="shared" si="249"/>
        <v>4329111.2972979769</v>
      </c>
      <c r="AO91" s="197">
        <f t="shared" si="249"/>
        <v>5652949.2872359129</v>
      </c>
      <c r="AP91" s="197">
        <f t="shared" si="249"/>
        <v>5106841.889546969</v>
      </c>
      <c r="AQ91" s="202">
        <f>SUM(AM91:AP91)</f>
        <v>18975104.637215208</v>
      </c>
      <c r="AR91" s="199">
        <f t="shared" ref="AR91:AU91" si="250">AR31-AR89</f>
        <v>2315113.000331752</v>
      </c>
      <c r="AS91" s="197">
        <f t="shared" si="250"/>
        <v>1045612.5838768184</v>
      </c>
      <c r="AT91" s="197">
        <f t="shared" si="250"/>
        <v>161207.05110105127</v>
      </c>
      <c r="AU91" s="197">
        <f t="shared" si="250"/>
        <v>-777645.04707652796</v>
      </c>
      <c r="AV91" s="200">
        <f>SUM(AR91:AU91)</f>
        <v>2744287.5882330937</v>
      </c>
      <c r="AW91" s="201">
        <f>AW31-AW89</f>
        <v>21719392.225448307</v>
      </c>
      <c r="AX91" s="209">
        <v>59</v>
      </c>
      <c r="AY91" s="197">
        <f t="shared" ref="AY91:BB91" si="251">AY31-AY89</f>
        <v>196792.10196690785</v>
      </c>
      <c r="AZ91" s="197">
        <f t="shared" si="251"/>
        <v>175587.26271167904</v>
      </c>
      <c r="BA91" s="197">
        <f t="shared" si="251"/>
        <v>246271.6897136464</v>
      </c>
      <c r="BB91" s="197">
        <f t="shared" si="251"/>
        <v>66081.210335658019</v>
      </c>
      <c r="BC91" s="202">
        <f>SUM(AY91:BB91)</f>
        <v>684732.26472789131</v>
      </c>
      <c r="BD91" s="199">
        <f t="shared" ref="BD91:BG91" si="252">BD31-BD89</f>
        <v>116819.27233863107</v>
      </c>
      <c r="BE91" s="197">
        <f t="shared" si="252"/>
        <v>64880.672849674454</v>
      </c>
      <c r="BF91" s="197">
        <f t="shared" si="252"/>
        <v>-204628.43206447421</v>
      </c>
      <c r="BG91" s="197">
        <f t="shared" si="252"/>
        <v>-129561.82963786121</v>
      </c>
      <c r="BH91" s="200">
        <f>SUM(BD91:BG91)</f>
        <v>-152490.31651402992</v>
      </c>
      <c r="BI91" s="201">
        <f>BI31-BI89</f>
        <v>532241.94821386132</v>
      </c>
      <c r="BJ91" s="209">
        <v>59</v>
      </c>
      <c r="BK91" s="197">
        <f t="shared" ref="BK91:BN91" si="253">BK31-BK89</f>
        <v>0</v>
      </c>
      <c r="BL91" s="197">
        <f t="shared" si="253"/>
        <v>0</v>
      </c>
      <c r="BM91" s="197">
        <f t="shared" si="253"/>
        <v>0</v>
      </c>
      <c r="BN91" s="197">
        <f t="shared" si="253"/>
        <v>0</v>
      </c>
      <c r="BO91" s="202">
        <f>SUM(BK91:BN91)</f>
        <v>0</v>
      </c>
      <c r="BP91" s="199">
        <f t="shared" ref="BP91:BS91" si="254">BP31-BP89</f>
        <v>0</v>
      </c>
      <c r="BQ91" s="197">
        <f t="shared" si="254"/>
        <v>0</v>
      </c>
      <c r="BR91" s="197">
        <f t="shared" si="254"/>
        <v>0</v>
      </c>
      <c r="BS91" s="197">
        <f t="shared" si="254"/>
        <v>0</v>
      </c>
      <c r="BT91" s="200">
        <f>SUM(BP91:BS91)</f>
        <v>0</v>
      </c>
      <c r="BU91" s="201">
        <f>BU31-BU89</f>
        <v>0</v>
      </c>
      <c r="BV91" s="209">
        <v>59</v>
      </c>
      <c r="BW91" s="197">
        <f t="shared" ref="BW91:BZ91" si="255">BW31-BW89</f>
        <v>354101.04046150693</v>
      </c>
      <c r="BX91" s="197">
        <f t="shared" si="255"/>
        <v>332123.06350348424</v>
      </c>
      <c r="BY91" s="197">
        <f t="shared" si="255"/>
        <v>532673.48687399458</v>
      </c>
      <c r="BZ91" s="197">
        <f t="shared" si="255"/>
        <v>287621.66526392405</v>
      </c>
      <c r="CA91" s="202">
        <f>SUM(BW91:BZ91)</f>
        <v>1506519.2561029098</v>
      </c>
      <c r="CB91" s="199">
        <f t="shared" ref="CB91:CE91" si="256">CB31-CB89</f>
        <v>161871.84495967944</v>
      </c>
      <c r="CC91" s="197">
        <f t="shared" si="256"/>
        <v>175098.56148908561</v>
      </c>
      <c r="CD91" s="197">
        <f t="shared" si="256"/>
        <v>107129.59743744833</v>
      </c>
      <c r="CE91" s="197">
        <f t="shared" si="256"/>
        <v>141997.75748587359</v>
      </c>
      <c r="CF91" s="200">
        <f>SUM(CB91:CE91)</f>
        <v>586097.76137208706</v>
      </c>
      <c r="CG91" s="201">
        <f>CG31-CG89</f>
        <v>2092617.0174749964</v>
      </c>
      <c r="CH91" s="209">
        <v>59</v>
      </c>
      <c r="CI91" s="200">
        <f t="shared" ref="CI91:CW91" si="257">CI31-CI89</f>
        <v>5010458.8194627492</v>
      </c>
      <c r="CJ91" s="200">
        <f t="shared" si="257"/>
        <v>5145540.253274194</v>
      </c>
      <c r="CK91" s="200">
        <f t="shared" si="257"/>
        <v>5513871.4712318508</v>
      </c>
      <c r="CL91" s="200">
        <f t="shared" si="257"/>
        <v>4440368.9822806148</v>
      </c>
      <c r="CM91" s="197">
        <f t="shared" si="257"/>
        <v>-176263.38378777541</v>
      </c>
      <c r="CN91" s="200">
        <f t="shared" si="257"/>
        <v>2258072.4873970347</v>
      </c>
      <c r="CO91" s="200">
        <f t="shared" si="257"/>
        <v>231176.84650248662</v>
      </c>
      <c r="CP91" s="200">
        <f t="shared" si="257"/>
        <v>-2732264.7890879195</v>
      </c>
      <c r="CQ91" s="200">
        <f t="shared" si="257"/>
        <v>-3121389.0079111196</v>
      </c>
      <c r="CR91" s="197">
        <f t="shared" si="257"/>
        <v>-3163995.9970693327</v>
      </c>
      <c r="CS91" s="200">
        <f t="shared" si="257"/>
        <v>7268531.3068597801</v>
      </c>
      <c r="CT91" s="200">
        <f t="shared" si="257"/>
        <v>5376717.0997766796</v>
      </c>
      <c r="CU91" s="200">
        <f t="shared" si="257"/>
        <v>2781606.6821439378</v>
      </c>
      <c r="CV91" s="200">
        <f t="shared" si="257"/>
        <v>1318979.9743695036</v>
      </c>
      <c r="CW91" s="197">
        <f t="shared" si="257"/>
        <v>-5058916.1186800711</v>
      </c>
      <c r="CX91" s="284"/>
      <c r="CY91" s="284"/>
      <c r="CZ91" s="284"/>
      <c r="DA91" s="284"/>
      <c r="DB91" s="284"/>
      <c r="DC91" s="284"/>
      <c r="DD91" s="284"/>
      <c r="DE91" s="284"/>
      <c r="DF91" s="284"/>
      <c r="DG91" s="284"/>
      <c r="DH91" s="284"/>
      <c r="DI91" s="284"/>
      <c r="DJ91" s="284"/>
      <c r="DK91" s="284"/>
      <c r="DL91" s="284"/>
      <c r="DM91" s="284"/>
      <c r="DN91" s="284"/>
      <c r="DO91" s="284"/>
      <c r="DP91" s="284"/>
      <c r="DQ91" s="284"/>
      <c r="DR91" s="284"/>
      <c r="DS91" s="284"/>
      <c r="DT91" s="284"/>
      <c r="DU91" s="284"/>
      <c r="DV91" s="284"/>
      <c r="DW91" s="284"/>
      <c r="DX91" s="284"/>
      <c r="DY91" s="284"/>
      <c r="DZ91" s="284"/>
      <c r="EA91" s="284"/>
      <c r="EB91" s="284"/>
      <c r="EC91" s="284"/>
      <c r="ED91" s="284"/>
      <c r="EE91" s="284"/>
    </row>
    <row r="92" spans="1:135" ht="15.75" customHeight="1">
      <c r="B92" s="209"/>
      <c r="C92" s="273" t="s">
        <v>1366</v>
      </c>
      <c r="D92" s="273" t="s">
        <v>1366</v>
      </c>
      <c r="E92" s="273" t="s">
        <v>1366</v>
      </c>
      <c r="F92" s="273" t="s">
        <v>1366</v>
      </c>
      <c r="G92" s="339"/>
      <c r="H92" s="340" t="s">
        <v>1366</v>
      </c>
      <c r="I92" s="273" t="s">
        <v>1366</v>
      </c>
      <c r="J92" s="273" t="s">
        <v>1366</v>
      </c>
      <c r="K92" s="273" t="s">
        <v>1366</v>
      </c>
      <c r="L92" s="341" t="s">
        <v>1366</v>
      </c>
      <c r="M92" s="340" t="s">
        <v>1366</v>
      </c>
      <c r="N92" s="209"/>
      <c r="O92" s="273" t="s">
        <v>1366</v>
      </c>
      <c r="P92" s="273" t="s">
        <v>1366</v>
      </c>
      <c r="Q92" s="273" t="s">
        <v>1366</v>
      </c>
      <c r="R92" s="273" t="s">
        <v>1366</v>
      </c>
      <c r="S92" s="339"/>
      <c r="T92" s="340" t="s">
        <v>1366</v>
      </c>
      <c r="U92" s="273" t="s">
        <v>1366</v>
      </c>
      <c r="V92" s="273" t="s">
        <v>1366</v>
      </c>
      <c r="W92" s="273" t="s">
        <v>1366</v>
      </c>
      <c r="X92" s="341" t="s">
        <v>1366</v>
      </c>
      <c r="Y92" s="340" t="s">
        <v>1366</v>
      </c>
      <c r="Z92" s="209"/>
      <c r="AA92" s="273" t="s">
        <v>1366</v>
      </c>
      <c r="AB92" s="273" t="s">
        <v>1366</v>
      </c>
      <c r="AC92" s="273" t="s">
        <v>1366</v>
      </c>
      <c r="AD92" s="273" t="s">
        <v>1366</v>
      </c>
      <c r="AE92" s="339"/>
      <c r="AF92" s="340" t="s">
        <v>1366</v>
      </c>
      <c r="AG92" s="273" t="s">
        <v>1366</v>
      </c>
      <c r="AH92" s="273" t="s">
        <v>1366</v>
      </c>
      <c r="AI92" s="273" t="s">
        <v>1366</v>
      </c>
      <c r="AJ92" s="341" t="s">
        <v>1366</v>
      </c>
      <c r="AK92" s="340" t="s">
        <v>1366</v>
      </c>
      <c r="AL92" s="209"/>
      <c r="AM92" s="273" t="s">
        <v>1366</v>
      </c>
      <c r="AN92" s="273" t="s">
        <v>1366</v>
      </c>
      <c r="AO92" s="273" t="s">
        <v>1366</v>
      </c>
      <c r="AP92" s="273" t="s">
        <v>1366</v>
      </c>
      <c r="AQ92" s="339"/>
      <c r="AR92" s="340" t="s">
        <v>1366</v>
      </c>
      <c r="AS92" s="273" t="s">
        <v>1366</v>
      </c>
      <c r="AT92" s="273" t="s">
        <v>1366</v>
      </c>
      <c r="AU92" s="273" t="s">
        <v>1366</v>
      </c>
      <c r="AV92" s="341" t="s">
        <v>1366</v>
      </c>
      <c r="AW92" s="340" t="s">
        <v>1366</v>
      </c>
      <c r="AX92" s="209"/>
      <c r="AY92" s="273" t="s">
        <v>1366</v>
      </c>
      <c r="AZ92" s="273" t="s">
        <v>1366</v>
      </c>
      <c r="BA92" s="273" t="s">
        <v>1366</v>
      </c>
      <c r="BB92" s="273" t="s">
        <v>1366</v>
      </c>
      <c r="BC92" s="339"/>
      <c r="BD92" s="340" t="s">
        <v>1366</v>
      </c>
      <c r="BE92" s="273" t="s">
        <v>1366</v>
      </c>
      <c r="BF92" s="273" t="s">
        <v>1366</v>
      </c>
      <c r="BG92" s="273" t="s">
        <v>1366</v>
      </c>
      <c r="BH92" s="341" t="s">
        <v>1366</v>
      </c>
      <c r="BI92" s="340" t="s">
        <v>1366</v>
      </c>
      <c r="BJ92" s="209"/>
      <c r="BK92" s="273" t="s">
        <v>1366</v>
      </c>
      <c r="BL92" s="273" t="s">
        <v>1366</v>
      </c>
      <c r="BM92" s="273" t="s">
        <v>1366</v>
      </c>
      <c r="BN92" s="273" t="s">
        <v>1366</v>
      </c>
      <c r="BO92" s="339"/>
      <c r="BP92" s="340" t="s">
        <v>1366</v>
      </c>
      <c r="BQ92" s="273" t="s">
        <v>1366</v>
      </c>
      <c r="BR92" s="273" t="s">
        <v>1366</v>
      </c>
      <c r="BS92" s="273" t="s">
        <v>1366</v>
      </c>
      <c r="BT92" s="341" t="s">
        <v>1366</v>
      </c>
      <c r="BU92" s="340" t="s">
        <v>1366</v>
      </c>
      <c r="BV92" s="209"/>
      <c r="BW92" s="273" t="s">
        <v>1366</v>
      </c>
      <c r="BX92" s="273" t="s">
        <v>1366</v>
      </c>
      <c r="BY92" s="273" t="s">
        <v>1366</v>
      </c>
      <c r="BZ92" s="273" t="s">
        <v>1366</v>
      </c>
      <c r="CA92" s="339"/>
      <c r="CB92" s="340" t="s">
        <v>1366</v>
      </c>
      <c r="CC92" s="273" t="s">
        <v>1366</v>
      </c>
      <c r="CD92" s="273" t="s">
        <v>1366</v>
      </c>
      <c r="CE92" s="273" t="s">
        <v>1366</v>
      </c>
      <c r="CF92" s="341" t="s">
        <v>1366</v>
      </c>
      <c r="CG92" s="340" t="s">
        <v>1366</v>
      </c>
      <c r="CH92" s="209"/>
      <c r="CI92" s="341" t="s">
        <v>1366</v>
      </c>
      <c r="CJ92" s="341"/>
      <c r="CK92" s="341"/>
      <c r="CL92" s="341"/>
      <c r="CM92" s="273"/>
      <c r="CN92" s="341" t="s">
        <v>1366</v>
      </c>
      <c r="CO92" s="341"/>
      <c r="CP92" s="341"/>
      <c r="CQ92" s="341"/>
      <c r="CR92" s="273"/>
      <c r="CS92" s="341" t="s">
        <v>1366</v>
      </c>
      <c r="CT92" s="341"/>
      <c r="CU92" s="341"/>
      <c r="CV92" s="341"/>
      <c r="CW92" s="273"/>
    </row>
    <row r="93" spans="1:135" ht="15.75" customHeight="1">
      <c r="A93" s="118" t="s">
        <v>298</v>
      </c>
      <c r="B93" s="209">
        <v>60</v>
      </c>
      <c r="C93" s="342">
        <f t="shared" ref="C93:M93" si="258">IF((C31-C27)=0,"",C91/(C31-C27))</f>
        <v>-0.30680190343886249</v>
      </c>
      <c r="D93" s="342">
        <f t="shared" si="258"/>
        <v>-0.74114473348996501</v>
      </c>
      <c r="E93" s="342">
        <f t="shared" si="258"/>
        <v>-3.7416299083770155</v>
      </c>
      <c r="F93" s="342">
        <f t="shared" si="258"/>
        <v>-3.2128541705189582</v>
      </c>
      <c r="G93" s="343">
        <f t="shared" si="258"/>
        <v>-1.4950166873459776</v>
      </c>
      <c r="H93" s="344">
        <f t="shared" si="258"/>
        <v>-0.30734868479146088</v>
      </c>
      <c r="I93" s="342">
        <f t="shared" si="258"/>
        <v>-0.4212095158575363</v>
      </c>
      <c r="J93" s="342">
        <f t="shared" si="258"/>
        <v>-0.86738301619376923</v>
      </c>
      <c r="K93" s="342">
        <f t="shared" si="258"/>
        <v>-0.44658560213706139</v>
      </c>
      <c r="L93" s="345">
        <f t="shared" si="258"/>
        <v>-0.50682918361657447</v>
      </c>
      <c r="M93" s="344">
        <f t="shared" si="258"/>
        <v>-0.66475394750403738</v>
      </c>
      <c r="N93" s="209">
        <v>60</v>
      </c>
      <c r="O93" s="342">
        <f t="shared" ref="O93:Y93" si="259">IF((O31-O27)=0,"",O91/(O31-O27))</f>
        <v>0.34598234982339188</v>
      </c>
      <c r="P93" s="342">
        <f t="shared" si="259"/>
        <v>0.26971884780241884</v>
      </c>
      <c r="Q93" s="342">
        <f t="shared" si="259"/>
        <v>-0.39014594188284668</v>
      </c>
      <c r="R93" s="342">
        <f t="shared" si="259"/>
        <v>-0.55483030846715264</v>
      </c>
      <c r="S93" s="343">
        <f t="shared" si="259"/>
        <v>-2.3173635699625928E-2</v>
      </c>
      <c r="T93" s="344">
        <f t="shared" si="259"/>
        <v>3.330048991848128E-2</v>
      </c>
      <c r="U93" s="342">
        <f t="shared" si="259"/>
        <v>-0.2219859310478349</v>
      </c>
      <c r="V93" s="342">
        <f t="shared" si="259"/>
        <v>-0.63331240123954613</v>
      </c>
      <c r="W93" s="342">
        <f t="shared" si="259"/>
        <v>-0.65400766231016993</v>
      </c>
      <c r="X93" s="345">
        <f t="shared" si="259"/>
        <v>-0.35418118596985615</v>
      </c>
      <c r="Y93" s="344">
        <f t="shared" si="259"/>
        <v>-0.24694894959473093</v>
      </c>
      <c r="Z93" s="209">
        <v>60</v>
      </c>
      <c r="AA93" s="342">
        <f t="shared" ref="AA93:AK93" si="260">IF((AA31-AA27)=0,"",AA91/(AA31-AA27))</f>
        <v>0.65602567036226056</v>
      </c>
      <c r="AB93" s="342">
        <f t="shared" si="260"/>
        <v>0.53064544144341463</v>
      </c>
      <c r="AC93" s="342">
        <f t="shared" si="260"/>
        <v>7.0727820363384514E-2</v>
      </c>
      <c r="AD93" s="342">
        <f t="shared" si="260"/>
        <v>-6.5242180931985083E-2</v>
      </c>
      <c r="AE93" s="343">
        <f t="shared" si="260"/>
        <v>0.33001213055996526</v>
      </c>
      <c r="AF93" s="344">
        <f t="shared" si="260"/>
        <v>7.9449136373687251E-2</v>
      </c>
      <c r="AG93" s="342">
        <f t="shared" si="260"/>
        <v>-2.0016467197961775E-2</v>
      </c>
      <c r="AH93" s="342">
        <f t="shared" si="260"/>
        <v>-0.71906321497375902</v>
      </c>
      <c r="AI93" s="342">
        <f t="shared" si="260"/>
        <v>-1.0185064782317392</v>
      </c>
      <c r="AJ93" s="345">
        <f t="shared" si="260"/>
        <v>-0.39435472839928937</v>
      </c>
      <c r="AK93" s="344">
        <f t="shared" si="260"/>
        <v>-9.6702576605254775E-2</v>
      </c>
      <c r="AL93" s="209">
        <v>60</v>
      </c>
      <c r="AM93" s="342">
        <f t="shared" ref="AM93:AW93" si="261">IF((AM31-AM27)=0,"",AM91/(AM31-AM27))</f>
        <v>0.74611691376678069</v>
      </c>
      <c r="AN93" s="342">
        <f t="shared" si="261"/>
        <v>0.72545208005889872</v>
      </c>
      <c r="AO93" s="342">
        <f t="shared" si="261"/>
        <v>0.76254831751679475</v>
      </c>
      <c r="AP93" s="342">
        <f t="shared" si="261"/>
        <v>0.69043366914258741</v>
      </c>
      <c r="AQ93" s="343">
        <f t="shared" si="261"/>
        <v>0.73020933029423862</v>
      </c>
      <c r="AR93" s="344">
        <f t="shared" si="261"/>
        <v>0.38157247941591987</v>
      </c>
      <c r="AS93" s="342">
        <f t="shared" si="261"/>
        <v>0.17011356993595128</v>
      </c>
      <c r="AT93" s="342">
        <f t="shared" si="261"/>
        <v>2.7826228822681518E-2</v>
      </c>
      <c r="AU93" s="342">
        <f t="shared" si="261"/>
        <v>-0.14039900865845742</v>
      </c>
      <c r="AV93" s="345">
        <f t="shared" si="261"/>
        <v>0.11654994635063731</v>
      </c>
      <c r="AW93" s="344">
        <f t="shared" si="261"/>
        <v>0.43849333150190872</v>
      </c>
      <c r="AX93" s="209">
        <v>60</v>
      </c>
      <c r="AY93" s="342">
        <f t="shared" ref="AY93:BI93" si="262">IF((AY31-AY27)=0,"",AY91/(AY31-AY27))</f>
        <v>0.83647285792484372</v>
      </c>
      <c r="AZ93" s="342">
        <f t="shared" si="262"/>
        <v>0.69489305986099126</v>
      </c>
      <c r="BA93" s="342">
        <f t="shared" si="262"/>
        <v>0.7329136745832</v>
      </c>
      <c r="BB93" s="342">
        <f t="shared" si="262"/>
        <v>0.24158533195566301</v>
      </c>
      <c r="BC93" s="343">
        <f t="shared" si="262"/>
        <v>0.6239044072515334</v>
      </c>
      <c r="BD93" s="344">
        <f t="shared" si="262"/>
        <v>0.75808912974970244</v>
      </c>
      <c r="BE93" s="342">
        <f t="shared" si="262"/>
        <v>0.51057628269637068</v>
      </c>
      <c r="BF93" s="342">
        <f t="shared" si="262"/>
        <v>-1.6735355469138462</v>
      </c>
      <c r="BG93" s="342">
        <f t="shared" si="262"/>
        <v>-1.1068115221553723</v>
      </c>
      <c r="BH93" s="345">
        <f t="shared" si="262"/>
        <v>-0.29296767843769705</v>
      </c>
      <c r="BI93" s="344">
        <f t="shared" si="262"/>
        <v>0.32895099984104853</v>
      </c>
      <c r="BJ93" s="209">
        <v>60</v>
      </c>
      <c r="BK93" s="342" t="str">
        <f t="shared" ref="BK93:BU93" si="263">IF((BK31-BK27)=0,"",BK91/(BK31-BK27))</f>
        <v/>
      </c>
      <c r="BL93" s="342" t="str">
        <f t="shared" si="263"/>
        <v/>
      </c>
      <c r="BM93" s="342" t="str">
        <f t="shared" si="263"/>
        <v/>
      </c>
      <c r="BN93" s="342" t="str">
        <f t="shared" si="263"/>
        <v/>
      </c>
      <c r="BO93" s="343" t="str">
        <f t="shared" si="263"/>
        <v/>
      </c>
      <c r="BP93" s="344" t="str">
        <f t="shared" si="263"/>
        <v/>
      </c>
      <c r="BQ93" s="342" t="str">
        <f t="shared" si="263"/>
        <v/>
      </c>
      <c r="BR93" s="342" t="str">
        <f t="shared" si="263"/>
        <v/>
      </c>
      <c r="BS93" s="342" t="str">
        <f t="shared" si="263"/>
        <v/>
      </c>
      <c r="BT93" s="345" t="str">
        <f t="shared" si="263"/>
        <v/>
      </c>
      <c r="BU93" s="344" t="str">
        <f t="shared" si="263"/>
        <v/>
      </c>
      <c r="BV93" s="209">
        <v>60</v>
      </c>
      <c r="BW93" s="342">
        <f t="shared" ref="BW93:CG93" si="264">IF((BW31-BW27)=0,"",BW91/(BW31-BW27))</f>
        <v>0.92370759676553738</v>
      </c>
      <c r="BX93" s="342">
        <f t="shared" si="264"/>
        <v>0.88305941766895324</v>
      </c>
      <c r="BY93" s="342">
        <f t="shared" si="264"/>
        <v>0.93933258452516044</v>
      </c>
      <c r="BZ93" s="342">
        <f t="shared" si="264"/>
        <v>0.86456515855078053</v>
      </c>
      <c r="CA93" s="343">
        <f t="shared" si="264"/>
        <v>0.90797550397163074</v>
      </c>
      <c r="CB93" s="344">
        <f t="shared" si="264"/>
        <v>0.75579150172400356</v>
      </c>
      <c r="CC93" s="342">
        <f t="shared" si="264"/>
        <v>0.7495875516504491</v>
      </c>
      <c r="CD93" s="342">
        <f t="shared" si="264"/>
        <v>0.51035831103110885</v>
      </c>
      <c r="CE93" s="342">
        <f t="shared" si="264"/>
        <v>0.72271339207118179</v>
      </c>
      <c r="CF93" s="345">
        <f t="shared" si="264"/>
        <v>0.68617044487498913</v>
      </c>
      <c r="CG93" s="344">
        <f t="shared" si="264"/>
        <v>0.83259587357412324</v>
      </c>
      <c r="CH93" s="209">
        <v>60</v>
      </c>
      <c r="CI93" s="345">
        <f t="shared" ref="CI93:CW93" si="265">IF((CI31-CI27)=0,"",CI91/(CI31-CI27))</f>
        <v>0.64847952174827173</v>
      </c>
      <c r="CJ93" s="345">
        <f t="shared" si="265"/>
        <v>0.60552841249127121</v>
      </c>
      <c r="CK93" s="345">
        <f t="shared" si="265"/>
        <v>0.56866505847760174</v>
      </c>
      <c r="CL93" s="345">
        <f t="shared" si="265"/>
        <v>0.47587735655627955</v>
      </c>
      <c r="CM93" s="373">
        <f t="shared" si="265"/>
        <v>-2.8117129697049006E-2</v>
      </c>
      <c r="CN93" s="345">
        <f t="shared" si="265"/>
        <v>0.21344038555818703</v>
      </c>
      <c r="CO93" s="345">
        <f t="shared" si="265"/>
        <v>2.177722506866675E-2</v>
      </c>
      <c r="CP93" s="345">
        <f t="shared" si="265"/>
        <v>-0.27491308275892989</v>
      </c>
      <c r="CQ93" s="345">
        <f t="shared" si="265"/>
        <v>-0.32774621097456341</v>
      </c>
      <c r="CR93" s="373">
        <f t="shared" si="265"/>
        <v>-0.94183747243371096</v>
      </c>
      <c r="CS93" s="345">
        <f t="shared" si="265"/>
        <v>0.39705996901533824</v>
      </c>
      <c r="CT93" s="345">
        <f t="shared" si="265"/>
        <v>0.28131004092031631</v>
      </c>
      <c r="CU93" s="345">
        <f t="shared" si="265"/>
        <v>0.14166705603752339</v>
      </c>
      <c r="CV93" s="345">
        <f t="shared" si="265"/>
        <v>6.9954935472345339E-2</v>
      </c>
      <c r="CW93" s="373">
        <f t="shared" si="265"/>
        <v>-0.2512190865765021</v>
      </c>
    </row>
    <row r="94" spans="1:135" s="283" customFormat="1" ht="15.75" customHeight="1">
      <c r="A94" s="118" t="s">
        <v>300</v>
      </c>
      <c r="B94" s="209">
        <v>61</v>
      </c>
      <c r="C94" s="347">
        <f>IF((C31-C27-C24)=0,"",(C72+C65-C63)/(C31-C27-C24))</f>
        <v>1.0334609449343446</v>
      </c>
      <c r="D94" s="347">
        <f t="shared" ref="D94:M94" si="266">IF((D31-D27-D24)=0,"",(D72+D65-D63)/(D31-D27-D24))</f>
        <v>1.4187811285709619</v>
      </c>
      <c r="E94" s="347">
        <f t="shared" si="266"/>
        <v>3.7131308174395841</v>
      </c>
      <c r="F94" s="347">
        <f t="shared" si="266"/>
        <v>3.3723814958595022</v>
      </c>
      <c r="G94" s="343">
        <f t="shared" si="266"/>
        <v>1.9875149645279626</v>
      </c>
      <c r="H94" s="348">
        <f t="shared" si="266"/>
        <v>1.2135785362370213</v>
      </c>
      <c r="I94" s="347">
        <f t="shared" si="266"/>
        <v>1.3260672901846187</v>
      </c>
      <c r="J94" s="347">
        <f t="shared" si="266"/>
        <v>1.7368190004825534</v>
      </c>
      <c r="K94" s="347">
        <f t="shared" si="266"/>
        <v>1.3270075492478581</v>
      </c>
      <c r="L94" s="345">
        <f t="shared" si="266"/>
        <v>1.397606241851499</v>
      </c>
      <c r="M94" s="349">
        <f t="shared" si="266"/>
        <v>1.4918810585155902</v>
      </c>
      <c r="N94" s="209">
        <v>61</v>
      </c>
      <c r="O94" s="347">
        <f>IF((O31-O27-O24)=0,"",(O72+O65-O63)/(O31-O27-O24))</f>
        <v>0.54396359797402105</v>
      </c>
      <c r="P94" s="347">
        <f t="shared" ref="P94:Y94" si="267">IF((P31-P27-P24)=0,"",(P72+P65-P63)/(P31-P27-P24))</f>
        <v>0.59504142707289587</v>
      </c>
      <c r="Q94" s="347">
        <f t="shared" si="267"/>
        <v>1.1517290393809729</v>
      </c>
      <c r="R94" s="347">
        <f t="shared" si="267"/>
        <v>1.3041194879898741</v>
      </c>
      <c r="S94" s="343">
        <f t="shared" si="267"/>
        <v>0.84864570475361556</v>
      </c>
      <c r="T94" s="348">
        <f t="shared" si="267"/>
        <v>0.889179375881893</v>
      </c>
      <c r="U94" s="347">
        <f t="shared" si="267"/>
        <v>1.1332771123867877</v>
      </c>
      <c r="V94" s="347">
        <f t="shared" si="267"/>
        <v>1.5249411579946694</v>
      </c>
      <c r="W94" s="347">
        <f t="shared" si="267"/>
        <v>1.5467903968798069</v>
      </c>
      <c r="X94" s="345">
        <f t="shared" si="267"/>
        <v>1.2593874025838423</v>
      </c>
      <c r="Y94" s="349">
        <f t="shared" si="267"/>
        <v>1.1263247253280111</v>
      </c>
      <c r="Z94" s="209">
        <v>61</v>
      </c>
      <c r="AA94" s="347">
        <f>IF((AA31-AA27-AA24)=0,"",(AA72+AA65-AA63)/(AA31-AA27-AA24))</f>
        <v>0.29222112765934355</v>
      </c>
      <c r="AB94" s="347">
        <f t="shared" ref="AB94:AK94" si="268">IF((AB31-AB27-AB24)=0,"",(AB72+AB65-AB63)/(AB31-AB27-AB24))</f>
        <v>0.40335796792342427</v>
      </c>
      <c r="AC94" s="347">
        <f t="shared" si="268"/>
        <v>0.81323153655339109</v>
      </c>
      <c r="AD94" s="347">
        <f t="shared" si="268"/>
        <v>0.95048849927031831</v>
      </c>
      <c r="AE94" s="343">
        <f t="shared" si="268"/>
        <v>0.58589024392260536</v>
      </c>
      <c r="AF94" s="348">
        <f t="shared" si="268"/>
        <v>0.8696400368930487</v>
      </c>
      <c r="AG94" s="347">
        <f t="shared" si="268"/>
        <v>0.95832208918399153</v>
      </c>
      <c r="AH94" s="347">
        <f t="shared" si="268"/>
        <v>1.6430078952231033</v>
      </c>
      <c r="AI94" s="347">
        <f t="shared" si="268"/>
        <v>1.9400110160445576</v>
      </c>
      <c r="AJ94" s="345">
        <f t="shared" si="268"/>
        <v>1.328135054958181</v>
      </c>
      <c r="AK94" s="349">
        <f t="shared" si="268"/>
        <v>1.02313661055099</v>
      </c>
      <c r="AL94" s="209">
        <v>61</v>
      </c>
      <c r="AM94" s="347">
        <f>IF((AM31-AM27-AM24)=0,"",(AM72+AM65-AM63)/(AM31-AM27-AM24))</f>
        <v>0.23272136697446863</v>
      </c>
      <c r="AN94" s="347">
        <f t="shared" ref="AN94:AW94" si="269">IF((AN31-AN27-AN24)=0,"",(AN72+AN65-AN63)/(AN31-AN27-AN24))</f>
        <v>0.24943017654342062</v>
      </c>
      <c r="AO94" s="347">
        <f t="shared" si="269"/>
        <v>0.20990257634605572</v>
      </c>
      <c r="AP94" s="347">
        <f t="shared" si="269"/>
        <v>0.28112159347278437</v>
      </c>
      <c r="AQ94" s="343">
        <f t="shared" si="269"/>
        <v>0.24382525776427666</v>
      </c>
      <c r="AR94" s="348">
        <f t="shared" si="269"/>
        <v>0.59373009180784408</v>
      </c>
      <c r="AS94" s="347">
        <f t="shared" si="269"/>
        <v>0.79942560698788323</v>
      </c>
      <c r="AT94" s="347">
        <f t="shared" si="269"/>
        <v>0.93607848141869887</v>
      </c>
      <c r="AU94" s="347">
        <f t="shared" si="269"/>
        <v>1.1016625997542016</v>
      </c>
      <c r="AV94" s="345">
        <f t="shared" si="269"/>
        <v>0.85114130876628846</v>
      </c>
      <c r="AW94" s="349">
        <f t="shared" si="269"/>
        <v>0.53252581875325</v>
      </c>
      <c r="AX94" s="209">
        <v>61</v>
      </c>
      <c r="AY94" s="347">
        <f>IF((AY31-AY27-AY24)=0,"",(AY72+AY65-AY63)/(AY31-AY27-AY24))</f>
        <v>0.15618698724860489</v>
      </c>
      <c r="AZ94" s="347">
        <f t="shared" ref="AZ94:BI94" si="270">IF((AZ31-AZ27-AZ24)=0,"",(AZ72+AZ65-AZ63)/(AZ31-AZ27-AZ24))</f>
        <v>0.29679031345446272</v>
      </c>
      <c r="BA94" s="347">
        <f t="shared" si="270"/>
        <v>0.25298525702448682</v>
      </c>
      <c r="BB94" s="347">
        <f t="shared" si="270"/>
        <v>0.74216643916126757</v>
      </c>
      <c r="BC94" s="343">
        <f t="shared" si="270"/>
        <v>0.36424046655891279</v>
      </c>
      <c r="BD94" s="348">
        <f t="shared" si="270"/>
        <v>0.22667580764868295</v>
      </c>
      <c r="BE94" s="347">
        <f t="shared" si="270"/>
        <v>0.46876656887323292</v>
      </c>
      <c r="BF94" s="347">
        <f t="shared" si="270"/>
        <v>2.6338577428093033</v>
      </c>
      <c r="BG94" s="347">
        <f t="shared" si="270"/>
        <v>2.0680933897472218</v>
      </c>
      <c r="BH94" s="345">
        <f t="shared" si="270"/>
        <v>1.2653857141974185</v>
      </c>
      <c r="BI94" s="349">
        <f t="shared" si="270"/>
        <v>0.65413462465506489</v>
      </c>
      <c r="BJ94" s="209">
        <v>61</v>
      </c>
      <c r="BK94" s="347" t="str">
        <f>IF((BK31-BK27-BK24)=0,"",(BK72+BK65-BK63)/(BK31-BK27-BK24))</f>
        <v/>
      </c>
      <c r="BL94" s="347" t="str">
        <f t="shared" ref="BL94:BU94" si="271">IF((BL31-BL27-BL24)=0,"",(BL72+BL65-BL63)/(BL31-BL27-BL24))</f>
        <v/>
      </c>
      <c r="BM94" s="347" t="str">
        <f t="shared" si="271"/>
        <v/>
      </c>
      <c r="BN94" s="347" t="str">
        <f t="shared" si="271"/>
        <v/>
      </c>
      <c r="BO94" s="343" t="str">
        <f t="shared" si="271"/>
        <v/>
      </c>
      <c r="BP94" s="348" t="str">
        <f t="shared" si="271"/>
        <v/>
      </c>
      <c r="BQ94" s="347" t="str">
        <f t="shared" si="271"/>
        <v/>
      </c>
      <c r="BR94" s="347" t="str">
        <f t="shared" si="271"/>
        <v/>
      </c>
      <c r="BS94" s="347" t="str">
        <f t="shared" si="271"/>
        <v/>
      </c>
      <c r="BT94" s="345" t="str">
        <f t="shared" si="271"/>
        <v/>
      </c>
      <c r="BU94" s="349" t="str">
        <f t="shared" si="271"/>
        <v/>
      </c>
      <c r="BV94" s="209">
        <v>61</v>
      </c>
      <c r="BW94" s="347">
        <f>IF((BW31-BW27-BW24)=0,"",(BW72+BW65-BW63)/(BW31-BW27-BW24))</f>
        <v>6.9871874754188365E-2</v>
      </c>
      <c r="BX94" s="347">
        <f t="shared" ref="BX94:CW94" si="272">IF((BX31-BX27-BX24)=0,"",(BX72+BX65-BX63)/(BX31-BX27-BX24))</f>
        <v>0.10953114658296369</v>
      </c>
      <c r="BY94" s="347">
        <f t="shared" si="272"/>
        <v>5.5080309846386268E-2</v>
      </c>
      <c r="BZ94" s="347">
        <f t="shared" si="272"/>
        <v>0.12758520286781785</v>
      </c>
      <c r="CA94" s="343">
        <f t="shared" si="272"/>
        <v>8.5378105628873435E-2</v>
      </c>
      <c r="CB94" s="348">
        <f t="shared" si="272"/>
        <v>0.22858524078105108</v>
      </c>
      <c r="CC94" s="347">
        <f t="shared" si="272"/>
        <v>0.23551071221940401</v>
      </c>
      <c r="CD94" s="347">
        <f t="shared" si="272"/>
        <v>0.47418703543846946</v>
      </c>
      <c r="CE94" s="347">
        <f t="shared" si="272"/>
        <v>0.26373276367167098</v>
      </c>
      <c r="CF94" s="345">
        <f t="shared" si="272"/>
        <v>0.29892107171335991</v>
      </c>
      <c r="CG94" s="349">
        <f t="shared" si="272"/>
        <v>0.15794989422104699</v>
      </c>
      <c r="CH94" s="209">
        <v>61</v>
      </c>
      <c r="CI94" s="345">
        <f t="shared" ref="CI94:CR94" si="273">IF((CI31-CI27-CI24)=0,"",(CI72+CI65-CI63)/(CI31-CI27-CI24))</f>
        <v>0.30565135884213168</v>
      </c>
      <c r="CJ94" s="345">
        <f t="shared" si="273"/>
        <v>0.34286364218788784</v>
      </c>
      <c r="CK94" s="345">
        <f t="shared" si="273"/>
        <v>0.36689851863223022</v>
      </c>
      <c r="CL94" s="345">
        <f t="shared" si="273"/>
        <v>0.45962977051347398</v>
      </c>
      <c r="CM94" s="346">
        <f t="shared" si="273"/>
        <v>0.84115037219968325</v>
      </c>
      <c r="CN94" s="345">
        <f t="shared" si="273"/>
        <v>0.74101701766710082</v>
      </c>
      <c r="CO94" s="345">
        <f t="shared" si="273"/>
        <v>0.92661988029627429</v>
      </c>
      <c r="CP94" s="345">
        <f t="shared" si="273"/>
        <v>1.2105452154897649</v>
      </c>
      <c r="CQ94" s="345">
        <f t="shared" si="273"/>
        <v>1.2633100180692123</v>
      </c>
      <c r="CR94" s="346">
        <f t="shared" si="273"/>
        <v>1.5466329679457822</v>
      </c>
      <c r="CS94" s="345">
        <f t="shared" si="272"/>
        <v>0.5572596168385473</v>
      </c>
      <c r="CT94" s="345">
        <f t="shared" si="272"/>
        <v>0.66708481893535421</v>
      </c>
      <c r="CU94" s="345">
        <f t="shared" si="272"/>
        <v>0.79393122220050683</v>
      </c>
      <c r="CV94" s="345">
        <f t="shared" si="272"/>
        <v>0.86558082153543181</v>
      </c>
      <c r="CW94" s="346">
        <f t="shared" si="272"/>
        <v>1.1270862988861974</v>
      </c>
    </row>
    <row r="95" spans="1:135" s="283" customFormat="1" ht="15.75" customHeight="1">
      <c r="A95" s="118" t="s">
        <v>302</v>
      </c>
      <c r="B95" s="209">
        <v>62</v>
      </c>
      <c r="C95" s="347">
        <f>IF((C31-C27)=0,"",(C72)/(C31-C27))</f>
        <v>0.36252979338387198</v>
      </c>
      <c r="D95" s="347">
        <f t="shared" ref="D95:M95" si="274">IF((D31-D27)=0,"",(D72)/(D31-D27))</f>
        <v>0.37851006993270331</v>
      </c>
      <c r="E95" s="347">
        <f t="shared" si="274"/>
        <v>0.95537755340153285</v>
      </c>
      <c r="F95" s="347">
        <f t="shared" si="274"/>
        <v>0.85295802224247741</v>
      </c>
      <c r="G95" s="343">
        <f t="shared" si="274"/>
        <v>0.54699849053551886</v>
      </c>
      <c r="H95" s="348">
        <f t="shared" si="274"/>
        <v>0.12773852719228218</v>
      </c>
      <c r="I95" s="347">
        <f t="shared" si="274"/>
        <v>0.11171326397735713</v>
      </c>
      <c r="J95" s="347">
        <f t="shared" si="274"/>
        <v>0.12128151691292931</v>
      </c>
      <c r="K95" s="347">
        <f t="shared" si="274"/>
        <v>0.12135440279162872</v>
      </c>
      <c r="L95" s="345">
        <f t="shared" si="274"/>
        <v>0.12056386983940359</v>
      </c>
      <c r="M95" s="349">
        <f t="shared" si="274"/>
        <v>0.18871347356614226</v>
      </c>
      <c r="N95" s="209">
        <v>62</v>
      </c>
      <c r="O95" s="347">
        <f t="shared" ref="O95:Y95" si="275">IF((O31-O27)=0,"",(O72)/(O31-O27))</f>
        <v>0.14596375539307366</v>
      </c>
      <c r="P95" s="347">
        <f t="shared" si="275"/>
        <v>0.15879459415862418</v>
      </c>
      <c r="Q95" s="347">
        <f t="shared" si="275"/>
        <v>0.22146656133084394</v>
      </c>
      <c r="R95" s="347">
        <f t="shared" si="275"/>
        <v>0.25443516730122701</v>
      </c>
      <c r="S95" s="343">
        <f t="shared" si="275"/>
        <v>0.18856849642974841</v>
      </c>
      <c r="T95" s="348">
        <f t="shared" si="275"/>
        <v>0.10560192047322303</v>
      </c>
      <c r="U95" s="347">
        <f t="shared" si="275"/>
        <v>0.10415934256435984</v>
      </c>
      <c r="V95" s="347">
        <f t="shared" si="275"/>
        <v>0.10066654812111174</v>
      </c>
      <c r="W95" s="347">
        <f t="shared" si="275"/>
        <v>0.10880999398199814</v>
      </c>
      <c r="X95" s="345">
        <f t="shared" si="275"/>
        <v>0.10478876618468978</v>
      </c>
      <c r="Y95" s="349">
        <f t="shared" si="275"/>
        <v>0.1319298021814459</v>
      </c>
      <c r="Z95" s="209">
        <v>62</v>
      </c>
      <c r="AA95" s="347">
        <f t="shared" ref="AA95:AK95" si="276">IF((AA31-AA27)=0,"",(AA72)/(AA31-AA27))</f>
        <v>6.863983254771347E-2</v>
      </c>
      <c r="AB95" s="347">
        <f t="shared" si="276"/>
        <v>7.7491297884431876E-2</v>
      </c>
      <c r="AC95" s="347">
        <f t="shared" si="276"/>
        <v>0.10779068903497528</v>
      </c>
      <c r="AD95" s="347">
        <f t="shared" si="276"/>
        <v>0.11645836480625299</v>
      </c>
      <c r="AE95" s="343">
        <f t="shared" si="276"/>
        <v>9.0482632799611024E-2</v>
      </c>
      <c r="AF95" s="348">
        <f t="shared" si="276"/>
        <v>6.935335098966007E-2</v>
      </c>
      <c r="AG95" s="347">
        <f t="shared" si="276"/>
        <v>7.243976360913916E-2</v>
      </c>
      <c r="AH95" s="347">
        <f t="shared" si="276"/>
        <v>7.0648137608293679E-2</v>
      </c>
      <c r="AI95" s="347">
        <f t="shared" si="276"/>
        <v>7.9661524045759061E-2</v>
      </c>
      <c r="AJ95" s="345">
        <f t="shared" si="276"/>
        <v>7.2852526862502404E-2</v>
      </c>
      <c r="AK95" s="349">
        <f t="shared" si="276"/>
        <v>8.0096976140699369E-2</v>
      </c>
      <c r="AL95" s="209">
        <v>62</v>
      </c>
      <c r="AM95" s="347">
        <f t="shared" ref="AM95:AW95" si="277">IF((AM31-AM27)=0,"",(AM72)/(AM31-AM27))</f>
        <v>2.8066608650586009E-2</v>
      </c>
      <c r="AN95" s="347">
        <f t="shared" si="277"/>
        <v>2.9492531616267862E-2</v>
      </c>
      <c r="AO95" s="347">
        <f t="shared" si="277"/>
        <v>2.5590491864917235E-2</v>
      </c>
      <c r="AP95" s="347">
        <f t="shared" si="277"/>
        <v>2.886728822282026E-2</v>
      </c>
      <c r="AQ95" s="343">
        <f t="shared" si="277"/>
        <v>2.7915580182349211E-2</v>
      </c>
      <c r="AR95" s="348">
        <f t="shared" si="277"/>
        <v>3.3644109836096774E-2</v>
      </c>
      <c r="AS95" s="347">
        <f t="shared" si="277"/>
        <v>3.5766222045022923E-2</v>
      </c>
      <c r="AT95" s="347">
        <f t="shared" si="277"/>
        <v>3.3529081282393979E-2</v>
      </c>
      <c r="AU95" s="347">
        <f t="shared" si="277"/>
        <v>3.9311844065766217E-2</v>
      </c>
      <c r="AV95" s="345">
        <f t="shared" si="277"/>
        <v>3.5503016167324361E-2</v>
      </c>
      <c r="AW95" s="349">
        <f t="shared" si="277"/>
        <v>3.15224287445042E-2</v>
      </c>
      <c r="AX95" s="209">
        <v>62</v>
      </c>
      <c r="AY95" s="347">
        <f t="shared" ref="AY95:BI95" si="278">IF((AY31-AY27)=0,"",(AY72)/(AY31-AY27))</f>
        <v>9.7351850495956196E-3</v>
      </c>
      <c r="AZ95" s="347">
        <f t="shared" si="278"/>
        <v>9.7651437691382362E-3</v>
      </c>
      <c r="BA95" s="347">
        <f t="shared" si="278"/>
        <v>1.3098547523962162E-2</v>
      </c>
      <c r="BB95" s="347">
        <f t="shared" si="278"/>
        <v>1.6489598759009481E-2</v>
      </c>
      <c r="BC95" s="343">
        <f t="shared" si="278"/>
        <v>1.2455253976736705E-2</v>
      </c>
      <c r="BD95" s="348">
        <f t="shared" si="278"/>
        <v>2.0753987152773191E-2</v>
      </c>
      <c r="BE95" s="347">
        <f t="shared" si="278"/>
        <v>2.4255029344780264E-2</v>
      </c>
      <c r="BF95" s="347">
        <f t="shared" si="278"/>
        <v>3.6856895396176099E-2</v>
      </c>
      <c r="BG95" s="347">
        <f t="shared" si="278"/>
        <v>3.9293296069571125E-2</v>
      </c>
      <c r="BH95" s="345">
        <f t="shared" si="278"/>
        <v>2.9560921058815172E-2</v>
      </c>
      <c r="BI95" s="349">
        <f t="shared" si="278"/>
        <v>1.7958066059946438E-2</v>
      </c>
      <c r="BJ95" s="209">
        <v>62</v>
      </c>
      <c r="BK95" s="347" t="str">
        <f t="shared" ref="BK95:BU95" si="279">IF((BK31-BK27)=0,"",(BK72)/(BK31-BK27))</f>
        <v/>
      </c>
      <c r="BL95" s="347" t="str">
        <f t="shared" si="279"/>
        <v/>
      </c>
      <c r="BM95" s="347" t="str">
        <f t="shared" si="279"/>
        <v/>
      </c>
      <c r="BN95" s="347" t="str">
        <f t="shared" si="279"/>
        <v/>
      </c>
      <c r="BO95" s="343" t="str">
        <f t="shared" si="279"/>
        <v/>
      </c>
      <c r="BP95" s="348" t="str">
        <f t="shared" si="279"/>
        <v/>
      </c>
      <c r="BQ95" s="347" t="str">
        <f t="shared" si="279"/>
        <v/>
      </c>
      <c r="BR95" s="347" t="str">
        <f t="shared" si="279"/>
        <v/>
      </c>
      <c r="BS95" s="347" t="str">
        <f t="shared" si="279"/>
        <v/>
      </c>
      <c r="BT95" s="345" t="str">
        <f t="shared" si="279"/>
        <v/>
      </c>
      <c r="BU95" s="349" t="str">
        <f t="shared" si="279"/>
        <v/>
      </c>
      <c r="BV95" s="209">
        <v>62</v>
      </c>
      <c r="BW95" s="347">
        <f t="shared" ref="BW95:CG95" si="280">IF((BW31-BW27)=0,"",(BW72)/(BW31-BW27))</f>
        <v>8.5154924315180101E-3</v>
      </c>
      <c r="BX95" s="347">
        <f t="shared" si="280"/>
        <v>8.6999462730089488E-3</v>
      </c>
      <c r="BY95" s="347">
        <f t="shared" si="280"/>
        <v>5.189888209859792E-3</v>
      </c>
      <c r="BZ95" s="347">
        <f t="shared" si="280"/>
        <v>7.9662461393209122E-3</v>
      </c>
      <c r="CA95" s="343">
        <f t="shared" si="280"/>
        <v>7.3105672367590902E-3</v>
      </c>
      <c r="CB95" s="348">
        <f t="shared" si="280"/>
        <v>2.1282806235413766E-2</v>
      </c>
      <c r="CC95" s="347">
        <f t="shared" si="280"/>
        <v>1.7497189815077991E-2</v>
      </c>
      <c r="CD95" s="347">
        <f t="shared" si="280"/>
        <v>1.4355899007265922E-2</v>
      </c>
      <c r="CE95" s="347">
        <f t="shared" si="280"/>
        <v>1.3755188645535731E-2</v>
      </c>
      <c r="CF95" s="345">
        <f t="shared" si="280"/>
        <v>1.6813676593913821E-2</v>
      </c>
      <c r="CG95" s="349">
        <f t="shared" si="280"/>
        <v>1.0540163864928443E-2</v>
      </c>
      <c r="CH95" s="209">
        <v>62</v>
      </c>
      <c r="CI95" s="345">
        <f t="shared" ref="CI95:CW95" si="281">IF((CI31-CI27)=0,"",(CI72)/(CI31-CI27))</f>
        <v>6.0835823775697892E-2</v>
      </c>
      <c r="CJ95" s="345">
        <f t="shared" si="281"/>
        <v>6.0596564545128372E-2</v>
      </c>
      <c r="CK95" s="345">
        <f t="shared" si="281"/>
        <v>5.9855290678618868E-2</v>
      </c>
      <c r="CL95" s="345">
        <f t="shared" si="281"/>
        <v>6.5450924226188978E-2</v>
      </c>
      <c r="CM95" s="346">
        <f t="shared" si="281"/>
        <v>0.20181492040952301</v>
      </c>
      <c r="CN95" s="345">
        <f t="shared" si="281"/>
        <v>6.2040471580742447E-2</v>
      </c>
      <c r="CO95" s="345">
        <f t="shared" si="281"/>
        <v>6.0590634175200296E-2</v>
      </c>
      <c r="CP95" s="345">
        <f t="shared" si="281"/>
        <v>5.9791609045797944E-2</v>
      </c>
      <c r="CQ95" s="345">
        <f t="shared" si="281"/>
        <v>6.539340221102638E-2</v>
      </c>
      <c r="CR95" s="346">
        <f t="shared" si="281"/>
        <v>0.10377209467559727</v>
      </c>
      <c r="CS95" s="345">
        <f t="shared" si="281"/>
        <v>6.1532018639905865E-2</v>
      </c>
      <c r="CT95" s="345">
        <f t="shared" si="281"/>
        <v>6.0593270787578389E-2</v>
      </c>
      <c r="CU95" s="345">
        <f t="shared" si="281"/>
        <v>5.9823056640445703E-2</v>
      </c>
      <c r="CV95" s="345">
        <f t="shared" si="281"/>
        <v>6.542186898614398E-2</v>
      </c>
      <c r="CW95" s="346">
        <f t="shared" si="281"/>
        <v>0.13567169661697101</v>
      </c>
    </row>
    <row r="96" spans="1:135" ht="15.75" customHeight="1">
      <c r="A96" s="118" t="s">
        <v>304</v>
      </c>
      <c r="B96" s="209">
        <v>63</v>
      </c>
      <c r="C96" s="347">
        <f t="shared" ref="C96:M96" si="282">IF((C31-C27)=0,"",C87/(C31-C27))</f>
        <v>0.27334095850451806</v>
      </c>
      <c r="D96" s="347">
        <f t="shared" si="282"/>
        <v>0.32236360491900312</v>
      </c>
      <c r="E96" s="347">
        <f t="shared" si="282"/>
        <v>1.0284990909374316</v>
      </c>
      <c r="F96" s="347">
        <f t="shared" si="282"/>
        <v>0.84047267465945574</v>
      </c>
      <c r="G96" s="350">
        <f t="shared" si="282"/>
        <v>0.50750172281801542</v>
      </c>
      <c r="H96" s="348">
        <f t="shared" si="282"/>
        <v>9.3770148554439686E-2</v>
      </c>
      <c r="I96" s="347">
        <f t="shared" si="282"/>
        <v>9.5142225672917538E-2</v>
      </c>
      <c r="J96" s="347">
        <f t="shared" si="282"/>
        <v>0.1305640157112157</v>
      </c>
      <c r="K96" s="347">
        <f t="shared" si="282"/>
        <v>0.11957805288920319</v>
      </c>
      <c r="L96" s="351">
        <f t="shared" si="282"/>
        <v>0.10922294176507533</v>
      </c>
      <c r="M96" s="348">
        <f t="shared" si="282"/>
        <v>0.1728728889884473</v>
      </c>
      <c r="N96" s="209">
        <v>63</v>
      </c>
      <c r="O96" s="347">
        <f t="shared" ref="O96:Y96" si="283">IF((O31-O27)=0,"",O87/(O31-O27))</f>
        <v>0.11005405220258711</v>
      </c>
      <c r="P96" s="347">
        <f t="shared" si="283"/>
        <v>0.13523972512468521</v>
      </c>
      <c r="Q96" s="347">
        <f t="shared" si="283"/>
        <v>0.23841690250187375</v>
      </c>
      <c r="R96" s="347">
        <f t="shared" si="283"/>
        <v>0.25071082047727855</v>
      </c>
      <c r="S96" s="350">
        <f t="shared" si="283"/>
        <v>0.17452793094601021</v>
      </c>
      <c r="T96" s="348">
        <f t="shared" si="283"/>
        <v>7.7520134199625695E-2</v>
      </c>
      <c r="U96" s="347">
        <f t="shared" si="283"/>
        <v>8.8708818661047018E-2</v>
      </c>
      <c r="V96" s="347">
        <f t="shared" si="283"/>
        <v>0.10837124324487664</v>
      </c>
      <c r="W96" s="347">
        <f t="shared" si="283"/>
        <v>0.1072172654303631</v>
      </c>
      <c r="X96" s="351">
        <f t="shared" si="283"/>
        <v>9.4793783386013117E-2</v>
      </c>
      <c r="Y96" s="348">
        <f t="shared" si="283"/>
        <v>0.12062422426671984</v>
      </c>
      <c r="Z96" s="209">
        <v>63</v>
      </c>
      <c r="AA96" s="347">
        <f t="shared" ref="AA96:AK96" si="284">IF((AA31-AA27)=0,"",AA87/(AA31-AA27))</f>
        <v>5.1753201978395787E-2</v>
      </c>
      <c r="AB96" s="347">
        <f t="shared" si="284"/>
        <v>6.5996590633161031E-2</v>
      </c>
      <c r="AC96" s="347">
        <f t="shared" si="284"/>
        <v>0.11604064308322443</v>
      </c>
      <c r="AD96" s="347">
        <f t="shared" si="284"/>
        <v>0.1147536816616667</v>
      </c>
      <c r="AE96" s="350">
        <f t="shared" si="284"/>
        <v>8.409762551742947E-2</v>
      </c>
      <c r="AF96" s="348">
        <f t="shared" si="284"/>
        <v>5.0910826733264095E-2</v>
      </c>
      <c r="AG96" s="347">
        <f t="shared" si="284"/>
        <v>6.169437801397025E-2</v>
      </c>
      <c r="AH96" s="347">
        <f t="shared" si="284"/>
        <v>7.6055319750655603E-2</v>
      </c>
      <c r="AI96" s="347">
        <f t="shared" si="284"/>
        <v>7.8495462187181675E-2</v>
      </c>
      <c r="AJ96" s="351">
        <f t="shared" si="284"/>
        <v>6.6219673441108365E-2</v>
      </c>
      <c r="AK96" s="348">
        <f t="shared" si="284"/>
        <v>7.3565966054264686E-2</v>
      </c>
      <c r="AL96" s="209">
        <v>63</v>
      </c>
      <c r="AM96" s="347">
        <f t="shared" ref="AM96:AW96" si="285">IF((AM31-AM27)=0,"",AM87/(AM31-AM27))</f>
        <v>2.1161719258750652E-2</v>
      </c>
      <c r="AN96" s="347">
        <f t="shared" si="285"/>
        <v>2.5117743397680602E-2</v>
      </c>
      <c r="AO96" s="347">
        <f t="shared" si="285"/>
        <v>2.7549106137149577E-2</v>
      </c>
      <c r="AP96" s="347">
        <f t="shared" si="285"/>
        <v>2.8444737384628226E-2</v>
      </c>
      <c r="AQ96" s="350">
        <f t="shared" si="285"/>
        <v>2.5965411941484478E-2</v>
      </c>
      <c r="AR96" s="348">
        <f t="shared" si="285"/>
        <v>2.4697428776236041E-2</v>
      </c>
      <c r="AS96" s="347">
        <f t="shared" si="285"/>
        <v>3.0460823076165506E-2</v>
      </c>
      <c r="AT96" s="347">
        <f t="shared" si="285"/>
        <v>3.609528975861967E-2</v>
      </c>
      <c r="AU96" s="347">
        <f t="shared" si="285"/>
        <v>3.8736408904255878E-2</v>
      </c>
      <c r="AV96" s="351">
        <f t="shared" si="285"/>
        <v>3.2308744883074225E-2</v>
      </c>
      <c r="AW96" s="348">
        <f t="shared" si="285"/>
        <v>2.8980849744841213E-2</v>
      </c>
      <c r="AX96" s="209">
        <v>63</v>
      </c>
      <c r="AY96" s="347">
        <f t="shared" ref="AY96:BI96" si="286">IF((AY31-AY27)=0,"",AY87/(AY31-AY27))</f>
        <v>7.3401548265514312E-3</v>
      </c>
      <c r="AZ96" s="347">
        <f t="shared" si="286"/>
        <v>8.3166266845461339E-3</v>
      </c>
      <c r="BA96" s="347">
        <f t="shared" si="286"/>
        <v>1.4101068392313157E-2</v>
      </c>
      <c r="BB96" s="347">
        <f t="shared" si="286"/>
        <v>1.6248228883069361E-2</v>
      </c>
      <c r="BC96" s="350">
        <f t="shared" si="286"/>
        <v>1.1855126189553821E-2</v>
      </c>
      <c r="BD96" s="348">
        <f t="shared" si="286"/>
        <v>1.5235062601614655E-2</v>
      </c>
      <c r="BE96" s="347">
        <f t="shared" si="286"/>
        <v>2.0657148430396399E-2</v>
      </c>
      <c r="BF96" s="347">
        <f t="shared" si="286"/>
        <v>3.9677804104542518E-2</v>
      </c>
      <c r="BG96" s="347">
        <f t="shared" si="286"/>
        <v>3.8718132408150377E-2</v>
      </c>
      <c r="BH96" s="351">
        <f t="shared" si="286"/>
        <v>2.7581964240278724E-2</v>
      </c>
      <c r="BI96" s="348">
        <f t="shared" si="286"/>
        <v>1.6914375503886681E-2</v>
      </c>
      <c r="BJ96" s="209">
        <v>63</v>
      </c>
      <c r="BK96" s="347" t="str">
        <f t="shared" ref="BK96:BU96" si="287">IF((BK31-BK27)=0,"",BK87/(BK31-BK27))</f>
        <v/>
      </c>
      <c r="BL96" s="347" t="str">
        <f t="shared" si="287"/>
        <v/>
      </c>
      <c r="BM96" s="347" t="str">
        <f t="shared" si="287"/>
        <v/>
      </c>
      <c r="BN96" s="347" t="str">
        <f t="shared" si="287"/>
        <v/>
      </c>
      <c r="BO96" s="350" t="str">
        <f t="shared" si="287"/>
        <v/>
      </c>
      <c r="BP96" s="348" t="str">
        <f t="shared" si="287"/>
        <v/>
      </c>
      <c r="BQ96" s="347" t="str">
        <f t="shared" si="287"/>
        <v/>
      </c>
      <c r="BR96" s="347" t="str">
        <f t="shared" si="287"/>
        <v/>
      </c>
      <c r="BS96" s="347" t="str">
        <f t="shared" si="287"/>
        <v/>
      </c>
      <c r="BT96" s="351" t="str">
        <f t="shared" si="287"/>
        <v/>
      </c>
      <c r="BU96" s="348" t="str">
        <f t="shared" si="287"/>
        <v/>
      </c>
      <c r="BV96" s="209">
        <v>63</v>
      </c>
      <c r="BW96" s="347">
        <f t="shared" ref="BW96:CG96" si="288">IF((BW31-BW27)=0,"",BW87/(BW31-BW27))</f>
        <v>6.4205284802742856E-3</v>
      </c>
      <c r="BX96" s="347">
        <f t="shared" si="288"/>
        <v>7.4094357480831109E-3</v>
      </c>
      <c r="BY96" s="347">
        <f t="shared" si="288"/>
        <v>5.5871056284533451E-3</v>
      </c>
      <c r="BZ96" s="347">
        <f t="shared" si="288"/>
        <v>7.8496385814016655E-3</v>
      </c>
      <c r="CA96" s="350">
        <f t="shared" si="288"/>
        <v>6.6463903994959505E-3</v>
      </c>
      <c r="CB96" s="348">
        <f t="shared" si="288"/>
        <v>1.5623257494945364E-2</v>
      </c>
      <c r="CC96" s="347">
        <f t="shared" si="288"/>
        <v>1.4901736130146934E-2</v>
      </c>
      <c r="CD96" s="347">
        <f t="shared" si="288"/>
        <v>1.5454653530421629E-2</v>
      </c>
      <c r="CE96" s="347">
        <f t="shared" si="288"/>
        <v>1.3553844257147148E-2</v>
      </c>
      <c r="CF96" s="351">
        <f t="shared" si="288"/>
        <v>1.4908483411651269E-2</v>
      </c>
      <c r="CG96" s="348">
        <f t="shared" si="288"/>
        <v>9.4542322048298058E-3</v>
      </c>
      <c r="CH96" s="209">
        <v>63</v>
      </c>
      <c r="CI96" s="351">
        <f t="shared" ref="CI96:CW96" si="289">IF((CI31-CI27)=0,"",CI87/(CI31-CI27))</f>
        <v>4.5869119409596613E-2</v>
      </c>
      <c r="CJ96" s="351">
        <f t="shared" si="289"/>
        <v>5.1607945320840946E-2</v>
      </c>
      <c r="CK96" s="351">
        <f t="shared" si="289"/>
        <v>6.4436422890168016E-2</v>
      </c>
      <c r="CL96" s="351">
        <f t="shared" si="289"/>
        <v>6.4492872930246456E-2</v>
      </c>
      <c r="CM96" s="373">
        <f t="shared" si="289"/>
        <v>0.1869667574973658</v>
      </c>
      <c r="CN96" s="351">
        <f t="shared" si="289"/>
        <v>4.5542596774712174E-2</v>
      </c>
      <c r="CO96" s="351">
        <f t="shared" si="289"/>
        <v>5.1602894635059023E-2</v>
      </c>
      <c r="CP96" s="351">
        <f t="shared" si="289"/>
        <v>6.4367867269165047E-2</v>
      </c>
      <c r="CQ96" s="351">
        <f t="shared" si="289"/>
        <v>6.443619290535095E-2</v>
      </c>
      <c r="CR96" s="373">
        <f t="shared" si="289"/>
        <v>0.39520450448792854</v>
      </c>
      <c r="CS96" s="351">
        <f t="shared" si="289"/>
        <v>4.5680414146114394E-2</v>
      </c>
      <c r="CT96" s="351">
        <f t="shared" si="289"/>
        <v>5.1605140144329431E-2</v>
      </c>
      <c r="CU96" s="351">
        <f t="shared" si="289"/>
        <v>6.4401721761969732E-2</v>
      </c>
      <c r="CV96" s="351">
        <f t="shared" si="289"/>
        <v>6.4464242992222906E-2</v>
      </c>
      <c r="CW96" s="373">
        <f t="shared" si="289"/>
        <v>0.12413278769030477</v>
      </c>
    </row>
    <row r="97" spans="1:106" s="283" customFormat="1" ht="15.75" customHeight="1">
      <c r="A97" s="282"/>
      <c r="N97" s="209"/>
      <c r="Z97" s="209"/>
      <c r="AL97" s="209"/>
      <c r="AX97" s="209"/>
      <c r="BJ97" s="374"/>
    </row>
    <row r="98" spans="1:106" s="283" customFormat="1" ht="15.75" customHeight="1">
      <c r="A98" s="282"/>
    </row>
    <row r="99" spans="1:106" s="283" customFormat="1" ht="15.75" customHeight="1">
      <c r="C99" s="285"/>
      <c r="D99" s="285"/>
      <c r="E99" s="285"/>
      <c r="F99" s="285"/>
      <c r="H99" s="285"/>
      <c r="I99" s="285"/>
      <c r="J99" s="285"/>
      <c r="K99" s="285"/>
      <c r="O99" s="285"/>
      <c r="P99" s="285"/>
      <c r="Q99" s="285"/>
      <c r="R99" s="285"/>
      <c r="T99" s="285"/>
      <c r="U99" s="285"/>
      <c r="V99" s="285"/>
      <c r="W99" s="285"/>
      <c r="AA99" s="285"/>
      <c r="AB99" s="285"/>
      <c r="AC99" s="285"/>
      <c r="AD99" s="285"/>
      <c r="AF99" s="285"/>
      <c r="AG99" s="285"/>
      <c r="AH99" s="285"/>
      <c r="AI99" s="285"/>
      <c r="AM99" s="285"/>
      <c r="AN99" s="285"/>
      <c r="AO99" s="285"/>
      <c r="AP99" s="285"/>
      <c r="AR99" s="285"/>
      <c r="AS99" s="285"/>
      <c r="AT99" s="285"/>
      <c r="AU99" s="285"/>
      <c r="AY99" s="285"/>
      <c r="AZ99" s="285"/>
      <c r="BA99" s="285"/>
      <c r="BB99" s="285"/>
      <c r="BD99" s="285"/>
      <c r="BE99" s="285"/>
      <c r="BF99" s="285"/>
      <c r="BG99" s="285"/>
      <c r="BK99" s="285"/>
      <c r="BL99" s="285"/>
      <c r="BM99" s="285"/>
      <c r="BN99" s="285"/>
      <c r="BP99" s="285"/>
      <c r="BQ99" s="285"/>
      <c r="BR99" s="285"/>
      <c r="BS99" s="285"/>
      <c r="BW99" s="285"/>
      <c r="BX99" s="285"/>
      <c r="BY99" s="285"/>
      <c r="BZ99" s="285"/>
      <c r="CB99" s="285"/>
      <c r="CC99" s="285"/>
      <c r="CD99" s="285"/>
      <c r="CE99" s="285"/>
      <c r="CX99" s="285"/>
      <c r="CY99" s="285"/>
      <c r="CZ99" s="285"/>
      <c r="DA99" s="285"/>
      <c r="DB99" s="285"/>
    </row>
    <row r="100" spans="1:106" s="283" customFormat="1" ht="15.75" customHeight="1">
      <c r="C100" s="285"/>
      <c r="H100" s="285"/>
      <c r="O100" s="285"/>
      <c r="T100" s="285"/>
      <c r="AA100" s="285"/>
      <c r="AF100" s="285"/>
      <c r="AM100" s="285"/>
      <c r="AR100" s="285"/>
      <c r="AY100" s="285"/>
      <c r="BD100" s="285"/>
      <c r="BK100" s="285"/>
      <c r="BP100" s="285"/>
      <c r="BW100" s="285"/>
      <c r="CB100" s="285"/>
      <c r="CX100" s="285"/>
      <c r="CZ100" s="285"/>
      <c r="DB100" s="285"/>
    </row>
    <row r="101" spans="1:106" s="283" customFormat="1" ht="15.75" customHeight="1"/>
    <row r="102" spans="1:106" s="283" customFormat="1">
      <c r="C102" s="285"/>
      <c r="D102" s="285"/>
      <c r="E102" s="285"/>
      <c r="F102" s="285"/>
      <c r="H102" s="285"/>
      <c r="I102" s="285"/>
      <c r="J102" s="285"/>
      <c r="K102" s="285"/>
      <c r="O102" s="285"/>
      <c r="P102" s="285"/>
      <c r="Q102" s="285"/>
      <c r="R102" s="285"/>
      <c r="T102" s="285"/>
      <c r="U102" s="285"/>
      <c r="V102" s="285"/>
      <c r="W102" s="285"/>
      <c r="AA102" s="285"/>
      <c r="AB102" s="285"/>
      <c r="AC102" s="285"/>
      <c r="AD102" s="285"/>
      <c r="AF102" s="285"/>
      <c r="AG102" s="285"/>
      <c r="AH102" s="285"/>
      <c r="AI102" s="285"/>
      <c r="AM102" s="285"/>
      <c r="AN102" s="285"/>
      <c r="AO102" s="285"/>
      <c r="AP102" s="285"/>
      <c r="AR102" s="285"/>
      <c r="AS102" s="285"/>
      <c r="AT102" s="285"/>
      <c r="AU102" s="285"/>
      <c r="AY102" s="285"/>
      <c r="AZ102" s="285"/>
      <c r="BA102" s="285"/>
      <c r="BB102" s="285"/>
      <c r="BD102" s="285"/>
      <c r="BE102" s="285"/>
      <c r="BF102" s="285"/>
      <c r="BG102" s="285"/>
      <c r="BK102" s="285"/>
      <c r="BL102" s="285"/>
      <c r="BM102" s="285"/>
      <c r="BN102" s="285"/>
      <c r="BP102" s="285"/>
      <c r="BQ102" s="285"/>
      <c r="BR102" s="285"/>
      <c r="BS102" s="285"/>
      <c r="BW102" s="285"/>
      <c r="BX102" s="285"/>
      <c r="BY102" s="285"/>
      <c r="BZ102" s="285"/>
      <c r="CB102" s="285"/>
      <c r="CC102" s="285"/>
      <c r="CD102" s="285"/>
      <c r="CE102" s="285"/>
      <c r="CX102" s="285"/>
      <c r="CY102" s="285"/>
      <c r="CZ102" s="285"/>
      <c r="DA102" s="285"/>
      <c r="DB102" s="285"/>
    </row>
    <row r="103" spans="1:106" s="283" customFormat="1">
      <c r="C103" s="285"/>
      <c r="H103" s="285"/>
      <c r="O103" s="285"/>
      <c r="T103" s="285"/>
      <c r="AA103" s="285"/>
      <c r="AF103" s="285"/>
      <c r="AM103" s="285"/>
      <c r="AR103" s="285"/>
      <c r="AY103" s="285"/>
      <c r="BD103" s="285"/>
      <c r="BK103" s="285"/>
      <c r="BP103" s="285"/>
      <c r="BW103" s="285"/>
      <c r="CB103" s="285"/>
      <c r="CX103" s="285"/>
      <c r="CZ103" s="285"/>
      <c r="DB103" s="285"/>
    </row>
    <row r="104" spans="1:106" s="283" customFormat="1"/>
    <row r="105" spans="1:106" s="283" customFormat="1">
      <c r="CX105" s="285"/>
      <c r="CZ105" s="285"/>
      <c r="DB105" s="285"/>
    </row>
    <row r="106" spans="1:106" s="283" customFormat="1">
      <c r="CX106" s="285"/>
      <c r="CZ106" s="285"/>
      <c r="DB106" s="285"/>
    </row>
    <row r="107" spans="1:106" s="283" customFormat="1">
      <c r="CX107" s="285"/>
      <c r="CZ107" s="285"/>
      <c r="DB107" s="285"/>
    </row>
    <row r="108" spans="1:106" s="283" customFormat="1"/>
    <row r="109" spans="1:106" s="283" customFormat="1">
      <c r="CX109" s="285"/>
      <c r="CZ109" s="285"/>
      <c r="DB109" s="285"/>
    </row>
    <row r="110" spans="1:106" s="283" customFormat="1"/>
    <row r="111" spans="1:106" s="283" customFormat="1"/>
    <row r="112" spans="1:106" s="283" customFormat="1"/>
    <row r="113" s="283" customFormat="1"/>
    <row r="114" s="283" customFormat="1"/>
    <row r="115" s="283" customFormat="1"/>
    <row r="116" s="283" customFormat="1"/>
    <row r="117" s="283" customFormat="1"/>
    <row r="118" s="283" customFormat="1"/>
    <row r="119" s="283" customFormat="1"/>
    <row r="120" s="283" customFormat="1"/>
    <row r="121" s="283" customFormat="1"/>
    <row r="122" s="283" customFormat="1"/>
    <row r="123" s="283" customFormat="1"/>
    <row r="124" s="283" customFormat="1"/>
    <row r="125" s="283" customFormat="1"/>
    <row r="126" s="283" customFormat="1"/>
    <row r="127" s="283" customFormat="1"/>
    <row r="128" s="283" customFormat="1"/>
    <row r="129" s="283" customFormat="1"/>
    <row r="130" s="283" customFormat="1"/>
    <row r="131" s="283" customFormat="1"/>
    <row r="132" s="283" customFormat="1"/>
    <row r="133" s="283" customFormat="1"/>
    <row r="134" s="283" customFormat="1"/>
    <row r="135" s="283" customFormat="1"/>
    <row r="136" s="283" customFormat="1"/>
    <row r="137" s="283" customFormat="1"/>
    <row r="138" s="283" customFormat="1"/>
    <row r="139" s="283" customFormat="1"/>
    <row r="140" s="283" customFormat="1"/>
    <row r="141" s="283" customFormat="1"/>
    <row r="142" s="283" customFormat="1"/>
    <row r="143" s="283" customFormat="1"/>
    <row r="144" s="283" customFormat="1"/>
    <row r="145" s="283" customFormat="1"/>
    <row r="146" s="283" customFormat="1"/>
    <row r="147" s="283" customFormat="1"/>
    <row r="148" s="283" customFormat="1"/>
    <row r="149" s="283" customFormat="1"/>
    <row r="150" s="283" customFormat="1"/>
    <row r="151" s="283" customFormat="1"/>
    <row r="152" s="283" customFormat="1"/>
    <row r="153" s="283" customFormat="1"/>
    <row r="154" s="283" customFormat="1"/>
    <row r="155" s="283" customFormat="1"/>
    <row r="156" s="283" customFormat="1"/>
    <row r="157" s="283" customFormat="1"/>
    <row r="158" s="283" customFormat="1"/>
    <row r="159" s="283" customFormat="1"/>
    <row r="160" s="283" customFormat="1"/>
    <row r="161" s="283" customFormat="1"/>
    <row r="162" s="283" customFormat="1"/>
    <row r="163" s="283" customFormat="1"/>
    <row r="164" s="283" customFormat="1"/>
    <row r="165" s="283" customFormat="1"/>
    <row r="166" s="283" customFormat="1"/>
    <row r="167" s="283" customFormat="1"/>
    <row r="168" s="283" customFormat="1"/>
    <row r="169" s="283" customFormat="1"/>
    <row r="170" s="283" customFormat="1"/>
    <row r="171" s="283" customFormat="1"/>
    <row r="172" s="283" customFormat="1"/>
    <row r="173" s="283" customFormat="1"/>
    <row r="174" s="283" customFormat="1"/>
    <row r="175" s="283" customFormat="1"/>
    <row r="176" s="283" customFormat="1"/>
    <row r="177" s="283" customFormat="1"/>
    <row r="178" s="283" customFormat="1"/>
    <row r="179" s="283" customFormat="1"/>
    <row r="180" s="283" customFormat="1"/>
    <row r="181" s="283" customFormat="1"/>
    <row r="182" s="283" customFormat="1"/>
    <row r="183" s="283" customFormat="1"/>
    <row r="184" s="283" customFormat="1"/>
    <row r="185" s="283" customFormat="1"/>
    <row r="186" s="283" customFormat="1"/>
    <row r="187" s="283" customFormat="1"/>
    <row r="188" s="283" customFormat="1"/>
    <row r="189" s="283" customFormat="1"/>
    <row r="190" s="283" customFormat="1"/>
    <row r="191" s="283" customFormat="1"/>
    <row r="192" s="283" customFormat="1"/>
    <row r="193" s="283" customFormat="1"/>
    <row r="194" s="283" customFormat="1"/>
    <row r="195" s="283" customFormat="1"/>
    <row r="196" s="283" customFormat="1"/>
    <row r="197" s="283" customFormat="1"/>
    <row r="198" s="283" customFormat="1"/>
    <row r="199" s="283" customFormat="1"/>
    <row r="200" s="283" customFormat="1"/>
    <row r="201" s="283" customFormat="1"/>
    <row r="202" s="283" customFormat="1"/>
    <row r="203" s="283" customFormat="1"/>
    <row r="204" s="283" customFormat="1"/>
    <row r="205" s="283" customFormat="1"/>
    <row r="206" s="283" customFormat="1"/>
    <row r="207" s="283" customFormat="1"/>
    <row r="208" s="283" customFormat="1"/>
    <row r="209" s="283" customFormat="1"/>
    <row r="210" s="283" customFormat="1"/>
    <row r="211" s="283" customFormat="1"/>
    <row r="212" s="283" customFormat="1"/>
    <row r="213" s="283" customFormat="1"/>
    <row r="214" s="283" customFormat="1"/>
    <row r="215" s="283" customFormat="1"/>
    <row r="216" s="283" customFormat="1"/>
    <row r="217" s="283" customFormat="1"/>
    <row r="218" s="283" customFormat="1"/>
    <row r="219" s="283" customFormat="1"/>
    <row r="220" s="283" customFormat="1"/>
    <row r="221" s="283" customFormat="1"/>
    <row r="222" s="283" customFormat="1"/>
    <row r="223" s="283" customFormat="1"/>
    <row r="224" s="283" customFormat="1"/>
    <row r="225" s="283" customFormat="1"/>
    <row r="226" s="283" customFormat="1"/>
    <row r="227" s="283" customFormat="1"/>
    <row r="228" s="283" customFormat="1"/>
    <row r="229" s="283" customFormat="1"/>
    <row r="230" s="283" customFormat="1"/>
    <row r="231" s="283" customFormat="1"/>
    <row r="232" s="283" customFormat="1"/>
    <row r="233" s="283" customFormat="1"/>
    <row r="234" s="283" customFormat="1"/>
    <row r="235" s="283" customFormat="1"/>
    <row r="236" s="283" customFormat="1"/>
    <row r="237" s="283" customFormat="1"/>
    <row r="238" s="283" customFormat="1"/>
    <row r="239" s="283" customFormat="1"/>
    <row r="240" s="283" customFormat="1"/>
    <row r="241" s="283" customFormat="1"/>
    <row r="242" s="283" customFormat="1"/>
    <row r="243" s="283" customFormat="1"/>
    <row r="244" s="283" customFormat="1"/>
    <row r="245" s="283" customFormat="1"/>
    <row r="246" s="283" customFormat="1"/>
    <row r="247" s="283" customFormat="1"/>
    <row r="248" s="283" customFormat="1"/>
    <row r="249" s="283" customFormat="1"/>
    <row r="250" s="283" customFormat="1"/>
    <row r="251" s="283" customFormat="1"/>
    <row r="252" s="283" customFormat="1"/>
    <row r="253" s="283" customFormat="1"/>
    <row r="254" s="283" customFormat="1"/>
    <row r="255" s="283" customFormat="1"/>
    <row r="256" s="283" customFormat="1"/>
    <row r="257" s="283" customFormat="1"/>
    <row r="258" s="283" customFormat="1"/>
    <row r="259" s="283" customFormat="1"/>
    <row r="260" s="283" customFormat="1"/>
    <row r="261" s="283" customFormat="1"/>
    <row r="262" s="283" customFormat="1"/>
    <row r="263" s="283" customFormat="1"/>
    <row r="264" s="283" customFormat="1"/>
    <row r="265" s="283" customFormat="1"/>
    <row r="266" s="283" customFormat="1"/>
    <row r="267" s="283" customFormat="1"/>
    <row r="268" s="283" customFormat="1"/>
    <row r="269" s="283" customFormat="1"/>
    <row r="270" s="283" customFormat="1"/>
    <row r="271" s="283" customFormat="1"/>
    <row r="272" s="283" customFormat="1"/>
    <row r="273" s="283" customFormat="1"/>
    <row r="274" s="283" customFormat="1"/>
    <row r="275" s="283" customFormat="1"/>
    <row r="276" s="283" customFormat="1"/>
    <row r="277" s="283" customFormat="1"/>
    <row r="278" s="283" customFormat="1"/>
    <row r="279" s="283" customFormat="1"/>
    <row r="280" s="283" customFormat="1"/>
    <row r="281" s="283" customFormat="1"/>
    <row r="282" s="283" customFormat="1"/>
    <row r="283" s="283" customFormat="1"/>
    <row r="284" s="283" customFormat="1"/>
    <row r="285" s="283" customFormat="1"/>
    <row r="286" s="283" customFormat="1"/>
    <row r="287" s="283" customFormat="1"/>
    <row r="288" s="283" customFormat="1"/>
    <row r="289" s="283" customFormat="1"/>
    <row r="290" s="283" customFormat="1"/>
    <row r="291" s="283" customFormat="1"/>
    <row r="292" s="283" customFormat="1"/>
    <row r="293" s="283" customFormat="1"/>
    <row r="294" s="283" customFormat="1"/>
    <row r="295" s="283" customFormat="1"/>
    <row r="296" s="283" customFormat="1"/>
    <row r="297" s="283" customFormat="1"/>
    <row r="298" s="283" customFormat="1"/>
    <row r="299" s="283" customFormat="1"/>
    <row r="300" s="283" customFormat="1"/>
    <row r="301" s="283" customFormat="1"/>
    <row r="302" s="283" customFormat="1"/>
    <row r="303" s="283" customFormat="1"/>
    <row r="304" s="283" customFormat="1"/>
    <row r="305" s="283" customFormat="1"/>
    <row r="306" s="283" customFormat="1"/>
    <row r="307" s="283" customFormat="1"/>
    <row r="308" s="283" customFormat="1"/>
    <row r="309" s="283" customFormat="1"/>
    <row r="310" s="283" customFormat="1"/>
    <row r="311" s="283" customFormat="1"/>
    <row r="312" s="283" customFormat="1"/>
    <row r="313" s="283" customFormat="1"/>
    <row r="314" s="283" customFormat="1"/>
    <row r="315" s="283" customFormat="1"/>
    <row r="316" s="283" customFormat="1"/>
    <row r="317" s="283" customFormat="1"/>
    <row r="318" s="283" customFormat="1"/>
    <row r="319" s="283" customFormat="1"/>
    <row r="320" s="283" customFormat="1"/>
    <row r="321" s="283" customFormat="1"/>
    <row r="322" s="283" customFormat="1"/>
    <row r="323" s="283" customFormat="1"/>
    <row r="324" s="283" customFormat="1"/>
    <row r="325" s="283" customFormat="1"/>
    <row r="326" s="283" customFormat="1"/>
    <row r="327" s="283" customFormat="1"/>
    <row r="328" s="283" customFormat="1"/>
    <row r="329" s="283" customFormat="1"/>
    <row r="330" s="283" customFormat="1"/>
    <row r="331" s="283" customFormat="1"/>
    <row r="332" s="283" customFormat="1"/>
    <row r="333" s="283" customFormat="1"/>
    <row r="334" s="283" customFormat="1"/>
    <row r="335" s="283" customFormat="1"/>
    <row r="336" s="283" customFormat="1"/>
    <row r="337" s="283" customFormat="1"/>
    <row r="338" s="283" customFormat="1"/>
    <row r="339" s="283" customFormat="1"/>
    <row r="340" s="283" customFormat="1"/>
    <row r="341" s="283" customFormat="1"/>
  </sheetData>
  <sheetProtection formatColumns="0"/>
  <mergeCells count="18">
    <mergeCell ref="B10:B12"/>
    <mergeCell ref="N10:N12"/>
    <mergeCell ref="Z10:Z12"/>
    <mergeCell ref="AL10:AL12"/>
    <mergeCell ref="AX10:AX12"/>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s>
  <pageMargins left="0.25" right="0.25" top="0.5" bottom="0.75" header="0.3" footer="0.3"/>
  <pageSetup paperSize="9" scale="73"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EG341"/>
  <sheetViews>
    <sheetView zoomScaleNormal="100" workbookViewId="0">
      <pane xSplit="1" ySplit="12" topLeftCell="AT13" activePane="bottomRight" state="frozen"/>
      <selection pane="bottomRight" activeCell="AD29" sqref="AD29"/>
      <selection pane="bottomLeft" activeCell="AD29" sqref="AD29"/>
      <selection pane="topRight" activeCell="AD29" sqref="AD29"/>
    </sheetView>
  </sheetViews>
  <sheetFormatPr defaultColWidth="9.42578125" defaultRowHeight="12.6"/>
  <cols>
    <col min="1" max="1" width="49.42578125" style="119" bestFit="1" customWidth="1"/>
    <col min="2" max="2" width="8.5703125" style="119" bestFit="1" customWidth="1"/>
    <col min="3" max="13" width="15.5703125" style="119" customWidth="1"/>
    <col min="14" max="14" width="7.42578125" style="119" bestFit="1" customWidth="1"/>
    <col min="15" max="25" width="15.5703125" style="119" customWidth="1"/>
    <col min="26" max="26" width="7.42578125" style="119" bestFit="1" customWidth="1"/>
    <col min="27" max="37" width="15.5703125" style="119" customWidth="1"/>
    <col min="38" max="38" width="7.42578125" style="119" bestFit="1" customWidth="1"/>
    <col min="39" max="49" width="15.5703125" style="119" customWidth="1"/>
    <col min="50" max="50" width="7.42578125" style="119" bestFit="1" customWidth="1"/>
    <col min="51" max="61" width="15.5703125" style="119" customWidth="1"/>
    <col min="62" max="62" width="7.42578125" style="119" bestFit="1" customWidth="1"/>
    <col min="63" max="73" width="15.5703125" style="119" customWidth="1"/>
    <col min="74" max="74" width="7.42578125" style="119" bestFit="1" customWidth="1"/>
    <col min="75" max="85" width="15.5703125" style="119" customWidth="1"/>
    <col min="86" max="86" width="7.42578125" style="119" bestFit="1" customWidth="1"/>
    <col min="87" max="101" width="15.5703125" style="119" customWidth="1"/>
    <col min="102" max="102" width="13.42578125" style="283" bestFit="1" customWidth="1"/>
    <col min="103" max="103" width="11.42578125" style="283" bestFit="1" customWidth="1"/>
    <col min="104" max="104" width="13.42578125" style="283" bestFit="1" customWidth="1"/>
    <col min="105" max="105" width="11.42578125" style="283" bestFit="1" customWidth="1"/>
    <col min="106" max="106" width="13.42578125" style="283" bestFit="1" customWidth="1"/>
    <col min="107" max="135" width="9.42578125" style="283"/>
    <col min="136" max="16384" width="9.42578125" style="119"/>
  </cols>
  <sheetData>
    <row r="1" spans="1:137" s="162" customFormat="1" ht="27" customHeight="1">
      <c r="A1" s="15" t="s">
        <v>1371</v>
      </c>
      <c r="E1" s="163"/>
      <c r="F1" s="163"/>
      <c r="G1" s="287"/>
      <c r="H1" s="163"/>
      <c r="I1" s="163"/>
      <c r="J1" s="163"/>
      <c r="K1" s="163"/>
      <c r="L1" s="287"/>
      <c r="M1" s="163"/>
      <c r="N1" s="163"/>
      <c r="O1" s="163"/>
      <c r="P1" s="163"/>
      <c r="Q1" s="163"/>
      <c r="R1" s="163"/>
      <c r="S1" s="287"/>
      <c r="T1" s="163"/>
      <c r="U1" s="163"/>
      <c r="V1" s="163"/>
      <c r="W1" s="163"/>
      <c r="X1" s="287"/>
      <c r="Y1" s="163"/>
      <c r="Z1" s="163"/>
      <c r="AA1" s="163"/>
      <c r="AB1" s="163"/>
      <c r="AC1" s="163"/>
      <c r="AD1" s="163"/>
      <c r="AE1" s="287"/>
      <c r="AF1" s="163"/>
      <c r="AG1" s="163"/>
      <c r="AH1" s="163"/>
      <c r="AI1" s="163"/>
      <c r="AJ1" s="287"/>
      <c r="AK1" s="163"/>
      <c r="AL1" s="163"/>
      <c r="AM1" s="163"/>
      <c r="AN1" s="163"/>
      <c r="AO1" s="163"/>
      <c r="AP1" s="163"/>
      <c r="AQ1" s="287"/>
      <c r="AR1" s="163"/>
      <c r="AS1" s="163"/>
      <c r="AT1" s="163"/>
      <c r="AU1" s="163"/>
      <c r="AV1" s="287"/>
      <c r="AW1" s="163"/>
      <c r="AX1" s="163"/>
      <c r="AY1" s="163"/>
      <c r="AZ1" s="163"/>
      <c r="BA1" s="163"/>
      <c r="BB1" s="163"/>
      <c r="BC1" s="287"/>
      <c r="BD1" s="163"/>
      <c r="BE1" s="163"/>
      <c r="BF1" s="163"/>
      <c r="BG1" s="163"/>
      <c r="BH1" s="287"/>
      <c r="BI1" s="163"/>
      <c r="BJ1" s="163"/>
      <c r="BK1" s="163"/>
      <c r="BL1" s="163"/>
      <c r="BM1" s="163"/>
      <c r="BN1" s="163"/>
      <c r="BO1" s="287"/>
      <c r="BP1" s="163"/>
      <c r="BQ1" s="163"/>
      <c r="BR1" s="163"/>
      <c r="BS1" s="163"/>
      <c r="BT1" s="287"/>
      <c r="BU1" s="163"/>
      <c r="BV1" s="163"/>
      <c r="BW1" s="163"/>
      <c r="BX1" s="163"/>
      <c r="BY1" s="163"/>
      <c r="BZ1" s="163"/>
      <c r="CA1" s="287"/>
      <c r="CB1" s="163"/>
      <c r="CC1" s="163"/>
      <c r="CD1" s="163"/>
      <c r="CE1" s="163"/>
      <c r="CF1" s="287"/>
      <c r="CG1" s="163"/>
      <c r="CH1" s="163"/>
      <c r="CI1" s="163"/>
      <c r="CJ1" s="163"/>
      <c r="CK1" s="163"/>
      <c r="CL1" s="163"/>
      <c r="CM1" s="163"/>
      <c r="CN1" s="163"/>
      <c r="CO1" s="163"/>
      <c r="CP1" s="163"/>
      <c r="CQ1" s="163"/>
      <c r="CR1" s="163"/>
      <c r="CS1" s="163"/>
      <c r="CT1" s="163"/>
      <c r="CU1" s="163"/>
      <c r="CV1" s="163"/>
      <c r="CW1" s="163"/>
      <c r="CX1" s="163"/>
      <c r="CY1" s="163"/>
      <c r="CZ1" s="163"/>
      <c r="DA1" s="163"/>
      <c r="DB1" s="163"/>
      <c r="DC1" s="163"/>
      <c r="DD1" s="163"/>
      <c r="DE1" s="163"/>
      <c r="DF1" s="163"/>
      <c r="DG1" s="163"/>
      <c r="DH1" s="163"/>
      <c r="DI1" s="163"/>
      <c r="DJ1" s="163"/>
      <c r="DK1" s="163"/>
      <c r="DL1" s="163"/>
      <c r="DM1" s="163"/>
      <c r="DN1" s="163"/>
      <c r="DO1" s="163"/>
      <c r="DP1" s="163"/>
      <c r="DQ1" s="163"/>
      <c r="DR1" s="163"/>
      <c r="DS1" s="163"/>
      <c r="DT1" s="163"/>
      <c r="DU1" s="163"/>
      <c r="DV1" s="163"/>
      <c r="DW1" s="163"/>
      <c r="DX1" s="163"/>
      <c r="DY1" s="163"/>
      <c r="DZ1" s="163"/>
      <c r="EA1" s="163"/>
      <c r="EB1" s="163"/>
      <c r="EC1" s="163"/>
      <c r="ED1" s="163"/>
      <c r="EE1" s="163"/>
    </row>
    <row r="2" spans="1:137" s="162" customFormat="1" ht="15.6">
      <c r="A2" s="122" t="s">
        <v>1353</v>
      </c>
      <c r="B2" s="352" t="str">
        <f>'Schedule 3A_Income Statement'!B2</f>
        <v>Tufts Health Public Plan, Inc.</v>
      </c>
      <c r="C2" s="353"/>
      <c r="D2" s="353"/>
      <c r="E2" s="353"/>
      <c r="F2" s="353"/>
      <c r="G2" s="375"/>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c r="DP2" s="163"/>
      <c r="DQ2" s="163"/>
      <c r="DR2" s="163"/>
      <c r="DS2" s="163"/>
      <c r="DT2" s="163"/>
      <c r="DU2" s="163"/>
      <c r="DV2" s="163"/>
      <c r="DW2" s="163"/>
      <c r="DX2" s="163"/>
      <c r="DY2" s="163"/>
      <c r="DZ2" s="163"/>
      <c r="EA2" s="163"/>
      <c r="EB2" s="163"/>
      <c r="EC2" s="163"/>
      <c r="ED2" s="163"/>
      <c r="EE2" s="163"/>
      <c r="EF2" s="163"/>
      <c r="EG2" s="163"/>
    </row>
    <row r="3" spans="1:137" s="162" customFormat="1" ht="15.6">
      <c r="A3" s="122" t="s">
        <v>1338</v>
      </c>
      <c r="B3" s="449" t="str">
        <f>'Schedule 3A_Income Statement'!B3</f>
        <v>01/01/2023 to 12/31/2023</v>
      </c>
      <c r="C3" s="450"/>
      <c r="D3" s="450"/>
      <c r="E3" s="450"/>
      <c r="F3" s="450"/>
      <c r="G3" s="375"/>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row>
    <row r="4" spans="1:137" s="162" customFormat="1" ht="15.6">
      <c r="A4" s="122" t="s">
        <v>1356</v>
      </c>
      <c r="B4" s="355">
        <f>'Schedule 3A_Income Statement'!B4</f>
        <v>45382</v>
      </c>
      <c r="C4" s="353"/>
      <c r="D4" s="353"/>
      <c r="E4" s="353"/>
      <c r="F4" s="353"/>
      <c r="G4" s="375"/>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row>
    <row r="5" spans="1:137" s="162" customFormat="1" ht="15.6">
      <c r="A5" s="122" t="s">
        <v>1357</v>
      </c>
      <c r="B5" s="352" t="str">
        <f>'Schedule 3A_Income Statement'!B5</f>
        <v>Jeffrey Muehlberg</v>
      </c>
      <c r="C5" s="353"/>
      <c r="D5" s="353"/>
      <c r="E5" s="353"/>
      <c r="F5" s="353"/>
      <c r="G5" s="375"/>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row>
    <row r="6" spans="1:137" s="162" customFormat="1" ht="15.6">
      <c r="A6" s="122" t="s">
        <v>1341</v>
      </c>
      <c r="B6" s="355">
        <f>'Schedule 3A_Income Statement'!B6</f>
        <v>45412</v>
      </c>
      <c r="C6" s="353"/>
      <c r="D6" s="353"/>
      <c r="E6" s="353"/>
      <c r="F6" s="353"/>
      <c r="G6" s="375"/>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row>
    <row r="7" spans="1:137" s="162" customFormat="1" ht="12.95">
      <c r="A7" s="210" t="s">
        <v>1342</v>
      </c>
      <c r="B7" s="164"/>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row>
    <row r="8" spans="1:137" s="162" customFormat="1" ht="12.95">
      <c r="A8" s="210" t="s">
        <v>51</v>
      </c>
      <c r="B8" s="164"/>
      <c r="E8" s="163"/>
      <c r="F8" s="163"/>
      <c r="G8" s="163"/>
      <c r="H8" s="163"/>
      <c r="I8" s="163"/>
      <c r="J8" s="163"/>
      <c r="K8" s="163"/>
      <c r="L8" s="163"/>
      <c r="M8" s="163"/>
      <c r="N8" s="310"/>
      <c r="O8" s="163"/>
      <c r="P8" s="163"/>
      <c r="Q8" s="163"/>
      <c r="R8" s="163"/>
      <c r="S8" s="163"/>
      <c r="T8" s="163"/>
      <c r="U8" s="163"/>
      <c r="V8" s="163"/>
      <c r="W8" s="163"/>
      <c r="X8" s="163"/>
      <c r="Y8" s="163"/>
      <c r="Z8" s="310"/>
      <c r="AA8" s="163"/>
      <c r="AB8" s="163"/>
      <c r="AC8" s="163"/>
      <c r="AD8" s="163"/>
      <c r="AE8" s="163"/>
      <c r="AF8" s="163"/>
      <c r="AG8" s="163"/>
      <c r="AH8" s="163"/>
      <c r="AI8" s="163"/>
      <c r="AJ8" s="163"/>
      <c r="AK8" s="163"/>
      <c r="AL8" s="310"/>
      <c r="AM8" s="163"/>
      <c r="AN8" s="163"/>
      <c r="AO8" s="163"/>
      <c r="AP8" s="163"/>
      <c r="AQ8" s="163"/>
      <c r="AR8" s="163"/>
      <c r="AS8" s="163"/>
      <c r="AT8" s="163"/>
      <c r="AU8" s="163"/>
      <c r="AV8" s="163"/>
      <c r="AW8" s="163"/>
      <c r="AX8" s="310"/>
      <c r="AY8" s="163"/>
      <c r="AZ8" s="163"/>
      <c r="BA8" s="163"/>
      <c r="BB8" s="163"/>
      <c r="BC8" s="163"/>
      <c r="BD8" s="163"/>
      <c r="BE8" s="163"/>
      <c r="BF8" s="163"/>
      <c r="BG8" s="163"/>
      <c r="BH8" s="163"/>
      <c r="BI8" s="163"/>
      <c r="BJ8" s="310"/>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row>
    <row r="9" spans="1:137" s="162" customFormat="1" ht="12.95">
      <c r="A9" s="210"/>
      <c r="B9" s="164"/>
      <c r="E9" s="163"/>
      <c r="F9" s="163"/>
      <c r="G9" s="163"/>
      <c r="H9" s="163"/>
      <c r="I9" s="163"/>
      <c r="J9" s="163"/>
      <c r="K9" s="163"/>
      <c r="L9" s="163"/>
      <c r="M9" s="163"/>
      <c r="N9" s="310"/>
      <c r="O9" s="163"/>
      <c r="P9" s="163"/>
      <c r="Q9" s="163"/>
      <c r="R9" s="163"/>
      <c r="S9" s="163"/>
      <c r="T9" s="163"/>
      <c r="U9" s="163"/>
      <c r="V9" s="163"/>
      <c r="W9" s="163"/>
      <c r="X9" s="163"/>
      <c r="Y9" s="163"/>
      <c r="Z9" s="310"/>
      <c r="AA9" s="163"/>
      <c r="AB9" s="163"/>
      <c r="AC9" s="163"/>
      <c r="AD9" s="163"/>
      <c r="AE9" s="163"/>
      <c r="AF9" s="163"/>
      <c r="AG9" s="163"/>
      <c r="AH9" s="163"/>
      <c r="AI9" s="163"/>
      <c r="AJ9" s="163"/>
      <c r="AK9" s="163"/>
      <c r="AL9" s="310"/>
      <c r="AM9" s="163"/>
      <c r="AN9" s="163"/>
      <c r="AO9" s="163"/>
      <c r="AP9" s="163"/>
      <c r="AQ9" s="163"/>
      <c r="AR9" s="163"/>
      <c r="AS9" s="163"/>
      <c r="AT9" s="163"/>
      <c r="AU9" s="163"/>
      <c r="AV9" s="163"/>
      <c r="AW9" s="163"/>
      <c r="AX9" s="310"/>
      <c r="AY9" s="163"/>
      <c r="AZ9" s="163"/>
      <c r="BA9" s="163"/>
      <c r="BB9" s="163"/>
      <c r="BC9" s="163"/>
      <c r="BD9" s="163"/>
      <c r="BE9" s="163"/>
      <c r="BF9" s="163"/>
      <c r="BG9" s="163"/>
      <c r="BH9" s="163"/>
      <c r="BI9" s="163"/>
      <c r="BJ9" s="310"/>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row>
    <row r="10" spans="1:137" s="162" customFormat="1" ht="15.75" customHeight="1">
      <c r="A10" s="358"/>
      <c r="B10" s="766" t="s">
        <v>1372</v>
      </c>
      <c r="C10" s="359" t="s">
        <v>467</v>
      </c>
      <c r="D10" s="360"/>
      <c r="E10" s="360"/>
      <c r="F10" s="360"/>
      <c r="G10" s="360"/>
      <c r="H10" s="360"/>
      <c r="I10" s="360"/>
      <c r="J10" s="360"/>
      <c r="K10" s="360"/>
      <c r="L10" s="360"/>
      <c r="M10" s="361"/>
      <c r="N10" s="766" t="s">
        <v>1372</v>
      </c>
      <c r="O10" s="359" t="s">
        <v>470</v>
      </c>
      <c r="P10" s="360"/>
      <c r="Q10" s="360"/>
      <c r="R10" s="360"/>
      <c r="S10" s="360"/>
      <c r="T10" s="360"/>
      <c r="U10" s="360"/>
      <c r="V10" s="360"/>
      <c r="W10" s="360"/>
      <c r="X10" s="360"/>
      <c r="Y10" s="361"/>
      <c r="Z10" s="766" t="s">
        <v>1372</v>
      </c>
      <c r="AA10" s="359" t="s">
        <v>473</v>
      </c>
      <c r="AB10" s="360"/>
      <c r="AC10" s="360"/>
      <c r="AD10" s="360"/>
      <c r="AE10" s="360"/>
      <c r="AF10" s="360"/>
      <c r="AG10" s="360"/>
      <c r="AH10" s="360"/>
      <c r="AI10" s="360"/>
      <c r="AJ10" s="360"/>
      <c r="AK10" s="361"/>
      <c r="AL10" s="766" t="s">
        <v>1372</v>
      </c>
      <c r="AM10" s="359" t="s">
        <v>476</v>
      </c>
      <c r="AN10" s="360"/>
      <c r="AO10" s="360"/>
      <c r="AP10" s="360"/>
      <c r="AQ10" s="360"/>
      <c r="AR10" s="360"/>
      <c r="AS10" s="360"/>
      <c r="AT10" s="360"/>
      <c r="AU10" s="360"/>
      <c r="AV10" s="360"/>
      <c r="AW10" s="361"/>
      <c r="AX10" s="766" t="s">
        <v>1372</v>
      </c>
      <c r="AY10" s="359" t="s">
        <v>479</v>
      </c>
      <c r="AZ10" s="360"/>
      <c r="BA10" s="360"/>
      <c r="BB10" s="360"/>
      <c r="BC10" s="360"/>
      <c r="BD10" s="360"/>
      <c r="BE10" s="360"/>
      <c r="BF10" s="360"/>
      <c r="BG10" s="360"/>
      <c r="BH10" s="360"/>
      <c r="BI10" s="361"/>
      <c r="BJ10" s="766" t="s">
        <v>1372</v>
      </c>
      <c r="BK10" s="359" t="s">
        <v>482</v>
      </c>
      <c r="BL10" s="360"/>
      <c r="BM10" s="360"/>
      <c r="BN10" s="360"/>
      <c r="BO10" s="360"/>
      <c r="BP10" s="360"/>
      <c r="BQ10" s="360"/>
      <c r="BR10" s="360"/>
      <c r="BS10" s="360"/>
      <c r="BT10" s="360"/>
      <c r="BU10" s="361"/>
      <c r="BV10" s="766" t="s">
        <v>1372</v>
      </c>
      <c r="BW10" s="359" t="s">
        <v>485</v>
      </c>
      <c r="BX10" s="360"/>
      <c r="BY10" s="360"/>
      <c r="BZ10" s="360"/>
      <c r="CA10" s="360"/>
      <c r="CB10" s="360"/>
      <c r="CC10" s="360"/>
      <c r="CD10" s="360"/>
      <c r="CE10" s="360"/>
      <c r="CF10" s="360"/>
      <c r="CG10" s="361"/>
      <c r="CH10" s="766" t="s">
        <v>1372</v>
      </c>
      <c r="CI10" s="539"/>
      <c r="CJ10" s="540"/>
      <c r="CK10" s="540"/>
      <c r="CL10" s="541"/>
      <c r="CM10" s="771" t="s">
        <v>1374</v>
      </c>
      <c r="CN10" s="539"/>
      <c r="CO10" s="540"/>
      <c r="CP10" s="540"/>
      <c r="CQ10" s="541"/>
      <c r="CR10" s="771" t="s">
        <v>1374</v>
      </c>
      <c r="CS10" s="539"/>
      <c r="CT10" s="540"/>
      <c r="CU10" s="540"/>
      <c r="CV10" s="541"/>
      <c r="CW10" s="771" t="s">
        <v>1374</v>
      </c>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row>
    <row r="11" spans="1:137" s="162" customFormat="1" ht="32.1" customHeight="1">
      <c r="A11" s="121" t="s">
        <v>1375</v>
      </c>
      <c r="B11" s="767"/>
      <c r="C11" s="359" t="s">
        <v>343</v>
      </c>
      <c r="D11" s="360"/>
      <c r="E11" s="360"/>
      <c r="F11" s="360"/>
      <c r="G11" s="362"/>
      <c r="H11" s="363" t="s">
        <v>1376</v>
      </c>
      <c r="I11" s="360"/>
      <c r="J11" s="360"/>
      <c r="K11" s="360"/>
      <c r="L11" s="360"/>
      <c r="M11" s="769" t="s">
        <v>1377</v>
      </c>
      <c r="N11" s="767"/>
      <c r="O11" s="360" t="s">
        <v>343</v>
      </c>
      <c r="P11" s="360"/>
      <c r="Q11" s="360"/>
      <c r="R11" s="360"/>
      <c r="S11" s="362"/>
      <c r="T11" s="363" t="s">
        <v>1376</v>
      </c>
      <c r="U11" s="360"/>
      <c r="V11" s="360"/>
      <c r="W11" s="360"/>
      <c r="X11" s="360"/>
      <c r="Y11" s="769" t="s">
        <v>1377</v>
      </c>
      <c r="Z11" s="767"/>
      <c r="AA11" s="359" t="s">
        <v>343</v>
      </c>
      <c r="AB11" s="360"/>
      <c r="AC11" s="360"/>
      <c r="AD11" s="360"/>
      <c r="AE11" s="362"/>
      <c r="AF11" s="363" t="s">
        <v>1376</v>
      </c>
      <c r="AG11" s="360"/>
      <c r="AH11" s="360"/>
      <c r="AI11" s="360"/>
      <c r="AJ11" s="360"/>
      <c r="AK11" s="769" t="s">
        <v>1377</v>
      </c>
      <c r="AL11" s="767"/>
      <c r="AM11" s="359" t="s">
        <v>343</v>
      </c>
      <c r="AN11" s="360"/>
      <c r="AO11" s="360"/>
      <c r="AP11" s="360"/>
      <c r="AQ11" s="362"/>
      <c r="AR11" s="363" t="s">
        <v>1376</v>
      </c>
      <c r="AS11" s="360"/>
      <c r="AT11" s="360"/>
      <c r="AU11" s="360"/>
      <c r="AV11" s="360"/>
      <c r="AW11" s="769" t="s">
        <v>1377</v>
      </c>
      <c r="AX11" s="767"/>
      <c r="AY11" s="359" t="s">
        <v>343</v>
      </c>
      <c r="AZ11" s="360"/>
      <c r="BA11" s="360"/>
      <c r="BB11" s="360"/>
      <c r="BC11" s="362"/>
      <c r="BD11" s="363" t="s">
        <v>1376</v>
      </c>
      <c r="BE11" s="360"/>
      <c r="BF11" s="360"/>
      <c r="BG11" s="360"/>
      <c r="BH11" s="360"/>
      <c r="BI11" s="769" t="s">
        <v>1377</v>
      </c>
      <c r="BJ11" s="767"/>
      <c r="BK11" s="359" t="s">
        <v>343</v>
      </c>
      <c r="BL11" s="360"/>
      <c r="BM11" s="360"/>
      <c r="BN11" s="360"/>
      <c r="BO11" s="362"/>
      <c r="BP11" s="363" t="s">
        <v>1376</v>
      </c>
      <c r="BQ11" s="360"/>
      <c r="BR11" s="360"/>
      <c r="BS11" s="360"/>
      <c r="BT11" s="360"/>
      <c r="BU11" s="769" t="s">
        <v>1377</v>
      </c>
      <c r="BV11" s="767"/>
      <c r="BW11" s="359" t="s">
        <v>343</v>
      </c>
      <c r="BX11" s="360"/>
      <c r="BY11" s="360"/>
      <c r="BZ11" s="360"/>
      <c r="CA11" s="362"/>
      <c r="CB11" s="363" t="s">
        <v>1376</v>
      </c>
      <c r="CC11" s="360"/>
      <c r="CD11" s="360"/>
      <c r="CE11" s="360"/>
      <c r="CF11" s="360"/>
      <c r="CG11" s="769" t="s">
        <v>1377</v>
      </c>
      <c r="CH11" s="767"/>
      <c r="CI11" s="538" t="s">
        <v>343</v>
      </c>
      <c r="CJ11" s="538"/>
      <c r="CK11" s="538"/>
      <c r="CL11" s="538"/>
      <c r="CM11" s="772"/>
      <c r="CN11" s="538" t="s">
        <v>1376</v>
      </c>
      <c r="CO11" s="538"/>
      <c r="CP11" s="538"/>
      <c r="CQ11" s="538"/>
      <c r="CR11" s="772"/>
      <c r="CS11" s="538" t="s">
        <v>1378</v>
      </c>
      <c r="CT11" s="538"/>
      <c r="CU11" s="538"/>
      <c r="CV11" s="538"/>
      <c r="CW11" s="772"/>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row>
    <row r="12" spans="1:137" ht="12.75" customHeight="1">
      <c r="A12" s="88" t="s">
        <v>1379</v>
      </c>
      <c r="B12" s="768"/>
      <c r="C12" s="279" t="s">
        <v>1344</v>
      </c>
      <c r="D12" s="279" t="s">
        <v>1348</v>
      </c>
      <c r="E12" s="279" t="s">
        <v>1349</v>
      </c>
      <c r="F12" s="279" t="s">
        <v>1350</v>
      </c>
      <c r="G12" s="591" t="s">
        <v>1351</v>
      </c>
      <c r="H12" s="280" t="s">
        <v>1344</v>
      </c>
      <c r="I12" s="279" t="s">
        <v>1348</v>
      </c>
      <c r="J12" s="279" t="s">
        <v>1349</v>
      </c>
      <c r="K12" s="279" t="s">
        <v>1350</v>
      </c>
      <c r="L12" s="591" t="s">
        <v>1351</v>
      </c>
      <c r="M12" s="770"/>
      <c r="N12" s="768"/>
      <c r="O12" s="281" t="s">
        <v>1344</v>
      </c>
      <c r="P12" s="279" t="s">
        <v>1348</v>
      </c>
      <c r="Q12" s="279" t="s">
        <v>1349</v>
      </c>
      <c r="R12" s="279" t="s">
        <v>1350</v>
      </c>
      <c r="S12" s="591" t="s">
        <v>1351</v>
      </c>
      <c r="T12" s="280" t="s">
        <v>1344</v>
      </c>
      <c r="U12" s="279" t="s">
        <v>1348</v>
      </c>
      <c r="V12" s="279" t="s">
        <v>1349</v>
      </c>
      <c r="W12" s="279" t="s">
        <v>1350</v>
      </c>
      <c r="X12" s="591" t="s">
        <v>1351</v>
      </c>
      <c r="Y12" s="770"/>
      <c r="Z12" s="768"/>
      <c r="AA12" s="279" t="s">
        <v>1344</v>
      </c>
      <c r="AB12" s="279" t="s">
        <v>1348</v>
      </c>
      <c r="AC12" s="279" t="s">
        <v>1349</v>
      </c>
      <c r="AD12" s="279" t="s">
        <v>1350</v>
      </c>
      <c r="AE12" s="591" t="s">
        <v>1351</v>
      </c>
      <c r="AF12" s="280" t="s">
        <v>1344</v>
      </c>
      <c r="AG12" s="279" t="s">
        <v>1348</v>
      </c>
      <c r="AH12" s="279" t="s">
        <v>1349</v>
      </c>
      <c r="AI12" s="279" t="s">
        <v>1350</v>
      </c>
      <c r="AJ12" s="591" t="s">
        <v>1351</v>
      </c>
      <c r="AK12" s="770"/>
      <c r="AL12" s="768"/>
      <c r="AM12" s="279" t="s">
        <v>1344</v>
      </c>
      <c r="AN12" s="279" t="s">
        <v>1348</v>
      </c>
      <c r="AO12" s="279" t="s">
        <v>1349</v>
      </c>
      <c r="AP12" s="279" t="s">
        <v>1350</v>
      </c>
      <c r="AQ12" s="591" t="s">
        <v>1351</v>
      </c>
      <c r="AR12" s="280" t="s">
        <v>1344</v>
      </c>
      <c r="AS12" s="279" t="s">
        <v>1348</v>
      </c>
      <c r="AT12" s="279" t="s">
        <v>1349</v>
      </c>
      <c r="AU12" s="279" t="s">
        <v>1350</v>
      </c>
      <c r="AV12" s="591" t="s">
        <v>1351</v>
      </c>
      <c r="AW12" s="770"/>
      <c r="AX12" s="768"/>
      <c r="AY12" s="279" t="s">
        <v>1344</v>
      </c>
      <c r="AZ12" s="279" t="s">
        <v>1348</v>
      </c>
      <c r="BA12" s="279" t="s">
        <v>1349</v>
      </c>
      <c r="BB12" s="279" t="s">
        <v>1350</v>
      </c>
      <c r="BC12" s="591" t="s">
        <v>1351</v>
      </c>
      <c r="BD12" s="280" t="s">
        <v>1344</v>
      </c>
      <c r="BE12" s="279" t="s">
        <v>1348</v>
      </c>
      <c r="BF12" s="279" t="s">
        <v>1349</v>
      </c>
      <c r="BG12" s="279" t="s">
        <v>1350</v>
      </c>
      <c r="BH12" s="591" t="s">
        <v>1351</v>
      </c>
      <c r="BI12" s="770"/>
      <c r="BJ12" s="768"/>
      <c r="BK12" s="279" t="s">
        <v>1344</v>
      </c>
      <c r="BL12" s="279" t="s">
        <v>1348</v>
      </c>
      <c r="BM12" s="279" t="s">
        <v>1349</v>
      </c>
      <c r="BN12" s="279" t="s">
        <v>1350</v>
      </c>
      <c r="BO12" s="591" t="s">
        <v>1351</v>
      </c>
      <c r="BP12" s="280" t="s">
        <v>1344</v>
      </c>
      <c r="BQ12" s="279" t="s">
        <v>1348</v>
      </c>
      <c r="BR12" s="279" t="s">
        <v>1349</v>
      </c>
      <c r="BS12" s="279" t="s">
        <v>1350</v>
      </c>
      <c r="BT12" s="591" t="s">
        <v>1351</v>
      </c>
      <c r="BU12" s="770"/>
      <c r="BV12" s="768"/>
      <c r="BW12" s="279" t="s">
        <v>1344</v>
      </c>
      <c r="BX12" s="279" t="s">
        <v>1348</v>
      </c>
      <c r="BY12" s="279" t="s">
        <v>1349</v>
      </c>
      <c r="BZ12" s="279" t="s">
        <v>1350</v>
      </c>
      <c r="CA12" s="591" t="s">
        <v>1351</v>
      </c>
      <c r="CB12" s="280" t="s">
        <v>1344</v>
      </c>
      <c r="CC12" s="279" t="s">
        <v>1348</v>
      </c>
      <c r="CD12" s="279" t="s">
        <v>1349</v>
      </c>
      <c r="CE12" s="279" t="s">
        <v>1350</v>
      </c>
      <c r="CF12" s="591" t="s">
        <v>1351</v>
      </c>
      <c r="CG12" s="770"/>
      <c r="CH12" s="768"/>
      <c r="CI12" s="159" t="s">
        <v>1344</v>
      </c>
      <c r="CJ12" s="159" t="s">
        <v>1348</v>
      </c>
      <c r="CK12" s="159" t="s">
        <v>1349</v>
      </c>
      <c r="CL12" s="160" t="s">
        <v>1350</v>
      </c>
      <c r="CM12" s="773"/>
      <c r="CN12" s="159" t="s">
        <v>1344</v>
      </c>
      <c r="CO12" s="159" t="s">
        <v>1348</v>
      </c>
      <c r="CP12" s="159" t="s">
        <v>1349</v>
      </c>
      <c r="CQ12" s="160" t="s">
        <v>1350</v>
      </c>
      <c r="CR12" s="773"/>
      <c r="CS12" s="159" t="s">
        <v>1344</v>
      </c>
      <c r="CT12" s="159" t="s">
        <v>1348</v>
      </c>
      <c r="CU12" s="159" t="s">
        <v>1349</v>
      </c>
      <c r="CV12" s="160" t="s">
        <v>1350</v>
      </c>
      <c r="CW12" s="773"/>
    </row>
    <row r="13" spans="1:137" ht="15.75" customHeight="1">
      <c r="A13" s="16" t="s">
        <v>1380</v>
      </c>
      <c r="B13" s="123"/>
      <c r="C13" s="533">
        <f>INDEX('Schedule 1_Enrollment'!$D$11:$J$31,MATCH(C12,'Schedule 1_Enrollment'!$B$10:$B$28,0)+MATCH($A$8,'Schedule 1_Enrollment'!$C$11:$C$13,0)-1,MATCH(C10,'Schedule 1_Enrollment'!$D$10:$J$10,0))</f>
        <v>213</v>
      </c>
      <c r="D13" s="533">
        <f>INDEX('Schedule 1_Enrollment'!$D$11:$J$31,MATCH(D12,'Schedule 1_Enrollment'!$B$10:$B$28,0)+MATCH($A$8,'Schedule 1_Enrollment'!$C$11:$C$13,0)-1,MATCH(C10,'Schedule 1_Enrollment'!$D$10:$J$10,0))</f>
        <v>551</v>
      </c>
      <c r="E13" s="533">
        <f>INDEX('Schedule 1_Enrollment'!$D$11:$J$31,MATCH(E12,'Schedule 1_Enrollment'!$B$10:$B$28,0)+MATCH($A$8,'Schedule 1_Enrollment'!$C$11:$C$13,0)-1,MATCH(C10,'Schedule 1_Enrollment'!$D$10:$J$10,0))</f>
        <v>808</v>
      </c>
      <c r="F13" s="533">
        <f>INDEX('Schedule 1_Enrollment'!$D$11:$J$31,MATCH(F12,'Schedule 1_Enrollment'!$B$10:$B$28,0)+MATCH($A$8,'Schedule 1_Enrollment'!$C$11:$C$13,0)-1,MATCH(C10,'Schedule 1_Enrollment'!$D$10:$J$10,0))</f>
        <v>916</v>
      </c>
      <c r="G13" s="536">
        <f>SUM(C13:F13)</f>
        <v>2488</v>
      </c>
      <c r="H13" s="535">
        <f>INDEX('Schedule 1_Enrollment'!$D$11:$J$31,MATCH(H12,'Schedule 1_Enrollment'!$B$10:$B$28,0)+MATCH($A$8,'Schedule 1_Enrollment'!$C$11:$C$13,0)-1,MATCH(C10,'Schedule 1_Enrollment'!$D$10:$J$10,0))</f>
        <v>213</v>
      </c>
      <c r="I13" s="533">
        <f>INDEX('Schedule 1_Enrollment'!$D$11:$J$31,MATCH(I12,'Schedule 1_Enrollment'!$B$10:$B$28,0)+MATCH($A$8,'Schedule 1_Enrollment'!$C$11:$C$13,0)-1,MATCH(C10,'Schedule 1_Enrollment'!$D$10:$J$10,0))</f>
        <v>551</v>
      </c>
      <c r="J13" s="533">
        <f>INDEX('Schedule 1_Enrollment'!$D$11:$J$31,MATCH(J12,'Schedule 1_Enrollment'!$B$10:$B$28,0)+MATCH($A$8,'Schedule 1_Enrollment'!$C$11:$C$13,0)-1,MATCH(C10,'Schedule 1_Enrollment'!$D$10:$J$10,0))</f>
        <v>808</v>
      </c>
      <c r="K13" s="533">
        <f>INDEX('Schedule 1_Enrollment'!$D$11:$J$31,MATCH(K12,'Schedule 1_Enrollment'!$B$10:$B$28,0)+MATCH($A$8,'Schedule 1_Enrollment'!$C$11:$C$13,0)-1,MATCH(C10,'Schedule 1_Enrollment'!$D$10:$J$10,0))</f>
        <v>916</v>
      </c>
      <c r="L13" s="536">
        <f>SUM(H13:K13)</f>
        <v>2488</v>
      </c>
      <c r="M13" s="533">
        <f>L13</f>
        <v>2488</v>
      </c>
      <c r="N13" s="123"/>
      <c r="O13" s="533">
        <f>INDEX('Schedule 1_Enrollment'!$D$11:$J$31,MATCH(O12,'Schedule 1_Enrollment'!$B$10:$B$28,0)+MATCH($A$8,'Schedule 1_Enrollment'!$C$11:$C$13,0)-1,MATCH(O10,'Schedule 1_Enrollment'!$D$10:$J$10,0))</f>
        <v>110</v>
      </c>
      <c r="P13" s="533">
        <f>INDEX('Schedule 1_Enrollment'!$D$11:$J$31,MATCH(P12,'Schedule 1_Enrollment'!$B$10:$B$28,0)+MATCH($A$8,'Schedule 1_Enrollment'!$C$11:$C$13,0)-1,MATCH(O10,'Schedule 1_Enrollment'!$D$10:$J$10,0))</f>
        <v>391</v>
      </c>
      <c r="Q13" s="533">
        <f>INDEX('Schedule 1_Enrollment'!$D$11:$J$31,MATCH(Q12,'Schedule 1_Enrollment'!$B$10:$B$28,0)+MATCH($A$8,'Schedule 1_Enrollment'!$C$11:$C$13,0)-1,MATCH(O10,'Schedule 1_Enrollment'!$D$10:$J$10,0))</f>
        <v>625</v>
      </c>
      <c r="R13" s="533">
        <f>INDEX('Schedule 1_Enrollment'!$D$11:$J$31,MATCH(R12,'Schedule 1_Enrollment'!$B$10:$B$28,0)+MATCH($A$8,'Schedule 1_Enrollment'!$C$11:$C$13,0)-1,MATCH(O10,'Schedule 1_Enrollment'!$D$10:$J$10,0))</f>
        <v>826</v>
      </c>
      <c r="S13" s="536">
        <f>SUM(O13:R13)</f>
        <v>1952</v>
      </c>
      <c r="T13" s="535">
        <f>INDEX('Schedule 1_Enrollment'!$D$11:$J$31,MATCH(T12,'Schedule 1_Enrollment'!$B$10:$B$28,0)+MATCH($A$8,'Schedule 1_Enrollment'!$C$11:$C$13,0)-1,MATCH(O10,'Schedule 1_Enrollment'!$D$10:$J$10,0))</f>
        <v>110</v>
      </c>
      <c r="U13" s="533">
        <f>INDEX('Schedule 1_Enrollment'!$D$11:$J$31,MATCH(U12,'Schedule 1_Enrollment'!$B$10:$B$28,0)+MATCH($A$8,'Schedule 1_Enrollment'!$C$11:$C$13,0)-1,MATCH(O10,'Schedule 1_Enrollment'!$D$10:$J$10,0))</f>
        <v>391</v>
      </c>
      <c r="V13" s="533">
        <f>INDEX('Schedule 1_Enrollment'!$D$11:$J$31,MATCH(V12,'Schedule 1_Enrollment'!$B$10:$B$28,0)+MATCH($A$8,'Schedule 1_Enrollment'!$C$11:$C$13,0)-1,MATCH(O10,'Schedule 1_Enrollment'!$D$10:$J$10,0))</f>
        <v>625</v>
      </c>
      <c r="W13" s="533">
        <f>INDEX('Schedule 1_Enrollment'!$D$11:$J$31,MATCH(W12,'Schedule 1_Enrollment'!$B$10:$B$28,0)+MATCH($A$8,'Schedule 1_Enrollment'!$C$11:$C$13,0)-1,MATCH(O10,'Schedule 1_Enrollment'!$D$10:$J$10,0))</f>
        <v>826</v>
      </c>
      <c r="X13" s="536">
        <f>SUM(T13:W13)</f>
        <v>1952</v>
      </c>
      <c r="Y13" s="533">
        <f>X13</f>
        <v>1952</v>
      </c>
      <c r="Z13" s="123"/>
      <c r="AA13" s="533">
        <f>INDEX('Schedule 1_Enrollment'!$D$11:$J$31,MATCH(AA12,'Schedule 1_Enrollment'!$B$10:$B$28,0)+MATCH($A$8,'Schedule 1_Enrollment'!$C$11:$C$13,0)-1,MATCH(AA10,'Schedule 1_Enrollment'!$D$10:$J$10,0))</f>
        <v>38</v>
      </c>
      <c r="AB13" s="533">
        <f>INDEX('Schedule 1_Enrollment'!$D$11:$J$31,MATCH(AB12,'Schedule 1_Enrollment'!$B$10:$B$28,0)+MATCH($A$8,'Schedule 1_Enrollment'!$C$11:$C$13,0)-1,MATCH(AA10,'Schedule 1_Enrollment'!$D$10:$J$10,0))</f>
        <v>105</v>
      </c>
      <c r="AC13" s="533">
        <f>INDEX('Schedule 1_Enrollment'!$D$11:$J$31,MATCH(AC12,'Schedule 1_Enrollment'!$B$10:$B$28,0)+MATCH($A$8,'Schedule 1_Enrollment'!$C$11:$C$13,0)-1,MATCH(AA10,'Schedule 1_Enrollment'!$D$10:$J$10,0))</f>
        <v>170</v>
      </c>
      <c r="AD13" s="533">
        <f>INDEX('Schedule 1_Enrollment'!$D$11:$J$31,MATCH(AD12,'Schedule 1_Enrollment'!$B$10:$B$28,0)+MATCH($A$8,'Schedule 1_Enrollment'!$C$11:$C$13,0)-1,MATCH(AA10,'Schedule 1_Enrollment'!$D$10:$J$10,0))</f>
        <v>263</v>
      </c>
      <c r="AE13" s="536">
        <f>SUM(AA13:AD13)</f>
        <v>576</v>
      </c>
      <c r="AF13" s="535">
        <f>INDEX('Schedule 1_Enrollment'!$D$11:$J$31,MATCH(AF12,'Schedule 1_Enrollment'!$B$10:$B$28,0)+MATCH($A$8,'Schedule 1_Enrollment'!$C$11:$C$13,0)-1,MATCH(AA10,'Schedule 1_Enrollment'!$D$10:$J$10,0))</f>
        <v>38</v>
      </c>
      <c r="AG13" s="533">
        <f>INDEX('Schedule 1_Enrollment'!$D$11:$J$31,MATCH(AG12,'Schedule 1_Enrollment'!$B$10:$B$28,0)+MATCH($A$8,'Schedule 1_Enrollment'!$C$11:$C$13,0)-1,MATCH(AA10,'Schedule 1_Enrollment'!$D$10:$J$10,0))</f>
        <v>105</v>
      </c>
      <c r="AH13" s="533">
        <f>INDEX('Schedule 1_Enrollment'!$D$11:$J$31,MATCH(AH12,'Schedule 1_Enrollment'!$B$10:$B$28,0)+MATCH($A$8,'Schedule 1_Enrollment'!$C$11:$C$13,0)-1,MATCH(AA10,'Schedule 1_Enrollment'!$D$10:$J$10,0))</f>
        <v>170</v>
      </c>
      <c r="AI13" s="533">
        <f>INDEX('Schedule 1_Enrollment'!$D$11:$J$31,MATCH(AI12,'Schedule 1_Enrollment'!$B$10:$B$28,0)+MATCH($A$8,'Schedule 1_Enrollment'!$C$11:$C$13,0)-1,MATCH(AA10,'Schedule 1_Enrollment'!$D$10:$J$10,0))</f>
        <v>263</v>
      </c>
      <c r="AJ13" s="536">
        <f>SUM(AF13:AI13)</f>
        <v>576</v>
      </c>
      <c r="AK13" s="533">
        <f>AJ13</f>
        <v>576</v>
      </c>
      <c r="AL13" s="123"/>
      <c r="AM13" s="533">
        <f>INDEX('Schedule 1_Enrollment'!$D$11:$J$31,MATCH(AM12,'Schedule 1_Enrollment'!$B$10:$B$28,0)+MATCH($A$8,'Schedule 1_Enrollment'!$C$11:$C$13,0)-1,MATCH(AM10,'Schedule 1_Enrollment'!$D$10:$J$10,0))</f>
        <v>118</v>
      </c>
      <c r="AN13" s="533">
        <f>INDEX('Schedule 1_Enrollment'!$D$11:$J$31,MATCH(AN12,'Schedule 1_Enrollment'!$B$10:$B$28,0)+MATCH($A$8,'Schedule 1_Enrollment'!$C$11:$C$13,0)-1,MATCH(AM10,'Schedule 1_Enrollment'!$D$10:$J$10,0))</f>
        <v>471</v>
      </c>
      <c r="AO13" s="533">
        <f>INDEX('Schedule 1_Enrollment'!$D$11:$J$31,MATCH(AO12,'Schedule 1_Enrollment'!$B$10:$B$28,0)+MATCH($A$8,'Schedule 1_Enrollment'!$C$11:$C$13,0)-1,MATCH(AM10,'Schedule 1_Enrollment'!$D$10:$J$10,0))</f>
        <v>605</v>
      </c>
      <c r="AP13" s="533">
        <f>INDEX('Schedule 1_Enrollment'!$D$11:$J$31,MATCH(AP12,'Schedule 1_Enrollment'!$B$10:$B$28,0)+MATCH($A$8,'Schedule 1_Enrollment'!$C$11:$C$13,0)-1,MATCH(AM10,'Schedule 1_Enrollment'!$D$10:$J$10,0))</f>
        <v>765</v>
      </c>
      <c r="AQ13" s="536">
        <f>SUM(AM13:AP13)</f>
        <v>1959</v>
      </c>
      <c r="AR13" s="535">
        <f>INDEX('Schedule 1_Enrollment'!$D$11:$J$31,MATCH(AR12,'Schedule 1_Enrollment'!$B$10:$B$28,0)+MATCH($A$8,'Schedule 1_Enrollment'!$C$11:$C$13,0)-1,MATCH(AM10,'Schedule 1_Enrollment'!$D$10:$J$10,0))</f>
        <v>118</v>
      </c>
      <c r="AS13" s="533">
        <f>INDEX('Schedule 1_Enrollment'!$D$11:$J$31,MATCH(AS12,'Schedule 1_Enrollment'!$B$10:$B$28,0)+MATCH($A$8,'Schedule 1_Enrollment'!$C$11:$C$13,0)-1,MATCH(AM10,'Schedule 1_Enrollment'!$D$10:$J$10,0))</f>
        <v>471</v>
      </c>
      <c r="AT13" s="533">
        <f>INDEX('Schedule 1_Enrollment'!$D$11:$J$31,MATCH(AT12,'Schedule 1_Enrollment'!$B$10:$B$28,0)+MATCH($A$8,'Schedule 1_Enrollment'!$C$11:$C$13,0)-1,MATCH(AM10,'Schedule 1_Enrollment'!$D$10:$J$10,0))</f>
        <v>605</v>
      </c>
      <c r="AU13" s="533">
        <f>INDEX('Schedule 1_Enrollment'!$D$11:$J$31,MATCH(AU12,'Schedule 1_Enrollment'!$B$10:$B$28,0)+MATCH($A$8,'Schedule 1_Enrollment'!$C$11:$C$13,0)-1,MATCH(AM10,'Schedule 1_Enrollment'!$D$10:$J$10,0))</f>
        <v>765</v>
      </c>
      <c r="AV13" s="536">
        <f>SUM(AR13:AU13)</f>
        <v>1959</v>
      </c>
      <c r="AW13" s="533">
        <f>AV13</f>
        <v>1959</v>
      </c>
      <c r="AX13" s="123"/>
      <c r="AY13" s="533">
        <f>INDEX('Schedule 1_Enrollment'!$D$11:$J$31,MATCH(AY12,'Schedule 1_Enrollment'!$B$10:$B$28,0)+MATCH($A$8,'Schedule 1_Enrollment'!$C$11:$C$13,0)-1,MATCH(AY10,'Schedule 1_Enrollment'!$D$10:$J$10,0))</f>
        <v>1</v>
      </c>
      <c r="AZ13" s="533">
        <f>INDEX('Schedule 1_Enrollment'!$D$11:$J$31,MATCH(AZ12,'Schedule 1_Enrollment'!$B$10:$B$28,0)+MATCH($A$8,'Schedule 1_Enrollment'!$C$11:$C$13,0)-1,MATCH(AY10,'Schedule 1_Enrollment'!$D$10:$J$10,0))</f>
        <v>9</v>
      </c>
      <c r="BA13" s="533">
        <f>INDEX('Schedule 1_Enrollment'!$D$11:$J$31,MATCH(BA12,'Schedule 1_Enrollment'!$B$10:$B$28,0)+MATCH($A$8,'Schedule 1_Enrollment'!$C$11:$C$13,0)-1,MATCH(AY10,'Schedule 1_Enrollment'!$D$10:$J$10,0))</f>
        <v>19</v>
      </c>
      <c r="BB13" s="533">
        <f>INDEX('Schedule 1_Enrollment'!$D$11:$J$31,MATCH(BB12,'Schedule 1_Enrollment'!$B$10:$B$28,0)+MATCH($A$8,'Schedule 1_Enrollment'!$C$11:$C$13,0)-1,MATCH(AY10,'Schedule 1_Enrollment'!$D$10:$J$10,0))</f>
        <v>20</v>
      </c>
      <c r="BC13" s="536">
        <f>SUM(AY13:BB13)</f>
        <v>49</v>
      </c>
      <c r="BD13" s="535">
        <f>INDEX('Schedule 1_Enrollment'!$D$11:$J$31,MATCH(BD12,'Schedule 1_Enrollment'!$B$10:$B$28,0)+MATCH($A$8,'Schedule 1_Enrollment'!$C$11:$C$13,0)-1,MATCH(AY10,'Schedule 1_Enrollment'!$D$10:$J$10,0))</f>
        <v>1</v>
      </c>
      <c r="BE13" s="533">
        <f>INDEX('Schedule 1_Enrollment'!$D$11:$J$31,MATCH(BE12,'Schedule 1_Enrollment'!$B$10:$B$28,0)+MATCH($A$8,'Schedule 1_Enrollment'!$C$11:$C$13,0)-1,MATCH(AY10,'Schedule 1_Enrollment'!$D$10:$J$10,0))</f>
        <v>9</v>
      </c>
      <c r="BF13" s="533">
        <f>INDEX('Schedule 1_Enrollment'!$D$11:$J$31,MATCH(BF12,'Schedule 1_Enrollment'!$B$10:$B$28,0)+MATCH($A$8,'Schedule 1_Enrollment'!$C$11:$C$13,0)-1,MATCH(AY10,'Schedule 1_Enrollment'!$D$10:$J$10,0))</f>
        <v>19</v>
      </c>
      <c r="BG13" s="533">
        <f>INDEX('Schedule 1_Enrollment'!$D$11:$J$31,MATCH(BG12,'Schedule 1_Enrollment'!$B$10:$B$28,0)+MATCH($A$8,'Schedule 1_Enrollment'!$C$11:$C$13,0)-1,MATCH(AY10,'Schedule 1_Enrollment'!$D$10:$J$10,0))</f>
        <v>20</v>
      </c>
      <c r="BH13" s="536">
        <f>SUM(BD13:BG13)</f>
        <v>49</v>
      </c>
      <c r="BI13" s="533">
        <f>BH13</f>
        <v>49</v>
      </c>
      <c r="BJ13" s="123"/>
      <c r="BK13" s="533">
        <f>INDEX('Schedule 1_Enrollment'!$D$11:$J$31,MATCH(BK12,'Schedule 1_Enrollment'!$B$10:$B$28,0)+MATCH($A$8,'Schedule 1_Enrollment'!$C$11:$C$13,0)-1,MATCH(BK10,'Schedule 1_Enrollment'!$D$10:$J$10,0))</f>
        <v>0</v>
      </c>
      <c r="BL13" s="533">
        <f>INDEX('Schedule 1_Enrollment'!$D$11:$J$31,MATCH(BL12,'Schedule 1_Enrollment'!$B$10:$B$28,0)+MATCH($A$8,'Schedule 1_Enrollment'!$C$11:$C$13,0)-1,MATCH(BK10,'Schedule 1_Enrollment'!$D$10:$J$10,0))</f>
        <v>0</v>
      </c>
      <c r="BM13" s="533">
        <f>INDEX('Schedule 1_Enrollment'!$D$11:$J$31,MATCH(BM12,'Schedule 1_Enrollment'!$B$10:$B$28,0)+MATCH($A$8,'Schedule 1_Enrollment'!$C$11:$C$13,0)-1,MATCH(BK10,'Schedule 1_Enrollment'!$D$10:$J$10,0))</f>
        <v>0</v>
      </c>
      <c r="BN13" s="533">
        <f>INDEX('Schedule 1_Enrollment'!$D$11:$J$31,MATCH(BN12,'Schedule 1_Enrollment'!$B$10:$B$28,0)+MATCH($A$8,'Schedule 1_Enrollment'!$C$11:$C$13,0)-1,MATCH(BK10,'Schedule 1_Enrollment'!$D$10:$J$10,0))</f>
        <v>0</v>
      </c>
      <c r="BO13" s="536">
        <f>SUM(BK13:BN13)</f>
        <v>0</v>
      </c>
      <c r="BP13" s="535">
        <f>INDEX('Schedule 1_Enrollment'!$D$11:$J$31,MATCH(BP12,'Schedule 1_Enrollment'!$B$10:$B$28,0)+MATCH($A$8,'Schedule 1_Enrollment'!$C$11:$C$13,0)-1,MATCH(BK10,'Schedule 1_Enrollment'!$D$10:$J$10,0))</f>
        <v>0</v>
      </c>
      <c r="BQ13" s="533">
        <f>INDEX('Schedule 1_Enrollment'!$D$11:$J$31,MATCH(BQ12,'Schedule 1_Enrollment'!$B$10:$B$28,0)+MATCH($A$8,'Schedule 1_Enrollment'!$C$11:$C$13,0)-1,MATCH(BK10,'Schedule 1_Enrollment'!$D$10:$J$10,0))</f>
        <v>0</v>
      </c>
      <c r="BR13" s="533">
        <f>INDEX('Schedule 1_Enrollment'!$D$11:$J$31,MATCH(BR12,'Schedule 1_Enrollment'!$B$10:$B$28,0)+MATCH($A$8,'Schedule 1_Enrollment'!$C$11:$C$13,0)-1,MATCH(BK10,'Schedule 1_Enrollment'!$D$10:$J$10,0))</f>
        <v>0</v>
      </c>
      <c r="BS13" s="533">
        <f>INDEX('Schedule 1_Enrollment'!$D$11:$J$31,MATCH(BS12,'Schedule 1_Enrollment'!$B$10:$B$28,0)+MATCH($A$8,'Schedule 1_Enrollment'!$C$11:$C$13,0)-1,MATCH(BK10,'Schedule 1_Enrollment'!$D$10:$J$10,0))</f>
        <v>0</v>
      </c>
      <c r="BT13" s="536">
        <f>SUM(BP13:BS13)</f>
        <v>0</v>
      </c>
      <c r="BU13" s="533">
        <f>BT13</f>
        <v>0</v>
      </c>
      <c r="BV13" s="123"/>
      <c r="BW13" s="533">
        <f>INDEX('Schedule 1_Enrollment'!$D$11:$J$31,MATCH(BW12,'Schedule 1_Enrollment'!$B$10:$B$28,0)+MATCH($A$8,'Schedule 1_Enrollment'!$C$11:$C$13,0)-1,MATCH(BW10,'Schedule 1_Enrollment'!$D$10:$J$10,0))</f>
        <v>4</v>
      </c>
      <c r="BX13" s="533">
        <f>INDEX('Schedule 1_Enrollment'!$D$11:$J$31,MATCH(BX12,'Schedule 1_Enrollment'!$B$10:$B$28,0)+MATCH($A$8,'Schedule 1_Enrollment'!$C$11:$C$13,0)-1,MATCH(BW10,'Schedule 1_Enrollment'!$D$10:$J$10,0))</f>
        <v>15</v>
      </c>
      <c r="BY13" s="533">
        <f>INDEX('Schedule 1_Enrollment'!$D$11:$J$31,MATCH(BY12,'Schedule 1_Enrollment'!$B$10:$B$28,0)+MATCH($A$8,'Schedule 1_Enrollment'!$C$11:$C$13,0)-1,MATCH(BW10,'Schedule 1_Enrollment'!$D$10:$J$10,0))</f>
        <v>11</v>
      </c>
      <c r="BZ13" s="533">
        <f>INDEX('Schedule 1_Enrollment'!$D$11:$J$31,MATCH(BZ12,'Schedule 1_Enrollment'!$B$10:$B$28,0)+MATCH($A$8,'Schedule 1_Enrollment'!$C$11:$C$13,0)-1,MATCH(BW10,'Schedule 1_Enrollment'!$D$10:$J$10,0))</f>
        <v>13</v>
      </c>
      <c r="CA13" s="536">
        <f>SUM(BW13:BZ13)</f>
        <v>43</v>
      </c>
      <c r="CB13" s="535">
        <f>INDEX('Schedule 1_Enrollment'!$D$11:$J$31,MATCH(CB12,'Schedule 1_Enrollment'!$B$10:$B$28,0)+MATCH($A$8,'Schedule 1_Enrollment'!$C$11:$C$13,0)-1,MATCH(BW10,'Schedule 1_Enrollment'!$D$10:$J$10,0))</f>
        <v>4</v>
      </c>
      <c r="CC13" s="533">
        <f>INDEX('Schedule 1_Enrollment'!$D$11:$J$31,MATCH(CC12,'Schedule 1_Enrollment'!$B$10:$B$28,0)+MATCH($A$8,'Schedule 1_Enrollment'!$C$11:$C$13,0)-1,MATCH(BW10,'Schedule 1_Enrollment'!$D$10:$J$10,0))</f>
        <v>15</v>
      </c>
      <c r="CD13" s="533">
        <f>INDEX('Schedule 1_Enrollment'!$D$11:$J$31,MATCH(CD12,'Schedule 1_Enrollment'!$B$10:$B$28,0)+MATCH($A$8,'Schedule 1_Enrollment'!$C$11:$C$13,0)-1,MATCH(BW10,'Schedule 1_Enrollment'!$D$10:$J$10,0))</f>
        <v>11</v>
      </c>
      <c r="CE13" s="533">
        <f>INDEX('Schedule 1_Enrollment'!$D$11:$J$31,MATCH(CE12,'Schedule 1_Enrollment'!$B$10:$B$28,0)+MATCH($A$8,'Schedule 1_Enrollment'!$C$11:$C$13,0)-1,MATCH(BW10,'Schedule 1_Enrollment'!$D$10:$J$10,0))</f>
        <v>13</v>
      </c>
      <c r="CF13" s="536">
        <f>SUM(CB13:CE13)</f>
        <v>43</v>
      </c>
      <c r="CG13" s="533">
        <f>CF13</f>
        <v>43</v>
      </c>
      <c r="CH13" s="123"/>
      <c r="CI13" s="365">
        <f>+C13+O13+AA13+AM13+AY13+BK13+BW13</f>
        <v>484</v>
      </c>
      <c r="CJ13" s="365">
        <f t="shared" ref="CJ13:CL13" si="0">+D13+P13+AB13+AN13+AZ13+BL13+BX13</f>
        <v>1542</v>
      </c>
      <c r="CK13" s="365">
        <f t="shared" si="0"/>
        <v>2238</v>
      </c>
      <c r="CL13" s="365">
        <f t="shared" si="0"/>
        <v>2803</v>
      </c>
      <c r="CM13" s="534">
        <f>SUM(G13,S13,BO13,CA13)</f>
        <v>4483</v>
      </c>
      <c r="CN13" s="365">
        <f>+H13+T13+AF13+AR13+BD13+BP13+CB13</f>
        <v>484</v>
      </c>
      <c r="CO13" s="365">
        <f t="shared" ref="CO13:CQ13" si="1">+I13+U13+AG13+AS13+BE13+BQ13+CC13</f>
        <v>1542</v>
      </c>
      <c r="CP13" s="365">
        <f t="shared" si="1"/>
        <v>2238</v>
      </c>
      <c r="CQ13" s="365">
        <f t="shared" si="1"/>
        <v>2803</v>
      </c>
      <c r="CR13" s="534">
        <f>SUM(L13,X13,BT13,CF13)</f>
        <v>4483</v>
      </c>
      <c r="CS13" s="365">
        <f>CI13+CN13</f>
        <v>968</v>
      </c>
      <c r="CT13" s="365">
        <f t="shared" ref="CT13:CV13" si="2">CJ13+CO13</f>
        <v>3084</v>
      </c>
      <c r="CU13" s="365">
        <f t="shared" si="2"/>
        <v>4476</v>
      </c>
      <c r="CV13" s="365">
        <f t="shared" si="2"/>
        <v>5606</v>
      </c>
      <c r="CW13" s="534">
        <f>SUM(CG13,BU13,Y13,M13)</f>
        <v>4483</v>
      </c>
    </row>
    <row r="14" spans="1:137" ht="15.75" customHeight="1">
      <c r="A14" s="16" t="s">
        <v>192</v>
      </c>
      <c r="B14" s="176"/>
      <c r="C14" s="89"/>
      <c r="D14" s="89"/>
      <c r="E14" s="89"/>
      <c r="F14" s="89"/>
      <c r="G14" s="330"/>
      <c r="H14" s="331"/>
      <c r="I14" s="89"/>
      <c r="J14" s="89"/>
      <c r="K14" s="89"/>
      <c r="L14" s="89"/>
      <c r="M14" s="331"/>
      <c r="N14" s="176"/>
      <c r="O14" s="89"/>
      <c r="P14" s="89"/>
      <c r="Q14" s="89"/>
      <c r="R14" s="89"/>
      <c r="S14" s="330"/>
      <c r="T14" s="331"/>
      <c r="U14" s="89"/>
      <c r="V14" s="89"/>
      <c r="W14" s="89"/>
      <c r="X14" s="89"/>
      <c r="Y14" s="331"/>
      <c r="Z14" s="176"/>
      <c r="AA14" s="89"/>
      <c r="AB14" s="89"/>
      <c r="AC14" s="89"/>
      <c r="AD14" s="89"/>
      <c r="AE14" s="330"/>
      <c r="AF14" s="331"/>
      <c r="AG14" s="89"/>
      <c r="AH14" s="89"/>
      <c r="AI14" s="89"/>
      <c r="AJ14" s="89"/>
      <c r="AK14" s="331"/>
      <c r="AL14" s="176"/>
      <c r="AM14" s="89"/>
      <c r="AN14" s="89"/>
      <c r="AO14" s="89"/>
      <c r="AP14" s="89"/>
      <c r="AQ14" s="330"/>
      <c r="AR14" s="331"/>
      <c r="AS14" s="89"/>
      <c r="AT14" s="89"/>
      <c r="AU14" s="89"/>
      <c r="AV14" s="89"/>
      <c r="AW14" s="331"/>
      <c r="AX14" s="176"/>
      <c r="AY14" s="89"/>
      <c r="AZ14" s="89"/>
      <c r="BA14" s="89"/>
      <c r="BB14" s="89"/>
      <c r="BC14" s="330"/>
      <c r="BD14" s="331"/>
      <c r="BE14" s="89"/>
      <c r="BF14" s="89"/>
      <c r="BG14" s="89"/>
      <c r="BH14" s="89"/>
      <c r="BI14" s="331"/>
      <c r="BJ14" s="176"/>
      <c r="BK14" s="89"/>
      <c r="BL14" s="89"/>
      <c r="BM14" s="89"/>
      <c r="BN14" s="89"/>
      <c r="BO14" s="330"/>
      <c r="BP14" s="331"/>
      <c r="BQ14" s="89"/>
      <c r="BR14" s="89"/>
      <c r="BS14" s="89"/>
      <c r="BT14" s="89"/>
      <c r="BU14" s="331"/>
      <c r="BV14" s="176"/>
      <c r="BW14" s="89"/>
      <c r="BX14" s="89"/>
      <c r="BY14" s="89"/>
      <c r="BZ14" s="89"/>
      <c r="CA14" s="330"/>
      <c r="CB14" s="331"/>
      <c r="CC14" s="89"/>
      <c r="CD14" s="89"/>
      <c r="CE14" s="89"/>
      <c r="CF14" s="89"/>
      <c r="CG14" s="331"/>
      <c r="CH14" s="176"/>
      <c r="CI14" s="182"/>
      <c r="CJ14" s="182"/>
      <c r="CK14" s="182"/>
      <c r="CL14" s="182"/>
      <c r="CM14" s="176"/>
      <c r="CN14" s="182"/>
      <c r="CO14" s="182"/>
      <c r="CP14" s="182"/>
      <c r="CQ14" s="182"/>
      <c r="CR14" s="176"/>
      <c r="CS14" s="182"/>
      <c r="CT14" s="182"/>
      <c r="CU14" s="182"/>
      <c r="CV14" s="182"/>
      <c r="CW14" s="176"/>
    </row>
    <row r="15" spans="1:137" ht="15.75" customHeight="1">
      <c r="A15" s="118" t="s">
        <v>194</v>
      </c>
      <c r="B15" s="209">
        <v>1</v>
      </c>
      <c r="C15" s="700">
        <v>75498.906175236712</v>
      </c>
      <c r="D15" s="700">
        <v>196234.760265388</v>
      </c>
      <c r="E15" s="700">
        <v>269404.41833437525</v>
      </c>
      <c r="F15" s="700">
        <v>289137.14211719879</v>
      </c>
      <c r="G15" s="364">
        <f t="shared" ref="G15:G22" si="3">SUM(C15:F15)</f>
        <v>830275.22689219879</v>
      </c>
      <c r="H15" s="701"/>
      <c r="I15" s="700"/>
      <c r="J15" s="700"/>
      <c r="K15" s="700"/>
      <c r="L15" s="365">
        <f t="shared" ref="L15:L22" si="4">SUM(H15:K15)</f>
        <v>0</v>
      </c>
      <c r="M15" s="366">
        <f t="shared" ref="M15:M22" si="5">SUM(G15,L15)</f>
        <v>830275.22689219879</v>
      </c>
      <c r="N15" s="209">
        <v>1</v>
      </c>
      <c r="O15" s="700">
        <v>91153.630882498066</v>
      </c>
      <c r="P15" s="700">
        <v>331610.14926431503</v>
      </c>
      <c r="Q15" s="700">
        <v>512942.96605318692</v>
      </c>
      <c r="R15" s="700">
        <v>695080.96222323272</v>
      </c>
      <c r="S15" s="364">
        <f t="shared" ref="S15:S22" si="6">SUM(O15:R15)</f>
        <v>1630787.7084232327</v>
      </c>
      <c r="T15" s="701"/>
      <c r="U15" s="700"/>
      <c r="V15" s="700"/>
      <c r="W15" s="700"/>
      <c r="X15" s="365">
        <f t="shared" ref="X15:X22" si="7">SUM(T15:W15)</f>
        <v>0</v>
      </c>
      <c r="Y15" s="366">
        <f t="shared" ref="Y15:Y22" si="8">SUM(S15,X15)</f>
        <v>1630787.7084232327</v>
      </c>
      <c r="Z15" s="209">
        <v>1</v>
      </c>
      <c r="AA15" s="700">
        <v>56341.867697770998</v>
      </c>
      <c r="AB15" s="700">
        <v>137243.01105867294</v>
      </c>
      <c r="AC15" s="700">
        <v>228405.95839355601</v>
      </c>
      <c r="AD15" s="700">
        <v>359705.81528765633</v>
      </c>
      <c r="AE15" s="364">
        <f t="shared" ref="AE15:AE22" si="9">SUM(AA15:AD15)</f>
        <v>781696.65243765619</v>
      </c>
      <c r="AF15" s="701"/>
      <c r="AG15" s="700"/>
      <c r="AH15" s="700"/>
      <c r="AI15" s="700"/>
      <c r="AJ15" s="365">
        <f t="shared" ref="AJ15:AJ22" si="10">SUM(AF15:AI15)</f>
        <v>0</v>
      </c>
      <c r="AK15" s="366">
        <f t="shared" ref="AK15:AK22" si="11">SUM(AE15,AJ15)</f>
        <v>781696.65243765619</v>
      </c>
      <c r="AL15" s="209">
        <v>1</v>
      </c>
      <c r="AM15" s="700">
        <v>302260.11907970888</v>
      </c>
      <c r="AN15" s="700">
        <v>1324335.5732873844</v>
      </c>
      <c r="AO15" s="700">
        <v>1806293.5974329067</v>
      </c>
      <c r="AP15" s="700">
        <v>2482502.2840518821</v>
      </c>
      <c r="AQ15" s="364">
        <f t="shared" ref="AQ15:AQ22" si="12">SUM(AM15:AP15)</f>
        <v>5915391.5738518815</v>
      </c>
      <c r="AR15" s="701"/>
      <c r="AS15" s="700"/>
      <c r="AT15" s="700"/>
      <c r="AU15" s="700"/>
      <c r="AV15" s="365">
        <f t="shared" ref="AV15:AV22" si="13">SUM(AR15:AU15)</f>
        <v>0</v>
      </c>
      <c r="AW15" s="366">
        <f t="shared" ref="AW15:AW22" si="14">SUM(AQ15,AV15)</f>
        <v>5915391.5738518815</v>
      </c>
      <c r="AX15" s="209">
        <v>1</v>
      </c>
      <c r="AY15" s="700">
        <v>8732.5107403267066</v>
      </c>
      <c r="AZ15" s="700">
        <v>78592.596662940356</v>
      </c>
      <c r="BA15" s="700">
        <v>151575.45957173296</v>
      </c>
      <c r="BB15" s="700">
        <v>186946.9789368998</v>
      </c>
      <c r="BC15" s="364">
        <f t="shared" ref="BC15:BC22" si="15">SUM(AY15:BB15)</f>
        <v>425847.54591189983</v>
      </c>
      <c r="BD15" s="701"/>
      <c r="BE15" s="700"/>
      <c r="BF15" s="700"/>
      <c r="BG15" s="700"/>
      <c r="BH15" s="365">
        <f t="shared" ref="BH15:BH22" si="16">SUM(BD15:BG15)</f>
        <v>0</v>
      </c>
      <c r="BI15" s="366">
        <f t="shared" ref="BI15:BI22" si="17">SUM(BC15,BH15)</f>
        <v>425847.54591189983</v>
      </c>
      <c r="BJ15" s="209">
        <v>1</v>
      </c>
      <c r="BK15" s="700"/>
      <c r="BL15" s="700"/>
      <c r="BM15" s="700"/>
      <c r="BN15" s="700"/>
      <c r="BO15" s="364">
        <f t="shared" ref="BO15:BO22" si="18">SUM(BK15:BN15)</f>
        <v>0</v>
      </c>
      <c r="BP15" s="701"/>
      <c r="BQ15" s="700"/>
      <c r="BR15" s="700"/>
      <c r="BS15" s="700"/>
      <c r="BT15" s="365">
        <f t="shared" ref="BT15:BT22" si="19">SUM(BP15:BS15)</f>
        <v>0</v>
      </c>
      <c r="BU15" s="366">
        <f t="shared" ref="BU15:BU22" si="20">SUM(BO15,BT15)</f>
        <v>0</v>
      </c>
      <c r="BV15" s="209">
        <v>1</v>
      </c>
      <c r="BW15" s="700">
        <v>32623.559253461044</v>
      </c>
      <c r="BX15" s="700">
        <v>97870.677760383143</v>
      </c>
      <c r="BY15" s="700">
        <v>75941.916786155824</v>
      </c>
      <c r="BZ15" s="700">
        <v>120515.86196479945</v>
      </c>
      <c r="CA15" s="364">
        <f t="shared" ref="CA15:CA22" si="21">SUM(BW15:BZ15)</f>
        <v>326952.01576479949</v>
      </c>
      <c r="CB15" s="701"/>
      <c r="CC15" s="700"/>
      <c r="CD15" s="700"/>
      <c r="CE15" s="700"/>
      <c r="CF15" s="365">
        <f t="shared" ref="CF15:CF22" si="22">SUM(CB15:CE15)</f>
        <v>0</v>
      </c>
      <c r="CG15" s="366">
        <f t="shared" ref="CG15:CG22" si="23">SUM(CA15,CF15)</f>
        <v>326952.01576479949</v>
      </c>
      <c r="CH15" s="209">
        <v>1</v>
      </c>
      <c r="CI15" s="365">
        <f>+C15+O15+AA15+AM15+AY15+BK15+BW15</f>
        <v>566610.59382900246</v>
      </c>
      <c r="CJ15" s="365">
        <f t="shared" ref="CJ15:CL22" si="24">+D15+P15+AB15+AN15+AZ15+BL15+BX15</f>
        <v>2165886.7682990837</v>
      </c>
      <c r="CK15" s="365">
        <f t="shared" si="24"/>
        <v>3044564.3165719137</v>
      </c>
      <c r="CL15" s="365">
        <f t="shared" si="24"/>
        <v>4133889.0445816694</v>
      </c>
      <c r="CM15" s="367">
        <f t="shared" ref="CM15:CM22" si="25">SUM(G15,S15,BO15,CA15)</f>
        <v>2788014.951080231</v>
      </c>
      <c r="CN15" s="365">
        <f>+H15+T15+AF15+AR15+BD15+BP15+CB15</f>
        <v>0</v>
      </c>
      <c r="CO15" s="365">
        <f t="shared" ref="CO15:CQ22" si="26">+I15+U15+AG15+AS15+BE15+BQ15+CC15</f>
        <v>0</v>
      </c>
      <c r="CP15" s="365">
        <f t="shared" si="26"/>
        <v>0</v>
      </c>
      <c r="CQ15" s="365">
        <f t="shared" si="26"/>
        <v>0</v>
      </c>
      <c r="CR15" s="367">
        <f t="shared" ref="CR15:CR22" si="27">SUM(L15,X15,BT15,CF15)</f>
        <v>0</v>
      </c>
      <c r="CS15" s="365">
        <f>CI15+CN15</f>
        <v>566610.59382900246</v>
      </c>
      <c r="CT15" s="365">
        <f t="shared" ref="CT15:CV22" si="28">CJ15+CO15</f>
        <v>2165886.7682990837</v>
      </c>
      <c r="CU15" s="365">
        <f t="shared" si="28"/>
        <v>3044564.3165719137</v>
      </c>
      <c r="CV15" s="365">
        <f t="shared" si="28"/>
        <v>4133889.0445816694</v>
      </c>
      <c r="CW15" s="367">
        <f t="shared" ref="CW15:CW22" si="29">SUM(CG15,BU15,Y15,M15)</f>
        <v>2788014.951080231</v>
      </c>
      <c r="CX15" s="285"/>
      <c r="CY15" s="285"/>
      <c r="CZ15" s="285"/>
      <c r="DA15" s="285"/>
      <c r="DB15" s="285"/>
    </row>
    <row r="16" spans="1:137" ht="15.75" customHeight="1">
      <c r="A16" s="79" t="s">
        <v>1381</v>
      </c>
      <c r="B16" s="209"/>
      <c r="C16" s="700"/>
      <c r="D16" s="700"/>
      <c r="E16" s="700"/>
      <c r="F16" s="700"/>
      <c r="G16" s="364">
        <f t="shared" si="3"/>
        <v>0</v>
      </c>
      <c r="H16" s="702">
        <v>180393.63464999999</v>
      </c>
      <c r="I16" s="699">
        <v>375291.17320000008</v>
      </c>
      <c r="J16" s="699">
        <v>575616.94417499995</v>
      </c>
      <c r="K16" s="699">
        <v>728428.72832500003</v>
      </c>
      <c r="L16" s="365">
        <f t="shared" si="4"/>
        <v>1859730.4803500001</v>
      </c>
      <c r="M16" s="366">
        <f t="shared" si="5"/>
        <v>1859730.4803500001</v>
      </c>
      <c r="N16" s="209"/>
      <c r="O16" s="700"/>
      <c r="P16" s="700"/>
      <c r="Q16" s="700"/>
      <c r="R16" s="700"/>
      <c r="S16" s="364">
        <f t="shared" si="6"/>
        <v>0</v>
      </c>
      <c r="T16" s="702">
        <v>166097.61234999998</v>
      </c>
      <c r="U16" s="699">
        <v>567289.15437499993</v>
      </c>
      <c r="V16" s="699">
        <v>838942.13067500014</v>
      </c>
      <c r="W16" s="699">
        <v>964273.18487500004</v>
      </c>
      <c r="X16" s="365">
        <f t="shared" si="7"/>
        <v>2536602.0822750004</v>
      </c>
      <c r="Y16" s="366">
        <f t="shared" si="8"/>
        <v>2536602.0822750004</v>
      </c>
      <c r="Z16" s="209"/>
      <c r="AA16" s="700"/>
      <c r="AB16" s="700"/>
      <c r="AC16" s="700"/>
      <c r="AD16" s="700"/>
      <c r="AE16" s="364">
        <f t="shared" si="9"/>
        <v>0</v>
      </c>
      <c r="AF16" s="702">
        <v>95401.578974999982</v>
      </c>
      <c r="AG16" s="699">
        <v>233185.66100000005</v>
      </c>
      <c r="AH16" s="699">
        <v>357449.53260000004</v>
      </c>
      <c r="AI16" s="699">
        <v>412734.49462500005</v>
      </c>
      <c r="AJ16" s="365">
        <f t="shared" si="10"/>
        <v>1098771.2672000001</v>
      </c>
      <c r="AK16" s="366">
        <f t="shared" si="11"/>
        <v>1098771.2672000001</v>
      </c>
      <c r="AL16" s="209"/>
      <c r="AM16" s="700"/>
      <c r="AN16" s="700"/>
      <c r="AO16" s="700" t="s">
        <v>1387</v>
      </c>
      <c r="AP16" s="700"/>
      <c r="AQ16" s="364">
        <f t="shared" si="12"/>
        <v>0</v>
      </c>
      <c r="AR16" s="702">
        <v>343965.42137500003</v>
      </c>
      <c r="AS16" s="699">
        <v>956584.04555000004</v>
      </c>
      <c r="AT16" s="699">
        <v>1172585.2230999998</v>
      </c>
      <c r="AU16" s="699">
        <v>1386427.1783499999</v>
      </c>
      <c r="AV16" s="365">
        <f t="shared" si="13"/>
        <v>3859561.8683749996</v>
      </c>
      <c r="AW16" s="366">
        <f t="shared" si="14"/>
        <v>3859561.8683749996</v>
      </c>
      <c r="AX16" s="209"/>
      <c r="AY16" s="700"/>
      <c r="AZ16" s="700"/>
      <c r="BA16" s="700"/>
      <c r="BB16" s="700"/>
      <c r="BC16" s="364">
        <f t="shared" si="15"/>
        <v>0</v>
      </c>
      <c r="BD16" s="702">
        <v>2887.3038750000001</v>
      </c>
      <c r="BE16" s="699">
        <v>47544.484424999995</v>
      </c>
      <c r="BF16" s="699">
        <v>43433.133699999998</v>
      </c>
      <c r="BG16" s="699">
        <v>30302.779075000002</v>
      </c>
      <c r="BH16" s="365">
        <f t="shared" si="16"/>
        <v>124167.70107499999</v>
      </c>
      <c r="BI16" s="366">
        <f t="shared" si="17"/>
        <v>124167.70107499999</v>
      </c>
      <c r="BJ16" s="209"/>
      <c r="BK16" s="700"/>
      <c r="BL16" s="700"/>
      <c r="BM16" s="700"/>
      <c r="BN16" s="700"/>
      <c r="BO16" s="364">
        <f t="shared" si="18"/>
        <v>0</v>
      </c>
      <c r="BP16" s="702"/>
      <c r="BQ16" s="699"/>
      <c r="BR16" s="699"/>
      <c r="BS16" s="699"/>
      <c r="BT16" s="365">
        <f t="shared" si="19"/>
        <v>0</v>
      </c>
      <c r="BU16" s="366">
        <f t="shared" si="20"/>
        <v>0</v>
      </c>
      <c r="BV16" s="209"/>
      <c r="BW16" s="700"/>
      <c r="BX16" s="700"/>
      <c r="BY16" s="700"/>
      <c r="BZ16" s="700"/>
      <c r="CA16" s="364">
        <f t="shared" si="21"/>
        <v>0</v>
      </c>
      <c r="CB16" s="702">
        <v>17948.868449999998</v>
      </c>
      <c r="CC16" s="699">
        <v>68481.028474999999</v>
      </c>
      <c r="CD16" s="699">
        <v>87067.185900000011</v>
      </c>
      <c r="CE16" s="699">
        <v>94080.768375000014</v>
      </c>
      <c r="CF16" s="365">
        <f t="shared" si="22"/>
        <v>267577.85120000003</v>
      </c>
      <c r="CG16" s="366">
        <f t="shared" si="23"/>
        <v>267577.85120000003</v>
      </c>
      <c r="CH16" s="209"/>
      <c r="CI16" s="365">
        <f t="shared" ref="CI16:CI22" si="30">+C16+O16+AA16+AM16+AY16+BK16+BW16</f>
        <v>0</v>
      </c>
      <c r="CJ16" s="365">
        <f t="shared" si="24"/>
        <v>0</v>
      </c>
      <c r="CK16" s="365"/>
      <c r="CL16" s="365">
        <f t="shared" si="24"/>
        <v>0</v>
      </c>
      <c r="CM16" s="367">
        <f t="shared" si="25"/>
        <v>0</v>
      </c>
      <c r="CN16" s="365">
        <f t="shared" ref="CN16:CN22" si="31">+H16+T16+AF16+AR16+BD16+BP16+CB16</f>
        <v>806694.4196749999</v>
      </c>
      <c r="CO16" s="365">
        <f t="shared" si="26"/>
        <v>2248375.5470250002</v>
      </c>
      <c r="CP16" s="365">
        <f t="shared" si="26"/>
        <v>3075094.1501500001</v>
      </c>
      <c r="CQ16" s="365">
        <f t="shared" si="26"/>
        <v>3616247.1336250002</v>
      </c>
      <c r="CR16" s="367">
        <f t="shared" si="27"/>
        <v>4663910.4138250006</v>
      </c>
      <c r="CS16" s="365">
        <f t="shared" ref="CS16:CS22" si="32">CI16+CN16</f>
        <v>806694.4196749999</v>
      </c>
      <c r="CT16" s="365">
        <f t="shared" si="28"/>
        <v>2248375.5470250002</v>
      </c>
      <c r="CU16" s="365">
        <f>CK16+CP16</f>
        <v>3075094.1501500001</v>
      </c>
      <c r="CV16" s="365">
        <f t="shared" si="28"/>
        <v>3616247.1336250002</v>
      </c>
      <c r="CW16" s="367">
        <f t="shared" si="29"/>
        <v>4663910.4138250006</v>
      </c>
      <c r="CX16" s="285"/>
      <c r="CZ16" s="285"/>
      <c r="DB16" s="285"/>
    </row>
    <row r="17" spans="1:135" ht="15.75" customHeight="1">
      <c r="A17" s="79" t="s">
        <v>1382</v>
      </c>
      <c r="B17" s="209"/>
      <c r="C17" s="699"/>
      <c r="D17" s="699"/>
      <c r="E17" s="699"/>
      <c r="F17" s="699"/>
      <c r="G17" s="364">
        <f t="shared" si="3"/>
        <v>0</v>
      </c>
      <c r="H17" s="702">
        <v>7826.5740000000014</v>
      </c>
      <c r="I17" s="699">
        <v>16166.873800000005</v>
      </c>
      <c r="J17" s="699">
        <v>25700.137400000003</v>
      </c>
      <c r="K17" s="699">
        <v>32317.019000000004</v>
      </c>
      <c r="L17" s="365">
        <f t="shared" si="4"/>
        <v>82010.604200000016</v>
      </c>
      <c r="M17" s="366">
        <f t="shared" si="5"/>
        <v>82010.604200000016</v>
      </c>
      <c r="N17" s="209"/>
      <c r="O17" s="699"/>
      <c r="P17" s="699"/>
      <c r="Q17" s="699"/>
      <c r="R17" s="699"/>
      <c r="S17" s="364">
        <f t="shared" si="6"/>
        <v>0</v>
      </c>
      <c r="T17" s="702">
        <v>7783.4540000000006</v>
      </c>
      <c r="U17" s="699">
        <v>30110.833199999994</v>
      </c>
      <c r="V17" s="699">
        <v>42283.805200000017</v>
      </c>
      <c r="W17" s="699">
        <v>48022.400999999983</v>
      </c>
      <c r="X17" s="365">
        <f t="shared" si="7"/>
        <v>128200.49339999999</v>
      </c>
      <c r="Y17" s="366">
        <f t="shared" si="8"/>
        <v>128200.49339999999</v>
      </c>
      <c r="Z17" s="209"/>
      <c r="AA17" s="699"/>
      <c r="AB17" s="699"/>
      <c r="AC17" s="699"/>
      <c r="AD17" s="699"/>
      <c r="AE17" s="364">
        <f t="shared" si="9"/>
        <v>0</v>
      </c>
      <c r="AF17" s="702">
        <v>2463.9454000000001</v>
      </c>
      <c r="AG17" s="699">
        <v>7402.0183999999999</v>
      </c>
      <c r="AH17" s="699">
        <v>13514.934999999998</v>
      </c>
      <c r="AI17" s="699">
        <v>16727.639599999999</v>
      </c>
      <c r="AJ17" s="365">
        <f t="shared" si="10"/>
        <v>40108.53839999999</v>
      </c>
      <c r="AK17" s="366">
        <f t="shared" si="11"/>
        <v>40108.53839999999</v>
      </c>
      <c r="AL17" s="209"/>
      <c r="AM17" s="699"/>
      <c r="AN17" s="699"/>
      <c r="AO17" s="699"/>
      <c r="AP17" s="699"/>
      <c r="AQ17" s="364">
        <f t="shared" si="12"/>
        <v>0</v>
      </c>
      <c r="AR17" s="702">
        <v>13544.452600000001</v>
      </c>
      <c r="AS17" s="699">
        <v>35382.654999999999</v>
      </c>
      <c r="AT17" s="699">
        <v>44793.330400000006</v>
      </c>
      <c r="AU17" s="699">
        <v>53601.090200000013</v>
      </c>
      <c r="AV17" s="365">
        <f t="shared" si="13"/>
        <v>147321.52820000003</v>
      </c>
      <c r="AW17" s="366">
        <f t="shared" si="14"/>
        <v>147321.52820000003</v>
      </c>
      <c r="AX17" s="209"/>
      <c r="AY17" s="699"/>
      <c r="AZ17" s="699"/>
      <c r="BA17" s="699"/>
      <c r="BB17" s="699"/>
      <c r="BC17" s="364">
        <f t="shared" si="15"/>
        <v>0</v>
      </c>
      <c r="BD17" s="702">
        <v>70.236599999999996</v>
      </c>
      <c r="BE17" s="699">
        <v>578.03340000000003</v>
      </c>
      <c r="BF17" s="699">
        <v>703.55180000000007</v>
      </c>
      <c r="BG17" s="699">
        <v>628.9248</v>
      </c>
      <c r="BH17" s="365">
        <f t="shared" si="16"/>
        <v>1980.7466000000002</v>
      </c>
      <c r="BI17" s="366">
        <f t="shared" si="17"/>
        <v>1980.7466000000002</v>
      </c>
      <c r="BJ17" s="209"/>
      <c r="BK17" s="699"/>
      <c r="BL17" s="699"/>
      <c r="BM17" s="699"/>
      <c r="BN17" s="699"/>
      <c r="BO17" s="364">
        <f t="shared" si="18"/>
        <v>0</v>
      </c>
      <c r="BP17" s="702"/>
      <c r="BQ17" s="699"/>
      <c r="BR17" s="699"/>
      <c r="BS17" s="699"/>
      <c r="BT17" s="365">
        <f t="shared" si="19"/>
        <v>0</v>
      </c>
      <c r="BU17" s="366">
        <f t="shared" si="20"/>
        <v>0</v>
      </c>
      <c r="BV17" s="209"/>
      <c r="BW17" s="699"/>
      <c r="BX17" s="699"/>
      <c r="BY17" s="699"/>
      <c r="BZ17" s="699"/>
      <c r="CA17" s="364">
        <f t="shared" si="21"/>
        <v>0</v>
      </c>
      <c r="CB17" s="702">
        <v>514.99980000000005</v>
      </c>
      <c r="CC17" s="699">
        <v>1374.5186000000001</v>
      </c>
      <c r="CD17" s="699">
        <v>1145.9630000000002</v>
      </c>
      <c r="CE17" s="699">
        <v>1116.9452000000001</v>
      </c>
      <c r="CF17" s="365">
        <f t="shared" si="22"/>
        <v>4152.4266000000007</v>
      </c>
      <c r="CG17" s="366">
        <f t="shared" si="23"/>
        <v>4152.4266000000007</v>
      </c>
      <c r="CH17" s="209"/>
      <c r="CI17" s="365">
        <f t="shared" si="30"/>
        <v>0</v>
      </c>
      <c r="CJ17" s="365">
        <f t="shared" si="24"/>
        <v>0</v>
      </c>
      <c r="CK17" s="365">
        <f t="shared" si="24"/>
        <v>0</v>
      </c>
      <c r="CL17" s="365">
        <f t="shared" si="24"/>
        <v>0</v>
      </c>
      <c r="CM17" s="367">
        <f t="shared" si="25"/>
        <v>0</v>
      </c>
      <c r="CN17" s="365">
        <f t="shared" si="31"/>
        <v>32203.662400000005</v>
      </c>
      <c r="CO17" s="365">
        <f t="shared" si="26"/>
        <v>91014.932399999991</v>
      </c>
      <c r="CP17" s="365">
        <f t="shared" si="26"/>
        <v>128141.72280000003</v>
      </c>
      <c r="CQ17" s="365">
        <f t="shared" si="26"/>
        <v>152414.01979999998</v>
      </c>
      <c r="CR17" s="367">
        <f t="shared" si="27"/>
        <v>214363.52420000001</v>
      </c>
      <c r="CS17" s="365">
        <f t="shared" si="32"/>
        <v>32203.662400000005</v>
      </c>
      <c r="CT17" s="365">
        <f t="shared" si="28"/>
        <v>91014.932399999991</v>
      </c>
      <c r="CU17" s="365">
        <f t="shared" si="28"/>
        <v>128141.72280000003</v>
      </c>
      <c r="CV17" s="365">
        <f t="shared" si="28"/>
        <v>152414.01979999998</v>
      </c>
      <c r="CW17" s="367">
        <f t="shared" si="29"/>
        <v>214363.52419999999</v>
      </c>
      <c r="CZ17" s="285"/>
      <c r="DB17" s="285"/>
    </row>
    <row r="18" spans="1:135" ht="15.75" customHeight="1">
      <c r="A18" s="79" t="s">
        <v>1383</v>
      </c>
      <c r="B18" s="209"/>
      <c r="C18" s="699"/>
      <c r="D18" s="699"/>
      <c r="E18" s="699"/>
      <c r="F18" s="699"/>
      <c r="G18" s="364">
        <f t="shared" si="3"/>
        <v>0</v>
      </c>
      <c r="H18" s="702">
        <v>139354.47647991095</v>
      </c>
      <c r="I18" s="699">
        <v>286365.79232685</v>
      </c>
      <c r="J18" s="699">
        <v>437772.7698102612</v>
      </c>
      <c r="K18" s="699">
        <v>560282.19968271034</v>
      </c>
      <c r="L18" s="365">
        <f t="shared" si="4"/>
        <v>1423775.2382997326</v>
      </c>
      <c r="M18" s="366">
        <f t="shared" si="5"/>
        <v>1423775.2382997326</v>
      </c>
      <c r="N18" s="209"/>
      <c r="O18" s="699"/>
      <c r="P18" s="699"/>
      <c r="Q18" s="699"/>
      <c r="R18" s="699"/>
      <c r="S18" s="364">
        <f t="shared" si="6"/>
        <v>0</v>
      </c>
      <c r="T18" s="702">
        <v>71387.14148003317</v>
      </c>
      <c r="U18" s="699">
        <v>262100.23477705609</v>
      </c>
      <c r="V18" s="699">
        <v>392361.10223247833</v>
      </c>
      <c r="W18" s="699">
        <v>480951.32544577075</v>
      </c>
      <c r="X18" s="365">
        <f t="shared" si="7"/>
        <v>1206799.8039353383</v>
      </c>
      <c r="Y18" s="366">
        <f t="shared" si="8"/>
        <v>1206799.8039353383</v>
      </c>
      <c r="Z18" s="209"/>
      <c r="AA18" s="699"/>
      <c r="AB18" s="699"/>
      <c r="AC18" s="699"/>
      <c r="AD18" s="699"/>
      <c r="AE18" s="364">
        <f t="shared" si="9"/>
        <v>0</v>
      </c>
      <c r="AF18" s="702">
        <v>21657.080968964954</v>
      </c>
      <c r="AG18" s="699">
        <v>62918.092943793112</v>
      </c>
      <c r="AH18" s="699">
        <v>97713.70495058778</v>
      </c>
      <c r="AI18" s="699">
        <v>132800.43957871286</v>
      </c>
      <c r="AJ18" s="365">
        <f t="shared" si="10"/>
        <v>315089.31844205869</v>
      </c>
      <c r="AK18" s="366">
        <f t="shared" si="11"/>
        <v>315089.31844205869</v>
      </c>
      <c r="AL18" s="209"/>
      <c r="AM18" s="699"/>
      <c r="AN18" s="699"/>
      <c r="AO18" s="699"/>
      <c r="AP18" s="699"/>
      <c r="AQ18" s="364">
        <f t="shared" si="12"/>
        <v>0</v>
      </c>
      <c r="AR18" s="702">
        <v>84321.673245381215</v>
      </c>
      <c r="AS18" s="699">
        <v>227019.88950679559</v>
      </c>
      <c r="AT18" s="699">
        <v>281000.6433924078</v>
      </c>
      <c r="AU18" s="699">
        <v>358367.11129287019</v>
      </c>
      <c r="AV18" s="365">
        <f t="shared" si="13"/>
        <v>950709.31743745483</v>
      </c>
      <c r="AW18" s="366">
        <f t="shared" si="14"/>
        <v>950709.31743745483</v>
      </c>
      <c r="AX18" s="209"/>
      <c r="AY18" s="699"/>
      <c r="AZ18" s="699"/>
      <c r="BA18" s="699"/>
      <c r="BB18" s="699"/>
      <c r="BC18" s="364">
        <f t="shared" si="15"/>
        <v>0</v>
      </c>
      <c r="BD18" s="702">
        <v>1688.1567735179842</v>
      </c>
      <c r="BE18" s="699">
        <v>6330.5879006924397</v>
      </c>
      <c r="BF18" s="699">
        <v>4173.9895792967745</v>
      </c>
      <c r="BG18" s="699">
        <v>4173.9895792967745</v>
      </c>
      <c r="BH18" s="365">
        <f t="shared" si="16"/>
        <v>16366.723832803973</v>
      </c>
      <c r="BI18" s="366">
        <f t="shared" si="17"/>
        <v>16366.723832803973</v>
      </c>
      <c r="BJ18" s="209"/>
      <c r="BK18" s="699"/>
      <c r="BL18" s="699"/>
      <c r="BM18" s="699"/>
      <c r="BN18" s="699"/>
      <c r="BO18" s="364">
        <f t="shared" si="18"/>
        <v>0</v>
      </c>
      <c r="BP18" s="702"/>
      <c r="BQ18" s="699"/>
      <c r="BR18" s="699"/>
      <c r="BS18" s="699"/>
      <c r="BT18" s="365">
        <f t="shared" si="19"/>
        <v>0</v>
      </c>
      <c r="BU18" s="366">
        <f t="shared" si="20"/>
        <v>0</v>
      </c>
      <c r="BV18" s="209"/>
      <c r="BW18" s="699"/>
      <c r="BX18" s="699"/>
      <c r="BY18" s="699"/>
      <c r="BZ18" s="699"/>
      <c r="CA18" s="364">
        <f t="shared" si="21"/>
        <v>0</v>
      </c>
      <c r="CB18" s="702">
        <v>2103.3149240333869</v>
      </c>
      <c r="CC18" s="699">
        <v>6309.9447721001634</v>
      </c>
      <c r="CD18" s="699">
        <v>-2412.8045146879849</v>
      </c>
      <c r="CE18" s="699">
        <v>3303.7913120884077</v>
      </c>
      <c r="CF18" s="365">
        <f t="shared" si="22"/>
        <v>9304.246493533974</v>
      </c>
      <c r="CG18" s="366">
        <f t="shared" si="23"/>
        <v>9304.246493533974</v>
      </c>
      <c r="CH18" s="209"/>
      <c r="CI18" s="365">
        <f t="shared" si="30"/>
        <v>0</v>
      </c>
      <c r="CJ18" s="365">
        <f t="shared" si="24"/>
        <v>0</v>
      </c>
      <c r="CK18" s="365">
        <f t="shared" si="24"/>
        <v>0</v>
      </c>
      <c r="CL18" s="365">
        <f t="shared" si="24"/>
        <v>0</v>
      </c>
      <c r="CM18" s="367">
        <f t="shared" si="25"/>
        <v>0</v>
      </c>
      <c r="CN18" s="365">
        <f t="shared" si="31"/>
        <v>320511.84387184161</v>
      </c>
      <c r="CO18" s="365">
        <f t="shared" si="26"/>
        <v>851044.54222728743</v>
      </c>
      <c r="CP18" s="365">
        <f t="shared" si="26"/>
        <v>1210609.4054503439</v>
      </c>
      <c r="CQ18" s="365">
        <f t="shared" si="26"/>
        <v>1539878.8568914493</v>
      </c>
      <c r="CR18" s="367">
        <f t="shared" si="27"/>
        <v>2639879.288728605</v>
      </c>
      <c r="CS18" s="365">
        <f t="shared" si="32"/>
        <v>320511.84387184161</v>
      </c>
      <c r="CT18" s="365">
        <f t="shared" si="28"/>
        <v>851044.54222728743</v>
      </c>
      <c r="CU18" s="365">
        <f t="shared" si="28"/>
        <v>1210609.4054503439</v>
      </c>
      <c r="CV18" s="365">
        <f t="shared" si="28"/>
        <v>1539878.8568914493</v>
      </c>
      <c r="CW18" s="367">
        <f t="shared" si="29"/>
        <v>2639879.288728605</v>
      </c>
    </row>
    <row r="19" spans="1:135" ht="15.75" customHeight="1">
      <c r="A19" s="118" t="s">
        <v>196</v>
      </c>
      <c r="B19" s="209">
        <v>2</v>
      </c>
      <c r="C19" s="211">
        <f t="shared" ref="C19:F19" si="33">SUM(C16:C18)</f>
        <v>0</v>
      </c>
      <c r="D19" s="211">
        <f t="shared" si="33"/>
        <v>0</v>
      </c>
      <c r="E19" s="211">
        <f t="shared" si="33"/>
        <v>0</v>
      </c>
      <c r="F19" s="211">
        <f t="shared" si="33"/>
        <v>0</v>
      </c>
      <c r="G19" s="364">
        <f t="shared" si="3"/>
        <v>0</v>
      </c>
      <c r="H19" s="368">
        <f t="shared" ref="H19:K19" si="34">SUM(H16:H18)</f>
        <v>327574.68512991094</v>
      </c>
      <c r="I19" s="211">
        <f t="shared" si="34"/>
        <v>677823.83932685014</v>
      </c>
      <c r="J19" s="211">
        <f t="shared" si="34"/>
        <v>1039089.8513852612</v>
      </c>
      <c r="K19" s="211">
        <f t="shared" si="34"/>
        <v>1321027.9470077103</v>
      </c>
      <c r="L19" s="365">
        <f t="shared" si="4"/>
        <v>3365516.3228497328</v>
      </c>
      <c r="M19" s="366">
        <f t="shared" si="5"/>
        <v>3365516.3228497328</v>
      </c>
      <c r="N19" s="209">
        <v>2</v>
      </c>
      <c r="O19" s="211">
        <f t="shared" ref="O19:R19" si="35">SUM(O16:O18)</f>
        <v>0</v>
      </c>
      <c r="P19" s="211">
        <f t="shared" si="35"/>
        <v>0</v>
      </c>
      <c r="Q19" s="211">
        <f t="shared" si="35"/>
        <v>0</v>
      </c>
      <c r="R19" s="211">
        <f t="shared" si="35"/>
        <v>0</v>
      </c>
      <c r="S19" s="364">
        <f t="shared" si="6"/>
        <v>0</v>
      </c>
      <c r="T19" s="368">
        <f t="shared" ref="T19:W19" si="36">SUM(T16:T18)</f>
        <v>245268.20783003315</v>
      </c>
      <c r="U19" s="211">
        <f t="shared" si="36"/>
        <v>859500.22235205607</v>
      </c>
      <c r="V19" s="211">
        <f t="shared" si="36"/>
        <v>1273587.0381074785</v>
      </c>
      <c r="W19" s="211">
        <f t="shared" si="36"/>
        <v>1493246.9113207706</v>
      </c>
      <c r="X19" s="365">
        <f t="shared" si="7"/>
        <v>3871602.3796103382</v>
      </c>
      <c r="Y19" s="366">
        <f t="shared" si="8"/>
        <v>3871602.3796103382</v>
      </c>
      <c r="Z19" s="209">
        <v>2</v>
      </c>
      <c r="AA19" s="211">
        <f t="shared" ref="AA19:AD19" si="37">SUM(AA16:AA18)</f>
        <v>0</v>
      </c>
      <c r="AB19" s="211">
        <f t="shared" si="37"/>
        <v>0</v>
      </c>
      <c r="AC19" s="211">
        <f t="shared" si="37"/>
        <v>0</v>
      </c>
      <c r="AD19" s="211">
        <f t="shared" si="37"/>
        <v>0</v>
      </c>
      <c r="AE19" s="364">
        <f t="shared" si="9"/>
        <v>0</v>
      </c>
      <c r="AF19" s="368">
        <f t="shared" ref="AF19:AI19" si="38">SUM(AF16:AF18)</f>
        <v>119522.60534396494</v>
      </c>
      <c r="AG19" s="211">
        <f t="shared" si="38"/>
        <v>303505.77234379319</v>
      </c>
      <c r="AH19" s="211">
        <f t="shared" si="38"/>
        <v>468678.1725505878</v>
      </c>
      <c r="AI19" s="211">
        <f t="shared" si="38"/>
        <v>562262.57380371285</v>
      </c>
      <c r="AJ19" s="365">
        <f t="shared" si="10"/>
        <v>1453969.1240420588</v>
      </c>
      <c r="AK19" s="366">
        <f t="shared" si="11"/>
        <v>1453969.1240420588</v>
      </c>
      <c r="AL19" s="209">
        <v>2</v>
      </c>
      <c r="AM19" s="211">
        <f t="shared" ref="AM19:AP19" si="39">SUM(AM16:AM18)</f>
        <v>0</v>
      </c>
      <c r="AN19" s="211">
        <f t="shared" si="39"/>
        <v>0</v>
      </c>
      <c r="AO19" s="211">
        <f t="shared" si="39"/>
        <v>0</v>
      </c>
      <c r="AP19" s="211">
        <f t="shared" si="39"/>
        <v>0</v>
      </c>
      <c r="AQ19" s="364">
        <f t="shared" si="12"/>
        <v>0</v>
      </c>
      <c r="AR19" s="368">
        <f t="shared" ref="AR19:AU19" si="40">SUM(AR16:AR18)</f>
        <v>441831.54722038127</v>
      </c>
      <c r="AS19" s="211">
        <f t="shared" si="40"/>
        <v>1218986.5900567956</v>
      </c>
      <c r="AT19" s="211">
        <f t="shared" si="40"/>
        <v>1498379.1968924077</v>
      </c>
      <c r="AU19" s="211">
        <f t="shared" si="40"/>
        <v>1798395.3798428702</v>
      </c>
      <c r="AV19" s="365">
        <f t="shared" si="13"/>
        <v>4957592.7140124543</v>
      </c>
      <c r="AW19" s="366">
        <f t="shared" si="14"/>
        <v>4957592.7140124543</v>
      </c>
      <c r="AX19" s="209">
        <v>2</v>
      </c>
      <c r="AY19" s="211">
        <f t="shared" ref="AY19:BB19" si="41">SUM(AY16:AY18)</f>
        <v>0</v>
      </c>
      <c r="AZ19" s="211">
        <f t="shared" si="41"/>
        <v>0</v>
      </c>
      <c r="BA19" s="211">
        <f t="shared" si="41"/>
        <v>0</v>
      </c>
      <c r="BB19" s="211">
        <f t="shared" si="41"/>
        <v>0</v>
      </c>
      <c r="BC19" s="364">
        <f t="shared" si="15"/>
        <v>0</v>
      </c>
      <c r="BD19" s="368">
        <f t="shared" ref="BD19:BG19" si="42">SUM(BD16:BD18)</f>
        <v>4645.6972485179849</v>
      </c>
      <c r="BE19" s="211">
        <f t="shared" si="42"/>
        <v>54453.105725692432</v>
      </c>
      <c r="BF19" s="211">
        <f t="shared" si="42"/>
        <v>48310.675079296772</v>
      </c>
      <c r="BG19" s="211">
        <f t="shared" si="42"/>
        <v>35105.693454296779</v>
      </c>
      <c r="BH19" s="365">
        <f t="shared" si="16"/>
        <v>142515.17150780396</v>
      </c>
      <c r="BI19" s="366">
        <f t="shared" si="17"/>
        <v>142515.17150780396</v>
      </c>
      <c r="BJ19" s="209">
        <v>2</v>
      </c>
      <c r="BK19" s="211">
        <f t="shared" ref="BK19:BN19" si="43">SUM(BK16:BK18)</f>
        <v>0</v>
      </c>
      <c r="BL19" s="211">
        <f t="shared" si="43"/>
        <v>0</v>
      </c>
      <c r="BM19" s="211">
        <f t="shared" si="43"/>
        <v>0</v>
      </c>
      <c r="BN19" s="211">
        <f t="shared" si="43"/>
        <v>0</v>
      </c>
      <c r="BO19" s="364">
        <f t="shared" si="18"/>
        <v>0</v>
      </c>
      <c r="BP19" s="368">
        <f t="shared" ref="BP19:BS19" si="44">SUM(BP16:BP18)</f>
        <v>0</v>
      </c>
      <c r="BQ19" s="211">
        <f t="shared" si="44"/>
        <v>0</v>
      </c>
      <c r="BR19" s="211">
        <f t="shared" si="44"/>
        <v>0</v>
      </c>
      <c r="BS19" s="211">
        <f t="shared" si="44"/>
        <v>0</v>
      </c>
      <c r="BT19" s="365">
        <f t="shared" si="19"/>
        <v>0</v>
      </c>
      <c r="BU19" s="366">
        <f t="shared" si="20"/>
        <v>0</v>
      </c>
      <c r="BV19" s="209">
        <v>2</v>
      </c>
      <c r="BW19" s="211">
        <f t="shared" ref="BW19:BZ19" si="45">SUM(BW16:BW18)</f>
        <v>0</v>
      </c>
      <c r="BX19" s="211">
        <f t="shared" si="45"/>
        <v>0</v>
      </c>
      <c r="BY19" s="211">
        <f t="shared" si="45"/>
        <v>0</v>
      </c>
      <c r="BZ19" s="211">
        <f t="shared" si="45"/>
        <v>0</v>
      </c>
      <c r="CA19" s="364">
        <f t="shared" si="21"/>
        <v>0</v>
      </c>
      <c r="CB19" s="368">
        <f t="shared" ref="CB19:CE19" si="46">SUM(CB16:CB18)</f>
        <v>20567.183174033387</v>
      </c>
      <c r="CC19" s="211">
        <f t="shared" si="46"/>
        <v>76165.491847100158</v>
      </c>
      <c r="CD19" s="211">
        <f t="shared" si="46"/>
        <v>85800.344385312026</v>
      </c>
      <c r="CE19" s="211">
        <f t="shared" si="46"/>
        <v>98501.50488708842</v>
      </c>
      <c r="CF19" s="365">
        <f t="shared" si="22"/>
        <v>281034.52429353399</v>
      </c>
      <c r="CG19" s="366">
        <f t="shared" si="23"/>
        <v>281034.52429353399</v>
      </c>
      <c r="CH19" s="209">
        <v>2</v>
      </c>
      <c r="CI19" s="365">
        <f t="shared" si="30"/>
        <v>0</v>
      </c>
      <c r="CJ19" s="365">
        <f t="shared" si="24"/>
        <v>0</v>
      </c>
      <c r="CK19" s="365">
        <f t="shared" si="24"/>
        <v>0</v>
      </c>
      <c r="CL19" s="365">
        <f t="shared" si="24"/>
        <v>0</v>
      </c>
      <c r="CM19" s="367">
        <f t="shared" si="25"/>
        <v>0</v>
      </c>
      <c r="CN19" s="365">
        <f t="shared" si="31"/>
        <v>1159409.9259468417</v>
      </c>
      <c r="CO19" s="365">
        <f t="shared" si="26"/>
        <v>3190435.0216522878</v>
      </c>
      <c r="CP19" s="365">
        <f t="shared" si="26"/>
        <v>4413845.2784003438</v>
      </c>
      <c r="CQ19" s="365">
        <f t="shared" si="26"/>
        <v>5308540.0103164483</v>
      </c>
      <c r="CR19" s="367">
        <f t="shared" si="27"/>
        <v>7518153.2267536055</v>
      </c>
      <c r="CS19" s="365">
        <f t="shared" si="32"/>
        <v>1159409.9259468417</v>
      </c>
      <c r="CT19" s="365">
        <f t="shared" si="28"/>
        <v>3190435.0216522878</v>
      </c>
      <c r="CU19" s="365">
        <f t="shared" si="28"/>
        <v>4413845.2784003438</v>
      </c>
      <c r="CV19" s="365">
        <f t="shared" si="28"/>
        <v>5308540.0103164483</v>
      </c>
      <c r="CW19" s="367">
        <f t="shared" si="29"/>
        <v>7518153.2267536055</v>
      </c>
      <c r="CX19" s="285"/>
      <c r="CY19" s="285"/>
      <c r="CZ19" s="285"/>
      <c r="DA19" s="285"/>
      <c r="DB19" s="285"/>
    </row>
    <row r="20" spans="1:135" ht="15.75" customHeight="1">
      <c r="A20" s="79" t="s">
        <v>198</v>
      </c>
      <c r="B20" s="209">
        <v>3</v>
      </c>
      <c r="C20" s="699"/>
      <c r="D20" s="699"/>
      <c r="E20" s="699"/>
      <c r="F20" s="699"/>
      <c r="G20" s="364">
        <f t="shared" si="3"/>
        <v>0</v>
      </c>
      <c r="H20" s="702"/>
      <c r="I20" s="699"/>
      <c r="J20" s="699"/>
      <c r="K20" s="699"/>
      <c r="L20" s="365">
        <f t="shared" si="4"/>
        <v>0</v>
      </c>
      <c r="M20" s="366">
        <f t="shared" si="5"/>
        <v>0</v>
      </c>
      <c r="N20" s="209">
        <v>3</v>
      </c>
      <c r="O20" s="699"/>
      <c r="P20" s="699"/>
      <c r="Q20" s="699"/>
      <c r="R20" s="699"/>
      <c r="S20" s="364">
        <f t="shared" si="6"/>
        <v>0</v>
      </c>
      <c r="T20" s="702"/>
      <c r="U20" s="699"/>
      <c r="V20" s="699"/>
      <c r="W20" s="699"/>
      <c r="X20" s="365">
        <f t="shared" si="7"/>
        <v>0</v>
      </c>
      <c r="Y20" s="366">
        <f t="shared" si="8"/>
        <v>0</v>
      </c>
      <c r="Z20" s="209">
        <v>3</v>
      </c>
      <c r="AA20" s="699"/>
      <c r="AB20" s="699"/>
      <c r="AC20" s="699"/>
      <c r="AD20" s="699"/>
      <c r="AE20" s="364">
        <f t="shared" si="9"/>
        <v>0</v>
      </c>
      <c r="AF20" s="702"/>
      <c r="AG20" s="699"/>
      <c r="AH20" s="699"/>
      <c r="AI20" s="699"/>
      <c r="AJ20" s="365">
        <f t="shared" si="10"/>
        <v>0</v>
      </c>
      <c r="AK20" s="366">
        <f t="shared" si="11"/>
        <v>0</v>
      </c>
      <c r="AL20" s="209">
        <v>3</v>
      </c>
      <c r="AM20" s="699"/>
      <c r="AN20" s="699"/>
      <c r="AO20" s="699"/>
      <c r="AP20" s="699"/>
      <c r="AQ20" s="364">
        <f t="shared" si="12"/>
        <v>0</v>
      </c>
      <c r="AR20" s="702"/>
      <c r="AS20" s="699"/>
      <c r="AT20" s="699"/>
      <c r="AU20" s="699"/>
      <c r="AV20" s="365">
        <f t="shared" si="13"/>
        <v>0</v>
      </c>
      <c r="AW20" s="366">
        <f t="shared" si="14"/>
        <v>0</v>
      </c>
      <c r="AX20" s="209">
        <v>3</v>
      </c>
      <c r="AY20" s="699"/>
      <c r="AZ20" s="699"/>
      <c r="BA20" s="699"/>
      <c r="BB20" s="699"/>
      <c r="BC20" s="364">
        <f t="shared" si="15"/>
        <v>0</v>
      </c>
      <c r="BD20" s="702"/>
      <c r="BE20" s="699"/>
      <c r="BF20" s="699"/>
      <c r="BG20" s="699"/>
      <c r="BH20" s="365">
        <f t="shared" si="16"/>
        <v>0</v>
      </c>
      <c r="BI20" s="366">
        <f t="shared" si="17"/>
        <v>0</v>
      </c>
      <c r="BJ20" s="209">
        <v>3</v>
      </c>
      <c r="BK20" s="699"/>
      <c r="BL20" s="699"/>
      <c r="BM20" s="699"/>
      <c r="BN20" s="699"/>
      <c r="BO20" s="364">
        <f t="shared" si="18"/>
        <v>0</v>
      </c>
      <c r="BP20" s="702"/>
      <c r="BQ20" s="699"/>
      <c r="BR20" s="699"/>
      <c r="BS20" s="699"/>
      <c r="BT20" s="365">
        <f t="shared" si="19"/>
        <v>0</v>
      </c>
      <c r="BU20" s="366">
        <f t="shared" si="20"/>
        <v>0</v>
      </c>
      <c r="BV20" s="209">
        <v>3</v>
      </c>
      <c r="BW20" s="699"/>
      <c r="BX20" s="699"/>
      <c r="BY20" s="699"/>
      <c r="BZ20" s="699"/>
      <c r="CA20" s="364">
        <f t="shared" si="21"/>
        <v>0</v>
      </c>
      <c r="CB20" s="702"/>
      <c r="CC20" s="699"/>
      <c r="CD20" s="699"/>
      <c r="CE20" s="699"/>
      <c r="CF20" s="365">
        <f t="shared" si="22"/>
        <v>0</v>
      </c>
      <c r="CG20" s="366">
        <f t="shared" si="23"/>
        <v>0</v>
      </c>
      <c r="CH20" s="209">
        <v>3</v>
      </c>
      <c r="CI20" s="365">
        <f t="shared" si="30"/>
        <v>0</v>
      </c>
      <c r="CJ20" s="365">
        <f t="shared" si="24"/>
        <v>0</v>
      </c>
      <c r="CK20" s="365">
        <f t="shared" si="24"/>
        <v>0</v>
      </c>
      <c r="CL20" s="365">
        <f t="shared" si="24"/>
        <v>0</v>
      </c>
      <c r="CM20" s="367">
        <f t="shared" si="25"/>
        <v>0</v>
      </c>
      <c r="CN20" s="365">
        <f t="shared" si="31"/>
        <v>0</v>
      </c>
      <c r="CO20" s="365">
        <f t="shared" si="26"/>
        <v>0</v>
      </c>
      <c r="CP20" s="365">
        <f t="shared" si="26"/>
        <v>0</v>
      </c>
      <c r="CQ20" s="365">
        <f t="shared" si="26"/>
        <v>0</v>
      </c>
      <c r="CR20" s="367">
        <f t="shared" si="27"/>
        <v>0</v>
      </c>
      <c r="CS20" s="365">
        <f t="shared" si="32"/>
        <v>0</v>
      </c>
      <c r="CT20" s="365">
        <f t="shared" si="28"/>
        <v>0</v>
      </c>
      <c r="CU20" s="365">
        <f t="shared" si="28"/>
        <v>0</v>
      </c>
      <c r="CV20" s="365">
        <f t="shared" si="28"/>
        <v>0</v>
      </c>
      <c r="CW20" s="367">
        <f t="shared" si="29"/>
        <v>0</v>
      </c>
      <c r="CX20" s="285"/>
      <c r="CZ20" s="285"/>
      <c r="DB20" s="285"/>
    </row>
    <row r="21" spans="1:135" ht="15.75" customHeight="1">
      <c r="A21" s="79" t="s">
        <v>200</v>
      </c>
      <c r="B21" s="209">
        <v>4</v>
      </c>
      <c r="C21" s="699"/>
      <c r="D21" s="699"/>
      <c r="E21" s="699"/>
      <c r="F21" s="699"/>
      <c r="G21" s="364">
        <f t="shared" si="3"/>
        <v>0</v>
      </c>
      <c r="H21" s="702">
        <v>0</v>
      </c>
      <c r="I21" s="699">
        <v>0</v>
      </c>
      <c r="J21" s="699">
        <v>0</v>
      </c>
      <c r="K21" s="699">
        <v>0</v>
      </c>
      <c r="L21" s="365">
        <f t="shared" si="4"/>
        <v>0</v>
      </c>
      <c r="M21" s="366">
        <f t="shared" si="5"/>
        <v>0</v>
      </c>
      <c r="N21" s="209">
        <v>4</v>
      </c>
      <c r="O21" s="699"/>
      <c r="P21" s="699"/>
      <c r="Q21" s="699"/>
      <c r="R21" s="699"/>
      <c r="S21" s="364">
        <f t="shared" si="6"/>
        <v>0</v>
      </c>
      <c r="T21" s="702">
        <v>0</v>
      </c>
      <c r="U21" s="699">
        <v>0</v>
      </c>
      <c r="V21" s="699">
        <v>0</v>
      </c>
      <c r="W21" s="699">
        <v>0</v>
      </c>
      <c r="X21" s="365">
        <f t="shared" si="7"/>
        <v>0</v>
      </c>
      <c r="Y21" s="366">
        <f t="shared" si="8"/>
        <v>0</v>
      </c>
      <c r="Z21" s="209">
        <v>4</v>
      </c>
      <c r="AA21" s="699"/>
      <c r="AB21" s="699"/>
      <c r="AC21" s="699"/>
      <c r="AD21" s="699"/>
      <c r="AE21" s="364">
        <f t="shared" si="9"/>
        <v>0</v>
      </c>
      <c r="AF21" s="702">
        <v>0</v>
      </c>
      <c r="AG21" s="699">
        <v>0</v>
      </c>
      <c r="AH21" s="699">
        <v>0</v>
      </c>
      <c r="AI21" s="699">
        <v>0</v>
      </c>
      <c r="AJ21" s="365">
        <f t="shared" si="10"/>
        <v>0</v>
      </c>
      <c r="AK21" s="366">
        <f t="shared" si="11"/>
        <v>0</v>
      </c>
      <c r="AL21" s="209">
        <v>4</v>
      </c>
      <c r="AM21" s="699"/>
      <c r="AN21" s="699"/>
      <c r="AO21" s="699"/>
      <c r="AP21" s="699"/>
      <c r="AQ21" s="364">
        <f t="shared" si="12"/>
        <v>0</v>
      </c>
      <c r="AR21" s="702">
        <v>0</v>
      </c>
      <c r="AS21" s="699">
        <v>0</v>
      </c>
      <c r="AT21" s="699">
        <v>0</v>
      </c>
      <c r="AU21" s="699">
        <v>0</v>
      </c>
      <c r="AV21" s="365">
        <f t="shared" si="13"/>
        <v>0</v>
      </c>
      <c r="AW21" s="366">
        <f t="shared" si="14"/>
        <v>0</v>
      </c>
      <c r="AX21" s="209">
        <v>4</v>
      </c>
      <c r="AY21" s="699"/>
      <c r="AZ21" s="699"/>
      <c r="BA21" s="699"/>
      <c r="BB21" s="699"/>
      <c r="BC21" s="364">
        <f t="shared" si="15"/>
        <v>0</v>
      </c>
      <c r="BD21" s="702">
        <v>0</v>
      </c>
      <c r="BE21" s="699">
        <v>0</v>
      </c>
      <c r="BF21" s="699">
        <v>0</v>
      </c>
      <c r="BG21" s="699">
        <v>0</v>
      </c>
      <c r="BH21" s="365">
        <f t="shared" si="16"/>
        <v>0</v>
      </c>
      <c r="BI21" s="366">
        <f t="shared" si="17"/>
        <v>0</v>
      </c>
      <c r="BJ21" s="209">
        <v>4</v>
      </c>
      <c r="BK21" s="699"/>
      <c r="BL21" s="699"/>
      <c r="BM21" s="699"/>
      <c r="BN21" s="699"/>
      <c r="BO21" s="364">
        <f t="shared" si="18"/>
        <v>0</v>
      </c>
      <c r="BP21" s="702"/>
      <c r="BQ21" s="699"/>
      <c r="BR21" s="699"/>
      <c r="BS21" s="699"/>
      <c r="BT21" s="365">
        <f t="shared" si="19"/>
        <v>0</v>
      </c>
      <c r="BU21" s="366">
        <f t="shared" si="20"/>
        <v>0</v>
      </c>
      <c r="BV21" s="209">
        <v>4</v>
      </c>
      <c r="BW21" s="699"/>
      <c r="BX21" s="699"/>
      <c r="BY21" s="699"/>
      <c r="BZ21" s="699"/>
      <c r="CA21" s="364">
        <f t="shared" si="21"/>
        <v>0</v>
      </c>
      <c r="CB21" s="702">
        <v>0</v>
      </c>
      <c r="CC21" s="699">
        <v>0</v>
      </c>
      <c r="CD21" s="699">
        <v>0</v>
      </c>
      <c r="CE21" s="699">
        <v>0</v>
      </c>
      <c r="CF21" s="365">
        <f t="shared" si="22"/>
        <v>0</v>
      </c>
      <c r="CG21" s="366">
        <f t="shared" si="23"/>
        <v>0</v>
      </c>
      <c r="CH21" s="209">
        <v>4</v>
      </c>
      <c r="CI21" s="365">
        <f t="shared" si="30"/>
        <v>0</v>
      </c>
      <c r="CJ21" s="365">
        <f t="shared" si="24"/>
        <v>0</v>
      </c>
      <c r="CK21" s="365">
        <f t="shared" si="24"/>
        <v>0</v>
      </c>
      <c r="CL21" s="365">
        <f t="shared" si="24"/>
        <v>0</v>
      </c>
      <c r="CM21" s="367">
        <f t="shared" si="25"/>
        <v>0</v>
      </c>
      <c r="CN21" s="365">
        <f t="shared" si="31"/>
        <v>0</v>
      </c>
      <c r="CO21" s="365">
        <f t="shared" si="26"/>
        <v>0</v>
      </c>
      <c r="CP21" s="365">
        <f t="shared" si="26"/>
        <v>0</v>
      </c>
      <c r="CQ21" s="365">
        <f t="shared" si="26"/>
        <v>0</v>
      </c>
      <c r="CR21" s="367">
        <f t="shared" si="27"/>
        <v>0</v>
      </c>
      <c r="CS21" s="365">
        <f t="shared" si="32"/>
        <v>0</v>
      </c>
      <c r="CT21" s="365">
        <f t="shared" si="28"/>
        <v>0</v>
      </c>
      <c r="CU21" s="365">
        <f t="shared" si="28"/>
        <v>0</v>
      </c>
      <c r="CV21" s="365">
        <f t="shared" si="28"/>
        <v>0</v>
      </c>
      <c r="CW21" s="367">
        <f t="shared" si="29"/>
        <v>0</v>
      </c>
      <c r="CX21" s="285"/>
      <c r="CZ21" s="285"/>
      <c r="DB21" s="285"/>
    </row>
    <row r="22" spans="1:135" ht="15.75" customHeight="1">
      <c r="A22" s="118" t="s">
        <v>202</v>
      </c>
      <c r="B22" s="209">
        <v>5</v>
      </c>
      <c r="C22" s="120">
        <f t="shared" ref="C22:F22" si="47">C15+C19+C20+C21</f>
        <v>75498.906175236712</v>
      </c>
      <c r="D22" s="120">
        <f t="shared" si="47"/>
        <v>196234.760265388</v>
      </c>
      <c r="E22" s="120">
        <f t="shared" si="47"/>
        <v>269404.41833437525</v>
      </c>
      <c r="F22" s="120">
        <f t="shared" si="47"/>
        <v>289137.14211719879</v>
      </c>
      <c r="G22" s="364">
        <f t="shared" si="3"/>
        <v>830275.22689219879</v>
      </c>
      <c r="H22" s="198">
        <f t="shared" ref="H22:K22" si="48">H15+H19+H20+H21</f>
        <v>327574.68512991094</v>
      </c>
      <c r="I22" s="120">
        <f t="shared" si="48"/>
        <v>677823.83932685014</v>
      </c>
      <c r="J22" s="120">
        <f t="shared" si="48"/>
        <v>1039089.8513852612</v>
      </c>
      <c r="K22" s="120">
        <f t="shared" si="48"/>
        <v>1321027.9470077103</v>
      </c>
      <c r="L22" s="365">
        <f t="shared" si="4"/>
        <v>3365516.3228497328</v>
      </c>
      <c r="M22" s="198">
        <f t="shared" si="5"/>
        <v>4195791.5497419313</v>
      </c>
      <c r="N22" s="209">
        <v>5</v>
      </c>
      <c r="O22" s="120">
        <f t="shared" ref="O22:R22" si="49">O15+O19+O20+O21</f>
        <v>91153.630882498066</v>
      </c>
      <c r="P22" s="120">
        <f t="shared" si="49"/>
        <v>331610.14926431503</v>
      </c>
      <c r="Q22" s="120">
        <f t="shared" si="49"/>
        <v>512942.96605318692</v>
      </c>
      <c r="R22" s="120">
        <f t="shared" si="49"/>
        <v>695080.96222323272</v>
      </c>
      <c r="S22" s="364">
        <f t="shared" si="6"/>
        <v>1630787.7084232327</v>
      </c>
      <c r="T22" s="198">
        <f t="shared" ref="T22:W22" si="50">T15+T19+T20+T21</f>
        <v>245268.20783003315</v>
      </c>
      <c r="U22" s="120">
        <f t="shared" si="50"/>
        <v>859500.22235205607</v>
      </c>
      <c r="V22" s="120">
        <f t="shared" si="50"/>
        <v>1273587.0381074785</v>
      </c>
      <c r="W22" s="120">
        <f t="shared" si="50"/>
        <v>1493246.9113207706</v>
      </c>
      <c r="X22" s="365">
        <f t="shared" si="7"/>
        <v>3871602.3796103382</v>
      </c>
      <c r="Y22" s="198">
        <f t="shared" si="8"/>
        <v>5502390.0880335709</v>
      </c>
      <c r="Z22" s="209">
        <v>5</v>
      </c>
      <c r="AA22" s="120">
        <f t="shared" ref="AA22:AD22" si="51">AA15+AA19+AA20+AA21</f>
        <v>56341.867697770998</v>
      </c>
      <c r="AB22" s="120">
        <f t="shared" si="51"/>
        <v>137243.01105867294</v>
      </c>
      <c r="AC22" s="120">
        <f t="shared" si="51"/>
        <v>228405.95839355601</v>
      </c>
      <c r="AD22" s="120">
        <f t="shared" si="51"/>
        <v>359705.81528765633</v>
      </c>
      <c r="AE22" s="364">
        <f t="shared" si="9"/>
        <v>781696.65243765619</v>
      </c>
      <c r="AF22" s="198">
        <f t="shared" ref="AF22:AI22" si="52">AF15+AF19+AF20+AF21</f>
        <v>119522.60534396494</v>
      </c>
      <c r="AG22" s="120">
        <f t="shared" si="52"/>
        <v>303505.77234379319</v>
      </c>
      <c r="AH22" s="120">
        <f t="shared" si="52"/>
        <v>468678.1725505878</v>
      </c>
      <c r="AI22" s="120">
        <f t="shared" si="52"/>
        <v>562262.57380371285</v>
      </c>
      <c r="AJ22" s="365">
        <f t="shared" si="10"/>
        <v>1453969.1240420588</v>
      </c>
      <c r="AK22" s="198">
        <f t="shared" si="11"/>
        <v>2235665.776479715</v>
      </c>
      <c r="AL22" s="209">
        <v>5</v>
      </c>
      <c r="AM22" s="120">
        <f t="shared" ref="AM22:AP22" si="53">AM15+AM19+AM20+AM21</f>
        <v>302260.11907970888</v>
      </c>
      <c r="AN22" s="120">
        <f t="shared" si="53"/>
        <v>1324335.5732873844</v>
      </c>
      <c r="AO22" s="120">
        <f t="shared" si="53"/>
        <v>1806293.5974329067</v>
      </c>
      <c r="AP22" s="120">
        <f t="shared" si="53"/>
        <v>2482502.2840518821</v>
      </c>
      <c r="AQ22" s="364">
        <f t="shared" si="12"/>
        <v>5915391.5738518815</v>
      </c>
      <c r="AR22" s="198">
        <f t="shared" ref="AR22:AU22" si="54">AR15+AR19+AR20+AR21</f>
        <v>441831.54722038127</v>
      </c>
      <c r="AS22" s="120">
        <f t="shared" si="54"/>
        <v>1218986.5900567956</v>
      </c>
      <c r="AT22" s="120">
        <f t="shared" si="54"/>
        <v>1498379.1968924077</v>
      </c>
      <c r="AU22" s="120">
        <f t="shared" si="54"/>
        <v>1798395.3798428702</v>
      </c>
      <c r="AV22" s="365">
        <f t="shared" si="13"/>
        <v>4957592.7140124543</v>
      </c>
      <c r="AW22" s="198">
        <f t="shared" si="14"/>
        <v>10872984.287864335</v>
      </c>
      <c r="AX22" s="209">
        <v>5</v>
      </c>
      <c r="AY22" s="120">
        <f t="shared" ref="AY22:BB22" si="55">AY15+AY19+AY20+AY21</f>
        <v>8732.5107403267066</v>
      </c>
      <c r="AZ22" s="120">
        <f t="shared" si="55"/>
        <v>78592.596662940356</v>
      </c>
      <c r="BA22" s="120">
        <f t="shared" si="55"/>
        <v>151575.45957173296</v>
      </c>
      <c r="BB22" s="120">
        <f t="shared" si="55"/>
        <v>186946.9789368998</v>
      </c>
      <c r="BC22" s="364">
        <f t="shared" si="15"/>
        <v>425847.54591189983</v>
      </c>
      <c r="BD22" s="198">
        <f t="shared" ref="BD22:BG22" si="56">BD15+BD19+BD20+BD21</f>
        <v>4645.6972485179849</v>
      </c>
      <c r="BE22" s="120">
        <f t="shared" si="56"/>
        <v>54453.105725692432</v>
      </c>
      <c r="BF22" s="120">
        <f t="shared" si="56"/>
        <v>48310.675079296772</v>
      </c>
      <c r="BG22" s="120">
        <f t="shared" si="56"/>
        <v>35105.693454296779</v>
      </c>
      <c r="BH22" s="365">
        <f t="shared" si="16"/>
        <v>142515.17150780396</v>
      </c>
      <c r="BI22" s="198">
        <f t="shared" si="17"/>
        <v>568362.71741970372</v>
      </c>
      <c r="BJ22" s="209">
        <v>5</v>
      </c>
      <c r="BK22" s="120">
        <f t="shared" ref="BK22:BN22" si="57">BK15+BK19+BK20+BK21</f>
        <v>0</v>
      </c>
      <c r="BL22" s="120">
        <f t="shared" si="57"/>
        <v>0</v>
      </c>
      <c r="BM22" s="120">
        <f t="shared" si="57"/>
        <v>0</v>
      </c>
      <c r="BN22" s="120">
        <f t="shared" si="57"/>
        <v>0</v>
      </c>
      <c r="BO22" s="364">
        <f t="shared" si="18"/>
        <v>0</v>
      </c>
      <c r="BP22" s="198">
        <f t="shared" ref="BP22:BS22" si="58">BP15+BP19+BP20+BP21</f>
        <v>0</v>
      </c>
      <c r="BQ22" s="120">
        <f t="shared" si="58"/>
        <v>0</v>
      </c>
      <c r="BR22" s="120">
        <f t="shared" si="58"/>
        <v>0</v>
      </c>
      <c r="BS22" s="120">
        <f t="shared" si="58"/>
        <v>0</v>
      </c>
      <c r="BT22" s="365">
        <f t="shared" si="19"/>
        <v>0</v>
      </c>
      <c r="BU22" s="198">
        <f t="shared" si="20"/>
        <v>0</v>
      </c>
      <c r="BV22" s="209">
        <v>5</v>
      </c>
      <c r="BW22" s="120">
        <f t="shared" ref="BW22:BZ22" si="59">BW15+BW19+BW20+BW21</f>
        <v>32623.559253461044</v>
      </c>
      <c r="BX22" s="120">
        <f t="shared" si="59"/>
        <v>97870.677760383143</v>
      </c>
      <c r="BY22" s="120">
        <f t="shared" si="59"/>
        <v>75941.916786155824</v>
      </c>
      <c r="BZ22" s="120">
        <f t="shared" si="59"/>
        <v>120515.86196479945</v>
      </c>
      <c r="CA22" s="364">
        <f t="shared" si="21"/>
        <v>326952.01576479949</v>
      </c>
      <c r="CB22" s="198">
        <f t="shared" ref="CB22:CE22" si="60">CB15+CB19+CB20+CB21</f>
        <v>20567.183174033387</v>
      </c>
      <c r="CC22" s="120">
        <f t="shared" si="60"/>
        <v>76165.491847100158</v>
      </c>
      <c r="CD22" s="120">
        <f t="shared" si="60"/>
        <v>85800.344385312026</v>
      </c>
      <c r="CE22" s="120">
        <f t="shared" si="60"/>
        <v>98501.50488708842</v>
      </c>
      <c r="CF22" s="365">
        <f t="shared" si="22"/>
        <v>281034.52429353399</v>
      </c>
      <c r="CG22" s="198">
        <f t="shared" si="23"/>
        <v>607986.54005833343</v>
      </c>
      <c r="CH22" s="209">
        <v>5</v>
      </c>
      <c r="CI22" s="365">
        <f t="shared" si="30"/>
        <v>566610.59382900246</v>
      </c>
      <c r="CJ22" s="365">
        <f t="shared" si="24"/>
        <v>2165886.7682990837</v>
      </c>
      <c r="CK22" s="365">
        <f t="shared" si="24"/>
        <v>3044564.3165719137</v>
      </c>
      <c r="CL22" s="365">
        <f t="shared" si="24"/>
        <v>4133889.0445816694</v>
      </c>
      <c r="CM22" s="367">
        <f t="shared" si="25"/>
        <v>2788014.951080231</v>
      </c>
      <c r="CN22" s="365">
        <f t="shared" si="31"/>
        <v>1159409.9259468417</v>
      </c>
      <c r="CO22" s="365">
        <f t="shared" si="26"/>
        <v>3190435.0216522878</v>
      </c>
      <c r="CP22" s="365">
        <f t="shared" si="26"/>
        <v>4413845.2784003438</v>
      </c>
      <c r="CQ22" s="365">
        <f t="shared" si="26"/>
        <v>5308540.0103164483</v>
      </c>
      <c r="CR22" s="367">
        <f t="shared" si="27"/>
        <v>7518153.2267536055</v>
      </c>
      <c r="CS22" s="365">
        <f t="shared" si="32"/>
        <v>1726020.5197758442</v>
      </c>
      <c r="CT22" s="365">
        <f t="shared" si="28"/>
        <v>5356321.789951371</v>
      </c>
      <c r="CU22" s="365">
        <f t="shared" si="28"/>
        <v>7458409.5949722575</v>
      </c>
      <c r="CV22" s="365">
        <f t="shared" si="28"/>
        <v>9442429.0548981167</v>
      </c>
      <c r="CW22" s="367">
        <f t="shared" si="29"/>
        <v>10306168.177833837</v>
      </c>
      <c r="CX22" s="285"/>
      <c r="CZ22" s="285"/>
      <c r="DB22" s="285"/>
    </row>
    <row r="23" spans="1:135" ht="15.75" customHeight="1">
      <c r="A23" s="118" t="s">
        <v>172</v>
      </c>
      <c r="B23" s="176"/>
      <c r="C23" s="161"/>
      <c r="D23" s="161"/>
      <c r="E23" s="161"/>
      <c r="F23" s="161"/>
      <c r="G23" s="336"/>
      <c r="H23" s="337"/>
      <c r="I23" s="161"/>
      <c r="J23" s="161"/>
      <c r="K23" s="161"/>
      <c r="L23" s="161"/>
      <c r="M23" s="337"/>
      <c r="N23" s="176"/>
      <c r="O23" s="161"/>
      <c r="P23" s="161"/>
      <c r="Q23" s="161"/>
      <c r="R23" s="161"/>
      <c r="S23" s="336"/>
      <c r="T23" s="337"/>
      <c r="U23" s="161"/>
      <c r="V23" s="161"/>
      <c r="W23" s="161"/>
      <c r="X23" s="161"/>
      <c r="Y23" s="337"/>
      <c r="Z23" s="176"/>
      <c r="AA23" s="161"/>
      <c r="AB23" s="161"/>
      <c r="AC23" s="161"/>
      <c r="AD23" s="161"/>
      <c r="AE23" s="336"/>
      <c r="AF23" s="337"/>
      <c r="AG23" s="161"/>
      <c r="AH23" s="161"/>
      <c r="AI23" s="161"/>
      <c r="AJ23" s="161"/>
      <c r="AK23" s="337"/>
      <c r="AL23" s="176"/>
      <c r="AM23" s="161"/>
      <c r="AN23" s="161"/>
      <c r="AO23" s="161"/>
      <c r="AP23" s="161"/>
      <c r="AQ23" s="336"/>
      <c r="AR23" s="337"/>
      <c r="AS23" s="161"/>
      <c r="AT23" s="161"/>
      <c r="AU23" s="161"/>
      <c r="AV23" s="161"/>
      <c r="AW23" s="337"/>
      <c r="AX23" s="176"/>
      <c r="AY23" s="161"/>
      <c r="AZ23" s="161"/>
      <c r="BA23" s="161"/>
      <c r="BB23" s="161"/>
      <c r="BC23" s="336"/>
      <c r="BD23" s="337"/>
      <c r="BE23" s="161"/>
      <c r="BF23" s="161"/>
      <c r="BG23" s="161"/>
      <c r="BH23" s="161"/>
      <c r="BI23" s="337"/>
      <c r="BJ23" s="176"/>
      <c r="BK23" s="161"/>
      <c r="BL23" s="161"/>
      <c r="BM23" s="161"/>
      <c r="BN23" s="161"/>
      <c r="BO23" s="336"/>
      <c r="BP23" s="337"/>
      <c r="BQ23" s="161"/>
      <c r="BR23" s="161"/>
      <c r="BS23" s="161"/>
      <c r="BT23" s="161"/>
      <c r="BU23" s="337"/>
      <c r="BV23" s="176"/>
      <c r="BW23" s="161"/>
      <c r="BX23" s="161"/>
      <c r="BY23" s="161"/>
      <c r="BZ23" s="161"/>
      <c r="CA23" s="336"/>
      <c r="CB23" s="337"/>
      <c r="CC23" s="161"/>
      <c r="CD23" s="161"/>
      <c r="CE23" s="161"/>
      <c r="CF23" s="161"/>
      <c r="CG23" s="337"/>
      <c r="CH23" s="176"/>
      <c r="CI23" s="161"/>
      <c r="CJ23" s="161"/>
      <c r="CK23" s="161"/>
      <c r="CL23" s="161"/>
      <c r="CM23" s="369"/>
      <c r="CN23" s="161"/>
      <c r="CO23" s="161"/>
      <c r="CP23" s="161"/>
      <c r="CQ23" s="161"/>
      <c r="CR23" s="369"/>
      <c r="CS23" s="161"/>
      <c r="CT23" s="161"/>
      <c r="CU23" s="161"/>
      <c r="CV23" s="161"/>
      <c r="CW23" s="369"/>
    </row>
    <row r="24" spans="1:135" ht="15.75" customHeight="1">
      <c r="A24" s="79" t="s">
        <v>204</v>
      </c>
      <c r="B24" s="209">
        <v>6</v>
      </c>
      <c r="C24" s="699"/>
      <c r="D24" s="699"/>
      <c r="E24" s="699"/>
      <c r="F24" s="699"/>
      <c r="G24" s="364">
        <f t="shared" ref="G24:G28" si="61">SUM(C24:F24)</f>
        <v>0</v>
      </c>
      <c r="H24" s="702"/>
      <c r="I24" s="699"/>
      <c r="J24" s="699"/>
      <c r="K24" s="699"/>
      <c r="L24" s="365">
        <f t="shared" ref="L24:L28" si="62">SUM(H24:K24)</f>
        <v>0</v>
      </c>
      <c r="M24" s="366">
        <f t="shared" ref="M24:M28" si="63">SUM(G24,L24)</f>
        <v>0</v>
      </c>
      <c r="N24" s="209">
        <v>6</v>
      </c>
      <c r="O24" s="699"/>
      <c r="P24" s="699"/>
      <c r="Q24" s="699"/>
      <c r="R24" s="699"/>
      <c r="S24" s="364">
        <f t="shared" ref="S24:S28" si="64">SUM(O24:R24)</f>
        <v>0</v>
      </c>
      <c r="T24" s="702"/>
      <c r="U24" s="699"/>
      <c r="V24" s="699"/>
      <c r="W24" s="699"/>
      <c r="X24" s="365">
        <f t="shared" ref="X24:X28" si="65">SUM(T24:W24)</f>
        <v>0</v>
      </c>
      <c r="Y24" s="366">
        <f t="shared" ref="Y24:Y28" si="66">SUM(S24,X24)</f>
        <v>0</v>
      </c>
      <c r="Z24" s="209">
        <v>6</v>
      </c>
      <c r="AA24" s="699"/>
      <c r="AB24" s="699"/>
      <c r="AC24" s="699"/>
      <c r="AD24" s="699"/>
      <c r="AE24" s="364">
        <f t="shared" ref="AE24:AE28" si="67">SUM(AA24:AD24)</f>
        <v>0</v>
      </c>
      <c r="AF24" s="702"/>
      <c r="AG24" s="699"/>
      <c r="AH24" s="699"/>
      <c r="AI24" s="699"/>
      <c r="AJ24" s="365">
        <f t="shared" ref="AJ24:AJ28" si="68">SUM(AF24:AI24)</f>
        <v>0</v>
      </c>
      <c r="AK24" s="366">
        <f t="shared" ref="AK24:AK28" si="69">SUM(AE24,AJ24)</f>
        <v>0</v>
      </c>
      <c r="AL24" s="209">
        <v>6</v>
      </c>
      <c r="AM24" s="699"/>
      <c r="AN24" s="699"/>
      <c r="AO24" s="699"/>
      <c r="AP24" s="699"/>
      <c r="AQ24" s="364">
        <f t="shared" ref="AQ24:AQ28" si="70">SUM(AM24:AP24)</f>
        <v>0</v>
      </c>
      <c r="AR24" s="702"/>
      <c r="AS24" s="699"/>
      <c r="AT24" s="699"/>
      <c r="AU24" s="699"/>
      <c r="AV24" s="365">
        <f t="shared" ref="AV24:AV28" si="71">SUM(AR24:AU24)</f>
        <v>0</v>
      </c>
      <c r="AW24" s="366">
        <f t="shared" ref="AW24:AW28" si="72">SUM(AQ24,AV24)</f>
        <v>0</v>
      </c>
      <c r="AX24" s="209">
        <v>6</v>
      </c>
      <c r="AY24" s="699"/>
      <c r="AZ24" s="699"/>
      <c r="BA24" s="699"/>
      <c r="BB24" s="699"/>
      <c r="BC24" s="364">
        <f t="shared" ref="BC24:BC28" si="73">SUM(AY24:BB24)</f>
        <v>0</v>
      </c>
      <c r="BD24" s="702"/>
      <c r="BE24" s="699"/>
      <c r="BF24" s="699"/>
      <c r="BG24" s="699"/>
      <c r="BH24" s="365">
        <f t="shared" ref="BH24:BH28" si="74">SUM(BD24:BG24)</f>
        <v>0</v>
      </c>
      <c r="BI24" s="366">
        <f t="shared" ref="BI24:BI28" si="75">SUM(BC24,BH24)</f>
        <v>0</v>
      </c>
      <c r="BJ24" s="209">
        <v>6</v>
      </c>
      <c r="BK24" s="699"/>
      <c r="BL24" s="699"/>
      <c r="BM24" s="699"/>
      <c r="BN24" s="699"/>
      <c r="BO24" s="364">
        <f t="shared" ref="BO24:BO28" si="76">SUM(BK24:BN24)</f>
        <v>0</v>
      </c>
      <c r="BP24" s="702"/>
      <c r="BQ24" s="699"/>
      <c r="BR24" s="699"/>
      <c r="BS24" s="699"/>
      <c r="BT24" s="365">
        <f t="shared" ref="BT24:BT28" si="77">SUM(BP24:BS24)</f>
        <v>0</v>
      </c>
      <c r="BU24" s="366">
        <f t="shared" ref="BU24:BU28" si="78">SUM(BO24,BT24)</f>
        <v>0</v>
      </c>
      <c r="BV24" s="209">
        <v>6</v>
      </c>
      <c r="BW24" s="699"/>
      <c r="BX24" s="699"/>
      <c r="BY24" s="699"/>
      <c r="BZ24" s="699"/>
      <c r="CA24" s="364">
        <f t="shared" ref="CA24:CA28" si="79">SUM(BW24:BZ24)</f>
        <v>0</v>
      </c>
      <c r="CB24" s="702"/>
      <c r="CC24" s="699"/>
      <c r="CD24" s="699"/>
      <c r="CE24" s="699"/>
      <c r="CF24" s="365">
        <f t="shared" ref="CF24:CF29" si="80">SUM(CB24:CE24)</f>
        <v>0</v>
      </c>
      <c r="CG24" s="366">
        <f t="shared" ref="CG24:CG29" si="81">SUM(CA24,CF24)</f>
        <v>0</v>
      </c>
      <c r="CH24" s="209">
        <v>6</v>
      </c>
      <c r="CI24" s="365">
        <f t="shared" ref="CI24:CL29" si="82">+C24+O24+AA24+AM24+AY24+BK24+BW24</f>
        <v>0</v>
      </c>
      <c r="CJ24" s="365">
        <f t="shared" si="82"/>
        <v>0</v>
      </c>
      <c r="CK24" s="365">
        <f t="shared" si="82"/>
        <v>0</v>
      </c>
      <c r="CL24" s="365">
        <f t="shared" si="82"/>
        <v>0</v>
      </c>
      <c r="CM24" s="367">
        <f t="shared" ref="CM24:CM29" si="83">SUM(G24,S24,BO24,CA24)</f>
        <v>0</v>
      </c>
      <c r="CN24" s="365">
        <f t="shared" ref="CN24:CQ29" si="84">+H24+T24+AF24+AR24+BD24+BP24+CB24</f>
        <v>0</v>
      </c>
      <c r="CO24" s="365">
        <f t="shared" si="84"/>
        <v>0</v>
      </c>
      <c r="CP24" s="365">
        <f t="shared" si="84"/>
        <v>0</v>
      </c>
      <c r="CQ24" s="365">
        <f t="shared" si="84"/>
        <v>0</v>
      </c>
      <c r="CR24" s="367">
        <f t="shared" ref="CR24:CR29" si="85">SUM(L24,X24,BT24,CF24)</f>
        <v>0</v>
      </c>
      <c r="CS24" s="365">
        <f t="shared" ref="CS24:CV29" si="86">CI24+CN24</f>
        <v>0</v>
      </c>
      <c r="CT24" s="365">
        <f t="shared" si="86"/>
        <v>0</v>
      </c>
      <c r="CU24" s="365">
        <f t="shared" si="86"/>
        <v>0</v>
      </c>
      <c r="CV24" s="365">
        <f t="shared" si="86"/>
        <v>0</v>
      </c>
      <c r="CW24" s="367">
        <f t="shared" ref="CW24:CW29" si="87">SUM(CG24,BU24,Y24,M24)</f>
        <v>0</v>
      </c>
      <c r="CX24" s="285"/>
      <c r="CY24" s="285"/>
      <c r="CZ24" s="285"/>
      <c r="DA24" s="285"/>
      <c r="DB24" s="285"/>
    </row>
    <row r="25" spans="1:135" ht="15.75" customHeight="1">
      <c r="A25" s="79" t="s">
        <v>206</v>
      </c>
      <c r="B25" s="209">
        <v>7</v>
      </c>
      <c r="C25" s="699"/>
      <c r="D25" s="699"/>
      <c r="E25" s="699"/>
      <c r="F25" s="699"/>
      <c r="G25" s="364">
        <f t="shared" si="61"/>
        <v>0</v>
      </c>
      <c r="H25" s="702"/>
      <c r="I25" s="699"/>
      <c r="J25" s="699"/>
      <c r="K25" s="699"/>
      <c r="L25" s="365">
        <f t="shared" si="62"/>
        <v>0</v>
      </c>
      <c r="M25" s="366">
        <f t="shared" si="63"/>
        <v>0</v>
      </c>
      <c r="N25" s="209">
        <v>7</v>
      </c>
      <c r="O25" s="699"/>
      <c r="P25" s="699"/>
      <c r="Q25" s="699"/>
      <c r="R25" s="699"/>
      <c r="S25" s="364">
        <f t="shared" si="64"/>
        <v>0</v>
      </c>
      <c r="T25" s="702"/>
      <c r="U25" s="699"/>
      <c r="V25" s="699"/>
      <c r="W25" s="699"/>
      <c r="X25" s="365">
        <f t="shared" si="65"/>
        <v>0</v>
      </c>
      <c r="Y25" s="366">
        <f t="shared" si="66"/>
        <v>0</v>
      </c>
      <c r="Z25" s="209">
        <v>7</v>
      </c>
      <c r="AA25" s="699"/>
      <c r="AB25" s="699"/>
      <c r="AC25" s="699"/>
      <c r="AD25" s="699"/>
      <c r="AE25" s="364">
        <f t="shared" si="67"/>
        <v>0</v>
      </c>
      <c r="AF25" s="702"/>
      <c r="AG25" s="699"/>
      <c r="AH25" s="699"/>
      <c r="AI25" s="699"/>
      <c r="AJ25" s="365">
        <f t="shared" si="68"/>
        <v>0</v>
      </c>
      <c r="AK25" s="366">
        <f t="shared" si="69"/>
        <v>0</v>
      </c>
      <c r="AL25" s="209">
        <v>7</v>
      </c>
      <c r="AM25" s="699"/>
      <c r="AN25" s="699"/>
      <c r="AO25" s="699"/>
      <c r="AP25" s="699"/>
      <c r="AQ25" s="364">
        <f t="shared" si="70"/>
        <v>0</v>
      </c>
      <c r="AR25" s="702"/>
      <c r="AS25" s="699"/>
      <c r="AT25" s="699"/>
      <c r="AU25" s="699"/>
      <c r="AV25" s="365">
        <f t="shared" si="71"/>
        <v>0</v>
      </c>
      <c r="AW25" s="366">
        <f t="shared" si="72"/>
        <v>0</v>
      </c>
      <c r="AX25" s="209">
        <v>7</v>
      </c>
      <c r="AY25" s="699"/>
      <c r="AZ25" s="699"/>
      <c r="BA25" s="699"/>
      <c r="BB25" s="699"/>
      <c r="BC25" s="364">
        <f t="shared" si="73"/>
        <v>0</v>
      </c>
      <c r="BD25" s="702"/>
      <c r="BE25" s="699"/>
      <c r="BF25" s="699"/>
      <c r="BG25" s="699"/>
      <c r="BH25" s="365">
        <f t="shared" si="74"/>
        <v>0</v>
      </c>
      <c r="BI25" s="366">
        <f t="shared" si="75"/>
        <v>0</v>
      </c>
      <c r="BJ25" s="209">
        <v>7</v>
      </c>
      <c r="BK25" s="699"/>
      <c r="BL25" s="699"/>
      <c r="BM25" s="699"/>
      <c r="BN25" s="699"/>
      <c r="BO25" s="364">
        <f t="shared" si="76"/>
        <v>0</v>
      </c>
      <c r="BP25" s="702"/>
      <c r="BQ25" s="699"/>
      <c r="BR25" s="699"/>
      <c r="BS25" s="699"/>
      <c r="BT25" s="365">
        <f t="shared" si="77"/>
        <v>0</v>
      </c>
      <c r="BU25" s="366">
        <f t="shared" si="78"/>
        <v>0</v>
      </c>
      <c r="BV25" s="209">
        <v>7</v>
      </c>
      <c r="BW25" s="699"/>
      <c r="BX25" s="699"/>
      <c r="BY25" s="699"/>
      <c r="BZ25" s="699"/>
      <c r="CA25" s="364">
        <f t="shared" si="79"/>
        <v>0</v>
      </c>
      <c r="CB25" s="702"/>
      <c r="CC25" s="699"/>
      <c r="CD25" s="699"/>
      <c r="CE25" s="699"/>
      <c r="CF25" s="365">
        <f t="shared" si="80"/>
        <v>0</v>
      </c>
      <c r="CG25" s="366">
        <f t="shared" si="81"/>
        <v>0</v>
      </c>
      <c r="CH25" s="209">
        <v>7</v>
      </c>
      <c r="CI25" s="365">
        <f t="shared" si="82"/>
        <v>0</v>
      </c>
      <c r="CJ25" s="365">
        <f t="shared" si="82"/>
        <v>0</v>
      </c>
      <c r="CK25" s="365">
        <f t="shared" si="82"/>
        <v>0</v>
      </c>
      <c r="CL25" s="365">
        <f t="shared" si="82"/>
        <v>0</v>
      </c>
      <c r="CM25" s="367">
        <f t="shared" si="83"/>
        <v>0</v>
      </c>
      <c r="CN25" s="365">
        <f t="shared" si="84"/>
        <v>0</v>
      </c>
      <c r="CO25" s="365">
        <f t="shared" si="84"/>
        <v>0</v>
      </c>
      <c r="CP25" s="365">
        <f t="shared" si="84"/>
        <v>0</v>
      </c>
      <c r="CQ25" s="365">
        <f t="shared" si="84"/>
        <v>0</v>
      </c>
      <c r="CR25" s="367">
        <f t="shared" si="85"/>
        <v>0</v>
      </c>
      <c r="CS25" s="365">
        <f t="shared" si="86"/>
        <v>0</v>
      </c>
      <c r="CT25" s="365">
        <f t="shared" si="86"/>
        <v>0</v>
      </c>
      <c r="CU25" s="365">
        <f t="shared" si="86"/>
        <v>0</v>
      </c>
      <c r="CV25" s="365">
        <f t="shared" si="86"/>
        <v>0</v>
      </c>
      <c r="CW25" s="367">
        <f t="shared" si="87"/>
        <v>0</v>
      </c>
      <c r="CX25" s="285"/>
      <c r="CZ25" s="285"/>
      <c r="DB25" s="285"/>
    </row>
    <row r="26" spans="1:135" ht="15.75" customHeight="1">
      <c r="A26" s="79" t="s">
        <v>208</v>
      </c>
      <c r="B26" s="209">
        <v>8</v>
      </c>
      <c r="C26" s="699"/>
      <c r="D26" s="699"/>
      <c r="E26" s="699"/>
      <c r="F26" s="699"/>
      <c r="G26" s="364">
        <f t="shared" si="61"/>
        <v>0</v>
      </c>
      <c r="H26" s="702"/>
      <c r="I26" s="699"/>
      <c r="J26" s="699"/>
      <c r="K26" s="699"/>
      <c r="L26" s="365">
        <f t="shared" si="62"/>
        <v>0</v>
      </c>
      <c r="M26" s="366">
        <f t="shared" si="63"/>
        <v>0</v>
      </c>
      <c r="N26" s="209">
        <v>8</v>
      </c>
      <c r="O26" s="699"/>
      <c r="P26" s="699"/>
      <c r="Q26" s="699"/>
      <c r="R26" s="699"/>
      <c r="S26" s="364">
        <f t="shared" si="64"/>
        <v>0</v>
      </c>
      <c r="T26" s="702"/>
      <c r="U26" s="699"/>
      <c r="V26" s="699"/>
      <c r="W26" s="699"/>
      <c r="X26" s="365">
        <f t="shared" si="65"/>
        <v>0</v>
      </c>
      <c r="Y26" s="366">
        <f t="shared" si="66"/>
        <v>0</v>
      </c>
      <c r="Z26" s="209">
        <v>8</v>
      </c>
      <c r="AA26" s="699"/>
      <c r="AB26" s="699"/>
      <c r="AC26" s="699"/>
      <c r="AD26" s="699"/>
      <c r="AE26" s="364">
        <f t="shared" si="67"/>
        <v>0</v>
      </c>
      <c r="AF26" s="702"/>
      <c r="AG26" s="699"/>
      <c r="AH26" s="699"/>
      <c r="AI26" s="699"/>
      <c r="AJ26" s="365">
        <f t="shared" si="68"/>
        <v>0</v>
      </c>
      <c r="AK26" s="366">
        <f t="shared" si="69"/>
        <v>0</v>
      </c>
      <c r="AL26" s="209">
        <v>8</v>
      </c>
      <c r="AM26" s="699"/>
      <c r="AN26" s="699"/>
      <c r="AO26" s="699"/>
      <c r="AP26" s="699"/>
      <c r="AQ26" s="364">
        <f t="shared" si="70"/>
        <v>0</v>
      </c>
      <c r="AR26" s="702"/>
      <c r="AS26" s="699"/>
      <c r="AT26" s="699"/>
      <c r="AU26" s="699"/>
      <c r="AV26" s="365">
        <f t="shared" si="71"/>
        <v>0</v>
      </c>
      <c r="AW26" s="366">
        <f t="shared" si="72"/>
        <v>0</v>
      </c>
      <c r="AX26" s="209">
        <v>8</v>
      </c>
      <c r="AY26" s="699"/>
      <c r="AZ26" s="699"/>
      <c r="BA26" s="699"/>
      <c r="BB26" s="699"/>
      <c r="BC26" s="364">
        <f t="shared" si="73"/>
        <v>0</v>
      </c>
      <c r="BD26" s="702"/>
      <c r="BE26" s="699"/>
      <c r="BF26" s="699"/>
      <c r="BG26" s="699"/>
      <c r="BH26" s="365">
        <f t="shared" si="74"/>
        <v>0</v>
      </c>
      <c r="BI26" s="366">
        <f t="shared" si="75"/>
        <v>0</v>
      </c>
      <c r="BJ26" s="209">
        <v>8</v>
      </c>
      <c r="BK26" s="699"/>
      <c r="BL26" s="699"/>
      <c r="BM26" s="699"/>
      <c r="BN26" s="699"/>
      <c r="BO26" s="364">
        <f t="shared" si="76"/>
        <v>0</v>
      </c>
      <c r="BP26" s="702"/>
      <c r="BQ26" s="699"/>
      <c r="BR26" s="699"/>
      <c r="BS26" s="699"/>
      <c r="BT26" s="365">
        <f t="shared" si="77"/>
        <v>0</v>
      </c>
      <c r="BU26" s="366">
        <f t="shared" si="78"/>
        <v>0</v>
      </c>
      <c r="BV26" s="209">
        <v>8</v>
      </c>
      <c r="BW26" s="699"/>
      <c r="BX26" s="699"/>
      <c r="BY26" s="699"/>
      <c r="BZ26" s="699"/>
      <c r="CA26" s="364">
        <f t="shared" si="79"/>
        <v>0</v>
      </c>
      <c r="CB26" s="702"/>
      <c r="CC26" s="699"/>
      <c r="CD26" s="699"/>
      <c r="CE26" s="699"/>
      <c r="CF26" s="365">
        <f t="shared" si="80"/>
        <v>0</v>
      </c>
      <c r="CG26" s="366">
        <f t="shared" si="81"/>
        <v>0</v>
      </c>
      <c r="CH26" s="209">
        <v>8</v>
      </c>
      <c r="CI26" s="365">
        <f t="shared" si="82"/>
        <v>0</v>
      </c>
      <c r="CJ26" s="365">
        <f t="shared" si="82"/>
        <v>0</v>
      </c>
      <c r="CK26" s="365">
        <f t="shared" si="82"/>
        <v>0</v>
      </c>
      <c r="CL26" s="365">
        <f t="shared" si="82"/>
        <v>0</v>
      </c>
      <c r="CM26" s="367">
        <f t="shared" si="83"/>
        <v>0</v>
      </c>
      <c r="CN26" s="365">
        <f t="shared" si="84"/>
        <v>0</v>
      </c>
      <c r="CO26" s="365">
        <f t="shared" si="84"/>
        <v>0</v>
      </c>
      <c r="CP26" s="365">
        <f t="shared" si="84"/>
        <v>0</v>
      </c>
      <c r="CQ26" s="365">
        <f t="shared" si="84"/>
        <v>0</v>
      </c>
      <c r="CR26" s="367">
        <f t="shared" si="85"/>
        <v>0</v>
      </c>
      <c r="CS26" s="365">
        <f t="shared" si="86"/>
        <v>0</v>
      </c>
      <c r="CT26" s="365">
        <f t="shared" si="86"/>
        <v>0</v>
      </c>
      <c r="CU26" s="365">
        <f t="shared" si="86"/>
        <v>0</v>
      </c>
      <c r="CV26" s="365">
        <f t="shared" si="86"/>
        <v>0</v>
      </c>
      <c r="CW26" s="367">
        <f t="shared" si="87"/>
        <v>0</v>
      </c>
      <c r="CX26" s="285"/>
      <c r="CZ26" s="285"/>
      <c r="DB26" s="285"/>
    </row>
    <row r="27" spans="1:135" ht="15.75" customHeight="1">
      <c r="A27" s="79" t="s">
        <v>210</v>
      </c>
      <c r="B27" s="209">
        <v>9</v>
      </c>
      <c r="C27" s="699"/>
      <c r="D27" s="699"/>
      <c r="E27" s="699"/>
      <c r="F27" s="699"/>
      <c r="G27" s="364">
        <f t="shared" si="61"/>
        <v>0</v>
      </c>
      <c r="H27" s="702"/>
      <c r="I27" s="699"/>
      <c r="J27" s="699"/>
      <c r="K27" s="699"/>
      <c r="L27" s="365">
        <f t="shared" si="62"/>
        <v>0</v>
      </c>
      <c r="M27" s="366">
        <f t="shared" si="63"/>
        <v>0</v>
      </c>
      <c r="N27" s="209">
        <v>9</v>
      </c>
      <c r="O27" s="699"/>
      <c r="P27" s="699"/>
      <c r="Q27" s="699"/>
      <c r="R27" s="699"/>
      <c r="S27" s="364">
        <f t="shared" si="64"/>
        <v>0</v>
      </c>
      <c r="T27" s="702"/>
      <c r="U27" s="699"/>
      <c r="V27" s="699"/>
      <c r="W27" s="699"/>
      <c r="X27" s="365">
        <f t="shared" si="65"/>
        <v>0</v>
      </c>
      <c r="Y27" s="366">
        <f t="shared" si="66"/>
        <v>0</v>
      </c>
      <c r="Z27" s="209">
        <v>9</v>
      </c>
      <c r="AA27" s="699"/>
      <c r="AB27" s="699"/>
      <c r="AC27" s="699"/>
      <c r="AD27" s="699"/>
      <c r="AE27" s="364">
        <f t="shared" si="67"/>
        <v>0</v>
      </c>
      <c r="AF27" s="702"/>
      <c r="AG27" s="699"/>
      <c r="AH27" s="699"/>
      <c r="AI27" s="699"/>
      <c r="AJ27" s="365">
        <f t="shared" si="68"/>
        <v>0</v>
      </c>
      <c r="AK27" s="366">
        <f t="shared" si="69"/>
        <v>0</v>
      </c>
      <c r="AL27" s="209">
        <v>9</v>
      </c>
      <c r="AM27" s="699"/>
      <c r="AN27" s="699"/>
      <c r="AO27" s="699"/>
      <c r="AP27" s="699"/>
      <c r="AQ27" s="364">
        <f t="shared" si="70"/>
        <v>0</v>
      </c>
      <c r="AR27" s="702"/>
      <c r="AS27" s="699"/>
      <c r="AT27" s="699"/>
      <c r="AU27" s="699"/>
      <c r="AV27" s="365">
        <f t="shared" si="71"/>
        <v>0</v>
      </c>
      <c r="AW27" s="366">
        <f t="shared" si="72"/>
        <v>0</v>
      </c>
      <c r="AX27" s="209">
        <v>9</v>
      </c>
      <c r="AY27" s="699"/>
      <c r="AZ27" s="699"/>
      <c r="BA27" s="699"/>
      <c r="BB27" s="699"/>
      <c r="BC27" s="364">
        <f t="shared" si="73"/>
        <v>0</v>
      </c>
      <c r="BD27" s="702"/>
      <c r="BE27" s="699"/>
      <c r="BF27" s="699"/>
      <c r="BG27" s="699"/>
      <c r="BH27" s="365">
        <f t="shared" si="74"/>
        <v>0</v>
      </c>
      <c r="BI27" s="366">
        <f t="shared" si="75"/>
        <v>0</v>
      </c>
      <c r="BJ27" s="209">
        <v>9</v>
      </c>
      <c r="BK27" s="699"/>
      <c r="BL27" s="699"/>
      <c r="BM27" s="699"/>
      <c r="BN27" s="699"/>
      <c r="BO27" s="364">
        <f t="shared" si="76"/>
        <v>0</v>
      </c>
      <c r="BP27" s="702"/>
      <c r="BQ27" s="699"/>
      <c r="BR27" s="699"/>
      <c r="BS27" s="699"/>
      <c r="BT27" s="365">
        <f t="shared" si="77"/>
        <v>0</v>
      </c>
      <c r="BU27" s="366">
        <f t="shared" si="78"/>
        <v>0</v>
      </c>
      <c r="BV27" s="209">
        <v>9</v>
      </c>
      <c r="BW27" s="699"/>
      <c r="BX27" s="699"/>
      <c r="BY27" s="699"/>
      <c r="BZ27" s="699"/>
      <c r="CA27" s="364">
        <f t="shared" si="79"/>
        <v>0</v>
      </c>
      <c r="CB27" s="702"/>
      <c r="CC27" s="699"/>
      <c r="CD27" s="699"/>
      <c r="CE27" s="699"/>
      <c r="CF27" s="365">
        <f t="shared" si="80"/>
        <v>0</v>
      </c>
      <c r="CG27" s="366">
        <f t="shared" si="81"/>
        <v>0</v>
      </c>
      <c r="CH27" s="209">
        <v>9</v>
      </c>
      <c r="CI27" s="365">
        <f t="shared" si="82"/>
        <v>0</v>
      </c>
      <c r="CJ27" s="365">
        <f t="shared" si="82"/>
        <v>0</v>
      </c>
      <c r="CK27" s="365">
        <f t="shared" si="82"/>
        <v>0</v>
      </c>
      <c r="CL27" s="365">
        <f t="shared" si="82"/>
        <v>0</v>
      </c>
      <c r="CM27" s="367">
        <f t="shared" si="83"/>
        <v>0</v>
      </c>
      <c r="CN27" s="365">
        <f t="shared" si="84"/>
        <v>0</v>
      </c>
      <c r="CO27" s="365">
        <f t="shared" si="84"/>
        <v>0</v>
      </c>
      <c r="CP27" s="365">
        <f t="shared" si="84"/>
        <v>0</v>
      </c>
      <c r="CQ27" s="365">
        <f t="shared" si="84"/>
        <v>0</v>
      </c>
      <c r="CR27" s="367">
        <f t="shared" si="85"/>
        <v>0</v>
      </c>
      <c r="CS27" s="365">
        <f t="shared" si="86"/>
        <v>0</v>
      </c>
      <c r="CT27" s="365">
        <f t="shared" si="86"/>
        <v>0</v>
      </c>
      <c r="CU27" s="365">
        <f t="shared" si="86"/>
        <v>0</v>
      </c>
      <c r="CV27" s="365">
        <f t="shared" si="86"/>
        <v>0</v>
      </c>
      <c r="CW27" s="367">
        <f t="shared" si="87"/>
        <v>0</v>
      </c>
      <c r="CX27" s="285"/>
      <c r="CZ27" s="285"/>
      <c r="DB27" s="285"/>
    </row>
    <row r="28" spans="1:135" ht="15.75" customHeight="1">
      <c r="A28" s="79" t="s">
        <v>212</v>
      </c>
      <c r="B28" s="209">
        <v>10</v>
      </c>
      <c r="C28" s="699">
        <v>-8367.0045037804557</v>
      </c>
      <c r="D28" s="699">
        <v>-437.35607062867729</v>
      </c>
      <c r="E28" s="699">
        <v>-68841.501720243265</v>
      </c>
      <c r="F28" s="699">
        <v>-77064.422506050236</v>
      </c>
      <c r="G28" s="364">
        <f t="shared" si="61"/>
        <v>-154710.28480070265</v>
      </c>
      <c r="H28" s="702">
        <v>-8367.0045037804557</v>
      </c>
      <c r="I28" s="699">
        <v>-437.35607062867729</v>
      </c>
      <c r="J28" s="699">
        <v>-68841.501720243265</v>
      </c>
      <c r="K28" s="699">
        <v>-77064.422506050236</v>
      </c>
      <c r="L28" s="365">
        <f t="shared" si="62"/>
        <v>-154710.28480070265</v>
      </c>
      <c r="M28" s="366">
        <f t="shared" si="63"/>
        <v>-309420.5696014053</v>
      </c>
      <c r="N28" s="209">
        <v>10</v>
      </c>
      <c r="O28" s="699">
        <v>-4320.9882413889673</v>
      </c>
      <c r="P28" s="699">
        <v>-310.35612271472377</v>
      </c>
      <c r="Q28" s="699">
        <v>-53249.923979148567</v>
      </c>
      <c r="R28" s="699">
        <v>-69492.590600433949</v>
      </c>
      <c r="S28" s="364">
        <f t="shared" si="64"/>
        <v>-127373.85894368621</v>
      </c>
      <c r="T28" s="702">
        <v>-4320.9882413889673</v>
      </c>
      <c r="U28" s="699">
        <v>-310.35612271472377</v>
      </c>
      <c r="V28" s="699">
        <v>-53249.923979148567</v>
      </c>
      <c r="W28" s="699">
        <v>-69492.590600433949</v>
      </c>
      <c r="X28" s="365">
        <f t="shared" si="65"/>
        <v>-127373.85894368621</v>
      </c>
      <c r="Y28" s="366">
        <f t="shared" si="66"/>
        <v>-254747.71788737242</v>
      </c>
      <c r="Z28" s="209">
        <v>10</v>
      </c>
      <c r="AA28" s="699">
        <v>-1492.7050288434614</v>
      </c>
      <c r="AB28" s="699">
        <v>-83.343715818531962</v>
      </c>
      <c r="AC28" s="699">
        <v>-14483.97932232841</v>
      </c>
      <c r="AD28" s="699">
        <v>-22126.575457523159</v>
      </c>
      <c r="AE28" s="364">
        <f t="shared" si="67"/>
        <v>-38186.603524513564</v>
      </c>
      <c r="AF28" s="702">
        <v>-1492.7050288434614</v>
      </c>
      <c r="AG28" s="699">
        <v>-83.343715818531962</v>
      </c>
      <c r="AH28" s="699">
        <v>-14483.97932232841</v>
      </c>
      <c r="AI28" s="699">
        <v>-22126.575457523159</v>
      </c>
      <c r="AJ28" s="365">
        <f t="shared" si="68"/>
        <v>-38186.603524513564</v>
      </c>
      <c r="AK28" s="366">
        <f t="shared" si="69"/>
        <v>-76373.207049027129</v>
      </c>
      <c r="AL28" s="209">
        <v>10</v>
      </c>
      <c r="AM28" s="699">
        <v>-4635.2419316718015</v>
      </c>
      <c r="AN28" s="699">
        <v>-373.85609667170047</v>
      </c>
      <c r="AO28" s="699">
        <v>-51545.926411815817</v>
      </c>
      <c r="AP28" s="699">
        <v>-64360.571197738464</v>
      </c>
      <c r="AQ28" s="364">
        <f t="shared" si="70"/>
        <v>-120915.59563789779</v>
      </c>
      <c r="AR28" s="702">
        <v>-4635.2419316718015</v>
      </c>
      <c r="AS28" s="699">
        <v>-373.85609667170047</v>
      </c>
      <c r="AT28" s="699">
        <v>-51545.926411815817</v>
      </c>
      <c r="AU28" s="699">
        <v>-64360.571197738464</v>
      </c>
      <c r="AV28" s="365">
        <f t="shared" si="71"/>
        <v>-120915.59563789779</v>
      </c>
      <c r="AW28" s="366">
        <f t="shared" si="72"/>
        <v>-241831.19127579557</v>
      </c>
      <c r="AX28" s="209">
        <v>10</v>
      </c>
      <c r="AY28" s="699">
        <v>-39.281711285354248</v>
      </c>
      <c r="AZ28" s="699">
        <v>-7.1437470701598826</v>
      </c>
      <c r="BA28" s="699">
        <v>-1618.7976889661163</v>
      </c>
      <c r="BB28" s="699">
        <v>-1682.6293123591756</v>
      </c>
      <c r="BC28" s="364">
        <f t="shared" si="73"/>
        <v>-3347.8524596808061</v>
      </c>
      <c r="BD28" s="702">
        <v>-39.281711285354248</v>
      </c>
      <c r="BE28" s="699">
        <v>-7.1437470701598826</v>
      </c>
      <c r="BF28" s="699">
        <v>-1618.7976889661163</v>
      </c>
      <c r="BG28" s="699">
        <v>-1682.6293123591756</v>
      </c>
      <c r="BH28" s="365">
        <f t="shared" si="74"/>
        <v>-3347.8524596808061</v>
      </c>
      <c r="BI28" s="366">
        <f t="shared" si="75"/>
        <v>-6695.7049193616122</v>
      </c>
      <c r="BJ28" s="209">
        <v>10</v>
      </c>
      <c r="BK28" s="699"/>
      <c r="BL28" s="699"/>
      <c r="BM28" s="699"/>
      <c r="BN28" s="699"/>
      <c r="BO28" s="364">
        <f t="shared" si="76"/>
        <v>0</v>
      </c>
      <c r="BP28" s="702"/>
      <c r="BQ28" s="699"/>
      <c r="BR28" s="699"/>
      <c r="BS28" s="699"/>
      <c r="BT28" s="365">
        <f t="shared" si="77"/>
        <v>0</v>
      </c>
      <c r="BU28" s="366">
        <f t="shared" si="78"/>
        <v>0</v>
      </c>
      <c r="BV28" s="209">
        <v>10</v>
      </c>
      <c r="BW28" s="699">
        <v>-157.12684514141699</v>
      </c>
      <c r="BX28" s="699">
        <v>-11.906245116933137</v>
      </c>
      <c r="BY28" s="699">
        <v>-937.19866203301478</v>
      </c>
      <c r="BZ28" s="699">
        <v>-1093.709053033464</v>
      </c>
      <c r="CA28" s="364">
        <f t="shared" si="79"/>
        <v>-2199.9408053248289</v>
      </c>
      <c r="CB28" s="702">
        <v>-157.12684514141699</v>
      </c>
      <c r="CC28" s="699">
        <v>-11.906245116933137</v>
      </c>
      <c r="CD28" s="699">
        <v>-937.19866203301478</v>
      </c>
      <c r="CE28" s="699">
        <v>-1093.709053033464</v>
      </c>
      <c r="CF28" s="365">
        <f t="shared" si="80"/>
        <v>-2199.9408053248289</v>
      </c>
      <c r="CG28" s="366">
        <f t="shared" si="81"/>
        <v>-4399.8816106496579</v>
      </c>
      <c r="CH28" s="209">
        <v>10</v>
      </c>
      <c r="CI28" s="365">
        <f t="shared" si="82"/>
        <v>-19012.34826211146</v>
      </c>
      <c r="CJ28" s="365">
        <f t="shared" si="82"/>
        <v>-1223.9619980207265</v>
      </c>
      <c r="CK28" s="365">
        <f t="shared" si="82"/>
        <v>-190677.32778453521</v>
      </c>
      <c r="CL28" s="365">
        <f t="shared" si="82"/>
        <v>-235820.49812713847</v>
      </c>
      <c r="CM28" s="367">
        <f t="shared" si="83"/>
        <v>-284284.08454971365</v>
      </c>
      <c r="CN28" s="365">
        <f t="shared" si="84"/>
        <v>-19012.34826211146</v>
      </c>
      <c r="CO28" s="365">
        <f t="shared" si="84"/>
        <v>-1223.9619980207265</v>
      </c>
      <c r="CP28" s="365">
        <f t="shared" si="84"/>
        <v>-190677.32778453521</v>
      </c>
      <c r="CQ28" s="365">
        <f t="shared" si="84"/>
        <v>-235820.49812713847</v>
      </c>
      <c r="CR28" s="367">
        <f t="shared" si="85"/>
        <v>-284284.08454971365</v>
      </c>
      <c r="CS28" s="365">
        <f t="shared" si="86"/>
        <v>-38024.69652422292</v>
      </c>
      <c r="CT28" s="365">
        <f t="shared" si="86"/>
        <v>-2447.9239960414529</v>
      </c>
      <c r="CU28" s="365">
        <f t="shared" si="86"/>
        <v>-381354.65556907043</v>
      </c>
      <c r="CV28" s="365">
        <f t="shared" si="86"/>
        <v>-471640.99625427695</v>
      </c>
      <c r="CW28" s="367">
        <f t="shared" si="87"/>
        <v>-568568.16909942741</v>
      </c>
      <c r="CX28" s="285"/>
      <c r="CZ28" s="285"/>
      <c r="DB28" s="285"/>
    </row>
    <row r="29" spans="1:135" ht="15.75" customHeight="1">
      <c r="A29" s="118" t="s">
        <v>214</v>
      </c>
      <c r="B29" s="209">
        <v>11</v>
      </c>
      <c r="C29" s="120">
        <f t="shared" ref="C29:F29" si="88">SUM(C24:C28)</f>
        <v>-8367.0045037804557</v>
      </c>
      <c r="D29" s="120">
        <f t="shared" si="88"/>
        <v>-437.35607062867729</v>
      </c>
      <c r="E29" s="120">
        <f t="shared" si="88"/>
        <v>-68841.501720243265</v>
      </c>
      <c r="F29" s="120">
        <f t="shared" si="88"/>
        <v>-77064.422506050236</v>
      </c>
      <c r="G29" s="364">
        <f t="shared" ref="G29" si="89">SUM(C29:F29)</f>
        <v>-154710.28480070265</v>
      </c>
      <c r="H29" s="198">
        <f t="shared" ref="H29:K29" si="90">SUM(H24:H28)</f>
        <v>-8367.0045037804557</v>
      </c>
      <c r="I29" s="120">
        <f t="shared" si="90"/>
        <v>-437.35607062867729</v>
      </c>
      <c r="J29" s="120">
        <f t="shared" si="90"/>
        <v>-68841.501720243265</v>
      </c>
      <c r="K29" s="120">
        <f t="shared" si="90"/>
        <v>-77064.422506050236</v>
      </c>
      <c r="L29" s="365">
        <f t="shared" ref="L29" si="91">SUM(H29:K29)</f>
        <v>-154710.28480070265</v>
      </c>
      <c r="M29" s="366">
        <f t="shared" ref="M29" si="92">SUM(G29,L29)</f>
        <v>-309420.5696014053</v>
      </c>
      <c r="N29" s="209">
        <v>11</v>
      </c>
      <c r="O29" s="120">
        <f t="shared" ref="O29:R29" si="93">SUM(O24:O28)</f>
        <v>-4320.9882413889673</v>
      </c>
      <c r="P29" s="120">
        <f t="shared" si="93"/>
        <v>-310.35612271472377</v>
      </c>
      <c r="Q29" s="120">
        <f t="shared" si="93"/>
        <v>-53249.923979148567</v>
      </c>
      <c r="R29" s="120">
        <f t="shared" si="93"/>
        <v>-69492.590600433949</v>
      </c>
      <c r="S29" s="364">
        <f t="shared" ref="S29" si="94">SUM(O29:R29)</f>
        <v>-127373.85894368621</v>
      </c>
      <c r="T29" s="198">
        <f t="shared" ref="T29:W29" si="95">SUM(T24:T28)</f>
        <v>-4320.9882413889673</v>
      </c>
      <c r="U29" s="120">
        <f t="shared" si="95"/>
        <v>-310.35612271472377</v>
      </c>
      <c r="V29" s="120">
        <f t="shared" si="95"/>
        <v>-53249.923979148567</v>
      </c>
      <c r="W29" s="120">
        <f t="shared" si="95"/>
        <v>-69492.590600433949</v>
      </c>
      <c r="X29" s="365">
        <f t="shared" ref="X29" si="96">SUM(T29:W29)</f>
        <v>-127373.85894368621</v>
      </c>
      <c r="Y29" s="366">
        <f t="shared" ref="Y29" si="97">SUM(S29,X29)</f>
        <v>-254747.71788737242</v>
      </c>
      <c r="Z29" s="209">
        <v>11</v>
      </c>
      <c r="AA29" s="120">
        <f t="shared" ref="AA29:AD29" si="98">SUM(AA24:AA28)</f>
        <v>-1492.7050288434614</v>
      </c>
      <c r="AB29" s="120">
        <f t="shared" si="98"/>
        <v>-83.343715818531962</v>
      </c>
      <c r="AC29" s="120">
        <f t="shared" si="98"/>
        <v>-14483.97932232841</v>
      </c>
      <c r="AD29" s="120">
        <f t="shared" si="98"/>
        <v>-22126.575457523159</v>
      </c>
      <c r="AE29" s="364">
        <f t="shared" ref="AE29" si="99">SUM(AA29:AD29)</f>
        <v>-38186.603524513564</v>
      </c>
      <c r="AF29" s="198">
        <f t="shared" ref="AF29:AI29" si="100">SUM(AF24:AF28)</f>
        <v>-1492.7050288434614</v>
      </c>
      <c r="AG29" s="120">
        <f t="shared" si="100"/>
        <v>-83.343715818531962</v>
      </c>
      <c r="AH29" s="120">
        <f t="shared" si="100"/>
        <v>-14483.97932232841</v>
      </c>
      <c r="AI29" s="120">
        <f t="shared" si="100"/>
        <v>-22126.575457523159</v>
      </c>
      <c r="AJ29" s="365">
        <f t="shared" ref="AJ29" si="101">SUM(AF29:AI29)</f>
        <v>-38186.603524513564</v>
      </c>
      <c r="AK29" s="366">
        <f t="shared" ref="AK29" si="102">SUM(AE29,AJ29)</f>
        <v>-76373.207049027129</v>
      </c>
      <c r="AL29" s="209">
        <v>11</v>
      </c>
      <c r="AM29" s="120">
        <f t="shared" ref="AM29:AP29" si="103">SUM(AM24:AM28)</f>
        <v>-4635.2419316718015</v>
      </c>
      <c r="AN29" s="120">
        <f t="shared" si="103"/>
        <v>-373.85609667170047</v>
      </c>
      <c r="AO29" s="120">
        <f t="shared" si="103"/>
        <v>-51545.926411815817</v>
      </c>
      <c r="AP29" s="120">
        <f t="shared" si="103"/>
        <v>-64360.571197738464</v>
      </c>
      <c r="AQ29" s="364">
        <f t="shared" ref="AQ29" si="104">SUM(AM29:AP29)</f>
        <v>-120915.59563789779</v>
      </c>
      <c r="AR29" s="198">
        <f t="shared" ref="AR29:AU29" si="105">SUM(AR24:AR28)</f>
        <v>-4635.2419316718015</v>
      </c>
      <c r="AS29" s="120">
        <f t="shared" si="105"/>
        <v>-373.85609667170047</v>
      </c>
      <c r="AT29" s="120">
        <f t="shared" si="105"/>
        <v>-51545.926411815817</v>
      </c>
      <c r="AU29" s="120">
        <f t="shared" si="105"/>
        <v>-64360.571197738464</v>
      </c>
      <c r="AV29" s="365">
        <f t="shared" ref="AV29" si="106">SUM(AR29:AU29)</f>
        <v>-120915.59563789779</v>
      </c>
      <c r="AW29" s="366">
        <f t="shared" ref="AW29" si="107">SUM(AQ29,AV29)</f>
        <v>-241831.19127579557</v>
      </c>
      <c r="AX29" s="209">
        <v>11</v>
      </c>
      <c r="AY29" s="120">
        <f t="shared" ref="AY29:BB29" si="108">SUM(AY24:AY28)</f>
        <v>-39.281711285354248</v>
      </c>
      <c r="AZ29" s="120">
        <f t="shared" si="108"/>
        <v>-7.1437470701598826</v>
      </c>
      <c r="BA29" s="120">
        <f t="shared" si="108"/>
        <v>-1618.7976889661163</v>
      </c>
      <c r="BB29" s="120">
        <f t="shared" si="108"/>
        <v>-1682.6293123591756</v>
      </c>
      <c r="BC29" s="364">
        <f t="shared" ref="BC29" si="109">SUM(AY29:BB29)</f>
        <v>-3347.8524596808061</v>
      </c>
      <c r="BD29" s="198">
        <f t="shared" ref="BD29:BG29" si="110">SUM(BD24:BD28)</f>
        <v>-39.281711285354248</v>
      </c>
      <c r="BE29" s="120">
        <f t="shared" si="110"/>
        <v>-7.1437470701598826</v>
      </c>
      <c r="BF29" s="120">
        <f t="shared" si="110"/>
        <v>-1618.7976889661163</v>
      </c>
      <c r="BG29" s="120">
        <f t="shared" si="110"/>
        <v>-1682.6293123591756</v>
      </c>
      <c r="BH29" s="365">
        <f t="shared" ref="BH29" si="111">SUM(BD29:BG29)</f>
        <v>-3347.8524596808061</v>
      </c>
      <c r="BI29" s="366">
        <f t="shared" ref="BI29" si="112">SUM(BC29,BH29)</f>
        <v>-6695.7049193616122</v>
      </c>
      <c r="BJ29" s="209">
        <v>11</v>
      </c>
      <c r="BK29" s="120">
        <f t="shared" ref="BK29:BN29" si="113">SUM(BK24:BK28)</f>
        <v>0</v>
      </c>
      <c r="BL29" s="120">
        <f t="shared" si="113"/>
        <v>0</v>
      </c>
      <c r="BM29" s="120">
        <f t="shared" si="113"/>
        <v>0</v>
      </c>
      <c r="BN29" s="120">
        <f t="shared" si="113"/>
        <v>0</v>
      </c>
      <c r="BO29" s="364">
        <f t="shared" ref="BO29" si="114">SUM(BK29:BN29)</f>
        <v>0</v>
      </c>
      <c r="BP29" s="198">
        <f t="shared" ref="BP29:BS29" si="115">SUM(BP24:BP28)</f>
        <v>0</v>
      </c>
      <c r="BQ29" s="120">
        <f t="shared" si="115"/>
        <v>0</v>
      </c>
      <c r="BR29" s="120">
        <f t="shared" si="115"/>
        <v>0</v>
      </c>
      <c r="BS29" s="120">
        <f t="shared" si="115"/>
        <v>0</v>
      </c>
      <c r="BT29" s="365">
        <f t="shared" ref="BT29" si="116">SUM(BP29:BS29)</f>
        <v>0</v>
      </c>
      <c r="BU29" s="366">
        <f t="shared" ref="BU29" si="117">SUM(BO29,BT29)</f>
        <v>0</v>
      </c>
      <c r="BV29" s="209">
        <v>11</v>
      </c>
      <c r="BW29" s="120">
        <f t="shared" ref="BW29:BZ29" si="118">SUM(BW24:BW28)</f>
        <v>-157.12684514141699</v>
      </c>
      <c r="BX29" s="120">
        <f t="shared" si="118"/>
        <v>-11.906245116933137</v>
      </c>
      <c r="BY29" s="120">
        <f t="shared" si="118"/>
        <v>-937.19866203301478</v>
      </c>
      <c r="BZ29" s="120">
        <f t="shared" si="118"/>
        <v>-1093.709053033464</v>
      </c>
      <c r="CA29" s="364">
        <f t="shared" ref="CA29" si="119">SUM(BW29:BZ29)</f>
        <v>-2199.9408053248289</v>
      </c>
      <c r="CB29" s="198">
        <f t="shared" ref="CB29:CE29" si="120">SUM(CB24:CB28)</f>
        <v>-157.12684514141699</v>
      </c>
      <c r="CC29" s="120">
        <f t="shared" si="120"/>
        <v>-11.906245116933137</v>
      </c>
      <c r="CD29" s="120">
        <f t="shared" si="120"/>
        <v>-937.19866203301478</v>
      </c>
      <c r="CE29" s="120">
        <f t="shared" si="120"/>
        <v>-1093.709053033464</v>
      </c>
      <c r="CF29" s="365">
        <f t="shared" si="80"/>
        <v>-2199.9408053248289</v>
      </c>
      <c r="CG29" s="366">
        <f t="shared" si="81"/>
        <v>-4399.8816106496579</v>
      </c>
      <c r="CH29" s="209">
        <v>11</v>
      </c>
      <c r="CI29" s="365">
        <f t="shared" si="82"/>
        <v>-19012.34826211146</v>
      </c>
      <c r="CJ29" s="365">
        <f t="shared" si="82"/>
        <v>-1223.9619980207265</v>
      </c>
      <c r="CK29" s="365">
        <f t="shared" si="82"/>
        <v>-190677.32778453521</v>
      </c>
      <c r="CL29" s="365">
        <f t="shared" si="82"/>
        <v>-235820.49812713847</v>
      </c>
      <c r="CM29" s="367">
        <f t="shared" si="83"/>
        <v>-284284.08454971365</v>
      </c>
      <c r="CN29" s="365">
        <f t="shared" si="84"/>
        <v>-19012.34826211146</v>
      </c>
      <c r="CO29" s="365">
        <f t="shared" si="84"/>
        <v>-1223.9619980207265</v>
      </c>
      <c r="CP29" s="365">
        <f t="shared" si="84"/>
        <v>-190677.32778453521</v>
      </c>
      <c r="CQ29" s="365">
        <f t="shared" si="84"/>
        <v>-235820.49812713847</v>
      </c>
      <c r="CR29" s="367">
        <f t="shared" si="85"/>
        <v>-284284.08454971365</v>
      </c>
      <c r="CS29" s="365">
        <f t="shared" si="86"/>
        <v>-38024.69652422292</v>
      </c>
      <c r="CT29" s="365">
        <f t="shared" si="86"/>
        <v>-2447.9239960414529</v>
      </c>
      <c r="CU29" s="365">
        <f t="shared" si="86"/>
        <v>-381354.65556907043</v>
      </c>
      <c r="CV29" s="365">
        <f t="shared" si="86"/>
        <v>-471640.99625427695</v>
      </c>
      <c r="CW29" s="367">
        <f t="shared" si="87"/>
        <v>-568568.16909942741</v>
      </c>
    </row>
    <row r="30" spans="1:135" ht="15.75" customHeight="1">
      <c r="A30" s="118" t="s">
        <v>1384</v>
      </c>
      <c r="B30" s="209"/>
      <c r="C30" s="170" t="s">
        <v>1362</v>
      </c>
      <c r="D30" s="170" t="s">
        <v>1362</v>
      </c>
      <c r="E30" s="170" t="s">
        <v>1362</v>
      </c>
      <c r="F30" s="170" t="s">
        <v>1362</v>
      </c>
      <c r="G30" s="333"/>
      <c r="H30" s="334" t="s">
        <v>1362</v>
      </c>
      <c r="I30" s="170" t="s">
        <v>1362</v>
      </c>
      <c r="J30" s="170" t="s">
        <v>1362</v>
      </c>
      <c r="K30" s="170" t="s">
        <v>1362</v>
      </c>
      <c r="L30" s="335"/>
      <c r="M30" s="334" t="s">
        <v>1362</v>
      </c>
      <c r="N30" s="209"/>
      <c r="O30" s="170" t="s">
        <v>1362</v>
      </c>
      <c r="P30" s="170" t="s">
        <v>1362</v>
      </c>
      <c r="Q30" s="170" t="s">
        <v>1362</v>
      </c>
      <c r="R30" s="170" t="s">
        <v>1362</v>
      </c>
      <c r="S30" s="333"/>
      <c r="T30" s="334" t="s">
        <v>1362</v>
      </c>
      <c r="U30" s="170" t="s">
        <v>1362</v>
      </c>
      <c r="V30" s="170" t="s">
        <v>1362</v>
      </c>
      <c r="W30" s="170" t="s">
        <v>1362</v>
      </c>
      <c r="X30" s="335"/>
      <c r="Y30" s="334" t="s">
        <v>1362</v>
      </c>
      <c r="Z30" s="209"/>
      <c r="AA30" s="170" t="s">
        <v>1362</v>
      </c>
      <c r="AB30" s="170" t="s">
        <v>1362</v>
      </c>
      <c r="AC30" s="170" t="s">
        <v>1362</v>
      </c>
      <c r="AD30" s="170" t="s">
        <v>1362</v>
      </c>
      <c r="AE30" s="333"/>
      <c r="AF30" s="334" t="s">
        <v>1362</v>
      </c>
      <c r="AG30" s="170" t="s">
        <v>1362</v>
      </c>
      <c r="AH30" s="170" t="s">
        <v>1362</v>
      </c>
      <c r="AI30" s="170" t="s">
        <v>1362</v>
      </c>
      <c r="AJ30" s="335"/>
      <c r="AK30" s="334" t="s">
        <v>1362</v>
      </c>
      <c r="AL30" s="209"/>
      <c r="AM30" s="170" t="s">
        <v>1362</v>
      </c>
      <c r="AN30" s="170" t="s">
        <v>1362</v>
      </c>
      <c r="AO30" s="170" t="s">
        <v>1362</v>
      </c>
      <c r="AP30" s="170" t="s">
        <v>1362</v>
      </c>
      <c r="AQ30" s="333"/>
      <c r="AR30" s="334" t="s">
        <v>1362</v>
      </c>
      <c r="AS30" s="170" t="s">
        <v>1362</v>
      </c>
      <c r="AT30" s="170" t="s">
        <v>1362</v>
      </c>
      <c r="AU30" s="170" t="s">
        <v>1362</v>
      </c>
      <c r="AV30" s="335"/>
      <c r="AW30" s="334" t="s">
        <v>1362</v>
      </c>
      <c r="AX30" s="209"/>
      <c r="AY30" s="170" t="s">
        <v>1362</v>
      </c>
      <c r="AZ30" s="170" t="s">
        <v>1362</v>
      </c>
      <c r="BA30" s="170" t="s">
        <v>1362</v>
      </c>
      <c r="BB30" s="170" t="s">
        <v>1362</v>
      </c>
      <c r="BC30" s="333"/>
      <c r="BD30" s="334" t="s">
        <v>1362</v>
      </c>
      <c r="BE30" s="170" t="s">
        <v>1362</v>
      </c>
      <c r="BF30" s="170" t="s">
        <v>1362</v>
      </c>
      <c r="BG30" s="170" t="s">
        <v>1362</v>
      </c>
      <c r="BH30" s="335"/>
      <c r="BI30" s="334" t="s">
        <v>1362</v>
      </c>
      <c r="BJ30" s="209"/>
      <c r="BK30" s="170" t="s">
        <v>1362</v>
      </c>
      <c r="BL30" s="170" t="s">
        <v>1362</v>
      </c>
      <c r="BM30" s="170" t="s">
        <v>1362</v>
      </c>
      <c r="BN30" s="170" t="s">
        <v>1362</v>
      </c>
      <c r="BO30" s="333"/>
      <c r="BP30" s="334" t="s">
        <v>1362</v>
      </c>
      <c r="BQ30" s="170" t="s">
        <v>1362</v>
      </c>
      <c r="BR30" s="170" t="s">
        <v>1362</v>
      </c>
      <c r="BS30" s="170" t="s">
        <v>1362</v>
      </c>
      <c r="BT30" s="335"/>
      <c r="BU30" s="334" t="s">
        <v>1362</v>
      </c>
      <c r="BV30" s="209"/>
      <c r="BW30" s="170" t="s">
        <v>1362</v>
      </c>
      <c r="BX30" s="170" t="s">
        <v>1362</v>
      </c>
      <c r="BY30" s="170" t="s">
        <v>1362</v>
      </c>
      <c r="BZ30" s="170" t="s">
        <v>1362</v>
      </c>
      <c r="CA30" s="333"/>
      <c r="CB30" s="334" t="s">
        <v>1362</v>
      </c>
      <c r="CC30" s="170" t="s">
        <v>1362</v>
      </c>
      <c r="CD30" s="170" t="s">
        <v>1362</v>
      </c>
      <c r="CE30" s="170" t="s">
        <v>1362</v>
      </c>
      <c r="CF30" s="335"/>
      <c r="CG30" s="334" t="s">
        <v>1362</v>
      </c>
      <c r="CH30" s="209"/>
      <c r="CI30" s="335"/>
      <c r="CJ30" s="335"/>
      <c r="CK30" s="335"/>
      <c r="CL30" s="335"/>
      <c r="CM30" s="170"/>
      <c r="CN30" s="335"/>
      <c r="CO30" s="335"/>
      <c r="CP30" s="335"/>
      <c r="CQ30" s="335"/>
      <c r="CR30" s="170"/>
      <c r="CS30" s="335"/>
      <c r="CT30" s="335"/>
      <c r="CU30" s="335"/>
      <c r="CV30" s="335"/>
      <c r="CW30" s="170"/>
    </row>
    <row r="31" spans="1:135" s="14" customFormat="1" ht="15.75" customHeight="1">
      <c r="A31" s="16" t="s">
        <v>1385</v>
      </c>
      <c r="B31" s="209">
        <v>12</v>
      </c>
      <c r="C31" s="197">
        <f t="shared" ref="C31:M31" si="121">C22+C29</f>
        <v>67131.90167145626</v>
      </c>
      <c r="D31" s="197">
        <f t="shared" si="121"/>
        <v>195797.40419475932</v>
      </c>
      <c r="E31" s="197">
        <f t="shared" si="121"/>
        <v>200562.916614132</v>
      </c>
      <c r="F31" s="197">
        <f t="shared" si="121"/>
        <v>212072.71961114855</v>
      </c>
      <c r="G31" s="202">
        <f t="shared" si="121"/>
        <v>675564.9420914962</v>
      </c>
      <c r="H31" s="199">
        <f t="shared" si="121"/>
        <v>319207.68062613049</v>
      </c>
      <c r="I31" s="197">
        <f t="shared" si="121"/>
        <v>677386.48325622152</v>
      </c>
      <c r="J31" s="197">
        <f t="shared" si="121"/>
        <v>970248.34966501791</v>
      </c>
      <c r="K31" s="197">
        <f t="shared" si="121"/>
        <v>1243963.5245016601</v>
      </c>
      <c r="L31" s="200">
        <f t="shared" si="121"/>
        <v>3210806.0380490301</v>
      </c>
      <c r="M31" s="199">
        <f t="shared" si="121"/>
        <v>3886370.9801405258</v>
      </c>
      <c r="N31" s="209">
        <v>12</v>
      </c>
      <c r="O31" s="197">
        <f t="shared" ref="O31:Y31" si="122">O22+O29</f>
        <v>86832.642641109094</v>
      </c>
      <c r="P31" s="197">
        <f t="shared" si="122"/>
        <v>331299.79314160033</v>
      </c>
      <c r="Q31" s="197">
        <f t="shared" si="122"/>
        <v>459693.04207403836</v>
      </c>
      <c r="R31" s="197">
        <f t="shared" si="122"/>
        <v>625588.37162279873</v>
      </c>
      <c r="S31" s="202">
        <f t="shared" si="122"/>
        <v>1503413.8494795465</v>
      </c>
      <c r="T31" s="199">
        <f t="shared" si="122"/>
        <v>240947.21958864419</v>
      </c>
      <c r="U31" s="197">
        <f t="shared" si="122"/>
        <v>859189.86622934137</v>
      </c>
      <c r="V31" s="197">
        <f t="shared" si="122"/>
        <v>1220337.11412833</v>
      </c>
      <c r="W31" s="197">
        <f t="shared" si="122"/>
        <v>1423754.3207203366</v>
      </c>
      <c r="X31" s="200">
        <f t="shared" si="122"/>
        <v>3744228.5206666519</v>
      </c>
      <c r="Y31" s="199">
        <f t="shared" si="122"/>
        <v>5247642.3701461982</v>
      </c>
      <c r="Z31" s="209">
        <v>12</v>
      </c>
      <c r="AA31" s="197">
        <f t="shared" ref="AA31:AK31" si="123">AA22+AA29</f>
        <v>54849.162668927536</v>
      </c>
      <c r="AB31" s="197">
        <f t="shared" si="123"/>
        <v>137159.6673428544</v>
      </c>
      <c r="AC31" s="197">
        <f t="shared" si="123"/>
        <v>213921.9790712276</v>
      </c>
      <c r="AD31" s="197">
        <f t="shared" si="123"/>
        <v>337579.23983013316</v>
      </c>
      <c r="AE31" s="202">
        <f t="shared" si="123"/>
        <v>743510.04891314264</v>
      </c>
      <c r="AF31" s="199">
        <f t="shared" si="123"/>
        <v>118029.90031512149</v>
      </c>
      <c r="AG31" s="197">
        <f t="shared" si="123"/>
        <v>303422.42862797464</v>
      </c>
      <c r="AH31" s="197">
        <f t="shared" si="123"/>
        <v>454194.19322825939</v>
      </c>
      <c r="AI31" s="197">
        <f t="shared" si="123"/>
        <v>540135.99834618974</v>
      </c>
      <c r="AJ31" s="200">
        <f t="shared" si="123"/>
        <v>1415782.5205175453</v>
      </c>
      <c r="AK31" s="199">
        <f t="shared" si="123"/>
        <v>2159292.5694306879</v>
      </c>
      <c r="AL31" s="209">
        <v>12</v>
      </c>
      <c r="AM31" s="197">
        <f t="shared" ref="AM31:AW31" si="124">AM22+AM29</f>
        <v>297624.87714803708</v>
      </c>
      <c r="AN31" s="197">
        <f t="shared" si="124"/>
        <v>1323961.7171907127</v>
      </c>
      <c r="AO31" s="197">
        <f t="shared" si="124"/>
        <v>1754747.6710210908</v>
      </c>
      <c r="AP31" s="197">
        <f t="shared" si="124"/>
        <v>2418141.7128541437</v>
      </c>
      <c r="AQ31" s="202">
        <f t="shared" si="124"/>
        <v>5794475.9782139836</v>
      </c>
      <c r="AR31" s="199">
        <f t="shared" si="124"/>
        <v>437196.30528870947</v>
      </c>
      <c r="AS31" s="197">
        <f t="shared" si="124"/>
        <v>1218612.733960124</v>
      </c>
      <c r="AT31" s="197">
        <f t="shared" si="124"/>
        <v>1446833.2704805918</v>
      </c>
      <c r="AU31" s="197">
        <f t="shared" si="124"/>
        <v>1734034.8086451318</v>
      </c>
      <c r="AV31" s="200">
        <f t="shared" si="124"/>
        <v>4836677.1183745563</v>
      </c>
      <c r="AW31" s="199">
        <f t="shared" si="124"/>
        <v>10631153.096588539</v>
      </c>
      <c r="AX31" s="209">
        <v>12</v>
      </c>
      <c r="AY31" s="197">
        <f t="shared" ref="AY31:BI31" si="125">AY22+AY29</f>
        <v>8693.229029041353</v>
      </c>
      <c r="AZ31" s="197">
        <f t="shared" si="125"/>
        <v>78585.452915870192</v>
      </c>
      <c r="BA31" s="197">
        <f t="shared" si="125"/>
        <v>149956.66188276684</v>
      </c>
      <c r="BB31" s="197">
        <f t="shared" si="125"/>
        <v>185264.34962454063</v>
      </c>
      <c r="BC31" s="202">
        <f t="shared" si="125"/>
        <v>422499.69345221901</v>
      </c>
      <c r="BD31" s="199">
        <f t="shared" si="125"/>
        <v>4606.4155372326304</v>
      </c>
      <c r="BE31" s="197">
        <f t="shared" si="125"/>
        <v>54445.961978622276</v>
      </c>
      <c r="BF31" s="197">
        <f t="shared" si="125"/>
        <v>46691.877390330657</v>
      </c>
      <c r="BG31" s="197">
        <f t="shared" si="125"/>
        <v>33423.064141937604</v>
      </c>
      <c r="BH31" s="200">
        <f t="shared" si="125"/>
        <v>139167.31904812314</v>
      </c>
      <c r="BI31" s="199">
        <f t="shared" si="125"/>
        <v>561667.0125003421</v>
      </c>
      <c r="BJ31" s="209">
        <v>12</v>
      </c>
      <c r="BK31" s="197">
        <f t="shared" ref="BK31:BU31" si="126">BK22+BK29</f>
        <v>0</v>
      </c>
      <c r="BL31" s="197">
        <f t="shared" si="126"/>
        <v>0</v>
      </c>
      <c r="BM31" s="197">
        <f t="shared" si="126"/>
        <v>0</v>
      </c>
      <c r="BN31" s="197">
        <f t="shared" si="126"/>
        <v>0</v>
      </c>
      <c r="BO31" s="202">
        <f t="shared" si="126"/>
        <v>0</v>
      </c>
      <c r="BP31" s="199">
        <f t="shared" si="126"/>
        <v>0</v>
      </c>
      <c r="BQ31" s="197">
        <f t="shared" si="126"/>
        <v>0</v>
      </c>
      <c r="BR31" s="197">
        <f t="shared" si="126"/>
        <v>0</v>
      </c>
      <c r="BS31" s="197">
        <f t="shared" si="126"/>
        <v>0</v>
      </c>
      <c r="BT31" s="200">
        <f t="shared" si="126"/>
        <v>0</v>
      </c>
      <c r="BU31" s="199">
        <f t="shared" si="126"/>
        <v>0</v>
      </c>
      <c r="BV31" s="209">
        <v>12</v>
      </c>
      <c r="BW31" s="197">
        <f t="shared" ref="BW31:CG31" si="127">BW22+BW29</f>
        <v>32466.432408319626</v>
      </c>
      <c r="BX31" s="197">
        <f t="shared" si="127"/>
        <v>97858.771515266213</v>
      </c>
      <c r="BY31" s="197">
        <f t="shared" si="127"/>
        <v>75004.71812412281</v>
      </c>
      <c r="BZ31" s="197">
        <f t="shared" si="127"/>
        <v>119422.15291176598</v>
      </c>
      <c r="CA31" s="202">
        <f t="shared" si="127"/>
        <v>324752.07495947467</v>
      </c>
      <c r="CB31" s="199">
        <f t="shared" si="127"/>
        <v>20410.056328891969</v>
      </c>
      <c r="CC31" s="197">
        <f t="shared" si="127"/>
        <v>76153.585601983228</v>
      </c>
      <c r="CD31" s="197">
        <f t="shared" si="127"/>
        <v>84863.145723279013</v>
      </c>
      <c r="CE31" s="197">
        <f t="shared" si="127"/>
        <v>97407.795834054952</v>
      </c>
      <c r="CF31" s="200">
        <f t="shared" si="127"/>
        <v>278834.58348820917</v>
      </c>
      <c r="CG31" s="199">
        <f t="shared" si="127"/>
        <v>603586.65844768379</v>
      </c>
      <c r="CH31" s="209">
        <v>12</v>
      </c>
      <c r="CI31" s="200">
        <f t="shared" ref="CI31:CL31" si="128">CI22+CI29</f>
        <v>547598.24556689104</v>
      </c>
      <c r="CJ31" s="200">
        <f t="shared" si="128"/>
        <v>2164662.8063010629</v>
      </c>
      <c r="CK31" s="200">
        <f t="shared" si="128"/>
        <v>2853886.9887873787</v>
      </c>
      <c r="CL31" s="200">
        <f t="shared" si="128"/>
        <v>3898068.5464545311</v>
      </c>
      <c r="CM31" s="197">
        <f>SUM(CA31,BO31,S31,G31)</f>
        <v>2503730.8665305171</v>
      </c>
      <c r="CN31" s="200">
        <f t="shared" ref="CN31:CQ31" si="129">CN22+CN29</f>
        <v>1140397.5776847303</v>
      </c>
      <c r="CO31" s="200">
        <f t="shared" si="129"/>
        <v>3189211.059654267</v>
      </c>
      <c r="CP31" s="200">
        <f t="shared" si="129"/>
        <v>4223167.9506158084</v>
      </c>
      <c r="CQ31" s="200">
        <f t="shared" si="129"/>
        <v>5072719.51218931</v>
      </c>
      <c r="CR31" s="197">
        <f>SUM(CD31,BR31,V31,J31)</f>
        <v>2275448.6095166272</v>
      </c>
      <c r="CS31" s="200">
        <f t="shared" ref="CS31:CV31" si="130">CS22+CS29</f>
        <v>1687995.8232516213</v>
      </c>
      <c r="CT31" s="200">
        <f t="shared" si="130"/>
        <v>5353873.8659553295</v>
      </c>
      <c r="CU31" s="200">
        <f t="shared" si="130"/>
        <v>7077054.9394031875</v>
      </c>
      <c r="CV31" s="200">
        <f t="shared" si="130"/>
        <v>8970788.0586438403</v>
      </c>
      <c r="CW31" s="197">
        <f>SUM(CG31,BU31,Y31,M31)</f>
        <v>9737600.0087344088</v>
      </c>
      <c r="CX31" s="283"/>
      <c r="CY31" s="283"/>
      <c r="CZ31" s="283"/>
      <c r="DA31" s="283"/>
      <c r="DB31" s="283"/>
      <c r="DC31" s="284"/>
      <c r="DD31" s="284"/>
      <c r="DE31" s="284"/>
      <c r="DF31" s="284"/>
      <c r="DG31" s="284"/>
      <c r="DH31" s="284"/>
      <c r="DI31" s="284"/>
      <c r="DJ31" s="284"/>
      <c r="DK31" s="284"/>
      <c r="DL31" s="284"/>
      <c r="DM31" s="284"/>
      <c r="DN31" s="284"/>
      <c r="DO31" s="284"/>
      <c r="DP31" s="284"/>
      <c r="DQ31" s="284"/>
      <c r="DR31" s="284"/>
      <c r="DS31" s="284"/>
      <c r="DT31" s="284"/>
      <c r="DU31" s="284"/>
      <c r="DV31" s="284"/>
      <c r="DW31" s="284"/>
      <c r="DX31" s="284"/>
      <c r="DY31" s="284"/>
      <c r="DZ31" s="284"/>
      <c r="EA31" s="284"/>
      <c r="EB31" s="284"/>
      <c r="EC31" s="284"/>
      <c r="ED31" s="284"/>
      <c r="EE31" s="284"/>
    </row>
    <row r="32" spans="1:135" ht="15.75" customHeight="1">
      <c r="B32" s="176"/>
      <c r="C32" s="161"/>
      <c r="D32" s="161"/>
      <c r="E32" s="161"/>
      <c r="F32" s="161"/>
      <c r="G32" s="336"/>
      <c r="H32" s="337"/>
      <c r="I32" s="161"/>
      <c r="J32" s="161"/>
      <c r="K32" s="161"/>
      <c r="L32" s="161"/>
      <c r="M32" s="337"/>
      <c r="N32" s="176"/>
      <c r="O32" s="161"/>
      <c r="P32" s="161"/>
      <c r="Q32" s="161"/>
      <c r="R32" s="161"/>
      <c r="S32" s="336"/>
      <c r="T32" s="337"/>
      <c r="U32" s="161"/>
      <c r="V32" s="161"/>
      <c r="W32" s="161"/>
      <c r="X32" s="161"/>
      <c r="Y32" s="337"/>
      <c r="Z32" s="176"/>
      <c r="AA32" s="161"/>
      <c r="AB32" s="161"/>
      <c r="AC32" s="161"/>
      <c r="AD32" s="161"/>
      <c r="AE32" s="336"/>
      <c r="AF32" s="337"/>
      <c r="AG32" s="161"/>
      <c r="AH32" s="161"/>
      <c r="AI32" s="161"/>
      <c r="AJ32" s="161"/>
      <c r="AK32" s="337"/>
      <c r="AL32" s="176"/>
      <c r="AM32" s="161"/>
      <c r="AN32" s="161"/>
      <c r="AO32" s="161"/>
      <c r="AP32" s="161"/>
      <c r="AQ32" s="336"/>
      <c r="AR32" s="337"/>
      <c r="AS32" s="161"/>
      <c r="AT32" s="161"/>
      <c r="AU32" s="161"/>
      <c r="AV32" s="161"/>
      <c r="AW32" s="337"/>
      <c r="AX32" s="176"/>
      <c r="AY32" s="161"/>
      <c r="AZ32" s="161"/>
      <c r="BA32" s="161"/>
      <c r="BB32" s="161"/>
      <c r="BC32" s="336"/>
      <c r="BD32" s="337"/>
      <c r="BE32" s="161"/>
      <c r="BF32" s="161"/>
      <c r="BG32" s="161"/>
      <c r="BH32" s="161"/>
      <c r="BI32" s="337"/>
      <c r="BJ32" s="176"/>
      <c r="BK32" s="161"/>
      <c r="BL32" s="161"/>
      <c r="BM32" s="161"/>
      <c r="BN32" s="161"/>
      <c r="BO32" s="336"/>
      <c r="BP32" s="337"/>
      <c r="BQ32" s="161"/>
      <c r="BR32" s="161"/>
      <c r="BS32" s="161"/>
      <c r="BT32" s="161"/>
      <c r="BU32" s="337"/>
      <c r="BV32" s="176"/>
      <c r="BW32" s="161"/>
      <c r="BX32" s="161"/>
      <c r="BY32" s="161"/>
      <c r="BZ32" s="161"/>
      <c r="CA32" s="336"/>
      <c r="CB32" s="337"/>
      <c r="CC32" s="161"/>
      <c r="CD32" s="161"/>
      <c r="CE32" s="161"/>
      <c r="CF32" s="161"/>
      <c r="CG32" s="337"/>
      <c r="CH32" s="176"/>
      <c r="CI32" s="161"/>
      <c r="CJ32" s="161"/>
      <c r="CK32" s="161"/>
      <c r="CL32" s="161"/>
      <c r="CM32" s="369"/>
      <c r="CN32" s="161"/>
      <c r="CO32" s="161"/>
      <c r="CP32" s="161"/>
      <c r="CQ32" s="161"/>
      <c r="CR32" s="369"/>
      <c r="CS32" s="161"/>
      <c r="CT32" s="161"/>
      <c r="CU32" s="161"/>
      <c r="CV32" s="161"/>
      <c r="CW32" s="369"/>
      <c r="CX32" s="285"/>
      <c r="CY32" s="285"/>
      <c r="CZ32" s="285"/>
      <c r="DA32" s="285"/>
      <c r="DB32" s="285"/>
    </row>
    <row r="33" spans="1:106" ht="15.75" customHeight="1">
      <c r="A33" s="16" t="s">
        <v>217</v>
      </c>
      <c r="B33" s="176"/>
      <c r="C33" s="161"/>
      <c r="D33" s="161"/>
      <c r="E33" s="161"/>
      <c r="F33" s="161"/>
      <c r="G33" s="336"/>
      <c r="H33" s="337"/>
      <c r="I33" s="161"/>
      <c r="J33" s="161"/>
      <c r="K33" s="161"/>
      <c r="L33" s="161"/>
      <c r="M33" s="337"/>
      <c r="N33" s="176"/>
      <c r="O33" s="161"/>
      <c r="P33" s="161"/>
      <c r="Q33" s="161"/>
      <c r="R33" s="161"/>
      <c r="S33" s="336"/>
      <c r="T33" s="337"/>
      <c r="U33" s="161"/>
      <c r="V33" s="161"/>
      <c r="W33" s="161"/>
      <c r="X33" s="161"/>
      <c r="Y33" s="337"/>
      <c r="Z33" s="176"/>
      <c r="AA33" s="161"/>
      <c r="AB33" s="161"/>
      <c r="AC33" s="161"/>
      <c r="AD33" s="161"/>
      <c r="AE33" s="336"/>
      <c r="AF33" s="337"/>
      <c r="AG33" s="161"/>
      <c r="AH33" s="161"/>
      <c r="AI33" s="161"/>
      <c r="AJ33" s="161"/>
      <c r="AK33" s="337"/>
      <c r="AL33" s="176"/>
      <c r="AM33" s="161"/>
      <c r="AN33" s="161"/>
      <c r="AO33" s="161"/>
      <c r="AP33" s="161"/>
      <c r="AQ33" s="336"/>
      <c r="AR33" s="337"/>
      <c r="AS33" s="161"/>
      <c r="AT33" s="161"/>
      <c r="AU33" s="161"/>
      <c r="AV33" s="161"/>
      <c r="AW33" s="337"/>
      <c r="AX33" s="176"/>
      <c r="AY33" s="161"/>
      <c r="AZ33" s="161"/>
      <c r="BA33" s="161"/>
      <c r="BB33" s="161"/>
      <c r="BC33" s="336"/>
      <c r="BD33" s="337"/>
      <c r="BE33" s="161"/>
      <c r="BF33" s="161"/>
      <c r="BG33" s="161"/>
      <c r="BH33" s="161"/>
      <c r="BI33" s="337"/>
      <c r="BJ33" s="176"/>
      <c r="BK33" s="161"/>
      <c r="BL33" s="161"/>
      <c r="BM33" s="161"/>
      <c r="BN33" s="161"/>
      <c r="BO33" s="336"/>
      <c r="BP33" s="337"/>
      <c r="BQ33" s="161"/>
      <c r="BR33" s="161"/>
      <c r="BS33" s="161"/>
      <c r="BT33" s="161"/>
      <c r="BU33" s="337"/>
      <c r="BV33" s="176"/>
      <c r="BW33" s="161"/>
      <c r="BX33" s="161"/>
      <c r="BY33" s="161"/>
      <c r="BZ33" s="161"/>
      <c r="CA33" s="336"/>
      <c r="CB33" s="337"/>
      <c r="CC33" s="161"/>
      <c r="CD33" s="161"/>
      <c r="CE33" s="161"/>
      <c r="CF33" s="161"/>
      <c r="CG33" s="337"/>
      <c r="CH33" s="176"/>
      <c r="CI33" s="161"/>
      <c r="CJ33" s="161"/>
      <c r="CK33" s="161"/>
      <c r="CL33" s="161"/>
      <c r="CM33" s="369"/>
      <c r="CN33" s="161"/>
      <c r="CO33" s="161"/>
      <c r="CP33" s="161"/>
      <c r="CQ33" s="161"/>
      <c r="CR33" s="369"/>
      <c r="CS33" s="161"/>
      <c r="CT33" s="161"/>
      <c r="CU33" s="161"/>
      <c r="CV33" s="161"/>
      <c r="CW33" s="369"/>
      <c r="CX33" s="285"/>
      <c r="CZ33" s="285"/>
      <c r="DB33" s="285"/>
    </row>
    <row r="34" spans="1:106" ht="15.75" customHeight="1">
      <c r="A34" s="79" t="s">
        <v>219</v>
      </c>
      <c r="B34" s="209">
        <v>13</v>
      </c>
      <c r="C34" s="699">
        <v>38277.357483701198</v>
      </c>
      <c r="D34" s="699">
        <v>42322.784079082281</v>
      </c>
      <c r="E34" s="699">
        <v>36642.294630267628</v>
      </c>
      <c r="F34" s="699">
        <v>12249.351013714035</v>
      </c>
      <c r="G34" s="364">
        <f t="shared" ref="G34" si="131">SUM(C34:F34)</f>
        <v>129491.78720676515</v>
      </c>
      <c r="H34" s="702">
        <v>384872.52039061073</v>
      </c>
      <c r="I34" s="699">
        <v>362424.55285354354</v>
      </c>
      <c r="J34" s="699">
        <v>280714.32083831471</v>
      </c>
      <c r="K34" s="699">
        <v>180880.9542213364</v>
      </c>
      <c r="L34" s="365">
        <f t="shared" ref="L34:L38" si="132">SUM(H34:K34)</f>
        <v>1208892.3483038053</v>
      </c>
      <c r="M34" s="366">
        <f t="shared" ref="M34:M38" si="133">SUM(L34,G34)</f>
        <v>1338384.1355105704</v>
      </c>
      <c r="N34" s="209">
        <v>13</v>
      </c>
      <c r="O34" s="699">
        <v>40275.090247643508</v>
      </c>
      <c r="P34" s="699">
        <v>59660.305553307357</v>
      </c>
      <c r="Q34" s="699">
        <v>24532.998245224349</v>
      </c>
      <c r="R34" s="699">
        <v>15272.746122119861</v>
      </c>
      <c r="S34" s="364">
        <f t="shared" ref="S34" si="134">SUM(O34:R34)</f>
        <v>139741.14016829507</v>
      </c>
      <c r="T34" s="702">
        <v>449934.55194439349</v>
      </c>
      <c r="U34" s="699">
        <v>673005.12868642539</v>
      </c>
      <c r="V34" s="699">
        <v>293144.4639287329</v>
      </c>
      <c r="W34" s="699">
        <v>181141.32627160795</v>
      </c>
      <c r="X34" s="365">
        <f t="shared" ref="X34:X38" si="135">SUM(T34:W34)</f>
        <v>1597225.47083116</v>
      </c>
      <c r="Y34" s="366">
        <f t="shared" ref="Y34:Y38" si="136">SUM(X34,S34)</f>
        <v>1736966.610999455</v>
      </c>
      <c r="Z34" s="209">
        <v>13</v>
      </c>
      <c r="AA34" s="699">
        <v>16524.306442123951</v>
      </c>
      <c r="AB34" s="699">
        <v>24477.868323801657</v>
      </c>
      <c r="AC34" s="699">
        <v>7899.8686529669376</v>
      </c>
      <c r="AD34" s="699">
        <v>26298.659144565077</v>
      </c>
      <c r="AE34" s="364">
        <f t="shared" ref="AE34" si="137">SUM(AA34:AD34)</f>
        <v>75200.702563457628</v>
      </c>
      <c r="AF34" s="702">
        <v>194097.84561142846</v>
      </c>
      <c r="AG34" s="699">
        <v>408095.80482107692</v>
      </c>
      <c r="AH34" s="699">
        <v>105465.95942777299</v>
      </c>
      <c r="AI34" s="699">
        <v>245751.61714057313</v>
      </c>
      <c r="AJ34" s="365">
        <f t="shared" ref="AJ34:AJ38" si="138">SUM(AF34:AI34)</f>
        <v>953411.22700085153</v>
      </c>
      <c r="AK34" s="366">
        <f t="shared" ref="AK34:AK38" si="139">SUM(AJ34,AE34)</f>
        <v>1028611.9295643092</v>
      </c>
      <c r="AL34" s="209">
        <v>13</v>
      </c>
      <c r="AM34" s="699">
        <v>199741.60772551055</v>
      </c>
      <c r="AN34" s="699">
        <v>131941.27456427878</v>
      </c>
      <c r="AO34" s="699">
        <v>129436.52969827717</v>
      </c>
      <c r="AP34" s="699">
        <v>221747.73099791579</v>
      </c>
      <c r="AQ34" s="364">
        <f t="shared" ref="AQ34" si="140">SUM(AM34:AP34)</f>
        <v>682867.14298598235</v>
      </c>
      <c r="AR34" s="702">
        <v>1607603.2262565349</v>
      </c>
      <c r="AS34" s="699">
        <v>1105308.0021677937</v>
      </c>
      <c r="AT34" s="699">
        <v>1465865.9977973716</v>
      </c>
      <c r="AU34" s="699">
        <v>2076655.8471685648</v>
      </c>
      <c r="AV34" s="365">
        <f t="shared" ref="AV34:AV38" si="141">SUM(AR34:AU34)</f>
        <v>6255433.073390265</v>
      </c>
      <c r="AW34" s="366">
        <f t="shared" ref="AW34:AW38" si="142">SUM(AV34,AQ34)</f>
        <v>6938300.2163762469</v>
      </c>
      <c r="AX34" s="209">
        <v>13</v>
      </c>
      <c r="AY34" s="699">
        <v>3960.0494728837402</v>
      </c>
      <c r="AZ34" s="699">
        <v>462.82078174864898</v>
      </c>
      <c r="BA34" s="699">
        <v>6611.7789171767736</v>
      </c>
      <c r="BB34" s="699">
        <v>7865.6584387582197</v>
      </c>
      <c r="BC34" s="364">
        <f t="shared" ref="BC34" si="143">SUM(AY34:BB34)</f>
        <v>18900.307610567383</v>
      </c>
      <c r="BD34" s="702">
        <v>85320.643658941175</v>
      </c>
      <c r="BE34" s="699">
        <v>63148.9383403705</v>
      </c>
      <c r="BF34" s="699">
        <v>136333.13558506928</v>
      </c>
      <c r="BG34" s="699">
        <v>111117.80221954259</v>
      </c>
      <c r="BH34" s="365">
        <f t="shared" ref="BH34:BH38" si="144">SUM(BD34:BG34)</f>
        <v>395920.51980392355</v>
      </c>
      <c r="BI34" s="366">
        <f t="shared" ref="BI34:BI38" si="145">SUM(BH34,BC34)</f>
        <v>414820.82741449092</v>
      </c>
      <c r="BJ34" s="209">
        <v>13</v>
      </c>
      <c r="BK34" s="699"/>
      <c r="BL34" s="699"/>
      <c r="BM34" s="699"/>
      <c r="BN34" s="699"/>
      <c r="BO34" s="364">
        <f t="shared" ref="BO34:BO38" si="146">SUM(BK34:BN34)</f>
        <v>0</v>
      </c>
      <c r="BP34" s="702"/>
      <c r="BQ34" s="699"/>
      <c r="BR34" s="699"/>
      <c r="BS34" s="699"/>
      <c r="BT34" s="365">
        <f t="shared" ref="BT34:BT38" si="147">SUM(BP34:BS34)</f>
        <v>0</v>
      </c>
      <c r="BU34" s="366">
        <f t="shared" ref="BU34:BU38" si="148">SUM(BT34,BO34)</f>
        <v>0</v>
      </c>
      <c r="BV34" s="209">
        <v>13</v>
      </c>
      <c r="BW34" s="699">
        <v>8193.3652943286434</v>
      </c>
      <c r="BX34" s="699">
        <v>2079.7909498899839</v>
      </c>
      <c r="BY34" s="699">
        <v>4687.4387888314996</v>
      </c>
      <c r="BZ34" s="699">
        <v>0</v>
      </c>
      <c r="CA34" s="364">
        <f t="shared" ref="CA34" si="149">SUM(BW34:BZ34)</f>
        <v>14960.595033050127</v>
      </c>
      <c r="CB34" s="702">
        <v>60777.233559470944</v>
      </c>
      <c r="CC34" s="699">
        <v>8323.0269457676604</v>
      </c>
      <c r="CD34" s="699">
        <v>85478.699456396134</v>
      </c>
      <c r="CE34" s="699">
        <v>7776.6892477981601</v>
      </c>
      <c r="CF34" s="365">
        <f t="shared" ref="CF34:CF63" si="150">SUM(CB34:CE34)</f>
        <v>162355.64920943289</v>
      </c>
      <c r="CG34" s="366">
        <f t="shared" ref="CG34:CG63" si="151">SUM(CF34,CA34)</f>
        <v>177316.24424248302</v>
      </c>
      <c r="CH34" s="209">
        <v>13</v>
      </c>
      <c r="CI34" s="365">
        <f t="shared" ref="CI34:CL63" si="152">+C34+O34+AA34+AM34+AY34+BK34+BW34</f>
        <v>306971.77666619158</v>
      </c>
      <c r="CJ34" s="365">
        <f t="shared" si="152"/>
        <v>260944.84425210868</v>
      </c>
      <c r="CK34" s="365">
        <f t="shared" si="152"/>
        <v>209810.90893274435</v>
      </c>
      <c r="CL34" s="365">
        <f t="shared" si="152"/>
        <v>283434.145717073</v>
      </c>
      <c r="CM34" s="367">
        <f t="shared" ref="CM34:CM63" si="153">SUM(G34,S34,BO34,CA34)</f>
        <v>284193.52240811032</v>
      </c>
      <c r="CN34" s="365">
        <f t="shared" ref="CN34:CQ63" si="154">+H34+T34+AF34+AR34+BD34+BP34+CB34</f>
        <v>2782606.0214213799</v>
      </c>
      <c r="CO34" s="365">
        <f t="shared" si="154"/>
        <v>2620305.4538149773</v>
      </c>
      <c r="CP34" s="365">
        <f t="shared" si="154"/>
        <v>2367002.5770336576</v>
      </c>
      <c r="CQ34" s="365">
        <f t="shared" si="154"/>
        <v>2803324.2362694233</v>
      </c>
      <c r="CR34" s="367">
        <f t="shared" ref="CR34:CR63" si="155">SUM(L34,X34,BT34,CF34)</f>
        <v>2968473.4683443983</v>
      </c>
      <c r="CS34" s="365">
        <f t="shared" ref="CS34:CV63" si="156">CI34+CN34</f>
        <v>3089577.7980875713</v>
      </c>
      <c r="CT34" s="365">
        <f t="shared" si="156"/>
        <v>2881250.2980670859</v>
      </c>
      <c r="CU34" s="365">
        <f t="shared" si="156"/>
        <v>2576813.4859664021</v>
      </c>
      <c r="CV34" s="365">
        <f t="shared" si="156"/>
        <v>3086758.381986496</v>
      </c>
      <c r="CW34" s="367">
        <f t="shared" ref="CW34:CW63" si="157">SUM(CG34,BU34,Y34,M34)</f>
        <v>3252666.9907525084</v>
      </c>
      <c r="CX34" s="285"/>
      <c r="CZ34" s="285"/>
      <c r="DB34" s="285"/>
    </row>
    <row r="35" spans="1:106" ht="15.75" customHeight="1">
      <c r="A35" s="79" t="s">
        <v>437</v>
      </c>
      <c r="B35" s="209">
        <v>14</v>
      </c>
      <c r="C35" s="699">
        <v>12492.501097107908</v>
      </c>
      <c r="D35" s="699">
        <v>4750.9125727688224</v>
      </c>
      <c r="E35" s="699">
        <v>15789.467064884098</v>
      </c>
      <c r="F35" s="699">
        <v>0</v>
      </c>
      <c r="G35" s="364">
        <f t="shared" ref="G35:G60" si="158">SUM(C35:F35)</f>
        <v>33032.880734760831</v>
      </c>
      <c r="H35" s="702">
        <v>21308.803556448402</v>
      </c>
      <c r="I35" s="699">
        <v>43160.735234010754</v>
      </c>
      <c r="J35" s="699">
        <v>40008.686395324119</v>
      </c>
      <c r="K35" s="699">
        <v>0</v>
      </c>
      <c r="L35" s="365">
        <f t="shared" si="132"/>
        <v>104478.22518578327</v>
      </c>
      <c r="M35" s="366">
        <f t="shared" si="133"/>
        <v>137511.1059205441</v>
      </c>
      <c r="N35" s="209">
        <v>14</v>
      </c>
      <c r="O35" s="699">
        <v>63047.033100904642</v>
      </c>
      <c r="P35" s="699">
        <v>50134.158516092262</v>
      </c>
      <c r="Q35" s="699">
        <v>22270.40141749796</v>
      </c>
      <c r="R35" s="699">
        <v>17188.608438980729</v>
      </c>
      <c r="S35" s="364">
        <f t="shared" ref="S35:S60" si="159">SUM(O35:R35)</f>
        <v>152640.20147347561</v>
      </c>
      <c r="T35" s="702">
        <v>122007.69808145988</v>
      </c>
      <c r="U35" s="699">
        <v>120326.34697155785</v>
      </c>
      <c r="V35" s="699">
        <v>104520.32529513507</v>
      </c>
      <c r="W35" s="699">
        <v>71746.422248199509</v>
      </c>
      <c r="X35" s="365">
        <f t="shared" si="135"/>
        <v>418600.79259635234</v>
      </c>
      <c r="Y35" s="366">
        <f t="shared" si="136"/>
        <v>571240.99406982795</v>
      </c>
      <c r="Z35" s="209">
        <v>14</v>
      </c>
      <c r="AA35" s="699">
        <v>122030.70526442589</v>
      </c>
      <c r="AB35" s="699">
        <v>104059.86481614318</v>
      </c>
      <c r="AC35" s="699">
        <v>80589.951589237186</v>
      </c>
      <c r="AD35" s="699">
        <v>80735.07383966053</v>
      </c>
      <c r="AE35" s="364">
        <f t="shared" ref="AE35:AE60" si="160">SUM(AA35:AD35)</f>
        <v>387415.59550946683</v>
      </c>
      <c r="AF35" s="702">
        <v>200119.00370110426</v>
      </c>
      <c r="AG35" s="699">
        <v>79582.9925687621</v>
      </c>
      <c r="AH35" s="699">
        <v>89227.339085428001</v>
      </c>
      <c r="AI35" s="699">
        <v>46968.6701184099</v>
      </c>
      <c r="AJ35" s="365">
        <f t="shared" si="138"/>
        <v>415898.00547370425</v>
      </c>
      <c r="AK35" s="366">
        <f t="shared" si="139"/>
        <v>803313.60098317103</v>
      </c>
      <c r="AL35" s="209">
        <v>14</v>
      </c>
      <c r="AM35" s="699">
        <v>41199.743860829163</v>
      </c>
      <c r="AN35" s="699">
        <v>131830.99013981578</v>
      </c>
      <c r="AO35" s="699">
        <v>170967.55822375798</v>
      </c>
      <c r="AP35" s="699">
        <v>165558.99931089504</v>
      </c>
      <c r="AQ35" s="364">
        <f t="shared" ref="AQ35:AQ60" si="161">SUM(AM35:AP35)</f>
        <v>509557.29153529793</v>
      </c>
      <c r="AR35" s="702">
        <v>279200.6023226176</v>
      </c>
      <c r="AS35" s="699">
        <v>539675.24928779586</v>
      </c>
      <c r="AT35" s="699">
        <v>584219.81682333327</v>
      </c>
      <c r="AU35" s="699">
        <v>617556.17206264404</v>
      </c>
      <c r="AV35" s="365">
        <f t="shared" si="141"/>
        <v>2020651.8404963908</v>
      </c>
      <c r="AW35" s="366">
        <f t="shared" si="142"/>
        <v>2530209.1320316889</v>
      </c>
      <c r="AX35" s="209">
        <v>14</v>
      </c>
      <c r="AY35" s="699">
        <v>0</v>
      </c>
      <c r="AZ35" s="699">
        <v>1560.6222481328375</v>
      </c>
      <c r="BA35" s="699">
        <v>0</v>
      </c>
      <c r="BB35" s="699">
        <v>0</v>
      </c>
      <c r="BC35" s="364">
        <f t="shared" ref="BC35:BC60" si="162">SUM(AY35:BB35)</f>
        <v>1560.6222481328375</v>
      </c>
      <c r="BD35" s="702">
        <v>0</v>
      </c>
      <c r="BE35" s="699">
        <v>7474.7565421513355</v>
      </c>
      <c r="BF35" s="699">
        <v>23179.091302706245</v>
      </c>
      <c r="BG35" s="699">
        <v>0</v>
      </c>
      <c r="BH35" s="365">
        <f t="shared" si="144"/>
        <v>30653.847844857581</v>
      </c>
      <c r="BI35" s="366">
        <f t="shared" si="145"/>
        <v>32214.470092990417</v>
      </c>
      <c r="BJ35" s="209">
        <v>14</v>
      </c>
      <c r="BK35" s="699"/>
      <c r="BL35" s="699"/>
      <c r="BM35" s="699"/>
      <c r="BN35" s="699"/>
      <c r="BO35" s="364">
        <f t="shared" si="146"/>
        <v>0</v>
      </c>
      <c r="BP35" s="702"/>
      <c r="BQ35" s="699"/>
      <c r="BR35" s="699"/>
      <c r="BS35" s="699"/>
      <c r="BT35" s="365">
        <f t="shared" si="147"/>
        <v>0</v>
      </c>
      <c r="BU35" s="366">
        <f t="shared" si="148"/>
        <v>0</v>
      </c>
      <c r="BV35" s="209">
        <v>14</v>
      </c>
      <c r="BW35" s="699">
        <v>0</v>
      </c>
      <c r="BX35" s="699">
        <v>1560.9918857524408</v>
      </c>
      <c r="BY35" s="699">
        <v>0</v>
      </c>
      <c r="BZ35" s="699">
        <v>0</v>
      </c>
      <c r="CA35" s="364">
        <f t="shared" ref="CA35:CA60" si="163">SUM(BW35:BZ35)</f>
        <v>1560.9918857524408</v>
      </c>
      <c r="CB35" s="702">
        <v>0</v>
      </c>
      <c r="CC35" s="699">
        <v>8131.9801241823297</v>
      </c>
      <c r="CD35" s="699">
        <v>0</v>
      </c>
      <c r="CE35" s="699">
        <v>0</v>
      </c>
      <c r="CF35" s="365">
        <f t="shared" si="150"/>
        <v>8131.9801241823297</v>
      </c>
      <c r="CG35" s="366">
        <f t="shared" si="151"/>
        <v>9692.9720099347705</v>
      </c>
      <c r="CH35" s="209">
        <v>14</v>
      </c>
      <c r="CI35" s="365">
        <f t="shared" si="152"/>
        <v>238769.9833232676</v>
      </c>
      <c r="CJ35" s="365">
        <f t="shared" si="152"/>
        <v>293897.5401787053</v>
      </c>
      <c r="CK35" s="365">
        <f t="shared" si="152"/>
        <v>289617.37829537725</v>
      </c>
      <c r="CL35" s="365">
        <f t="shared" si="152"/>
        <v>263482.68158953631</v>
      </c>
      <c r="CM35" s="367">
        <f t="shared" si="153"/>
        <v>187234.07409398889</v>
      </c>
      <c r="CN35" s="365">
        <f t="shared" si="154"/>
        <v>622636.10766163014</v>
      </c>
      <c r="CO35" s="365">
        <f t="shared" si="154"/>
        <v>798352.0607284602</v>
      </c>
      <c r="CP35" s="365">
        <f t="shared" si="154"/>
        <v>841155.25890192681</v>
      </c>
      <c r="CQ35" s="365">
        <f t="shared" si="154"/>
        <v>736271.26442925341</v>
      </c>
      <c r="CR35" s="367">
        <f t="shared" si="155"/>
        <v>531210.99790631793</v>
      </c>
      <c r="CS35" s="365">
        <f t="shared" si="156"/>
        <v>861406.09098489769</v>
      </c>
      <c r="CT35" s="365">
        <f t="shared" si="156"/>
        <v>1092249.6009071656</v>
      </c>
      <c r="CU35" s="365">
        <f t="shared" si="156"/>
        <v>1130772.6371973041</v>
      </c>
      <c r="CV35" s="365">
        <f t="shared" si="156"/>
        <v>999753.94601878966</v>
      </c>
      <c r="CW35" s="367">
        <f t="shared" si="157"/>
        <v>718445.0720003068</v>
      </c>
      <c r="CX35" s="285"/>
      <c r="CZ35" s="285"/>
      <c r="DB35" s="285"/>
    </row>
    <row r="36" spans="1:106" ht="15.75" customHeight="1">
      <c r="A36" s="79" t="s">
        <v>222</v>
      </c>
      <c r="B36" s="209">
        <v>15</v>
      </c>
      <c r="C36" s="699">
        <v>75842.141543358754</v>
      </c>
      <c r="D36" s="699">
        <v>48914.217280941746</v>
      </c>
      <c r="E36" s="699">
        <v>50920.305726888721</v>
      </c>
      <c r="F36" s="699">
        <v>52446.250893520897</v>
      </c>
      <c r="G36" s="364">
        <f t="shared" si="158"/>
        <v>228122.91544471012</v>
      </c>
      <c r="H36" s="702">
        <v>265500.13129935774</v>
      </c>
      <c r="I36" s="699">
        <v>206419.93280691668</v>
      </c>
      <c r="J36" s="699">
        <v>216115.23496185493</v>
      </c>
      <c r="K36" s="699">
        <v>234901.35958775616</v>
      </c>
      <c r="L36" s="365">
        <f t="shared" si="132"/>
        <v>922936.65865588561</v>
      </c>
      <c r="M36" s="366">
        <f t="shared" si="133"/>
        <v>1151059.5741005957</v>
      </c>
      <c r="N36" s="209">
        <v>15</v>
      </c>
      <c r="O36" s="699">
        <v>64990.277320524816</v>
      </c>
      <c r="P36" s="699">
        <v>59875.03062975224</v>
      </c>
      <c r="Q36" s="699">
        <v>46975.653734844134</v>
      </c>
      <c r="R36" s="699">
        <v>56297.602265042638</v>
      </c>
      <c r="S36" s="364">
        <f t="shared" si="159"/>
        <v>228138.56395016381</v>
      </c>
      <c r="T36" s="702">
        <v>221009.2786627429</v>
      </c>
      <c r="U36" s="699">
        <v>258051.38361601625</v>
      </c>
      <c r="V36" s="699">
        <v>201029.93404840407</v>
      </c>
      <c r="W36" s="699">
        <v>233743.39145116205</v>
      </c>
      <c r="X36" s="365">
        <f t="shared" si="135"/>
        <v>913833.98777832533</v>
      </c>
      <c r="Y36" s="366">
        <f t="shared" si="136"/>
        <v>1141972.5517284891</v>
      </c>
      <c r="Z36" s="209">
        <v>15</v>
      </c>
      <c r="AA36" s="699">
        <v>24021.710061122627</v>
      </c>
      <c r="AB36" s="699">
        <v>34743.034966781939</v>
      </c>
      <c r="AC36" s="699">
        <v>12322.099368467694</v>
      </c>
      <c r="AD36" s="699">
        <v>16397.35743220897</v>
      </c>
      <c r="AE36" s="364">
        <f t="shared" si="160"/>
        <v>87484.201828581237</v>
      </c>
      <c r="AF36" s="702">
        <v>97686.606869633426</v>
      </c>
      <c r="AG36" s="699">
        <v>144566.22284828065</v>
      </c>
      <c r="AH36" s="699">
        <v>60124.662922997115</v>
      </c>
      <c r="AI36" s="699">
        <v>72199.152367813615</v>
      </c>
      <c r="AJ36" s="365">
        <f t="shared" si="138"/>
        <v>374576.64500872482</v>
      </c>
      <c r="AK36" s="366">
        <f t="shared" si="139"/>
        <v>462060.84683730605</v>
      </c>
      <c r="AL36" s="209">
        <v>15</v>
      </c>
      <c r="AM36" s="699">
        <v>182163.86950037783</v>
      </c>
      <c r="AN36" s="699">
        <v>181041.95246565613</v>
      </c>
      <c r="AO36" s="699">
        <v>189873.5913637334</v>
      </c>
      <c r="AP36" s="699">
        <v>197664.02878988755</v>
      </c>
      <c r="AQ36" s="364">
        <f t="shared" si="161"/>
        <v>750743.44211965485</v>
      </c>
      <c r="AR36" s="702">
        <v>689596.6575422833</v>
      </c>
      <c r="AS36" s="699">
        <v>782765.95670278498</v>
      </c>
      <c r="AT36" s="699">
        <v>868684.32256167312</v>
      </c>
      <c r="AU36" s="699">
        <v>909047.57730417792</v>
      </c>
      <c r="AV36" s="365">
        <f t="shared" si="141"/>
        <v>3250094.5141109191</v>
      </c>
      <c r="AW36" s="366">
        <f t="shared" si="142"/>
        <v>4000837.9562305738</v>
      </c>
      <c r="AX36" s="209">
        <v>15</v>
      </c>
      <c r="AY36" s="699">
        <v>486.38737067226504</v>
      </c>
      <c r="AZ36" s="699">
        <v>1187.4168891802483</v>
      </c>
      <c r="BA36" s="699">
        <v>3198.6719178628969</v>
      </c>
      <c r="BB36" s="699">
        <v>2124.2482693619372</v>
      </c>
      <c r="BC36" s="364">
        <f t="shared" si="162"/>
        <v>6996.7244470773476</v>
      </c>
      <c r="BD36" s="702">
        <v>616.18722402436242</v>
      </c>
      <c r="BE36" s="699">
        <v>4335.7159569788591</v>
      </c>
      <c r="BF36" s="699">
        <v>12677.53146589511</v>
      </c>
      <c r="BG36" s="699">
        <v>8551.3011951722183</v>
      </c>
      <c r="BH36" s="365">
        <f t="shared" si="144"/>
        <v>26180.73584207055</v>
      </c>
      <c r="BI36" s="366">
        <f t="shared" si="145"/>
        <v>33177.460289147901</v>
      </c>
      <c r="BJ36" s="209">
        <v>15</v>
      </c>
      <c r="BK36" s="699"/>
      <c r="BL36" s="699"/>
      <c r="BM36" s="699"/>
      <c r="BN36" s="699"/>
      <c r="BO36" s="364">
        <f t="shared" si="146"/>
        <v>0</v>
      </c>
      <c r="BP36" s="702"/>
      <c r="BQ36" s="699"/>
      <c r="BR36" s="699"/>
      <c r="BS36" s="699"/>
      <c r="BT36" s="365">
        <f t="shared" si="147"/>
        <v>0</v>
      </c>
      <c r="BU36" s="366">
        <f t="shared" si="148"/>
        <v>0</v>
      </c>
      <c r="BV36" s="209">
        <v>15</v>
      </c>
      <c r="BW36" s="699">
        <v>2126.4651149343576</v>
      </c>
      <c r="BX36" s="699">
        <v>1455.8155430131824</v>
      </c>
      <c r="BY36" s="699">
        <v>1561.5658067960533</v>
      </c>
      <c r="BZ36" s="699">
        <v>330.44632697498344</v>
      </c>
      <c r="CA36" s="364">
        <f t="shared" si="163"/>
        <v>5474.2927917185762</v>
      </c>
      <c r="CB36" s="702">
        <v>21726.477310519702</v>
      </c>
      <c r="CC36" s="699">
        <v>21604.535153231413</v>
      </c>
      <c r="CD36" s="699">
        <v>21407.169791028744</v>
      </c>
      <c r="CE36" s="699">
        <v>7112.4010666538397</v>
      </c>
      <c r="CF36" s="365">
        <f t="shared" si="150"/>
        <v>71850.583321433704</v>
      </c>
      <c r="CG36" s="366">
        <f t="shared" si="151"/>
        <v>77324.876113152277</v>
      </c>
      <c r="CH36" s="209">
        <v>15</v>
      </c>
      <c r="CI36" s="365">
        <f t="shared" si="152"/>
        <v>349630.85091099067</v>
      </c>
      <c r="CJ36" s="365">
        <f t="shared" si="152"/>
        <v>327217.46777532547</v>
      </c>
      <c r="CK36" s="365">
        <f t="shared" si="152"/>
        <v>304851.88791859295</v>
      </c>
      <c r="CL36" s="365">
        <f t="shared" si="152"/>
        <v>325259.93397699698</v>
      </c>
      <c r="CM36" s="367">
        <f t="shared" si="153"/>
        <v>461735.77218659251</v>
      </c>
      <c r="CN36" s="365">
        <f t="shared" si="154"/>
        <v>1296135.3389085615</v>
      </c>
      <c r="CO36" s="365">
        <f t="shared" si="154"/>
        <v>1417743.747084209</v>
      </c>
      <c r="CP36" s="365">
        <f t="shared" si="154"/>
        <v>1380038.855751853</v>
      </c>
      <c r="CQ36" s="365">
        <f t="shared" si="154"/>
        <v>1465555.1829727357</v>
      </c>
      <c r="CR36" s="367">
        <f t="shared" si="155"/>
        <v>1908621.2297556447</v>
      </c>
      <c r="CS36" s="365">
        <f t="shared" si="156"/>
        <v>1645766.1898195522</v>
      </c>
      <c r="CT36" s="365">
        <f t="shared" si="156"/>
        <v>1744961.2148595345</v>
      </c>
      <c r="CU36" s="365">
        <f t="shared" si="156"/>
        <v>1684890.7436704459</v>
      </c>
      <c r="CV36" s="365">
        <f t="shared" si="156"/>
        <v>1790815.1169497326</v>
      </c>
      <c r="CW36" s="367">
        <f t="shared" si="157"/>
        <v>2370357.0019422369</v>
      </c>
    </row>
    <row r="37" spans="1:106" ht="15.75" customHeight="1">
      <c r="A37" s="79" t="s">
        <v>223</v>
      </c>
      <c r="B37" s="209">
        <v>16</v>
      </c>
      <c r="C37" s="699">
        <v>20575.950990998914</v>
      </c>
      <c r="D37" s="699">
        <v>10737.958044933981</v>
      </c>
      <c r="E37" s="699">
        <v>16056.27031588623</v>
      </c>
      <c r="F37" s="699">
        <v>21142.231399951932</v>
      </c>
      <c r="G37" s="364">
        <f t="shared" si="158"/>
        <v>68512.410751771065</v>
      </c>
      <c r="H37" s="702">
        <v>45464.344825457178</v>
      </c>
      <c r="I37" s="699">
        <v>23822.410249948301</v>
      </c>
      <c r="J37" s="699">
        <v>19035.384698637452</v>
      </c>
      <c r="K37" s="699">
        <v>10443.315498756154</v>
      </c>
      <c r="L37" s="365">
        <f t="shared" si="132"/>
        <v>98765.455272799096</v>
      </c>
      <c r="M37" s="366">
        <f t="shared" si="133"/>
        <v>167277.86602457016</v>
      </c>
      <c r="N37" s="209">
        <v>16</v>
      </c>
      <c r="O37" s="699">
        <v>66053.323312468085</v>
      </c>
      <c r="P37" s="699">
        <v>63627.338697840722</v>
      </c>
      <c r="Q37" s="699">
        <v>41123.066394031121</v>
      </c>
      <c r="R37" s="699">
        <v>48086.389264056321</v>
      </c>
      <c r="S37" s="364">
        <f t="shared" si="159"/>
        <v>218890.11766839624</v>
      </c>
      <c r="T37" s="702">
        <v>118069.459681628</v>
      </c>
      <c r="U37" s="699">
        <v>149164.92578893399</v>
      </c>
      <c r="V37" s="699">
        <v>137926.1700624151</v>
      </c>
      <c r="W37" s="699">
        <v>94244.45164320113</v>
      </c>
      <c r="X37" s="365">
        <f t="shared" si="135"/>
        <v>499405.00717617822</v>
      </c>
      <c r="Y37" s="366">
        <f t="shared" si="136"/>
        <v>718295.12484457449</v>
      </c>
      <c r="Z37" s="209">
        <v>16</v>
      </c>
      <c r="AA37" s="699">
        <v>82733.347291262966</v>
      </c>
      <c r="AB37" s="699">
        <v>49320.791538754231</v>
      </c>
      <c r="AC37" s="699">
        <v>60384.524552424249</v>
      </c>
      <c r="AD37" s="699">
        <v>27392.602131893746</v>
      </c>
      <c r="AE37" s="364">
        <f t="shared" si="160"/>
        <v>219831.26551433519</v>
      </c>
      <c r="AF37" s="702">
        <v>89394.169513473957</v>
      </c>
      <c r="AG37" s="699">
        <v>99860.415088005393</v>
      </c>
      <c r="AH37" s="699">
        <v>89110.197871032171</v>
      </c>
      <c r="AI37" s="699">
        <v>48719.848218558844</v>
      </c>
      <c r="AJ37" s="365">
        <f t="shared" si="138"/>
        <v>327084.63069107034</v>
      </c>
      <c r="AK37" s="366">
        <f t="shared" si="139"/>
        <v>546915.89620540547</v>
      </c>
      <c r="AL37" s="209">
        <v>16</v>
      </c>
      <c r="AM37" s="699">
        <v>53590.312210985292</v>
      </c>
      <c r="AN37" s="699">
        <v>64735.560263945859</v>
      </c>
      <c r="AO37" s="699">
        <v>105756.51185819462</v>
      </c>
      <c r="AP37" s="699">
        <v>102168.43689820502</v>
      </c>
      <c r="AQ37" s="364">
        <f t="shared" si="161"/>
        <v>326250.8212313308</v>
      </c>
      <c r="AR37" s="702">
        <v>136880.13020836201</v>
      </c>
      <c r="AS37" s="699">
        <v>189206.60647725017</v>
      </c>
      <c r="AT37" s="699">
        <v>214724.48190430898</v>
      </c>
      <c r="AU37" s="699">
        <v>206074.60938719462</v>
      </c>
      <c r="AV37" s="365">
        <f t="shared" si="141"/>
        <v>746885.82797711575</v>
      </c>
      <c r="AW37" s="366">
        <f t="shared" si="142"/>
        <v>1073136.6492084465</v>
      </c>
      <c r="AX37" s="209">
        <v>16</v>
      </c>
      <c r="AY37" s="699">
        <v>792.78068277040848</v>
      </c>
      <c r="AZ37" s="699">
        <v>417.82752079026909</v>
      </c>
      <c r="BA37" s="699">
        <v>361.01973174995049</v>
      </c>
      <c r="BB37" s="699">
        <v>106.80473210913092</v>
      </c>
      <c r="BC37" s="364">
        <f t="shared" si="162"/>
        <v>1678.4326674197591</v>
      </c>
      <c r="BD37" s="702">
        <v>4838.1095095057608</v>
      </c>
      <c r="BE37" s="699">
        <v>4629.6866480113877</v>
      </c>
      <c r="BF37" s="699">
        <v>1429.0966894496469</v>
      </c>
      <c r="BG37" s="699">
        <v>430.00343959943848</v>
      </c>
      <c r="BH37" s="365">
        <f t="shared" si="144"/>
        <v>11326.896286566234</v>
      </c>
      <c r="BI37" s="366">
        <f t="shared" si="145"/>
        <v>13005.328953985994</v>
      </c>
      <c r="BJ37" s="209">
        <v>16</v>
      </c>
      <c r="BK37" s="699"/>
      <c r="BL37" s="699"/>
      <c r="BM37" s="699"/>
      <c r="BN37" s="699"/>
      <c r="BO37" s="364">
        <f t="shared" si="146"/>
        <v>0</v>
      </c>
      <c r="BP37" s="702"/>
      <c r="BQ37" s="699"/>
      <c r="BR37" s="699"/>
      <c r="BS37" s="699"/>
      <c r="BT37" s="365">
        <f t="shared" si="147"/>
        <v>0</v>
      </c>
      <c r="BU37" s="366">
        <f t="shared" si="148"/>
        <v>0</v>
      </c>
      <c r="BV37" s="209">
        <v>16</v>
      </c>
      <c r="BW37" s="699">
        <v>290.83639064657103</v>
      </c>
      <c r="BX37" s="699">
        <v>828.68003045506975</v>
      </c>
      <c r="BY37" s="699">
        <v>385.15724546791131</v>
      </c>
      <c r="BZ37" s="699">
        <v>146.94010712745617</v>
      </c>
      <c r="CA37" s="364">
        <f t="shared" si="163"/>
        <v>1651.6137736970084</v>
      </c>
      <c r="CB37" s="702">
        <v>976.2954476944501</v>
      </c>
      <c r="CC37" s="699">
        <v>2256.1178309468146</v>
      </c>
      <c r="CD37" s="699">
        <v>1554.1086320468589</v>
      </c>
      <c r="CE37" s="699">
        <v>632.10689232963841</v>
      </c>
      <c r="CF37" s="365">
        <f t="shared" si="150"/>
        <v>5418.628803017762</v>
      </c>
      <c r="CG37" s="366">
        <f t="shared" si="151"/>
        <v>7070.2425767147706</v>
      </c>
      <c r="CH37" s="209">
        <v>16</v>
      </c>
      <c r="CI37" s="365">
        <f t="shared" si="152"/>
        <v>224036.55087913224</v>
      </c>
      <c r="CJ37" s="365">
        <f t="shared" si="152"/>
        <v>189668.15609672014</v>
      </c>
      <c r="CK37" s="365">
        <f t="shared" si="152"/>
        <v>224066.55009775408</v>
      </c>
      <c r="CL37" s="365">
        <f t="shared" si="152"/>
        <v>199043.40453334359</v>
      </c>
      <c r="CM37" s="367">
        <f t="shared" si="153"/>
        <v>289054.14219386427</v>
      </c>
      <c r="CN37" s="365">
        <f t="shared" si="154"/>
        <v>395622.50918612129</v>
      </c>
      <c r="CO37" s="365">
        <f t="shared" si="154"/>
        <v>468940.16208309605</v>
      </c>
      <c r="CP37" s="365">
        <f t="shared" si="154"/>
        <v>463779.43985789013</v>
      </c>
      <c r="CQ37" s="365">
        <f t="shared" si="154"/>
        <v>360544.3350796398</v>
      </c>
      <c r="CR37" s="367">
        <f t="shared" si="155"/>
        <v>603589.09125199507</v>
      </c>
      <c r="CS37" s="365">
        <f t="shared" si="156"/>
        <v>619659.06006525352</v>
      </c>
      <c r="CT37" s="365">
        <f t="shared" si="156"/>
        <v>658608.31817981624</v>
      </c>
      <c r="CU37" s="365">
        <f t="shared" si="156"/>
        <v>687845.98995564424</v>
      </c>
      <c r="CV37" s="365">
        <f t="shared" si="156"/>
        <v>559587.73961298342</v>
      </c>
      <c r="CW37" s="367">
        <f t="shared" si="157"/>
        <v>892643.2334458594</v>
      </c>
    </row>
    <row r="38" spans="1:106" ht="15.75" customHeight="1">
      <c r="A38" s="79" t="s">
        <v>224</v>
      </c>
      <c r="B38" s="209">
        <v>17</v>
      </c>
      <c r="C38" s="699">
        <v>76453.871043155392</v>
      </c>
      <c r="D38" s="699">
        <v>45351.144805174685</v>
      </c>
      <c r="E38" s="699">
        <v>32307.375183708627</v>
      </c>
      <c r="F38" s="699">
        <v>27357.933575102194</v>
      </c>
      <c r="G38" s="364">
        <f t="shared" si="158"/>
        <v>181470.32460714088</v>
      </c>
      <c r="H38" s="702">
        <v>149556.5939576044</v>
      </c>
      <c r="I38" s="699">
        <v>117171.545804465</v>
      </c>
      <c r="J38" s="699">
        <v>97884.937570139125</v>
      </c>
      <c r="K38" s="699">
        <v>83872.871505152667</v>
      </c>
      <c r="L38" s="365">
        <f t="shared" si="132"/>
        <v>448485.94883736118</v>
      </c>
      <c r="M38" s="366">
        <f t="shared" si="133"/>
        <v>629956.27344450203</v>
      </c>
      <c r="N38" s="209">
        <v>17</v>
      </c>
      <c r="O38" s="699">
        <v>102937.88211922707</v>
      </c>
      <c r="P38" s="699">
        <v>66025.60439150341</v>
      </c>
      <c r="Q38" s="699">
        <v>52682.012324801377</v>
      </c>
      <c r="R38" s="699">
        <v>49361.890363010862</v>
      </c>
      <c r="S38" s="364">
        <f t="shared" si="159"/>
        <v>271007.38919854269</v>
      </c>
      <c r="T38" s="702">
        <v>179478.65708923174</v>
      </c>
      <c r="U38" s="699">
        <v>209226.1248777798</v>
      </c>
      <c r="V38" s="699">
        <v>158219.29813487749</v>
      </c>
      <c r="W38" s="699">
        <v>164910.05910567741</v>
      </c>
      <c r="X38" s="365">
        <f t="shared" si="135"/>
        <v>711834.13920756639</v>
      </c>
      <c r="Y38" s="366">
        <f t="shared" si="136"/>
        <v>982841.52840610908</v>
      </c>
      <c r="Z38" s="209">
        <v>17</v>
      </c>
      <c r="AA38" s="699">
        <v>41639.511062064739</v>
      </c>
      <c r="AB38" s="699">
        <v>35479.72294997568</v>
      </c>
      <c r="AC38" s="699">
        <v>24796.164590740405</v>
      </c>
      <c r="AD38" s="699">
        <v>21023.287270690282</v>
      </c>
      <c r="AE38" s="364">
        <f t="shared" si="160"/>
        <v>122938.68587347111</v>
      </c>
      <c r="AF38" s="702">
        <v>97115.290835302862</v>
      </c>
      <c r="AG38" s="699">
        <v>115983.45060355875</v>
      </c>
      <c r="AH38" s="699">
        <v>89654.870272133892</v>
      </c>
      <c r="AI38" s="699">
        <v>77729.771277223932</v>
      </c>
      <c r="AJ38" s="365">
        <f t="shared" si="138"/>
        <v>380483.38298821944</v>
      </c>
      <c r="AK38" s="366">
        <f t="shared" si="139"/>
        <v>503422.06886169058</v>
      </c>
      <c r="AL38" s="209">
        <v>17</v>
      </c>
      <c r="AM38" s="699">
        <v>177770.90774077637</v>
      </c>
      <c r="AN38" s="699">
        <v>146160.799947797</v>
      </c>
      <c r="AO38" s="699">
        <v>166946.23606028539</v>
      </c>
      <c r="AP38" s="699">
        <v>178486.65396136598</v>
      </c>
      <c r="AQ38" s="364">
        <f t="shared" si="161"/>
        <v>669364.5977102248</v>
      </c>
      <c r="AR38" s="702">
        <v>431404.03863718512</v>
      </c>
      <c r="AS38" s="699">
        <v>453837.26473415369</v>
      </c>
      <c r="AT38" s="699">
        <v>574732.94791876595</v>
      </c>
      <c r="AU38" s="699">
        <v>636762.44132612983</v>
      </c>
      <c r="AV38" s="365">
        <f t="shared" si="141"/>
        <v>2096736.6926162345</v>
      </c>
      <c r="AW38" s="366">
        <f t="shared" si="142"/>
        <v>2766101.2903264593</v>
      </c>
      <c r="AX38" s="209">
        <v>17</v>
      </c>
      <c r="AY38" s="699">
        <v>2942.5289753617826</v>
      </c>
      <c r="AZ38" s="699">
        <v>2393.3586452776003</v>
      </c>
      <c r="BA38" s="699">
        <v>3666.3283140127646</v>
      </c>
      <c r="BB38" s="699">
        <v>3601.8282382023035</v>
      </c>
      <c r="BC38" s="364">
        <f t="shared" si="162"/>
        <v>12604.04417285445</v>
      </c>
      <c r="BD38" s="702">
        <v>8692.7256280067122</v>
      </c>
      <c r="BE38" s="699">
        <v>8185.4537012901756</v>
      </c>
      <c r="BF38" s="699">
        <v>13405.487456207888</v>
      </c>
      <c r="BG38" s="699">
        <v>13050.198431719084</v>
      </c>
      <c r="BH38" s="365">
        <f t="shared" si="144"/>
        <v>43333.865217223858</v>
      </c>
      <c r="BI38" s="366">
        <f t="shared" si="145"/>
        <v>55937.909390078305</v>
      </c>
      <c r="BJ38" s="209">
        <v>17</v>
      </c>
      <c r="BK38" s="699"/>
      <c r="BL38" s="699"/>
      <c r="BM38" s="699"/>
      <c r="BN38" s="699"/>
      <c r="BO38" s="364">
        <f t="shared" si="146"/>
        <v>0</v>
      </c>
      <c r="BP38" s="702"/>
      <c r="BQ38" s="699"/>
      <c r="BR38" s="699"/>
      <c r="BS38" s="699"/>
      <c r="BT38" s="365">
        <f t="shared" si="147"/>
        <v>0</v>
      </c>
      <c r="BU38" s="366">
        <f t="shared" si="148"/>
        <v>0</v>
      </c>
      <c r="BV38" s="209">
        <v>17</v>
      </c>
      <c r="BW38" s="699">
        <v>3995.3179791486491</v>
      </c>
      <c r="BX38" s="699">
        <v>2580.9235184567683</v>
      </c>
      <c r="BY38" s="699">
        <v>4969.5185725013062</v>
      </c>
      <c r="BZ38" s="699">
        <v>1470.712046082507</v>
      </c>
      <c r="CA38" s="364">
        <f t="shared" si="163"/>
        <v>13016.47211618923</v>
      </c>
      <c r="CB38" s="702">
        <v>13864.042368206552</v>
      </c>
      <c r="CC38" s="699">
        <v>13650.51783061224</v>
      </c>
      <c r="CD38" s="699">
        <v>23243.947681082616</v>
      </c>
      <c r="CE38" s="699">
        <v>8188.4513870876017</v>
      </c>
      <c r="CF38" s="365">
        <f t="shared" si="150"/>
        <v>58946.959266989012</v>
      </c>
      <c r="CG38" s="366">
        <f t="shared" si="151"/>
        <v>71963.431383178249</v>
      </c>
      <c r="CH38" s="209">
        <v>17</v>
      </c>
      <c r="CI38" s="365">
        <f t="shared" si="152"/>
        <v>405740.01891973399</v>
      </c>
      <c r="CJ38" s="365">
        <f t="shared" si="152"/>
        <v>297991.55425818515</v>
      </c>
      <c r="CK38" s="365">
        <f t="shared" si="152"/>
        <v>285367.63504604989</v>
      </c>
      <c r="CL38" s="365">
        <f t="shared" si="152"/>
        <v>281302.30545445409</v>
      </c>
      <c r="CM38" s="367">
        <f t="shared" si="153"/>
        <v>465494.18592187279</v>
      </c>
      <c r="CN38" s="365">
        <f t="shared" si="154"/>
        <v>880111.34851553745</v>
      </c>
      <c r="CO38" s="365">
        <f t="shared" si="154"/>
        <v>918054.35755185969</v>
      </c>
      <c r="CP38" s="365">
        <f t="shared" si="154"/>
        <v>957141.48903320695</v>
      </c>
      <c r="CQ38" s="365">
        <f t="shared" si="154"/>
        <v>984513.79303299054</v>
      </c>
      <c r="CR38" s="367">
        <f t="shared" si="155"/>
        <v>1219267.0473119165</v>
      </c>
      <c r="CS38" s="365">
        <f t="shared" si="156"/>
        <v>1285851.3674352714</v>
      </c>
      <c r="CT38" s="365">
        <f t="shared" si="156"/>
        <v>1216045.9118100449</v>
      </c>
      <c r="CU38" s="365">
        <f t="shared" si="156"/>
        <v>1242509.1240792568</v>
      </c>
      <c r="CV38" s="365">
        <f t="shared" si="156"/>
        <v>1265816.0984874447</v>
      </c>
      <c r="CW38" s="367">
        <f t="shared" si="157"/>
        <v>1684761.2332337894</v>
      </c>
    </row>
    <row r="39" spans="1:106" ht="15.75" customHeight="1">
      <c r="A39" s="79" t="s">
        <v>225</v>
      </c>
      <c r="B39" s="209">
        <v>18</v>
      </c>
      <c r="C39" s="699">
        <v>9315.4047176107997</v>
      </c>
      <c r="D39" s="699">
        <v>5587.3296615762074</v>
      </c>
      <c r="E39" s="699">
        <v>4066.756741023858</v>
      </c>
      <c r="F39" s="699">
        <v>1673.669360275373</v>
      </c>
      <c r="G39" s="364">
        <f t="shared" si="158"/>
        <v>20643.16048048624</v>
      </c>
      <c r="H39" s="702">
        <v>8765.4871080793582</v>
      </c>
      <c r="I39" s="699">
        <v>5316.067314285985</v>
      </c>
      <c r="J39" s="699">
        <v>6349.8554599547051</v>
      </c>
      <c r="K39" s="699">
        <v>3754.5457130680188</v>
      </c>
      <c r="L39" s="365">
        <f t="shared" ref="L39:L63" si="164">SUM(H39:K39)</f>
        <v>24185.955595388066</v>
      </c>
      <c r="M39" s="366">
        <f t="shared" ref="M39:M63" si="165">SUM(L39,G39)</f>
        <v>44829.116075874306</v>
      </c>
      <c r="N39" s="209">
        <v>18</v>
      </c>
      <c r="O39" s="699">
        <v>49748.320516096683</v>
      </c>
      <c r="P39" s="699">
        <v>45045.983342648724</v>
      </c>
      <c r="Q39" s="699">
        <v>19092.243199304339</v>
      </c>
      <c r="R39" s="699">
        <v>23988.608913297743</v>
      </c>
      <c r="S39" s="364">
        <f t="shared" si="159"/>
        <v>137875.1559713475</v>
      </c>
      <c r="T39" s="702">
        <v>16495.702139560373</v>
      </c>
      <c r="U39" s="699">
        <v>19039.376614991164</v>
      </c>
      <c r="V39" s="699">
        <v>17217.501557306918</v>
      </c>
      <c r="W39" s="699">
        <v>46770.407720560863</v>
      </c>
      <c r="X39" s="365">
        <f t="shared" ref="X39:X63" si="166">SUM(T39:W39)</f>
        <v>99522.988032419322</v>
      </c>
      <c r="Y39" s="366">
        <f t="shared" ref="Y39:Y63" si="167">SUM(X39,S39)</f>
        <v>237398.14400376682</v>
      </c>
      <c r="Z39" s="209">
        <v>18</v>
      </c>
      <c r="AA39" s="699">
        <v>10363.171215157867</v>
      </c>
      <c r="AB39" s="699">
        <v>17292.790622793134</v>
      </c>
      <c r="AC39" s="699">
        <v>18743.738100484858</v>
      </c>
      <c r="AD39" s="699">
        <v>32988.123432376167</v>
      </c>
      <c r="AE39" s="364">
        <f t="shared" si="160"/>
        <v>79387.823370812024</v>
      </c>
      <c r="AF39" s="702">
        <v>13730.889154954959</v>
      </c>
      <c r="AG39" s="699">
        <v>13179.96061927084</v>
      </c>
      <c r="AH39" s="699">
        <v>8969.118108403145</v>
      </c>
      <c r="AI39" s="699">
        <v>17948.19005080223</v>
      </c>
      <c r="AJ39" s="365">
        <f t="shared" ref="AJ39:AJ63" si="168">SUM(AF39:AI39)</f>
        <v>53828.157933431175</v>
      </c>
      <c r="AK39" s="366">
        <f t="shared" ref="AK39:AK63" si="169">SUM(AJ39,AE39)</f>
        <v>133215.98130424321</v>
      </c>
      <c r="AL39" s="209">
        <v>18</v>
      </c>
      <c r="AM39" s="699">
        <v>60442.383553911226</v>
      </c>
      <c r="AN39" s="699">
        <v>65331.974491994581</v>
      </c>
      <c r="AO39" s="699">
        <v>80589.71236459646</v>
      </c>
      <c r="AP39" s="699">
        <v>86279.730988374024</v>
      </c>
      <c r="AQ39" s="364">
        <f t="shared" si="161"/>
        <v>292643.8013988763</v>
      </c>
      <c r="AR39" s="702">
        <v>40517.287472493197</v>
      </c>
      <c r="AS39" s="699">
        <v>53732.555509738566</v>
      </c>
      <c r="AT39" s="699">
        <v>44613.168844589105</v>
      </c>
      <c r="AU39" s="699">
        <v>97775.452760126864</v>
      </c>
      <c r="AV39" s="365">
        <f t="shared" ref="AV39:AV63" si="170">SUM(AR39:AU39)</f>
        <v>236638.4645869477</v>
      </c>
      <c r="AW39" s="366">
        <f t="shared" ref="AW39:AW63" si="171">SUM(AV39,AQ39)</f>
        <v>529282.26598582393</v>
      </c>
      <c r="AX39" s="209">
        <v>18</v>
      </c>
      <c r="AY39" s="699">
        <v>715.76192482205784</v>
      </c>
      <c r="AZ39" s="699">
        <v>1771.1658357472625</v>
      </c>
      <c r="BA39" s="699">
        <v>841.37388056058876</v>
      </c>
      <c r="BB39" s="699">
        <v>23.422090374809414</v>
      </c>
      <c r="BC39" s="364">
        <f t="shared" si="162"/>
        <v>3351.7237315047191</v>
      </c>
      <c r="BD39" s="702">
        <v>51.629421131186824</v>
      </c>
      <c r="BE39" s="699">
        <v>343.78652295678069</v>
      </c>
      <c r="BF39" s="699">
        <v>338.55439641458264</v>
      </c>
      <c r="BG39" s="699">
        <v>94.266559861511695</v>
      </c>
      <c r="BH39" s="365">
        <f t="shared" ref="BH39:BH63" si="172">SUM(BD39:BG39)</f>
        <v>828.23690036406185</v>
      </c>
      <c r="BI39" s="366">
        <f t="shared" ref="BI39:BI63" si="173">SUM(BH39,BC39)</f>
        <v>4179.9606318687811</v>
      </c>
      <c r="BJ39" s="209">
        <v>18</v>
      </c>
      <c r="BK39" s="699"/>
      <c r="BL39" s="699"/>
      <c r="BM39" s="699"/>
      <c r="BN39" s="699"/>
      <c r="BO39" s="364">
        <f t="shared" ref="BO39:BO63" si="174">SUM(BK39:BN39)</f>
        <v>0</v>
      </c>
      <c r="BP39" s="702"/>
      <c r="BQ39" s="699"/>
      <c r="BR39" s="699"/>
      <c r="BS39" s="699"/>
      <c r="BT39" s="365">
        <f t="shared" ref="BT39:BT63" si="175">SUM(BP39:BS39)</f>
        <v>0</v>
      </c>
      <c r="BU39" s="366">
        <f t="shared" ref="BU39:BU63" si="176">SUM(BT39,BO39)</f>
        <v>0</v>
      </c>
      <c r="BV39" s="209">
        <v>18</v>
      </c>
      <c r="BW39" s="699">
        <v>0</v>
      </c>
      <c r="BX39" s="699">
        <v>149.317501462335</v>
      </c>
      <c r="BY39" s="699">
        <v>15.373754896531761</v>
      </c>
      <c r="BZ39" s="699">
        <v>248.661667802403</v>
      </c>
      <c r="CA39" s="364">
        <f t="shared" si="163"/>
        <v>413.35292416126975</v>
      </c>
      <c r="CB39" s="702">
        <v>0</v>
      </c>
      <c r="CC39" s="699">
        <v>599.19779386169262</v>
      </c>
      <c r="CD39" s="699">
        <v>62.039961489695834</v>
      </c>
      <c r="CE39" s="699">
        <v>152.01239054188343</v>
      </c>
      <c r="CF39" s="365">
        <f t="shared" si="150"/>
        <v>813.25014589327191</v>
      </c>
      <c r="CG39" s="366">
        <f t="shared" si="151"/>
        <v>1226.6030700545416</v>
      </c>
      <c r="CH39" s="209">
        <v>18</v>
      </c>
      <c r="CI39" s="365">
        <f t="shared" si="152"/>
        <v>130585.04192759862</v>
      </c>
      <c r="CJ39" s="365">
        <f t="shared" si="152"/>
        <v>135178.56145622223</v>
      </c>
      <c r="CK39" s="365">
        <f t="shared" si="152"/>
        <v>123349.19804086663</v>
      </c>
      <c r="CL39" s="365">
        <f t="shared" si="152"/>
        <v>145202.21645250052</v>
      </c>
      <c r="CM39" s="367">
        <f t="shared" si="153"/>
        <v>158931.669375995</v>
      </c>
      <c r="CN39" s="365">
        <f t="shared" si="154"/>
        <v>79560.995296219073</v>
      </c>
      <c r="CO39" s="365">
        <f t="shared" si="154"/>
        <v>92210.944375105028</v>
      </c>
      <c r="CP39" s="365">
        <f t="shared" si="154"/>
        <v>77550.238328158142</v>
      </c>
      <c r="CQ39" s="365">
        <f t="shared" si="154"/>
        <v>166494.87519496138</v>
      </c>
      <c r="CR39" s="367">
        <f t="shared" si="155"/>
        <v>124522.19377370065</v>
      </c>
      <c r="CS39" s="365">
        <f t="shared" si="156"/>
        <v>210146.03722381769</v>
      </c>
      <c r="CT39" s="365">
        <f t="shared" si="156"/>
        <v>227389.50583132726</v>
      </c>
      <c r="CU39" s="365">
        <f t="shared" si="156"/>
        <v>200899.43636902477</v>
      </c>
      <c r="CV39" s="365">
        <f t="shared" si="156"/>
        <v>311697.09164746187</v>
      </c>
      <c r="CW39" s="367">
        <f t="shared" si="157"/>
        <v>283453.86314969568</v>
      </c>
    </row>
    <row r="40" spans="1:106" ht="15.75" customHeight="1">
      <c r="A40" s="79" t="s">
        <v>226</v>
      </c>
      <c r="B40" s="209">
        <v>19</v>
      </c>
      <c r="C40" s="699">
        <v>18741.084226960495</v>
      </c>
      <c r="D40" s="699">
        <v>7902.9211927056349</v>
      </c>
      <c r="E40" s="699">
        <v>9531.6300780696092</v>
      </c>
      <c r="F40" s="699">
        <v>15831.262781863061</v>
      </c>
      <c r="G40" s="364">
        <f t="shared" si="158"/>
        <v>52006.898279598798</v>
      </c>
      <c r="H40" s="702">
        <v>0</v>
      </c>
      <c r="I40" s="699">
        <v>0</v>
      </c>
      <c r="J40" s="699">
        <v>0</v>
      </c>
      <c r="K40" s="699">
        <v>0</v>
      </c>
      <c r="L40" s="365">
        <f t="shared" si="164"/>
        <v>0</v>
      </c>
      <c r="M40" s="366">
        <f t="shared" si="165"/>
        <v>52006.898279598798</v>
      </c>
      <c r="N40" s="209">
        <v>19</v>
      </c>
      <c r="O40" s="699">
        <v>34458.07263364167</v>
      </c>
      <c r="P40" s="699">
        <v>26302.051874466855</v>
      </c>
      <c r="Q40" s="699">
        <v>24176.745970157797</v>
      </c>
      <c r="R40" s="699">
        <v>18185.851280934221</v>
      </c>
      <c r="S40" s="364">
        <f t="shared" si="159"/>
        <v>103122.72175920055</v>
      </c>
      <c r="T40" s="702">
        <v>0</v>
      </c>
      <c r="U40" s="699">
        <v>0</v>
      </c>
      <c r="V40" s="699">
        <v>0</v>
      </c>
      <c r="W40" s="699">
        <v>0</v>
      </c>
      <c r="X40" s="365">
        <f t="shared" si="166"/>
        <v>0</v>
      </c>
      <c r="Y40" s="366">
        <f t="shared" si="167"/>
        <v>103122.72175920055</v>
      </c>
      <c r="Z40" s="209">
        <v>19</v>
      </c>
      <c r="AA40" s="699">
        <v>7175.3689702834818</v>
      </c>
      <c r="AB40" s="699">
        <v>4164.5149291292373</v>
      </c>
      <c r="AC40" s="699">
        <v>5511.6307260031535</v>
      </c>
      <c r="AD40" s="699">
        <v>6287.6633771519155</v>
      </c>
      <c r="AE40" s="364">
        <f t="shared" si="160"/>
        <v>23139.178002567787</v>
      </c>
      <c r="AF40" s="702">
        <v>0</v>
      </c>
      <c r="AG40" s="699">
        <v>0</v>
      </c>
      <c r="AH40" s="699">
        <v>0</v>
      </c>
      <c r="AI40" s="699">
        <v>0</v>
      </c>
      <c r="AJ40" s="365">
        <f t="shared" si="168"/>
        <v>0</v>
      </c>
      <c r="AK40" s="366">
        <f t="shared" si="169"/>
        <v>23139.178002567787</v>
      </c>
      <c r="AL40" s="209">
        <v>19</v>
      </c>
      <c r="AM40" s="699">
        <v>27721.620360983943</v>
      </c>
      <c r="AN40" s="699">
        <v>34479.208300543367</v>
      </c>
      <c r="AO40" s="699">
        <v>30858.152358820236</v>
      </c>
      <c r="AP40" s="699">
        <v>39043.26699815115</v>
      </c>
      <c r="AQ40" s="364">
        <f t="shared" si="161"/>
        <v>132102.24801849871</v>
      </c>
      <c r="AR40" s="702">
        <v>48839.235508228652</v>
      </c>
      <c r="AS40" s="699">
        <v>0</v>
      </c>
      <c r="AT40" s="699">
        <v>0</v>
      </c>
      <c r="AU40" s="699">
        <v>19057.983576694412</v>
      </c>
      <c r="AV40" s="365">
        <f t="shared" si="170"/>
        <v>67897.219084923068</v>
      </c>
      <c r="AW40" s="366">
        <f t="shared" si="171"/>
        <v>199999.46710342178</v>
      </c>
      <c r="AX40" s="209">
        <v>19</v>
      </c>
      <c r="AY40" s="699">
        <v>513.52512123087934</v>
      </c>
      <c r="AZ40" s="699">
        <v>2111.2531056038706</v>
      </c>
      <c r="BA40" s="699">
        <v>847.87561908191401</v>
      </c>
      <c r="BB40" s="699">
        <v>1318.9239335503792</v>
      </c>
      <c r="BC40" s="364">
        <f t="shared" si="162"/>
        <v>4791.577779467043</v>
      </c>
      <c r="BD40" s="702">
        <v>0</v>
      </c>
      <c r="BE40" s="699">
        <v>0</v>
      </c>
      <c r="BF40" s="699">
        <v>0</v>
      </c>
      <c r="BG40" s="699">
        <v>0</v>
      </c>
      <c r="BH40" s="365">
        <f t="shared" si="172"/>
        <v>0</v>
      </c>
      <c r="BI40" s="366">
        <f t="shared" si="173"/>
        <v>4791.577779467043</v>
      </c>
      <c r="BJ40" s="209">
        <v>19</v>
      </c>
      <c r="BK40" s="699"/>
      <c r="BL40" s="699"/>
      <c r="BM40" s="699"/>
      <c r="BN40" s="699"/>
      <c r="BO40" s="364">
        <f t="shared" si="174"/>
        <v>0</v>
      </c>
      <c r="BP40" s="702"/>
      <c r="BQ40" s="699"/>
      <c r="BR40" s="699"/>
      <c r="BS40" s="699"/>
      <c r="BT40" s="365">
        <f t="shared" si="175"/>
        <v>0</v>
      </c>
      <c r="BU40" s="366">
        <f t="shared" si="176"/>
        <v>0</v>
      </c>
      <c r="BV40" s="209">
        <v>19</v>
      </c>
      <c r="BW40" s="699">
        <v>146.19422631915776</v>
      </c>
      <c r="BX40" s="699">
        <v>135.43310062762177</v>
      </c>
      <c r="BY40" s="699">
        <v>0</v>
      </c>
      <c r="BZ40" s="699">
        <v>205.72220063139838</v>
      </c>
      <c r="CA40" s="364">
        <f t="shared" si="163"/>
        <v>487.34952757817791</v>
      </c>
      <c r="CB40" s="702">
        <v>0</v>
      </c>
      <c r="CC40" s="699">
        <v>0</v>
      </c>
      <c r="CD40" s="699">
        <v>0</v>
      </c>
      <c r="CE40" s="699">
        <v>0</v>
      </c>
      <c r="CF40" s="365">
        <f t="shared" si="150"/>
        <v>0</v>
      </c>
      <c r="CG40" s="366">
        <f t="shared" si="151"/>
        <v>487.34952757817791</v>
      </c>
      <c r="CH40" s="209">
        <v>19</v>
      </c>
      <c r="CI40" s="365">
        <f t="shared" si="152"/>
        <v>88755.865539419625</v>
      </c>
      <c r="CJ40" s="365">
        <f t="shared" si="152"/>
        <v>75095.382503076587</v>
      </c>
      <c r="CK40" s="365">
        <f t="shared" si="152"/>
        <v>70926.034752132706</v>
      </c>
      <c r="CL40" s="365">
        <f t="shared" si="152"/>
        <v>80872.69057228211</v>
      </c>
      <c r="CM40" s="367">
        <f t="shared" si="153"/>
        <v>155616.96956637755</v>
      </c>
      <c r="CN40" s="365">
        <f t="shared" si="154"/>
        <v>48839.235508228652</v>
      </c>
      <c r="CO40" s="365">
        <f t="shared" si="154"/>
        <v>0</v>
      </c>
      <c r="CP40" s="365">
        <f t="shared" si="154"/>
        <v>0</v>
      </c>
      <c r="CQ40" s="365">
        <f t="shared" si="154"/>
        <v>19057.983576694412</v>
      </c>
      <c r="CR40" s="367">
        <f t="shared" si="155"/>
        <v>0</v>
      </c>
      <c r="CS40" s="365">
        <f t="shared" si="156"/>
        <v>137595.10104764829</v>
      </c>
      <c r="CT40" s="365">
        <f t="shared" si="156"/>
        <v>75095.382503076587</v>
      </c>
      <c r="CU40" s="365">
        <f t="shared" si="156"/>
        <v>70926.034752132706</v>
      </c>
      <c r="CV40" s="365">
        <f t="shared" si="156"/>
        <v>99930.674148976526</v>
      </c>
      <c r="CW40" s="367">
        <f t="shared" si="157"/>
        <v>155616.96956637752</v>
      </c>
    </row>
    <row r="41" spans="1:106" ht="15.75" customHeight="1">
      <c r="A41" s="79" t="s">
        <v>227</v>
      </c>
      <c r="B41" s="209">
        <v>20</v>
      </c>
      <c r="C41" s="699">
        <v>2016.4964242101132</v>
      </c>
      <c r="D41" s="699">
        <v>2083.1856001114843</v>
      </c>
      <c r="E41" s="699">
        <v>1992.9500465017049</v>
      </c>
      <c r="F41" s="699">
        <v>1416.4239920347425</v>
      </c>
      <c r="G41" s="364">
        <f t="shared" si="158"/>
        <v>7509.0560628580442</v>
      </c>
      <c r="H41" s="702">
        <v>3895.3653298310364</v>
      </c>
      <c r="I41" s="699">
        <v>9148.8600671551412</v>
      </c>
      <c r="J41" s="699">
        <v>7280.8935994882086</v>
      </c>
      <c r="K41" s="699">
        <v>4057.0905095378216</v>
      </c>
      <c r="L41" s="365">
        <f t="shared" si="164"/>
        <v>24382.209506012208</v>
      </c>
      <c r="M41" s="366">
        <f t="shared" si="165"/>
        <v>31891.265568870251</v>
      </c>
      <c r="N41" s="209">
        <v>20</v>
      </c>
      <c r="O41" s="699">
        <v>3176.1419355046073</v>
      </c>
      <c r="P41" s="699">
        <v>1449.0250966534777</v>
      </c>
      <c r="Q41" s="699">
        <v>2018.6708213317513</v>
      </c>
      <c r="R41" s="699">
        <v>1510.3637637281486</v>
      </c>
      <c r="S41" s="364">
        <f t="shared" si="159"/>
        <v>8154.2016172179847</v>
      </c>
      <c r="T41" s="702">
        <v>9061.2093918101782</v>
      </c>
      <c r="U41" s="699">
        <v>5741.7401656616184</v>
      </c>
      <c r="V41" s="699">
        <v>8297.0100161209102</v>
      </c>
      <c r="W41" s="699">
        <v>5871.0965646504728</v>
      </c>
      <c r="X41" s="365">
        <f t="shared" si="166"/>
        <v>28971.056138243181</v>
      </c>
      <c r="Y41" s="366">
        <f t="shared" si="167"/>
        <v>37125.257755461163</v>
      </c>
      <c r="Z41" s="209">
        <v>20</v>
      </c>
      <c r="AA41" s="699">
        <v>915.97959886190404</v>
      </c>
      <c r="AB41" s="699">
        <v>453.87571391368596</v>
      </c>
      <c r="AC41" s="699">
        <v>420.69339095253622</v>
      </c>
      <c r="AD41" s="699">
        <v>633.09899547212103</v>
      </c>
      <c r="AE41" s="364">
        <f t="shared" si="160"/>
        <v>2423.6476992002472</v>
      </c>
      <c r="AF41" s="702">
        <v>3263.6941874192416</v>
      </c>
      <c r="AG41" s="699">
        <v>1810.2802674271084</v>
      </c>
      <c r="AH41" s="699">
        <v>1802.4760628940537</v>
      </c>
      <c r="AI41" s="699">
        <v>2495.7317009029716</v>
      </c>
      <c r="AJ41" s="365">
        <f t="shared" si="168"/>
        <v>9372.1822186433747</v>
      </c>
      <c r="AK41" s="366">
        <f t="shared" si="169"/>
        <v>11795.829917843621</v>
      </c>
      <c r="AL41" s="209">
        <v>20</v>
      </c>
      <c r="AM41" s="699">
        <v>5843.8568525739911</v>
      </c>
      <c r="AN41" s="699">
        <v>6434.6248406895302</v>
      </c>
      <c r="AO41" s="699">
        <v>6473.4744516775381</v>
      </c>
      <c r="AP41" s="699">
        <v>5059.8030511369279</v>
      </c>
      <c r="AQ41" s="364">
        <f t="shared" si="161"/>
        <v>23811.75919607799</v>
      </c>
      <c r="AR41" s="702">
        <v>18586.170091338128</v>
      </c>
      <c r="AS41" s="699">
        <v>26581.678240209603</v>
      </c>
      <c r="AT41" s="699">
        <v>27173.20500097617</v>
      </c>
      <c r="AU41" s="699">
        <v>21888.667592177117</v>
      </c>
      <c r="AV41" s="365">
        <f t="shared" si="170"/>
        <v>94229.720924701018</v>
      </c>
      <c r="AW41" s="366">
        <f t="shared" si="171"/>
        <v>118041.48012077902</v>
      </c>
      <c r="AX41" s="209">
        <v>20</v>
      </c>
      <c r="AY41" s="699">
        <v>569.98285385743213</v>
      </c>
      <c r="AZ41" s="699">
        <v>352.64446172461805</v>
      </c>
      <c r="BA41" s="699">
        <v>386.58848088788955</v>
      </c>
      <c r="BB41" s="699">
        <v>0</v>
      </c>
      <c r="BC41" s="364">
        <f t="shared" si="162"/>
        <v>1309.2157964699397</v>
      </c>
      <c r="BD41" s="702">
        <v>1376.4239389036852</v>
      </c>
      <c r="BE41" s="699">
        <v>1413.636032571502</v>
      </c>
      <c r="BF41" s="699">
        <v>1530.48854258337</v>
      </c>
      <c r="BG41" s="699">
        <v>0</v>
      </c>
      <c r="BH41" s="365">
        <f t="shared" si="172"/>
        <v>4320.548514058557</v>
      </c>
      <c r="BI41" s="366">
        <f t="shared" si="173"/>
        <v>5629.7643105284969</v>
      </c>
      <c r="BJ41" s="209">
        <v>20</v>
      </c>
      <c r="BK41" s="699"/>
      <c r="BL41" s="699"/>
      <c r="BM41" s="699"/>
      <c r="BN41" s="699"/>
      <c r="BO41" s="364">
        <f t="shared" si="174"/>
        <v>0</v>
      </c>
      <c r="BP41" s="702"/>
      <c r="BQ41" s="699"/>
      <c r="BR41" s="699"/>
      <c r="BS41" s="699"/>
      <c r="BT41" s="365">
        <f t="shared" si="175"/>
        <v>0</v>
      </c>
      <c r="BU41" s="366">
        <f t="shared" si="176"/>
        <v>0</v>
      </c>
      <c r="BV41" s="209">
        <v>20</v>
      </c>
      <c r="BW41" s="699">
        <v>318.59326704086595</v>
      </c>
      <c r="BX41" s="699">
        <v>917.73481817887705</v>
      </c>
      <c r="BY41" s="699">
        <v>483.19380265591889</v>
      </c>
      <c r="BZ41" s="699">
        <v>31.302044645091204</v>
      </c>
      <c r="CA41" s="364">
        <f t="shared" si="163"/>
        <v>1750.8239325207533</v>
      </c>
      <c r="CB41" s="702">
        <v>1274.3010772347586</v>
      </c>
      <c r="CC41" s="699">
        <v>3682.8899558418748</v>
      </c>
      <c r="CD41" s="699">
        <v>1949.4931049856798</v>
      </c>
      <c r="CE41" s="699">
        <v>134.69067896889823</v>
      </c>
      <c r="CF41" s="365">
        <f t="shared" si="150"/>
        <v>7041.374817031211</v>
      </c>
      <c r="CG41" s="366">
        <f t="shared" si="151"/>
        <v>8792.1987495519643</v>
      </c>
      <c r="CH41" s="209">
        <v>20</v>
      </c>
      <c r="CI41" s="365">
        <f t="shared" si="152"/>
        <v>12841.050932048915</v>
      </c>
      <c r="CJ41" s="365">
        <f t="shared" si="152"/>
        <v>11691.090531271673</v>
      </c>
      <c r="CK41" s="365">
        <f t="shared" si="152"/>
        <v>11775.570994007338</v>
      </c>
      <c r="CL41" s="365">
        <f t="shared" si="152"/>
        <v>8650.9918470170323</v>
      </c>
      <c r="CM41" s="367">
        <f t="shared" si="153"/>
        <v>17414.081612596783</v>
      </c>
      <c r="CN41" s="365">
        <f t="shared" si="154"/>
        <v>37457.164016537026</v>
      </c>
      <c r="CO41" s="365">
        <f t="shared" si="154"/>
        <v>48379.084728866852</v>
      </c>
      <c r="CP41" s="365">
        <f t="shared" si="154"/>
        <v>48033.5663270484</v>
      </c>
      <c r="CQ41" s="365">
        <f t="shared" si="154"/>
        <v>34447.277046237279</v>
      </c>
      <c r="CR41" s="367">
        <f t="shared" si="155"/>
        <v>60394.640461286595</v>
      </c>
      <c r="CS41" s="365">
        <f t="shared" si="156"/>
        <v>50298.214948585941</v>
      </c>
      <c r="CT41" s="365">
        <f t="shared" si="156"/>
        <v>60070.175260138523</v>
      </c>
      <c r="CU41" s="365">
        <f t="shared" si="156"/>
        <v>59809.137321055736</v>
      </c>
      <c r="CV41" s="365">
        <f t="shared" si="156"/>
        <v>43098.26889325431</v>
      </c>
      <c r="CW41" s="367">
        <f t="shared" si="157"/>
        <v>77808.722073883371</v>
      </c>
    </row>
    <row r="42" spans="1:106" ht="15.75" customHeight="1">
      <c r="A42" s="79" t="s">
        <v>228</v>
      </c>
      <c r="B42" s="209">
        <v>21</v>
      </c>
      <c r="C42" s="699">
        <v>0</v>
      </c>
      <c r="D42" s="699">
        <v>0</v>
      </c>
      <c r="E42" s="699">
        <v>0</v>
      </c>
      <c r="F42" s="699">
        <v>0</v>
      </c>
      <c r="G42" s="364">
        <f t="shared" si="158"/>
        <v>0</v>
      </c>
      <c r="H42" s="702">
        <v>0</v>
      </c>
      <c r="I42" s="699">
        <v>0</v>
      </c>
      <c r="J42" s="699">
        <v>0</v>
      </c>
      <c r="K42" s="699">
        <v>0</v>
      </c>
      <c r="L42" s="365">
        <f t="shared" si="164"/>
        <v>0</v>
      </c>
      <c r="M42" s="366">
        <f t="shared" si="165"/>
        <v>0</v>
      </c>
      <c r="N42" s="209">
        <v>21</v>
      </c>
      <c r="O42" s="699">
        <v>0</v>
      </c>
      <c r="P42" s="699">
        <v>0</v>
      </c>
      <c r="Q42" s="699">
        <v>0</v>
      </c>
      <c r="R42" s="699">
        <v>0</v>
      </c>
      <c r="S42" s="364">
        <f t="shared" si="159"/>
        <v>0</v>
      </c>
      <c r="T42" s="702">
        <v>0</v>
      </c>
      <c r="U42" s="699">
        <v>0</v>
      </c>
      <c r="V42" s="699">
        <v>0</v>
      </c>
      <c r="W42" s="699">
        <v>0</v>
      </c>
      <c r="X42" s="365">
        <f t="shared" si="166"/>
        <v>0</v>
      </c>
      <c r="Y42" s="366">
        <f t="shared" si="167"/>
        <v>0</v>
      </c>
      <c r="Z42" s="209">
        <v>21</v>
      </c>
      <c r="AA42" s="699">
        <v>0</v>
      </c>
      <c r="AB42" s="699">
        <v>0</v>
      </c>
      <c r="AC42" s="699">
        <v>0</v>
      </c>
      <c r="AD42" s="699">
        <v>0</v>
      </c>
      <c r="AE42" s="364">
        <f t="shared" si="160"/>
        <v>0</v>
      </c>
      <c r="AF42" s="702">
        <v>0</v>
      </c>
      <c r="AG42" s="699">
        <v>0</v>
      </c>
      <c r="AH42" s="699">
        <v>0</v>
      </c>
      <c r="AI42" s="699">
        <v>0</v>
      </c>
      <c r="AJ42" s="365">
        <f t="shared" si="168"/>
        <v>0</v>
      </c>
      <c r="AK42" s="366">
        <f t="shared" si="169"/>
        <v>0</v>
      </c>
      <c r="AL42" s="209">
        <v>21</v>
      </c>
      <c r="AM42" s="699">
        <v>0</v>
      </c>
      <c r="AN42" s="699">
        <v>0</v>
      </c>
      <c r="AO42" s="699">
        <v>0</v>
      </c>
      <c r="AP42" s="699">
        <v>0</v>
      </c>
      <c r="AQ42" s="364">
        <f t="shared" si="161"/>
        <v>0</v>
      </c>
      <c r="AR42" s="702">
        <v>0</v>
      </c>
      <c r="AS42" s="699">
        <v>0</v>
      </c>
      <c r="AT42" s="699">
        <v>0</v>
      </c>
      <c r="AU42" s="699">
        <v>0</v>
      </c>
      <c r="AV42" s="365">
        <f t="shared" si="170"/>
        <v>0</v>
      </c>
      <c r="AW42" s="366">
        <f t="shared" si="171"/>
        <v>0</v>
      </c>
      <c r="AX42" s="209">
        <v>21</v>
      </c>
      <c r="AY42" s="699">
        <v>0</v>
      </c>
      <c r="AZ42" s="699">
        <v>0</v>
      </c>
      <c r="BA42" s="699">
        <v>0</v>
      </c>
      <c r="BB42" s="699">
        <v>0</v>
      </c>
      <c r="BC42" s="364">
        <f t="shared" si="162"/>
        <v>0</v>
      </c>
      <c r="BD42" s="702">
        <v>0</v>
      </c>
      <c r="BE42" s="699">
        <v>0</v>
      </c>
      <c r="BF42" s="699">
        <v>0</v>
      </c>
      <c r="BG42" s="699">
        <v>0</v>
      </c>
      <c r="BH42" s="365">
        <f t="shared" si="172"/>
        <v>0</v>
      </c>
      <c r="BI42" s="366">
        <f t="shared" si="173"/>
        <v>0</v>
      </c>
      <c r="BJ42" s="209">
        <v>21</v>
      </c>
      <c r="BK42" s="699"/>
      <c r="BL42" s="699"/>
      <c r="BM42" s="699"/>
      <c r="BN42" s="699"/>
      <c r="BO42" s="364">
        <f t="shared" si="174"/>
        <v>0</v>
      </c>
      <c r="BP42" s="702"/>
      <c r="BQ42" s="699"/>
      <c r="BR42" s="699"/>
      <c r="BS42" s="699"/>
      <c r="BT42" s="365">
        <f t="shared" si="175"/>
        <v>0</v>
      </c>
      <c r="BU42" s="366">
        <f t="shared" si="176"/>
        <v>0</v>
      </c>
      <c r="BV42" s="209">
        <v>21</v>
      </c>
      <c r="BW42" s="699">
        <v>0</v>
      </c>
      <c r="BX42" s="699">
        <v>0</v>
      </c>
      <c r="BY42" s="699">
        <v>0</v>
      </c>
      <c r="BZ42" s="699">
        <v>0</v>
      </c>
      <c r="CA42" s="364">
        <f t="shared" si="163"/>
        <v>0</v>
      </c>
      <c r="CB42" s="702">
        <v>0</v>
      </c>
      <c r="CC42" s="699">
        <v>0</v>
      </c>
      <c r="CD42" s="699">
        <v>0</v>
      </c>
      <c r="CE42" s="699">
        <v>0</v>
      </c>
      <c r="CF42" s="365">
        <f t="shared" si="150"/>
        <v>0</v>
      </c>
      <c r="CG42" s="366">
        <f t="shared" si="151"/>
        <v>0</v>
      </c>
      <c r="CH42" s="209">
        <v>21</v>
      </c>
      <c r="CI42" s="365">
        <f t="shared" si="152"/>
        <v>0</v>
      </c>
      <c r="CJ42" s="365">
        <f t="shared" si="152"/>
        <v>0</v>
      </c>
      <c r="CK42" s="365">
        <f t="shared" si="152"/>
        <v>0</v>
      </c>
      <c r="CL42" s="365">
        <f t="shared" si="152"/>
        <v>0</v>
      </c>
      <c r="CM42" s="367">
        <f t="shared" si="153"/>
        <v>0</v>
      </c>
      <c r="CN42" s="365">
        <f t="shared" si="154"/>
        <v>0</v>
      </c>
      <c r="CO42" s="365">
        <f t="shared" si="154"/>
        <v>0</v>
      </c>
      <c r="CP42" s="365">
        <f t="shared" si="154"/>
        <v>0</v>
      </c>
      <c r="CQ42" s="365">
        <f t="shared" si="154"/>
        <v>0</v>
      </c>
      <c r="CR42" s="367">
        <f t="shared" si="155"/>
        <v>0</v>
      </c>
      <c r="CS42" s="365">
        <f t="shared" si="156"/>
        <v>0</v>
      </c>
      <c r="CT42" s="365">
        <f t="shared" si="156"/>
        <v>0</v>
      </c>
      <c r="CU42" s="365">
        <f t="shared" si="156"/>
        <v>0</v>
      </c>
      <c r="CV42" s="365">
        <f t="shared" si="156"/>
        <v>0</v>
      </c>
      <c r="CW42" s="367">
        <f t="shared" si="157"/>
        <v>0</v>
      </c>
    </row>
    <row r="43" spans="1:106" ht="15.75" customHeight="1">
      <c r="A43" s="79" t="s">
        <v>230</v>
      </c>
      <c r="B43" s="209" t="s">
        <v>229</v>
      </c>
      <c r="C43" s="699">
        <v>0</v>
      </c>
      <c r="D43" s="699">
        <v>0</v>
      </c>
      <c r="E43" s="699">
        <v>0</v>
      </c>
      <c r="F43" s="699">
        <v>0</v>
      </c>
      <c r="G43" s="364">
        <f t="shared" si="158"/>
        <v>0</v>
      </c>
      <c r="H43" s="702">
        <v>627291.02</v>
      </c>
      <c r="I43" s="699">
        <v>791182.34</v>
      </c>
      <c r="J43" s="699">
        <v>985101.79</v>
      </c>
      <c r="K43" s="699">
        <v>964606.21</v>
      </c>
      <c r="L43" s="365">
        <f t="shared" si="164"/>
        <v>3368181.36</v>
      </c>
      <c r="M43" s="366">
        <f t="shared" si="165"/>
        <v>3368181.36</v>
      </c>
      <c r="N43" s="209" t="s">
        <v>229</v>
      </c>
      <c r="O43" s="699">
        <v>0</v>
      </c>
      <c r="P43" s="699">
        <v>0</v>
      </c>
      <c r="Q43" s="699">
        <v>0</v>
      </c>
      <c r="R43" s="699">
        <v>0</v>
      </c>
      <c r="S43" s="364">
        <f t="shared" si="159"/>
        <v>0</v>
      </c>
      <c r="T43" s="702">
        <v>614569.66</v>
      </c>
      <c r="U43" s="699">
        <v>790612.77</v>
      </c>
      <c r="V43" s="699">
        <v>1193303.29</v>
      </c>
      <c r="W43" s="699">
        <v>1271181.28</v>
      </c>
      <c r="X43" s="365">
        <f t="shared" si="166"/>
        <v>3869667</v>
      </c>
      <c r="Y43" s="366">
        <f t="shared" si="167"/>
        <v>3869667</v>
      </c>
      <c r="Z43" s="209" t="s">
        <v>229</v>
      </c>
      <c r="AA43" s="699">
        <v>0</v>
      </c>
      <c r="AB43" s="699">
        <v>0</v>
      </c>
      <c r="AC43" s="699">
        <v>0</v>
      </c>
      <c r="AD43" s="699">
        <v>0</v>
      </c>
      <c r="AE43" s="364">
        <f t="shared" si="160"/>
        <v>0</v>
      </c>
      <c r="AF43" s="702">
        <v>55054.62</v>
      </c>
      <c r="AG43" s="699">
        <v>121608.55</v>
      </c>
      <c r="AH43" s="699">
        <v>309483.84999999998</v>
      </c>
      <c r="AI43" s="699">
        <v>474684.84</v>
      </c>
      <c r="AJ43" s="365">
        <f t="shared" si="168"/>
        <v>960831.8600000001</v>
      </c>
      <c r="AK43" s="366">
        <f t="shared" si="169"/>
        <v>960831.8600000001</v>
      </c>
      <c r="AL43" s="209" t="s">
        <v>229</v>
      </c>
      <c r="AM43" s="699">
        <v>0</v>
      </c>
      <c r="AN43" s="699">
        <v>0</v>
      </c>
      <c r="AO43" s="699">
        <v>0</v>
      </c>
      <c r="AP43" s="699">
        <v>0</v>
      </c>
      <c r="AQ43" s="364">
        <f t="shared" si="161"/>
        <v>0</v>
      </c>
      <c r="AR43" s="702">
        <v>1284627.83</v>
      </c>
      <c r="AS43" s="699">
        <v>1600048.43</v>
      </c>
      <c r="AT43" s="699">
        <v>1808836.33</v>
      </c>
      <c r="AU43" s="699">
        <v>2002360.27</v>
      </c>
      <c r="AV43" s="365">
        <f t="shared" si="170"/>
        <v>6695872.8599999994</v>
      </c>
      <c r="AW43" s="366">
        <f t="shared" si="171"/>
        <v>6695872.8599999994</v>
      </c>
      <c r="AX43" s="209" t="s">
        <v>229</v>
      </c>
      <c r="AY43" s="699">
        <v>0</v>
      </c>
      <c r="AZ43" s="699">
        <v>0</v>
      </c>
      <c r="BA43" s="699">
        <v>0</v>
      </c>
      <c r="BB43" s="699">
        <v>0</v>
      </c>
      <c r="BC43" s="364">
        <f t="shared" si="162"/>
        <v>0</v>
      </c>
      <c r="BD43" s="702">
        <v>1311.49</v>
      </c>
      <c r="BE43" s="699">
        <v>7443.7</v>
      </c>
      <c r="BF43" s="699">
        <v>12825.87</v>
      </c>
      <c r="BG43" s="699">
        <v>15198.42</v>
      </c>
      <c r="BH43" s="365">
        <f t="shared" si="172"/>
        <v>36779.480000000003</v>
      </c>
      <c r="BI43" s="366">
        <f t="shared" si="173"/>
        <v>36779.480000000003</v>
      </c>
      <c r="BJ43" s="209" t="s">
        <v>229</v>
      </c>
      <c r="BK43" s="699"/>
      <c r="BL43" s="699"/>
      <c r="BM43" s="699"/>
      <c r="BN43" s="699"/>
      <c r="BO43" s="364">
        <f t="shared" si="174"/>
        <v>0</v>
      </c>
      <c r="BP43" s="702"/>
      <c r="BQ43" s="699"/>
      <c r="BR43" s="699"/>
      <c r="BS43" s="699"/>
      <c r="BT43" s="365">
        <f t="shared" si="175"/>
        <v>0</v>
      </c>
      <c r="BU43" s="366">
        <f t="shared" si="176"/>
        <v>0</v>
      </c>
      <c r="BV43" s="209" t="s">
        <v>229</v>
      </c>
      <c r="BW43" s="699">
        <v>0</v>
      </c>
      <c r="BX43" s="699">
        <v>0</v>
      </c>
      <c r="BY43" s="699">
        <v>0</v>
      </c>
      <c r="BZ43" s="699">
        <v>0</v>
      </c>
      <c r="CA43" s="364">
        <f t="shared" si="163"/>
        <v>0</v>
      </c>
      <c r="CB43" s="702">
        <v>10487.12</v>
      </c>
      <c r="CC43" s="699">
        <v>13498.69</v>
      </c>
      <c r="CD43" s="699">
        <v>5053.17</v>
      </c>
      <c r="CE43" s="699">
        <v>5623.66</v>
      </c>
      <c r="CF43" s="365">
        <f t="shared" si="150"/>
        <v>34662.639999999999</v>
      </c>
      <c r="CG43" s="366">
        <f t="shared" si="151"/>
        <v>34662.639999999999</v>
      </c>
      <c r="CH43" s="209" t="s">
        <v>229</v>
      </c>
      <c r="CI43" s="365">
        <f t="shared" si="152"/>
        <v>0</v>
      </c>
      <c r="CJ43" s="365">
        <f t="shared" si="152"/>
        <v>0</v>
      </c>
      <c r="CK43" s="365">
        <f t="shared" si="152"/>
        <v>0</v>
      </c>
      <c r="CL43" s="365">
        <f t="shared" si="152"/>
        <v>0</v>
      </c>
      <c r="CM43" s="367">
        <f t="shared" si="153"/>
        <v>0</v>
      </c>
      <c r="CN43" s="365">
        <f t="shared" si="154"/>
        <v>2593341.7400000007</v>
      </c>
      <c r="CO43" s="365">
        <f t="shared" si="154"/>
        <v>3324394.48</v>
      </c>
      <c r="CP43" s="365">
        <f t="shared" si="154"/>
        <v>4314604.3</v>
      </c>
      <c r="CQ43" s="365">
        <f t="shared" si="154"/>
        <v>4733654.68</v>
      </c>
      <c r="CR43" s="367">
        <f t="shared" si="155"/>
        <v>7272510.9999999991</v>
      </c>
      <c r="CS43" s="365">
        <f t="shared" si="156"/>
        <v>2593341.7400000007</v>
      </c>
      <c r="CT43" s="365">
        <f t="shared" si="156"/>
        <v>3324394.48</v>
      </c>
      <c r="CU43" s="365">
        <f t="shared" si="156"/>
        <v>4314604.3</v>
      </c>
      <c r="CV43" s="365">
        <f t="shared" si="156"/>
        <v>4733654.68</v>
      </c>
      <c r="CW43" s="367">
        <f t="shared" si="157"/>
        <v>7272511</v>
      </c>
    </row>
    <row r="44" spans="1:106" ht="15.75" customHeight="1">
      <c r="A44" s="79" t="s">
        <v>233</v>
      </c>
      <c r="B44" s="209" t="s">
        <v>232</v>
      </c>
      <c r="C44" s="699">
        <v>0</v>
      </c>
      <c r="D44" s="699">
        <v>0</v>
      </c>
      <c r="E44" s="699">
        <v>0</v>
      </c>
      <c r="F44" s="699">
        <v>0</v>
      </c>
      <c r="G44" s="364">
        <f t="shared" si="158"/>
        <v>0</v>
      </c>
      <c r="H44" s="702">
        <v>533049.2002080105</v>
      </c>
      <c r="I44" s="702">
        <v>688072.43606476777</v>
      </c>
      <c r="J44" s="702">
        <v>844872.99784389173</v>
      </c>
      <c r="K44" s="702">
        <v>790405.71150296193</v>
      </c>
      <c r="L44" s="365">
        <f t="shared" si="164"/>
        <v>2856400.3456196319</v>
      </c>
      <c r="M44" s="366">
        <f t="shared" si="165"/>
        <v>2856400.3456196319</v>
      </c>
      <c r="N44" s="209" t="s">
        <v>232</v>
      </c>
      <c r="O44" s="699">
        <v>0</v>
      </c>
      <c r="P44" s="699">
        <v>0</v>
      </c>
      <c r="Q44" s="699">
        <v>0</v>
      </c>
      <c r="R44" s="699">
        <v>0</v>
      </c>
      <c r="S44" s="364">
        <f t="shared" si="159"/>
        <v>0</v>
      </c>
      <c r="T44" s="702">
        <v>487122.78272778692</v>
      </c>
      <c r="U44" s="702">
        <v>635366.40210596204</v>
      </c>
      <c r="V44" s="702">
        <v>1021135.7123747364</v>
      </c>
      <c r="W44" s="702">
        <v>1077811.4670107858</v>
      </c>
      <c r="X44" s="365">
        <f t="shared" si="166"/>
        <v>3221436.3642192711</v>
      </c>
      <c r="Y44" s="366">
        <f t="shared" si="167"/>
        <v>3221436.3642192711</v>
      </c>
      <c r="Z44" s="209" t="s">
        <v>232</v>
      </c>
      <c r="AA44" s="699">
        <v>0</v>
      </c>
      <c r="AB44" s="699">
        <v>0</v>
      </c>
      <c r="AC44" s="699">
        <v>0</v>
      </c>
      <c r="AD44" s="699">
        <v>0</v>
      </c>
      <c r="AE44" s="364">
        <f t="shared" si="160"/>
        <v>0</v>
      </c>
      <c r="AF44" s="702">
        <v>26342.321914695931</v>
      </c>
      <c r="AG44" s="702">
        <v>86611.764866439466</v>
      </c>
      <c r="AH44" s="702">
        <v>266321.31118752796</v>
      </c>
      <c r="AI44" s="702">
        <v>411635.8254378764</v>
      </c>
      <c r="AJ44" s="365">
        <f t="shared" si="168"/>
        <v>790911.22340653976</v>
      </c>
      <c r="AK44" s="366">
        <f t="shared" si="169"/>
        <v>790911.22340653976</v>
      </c>
      <c r="AL44" s="209" t="s">
        <v>232</v>
      </c>
      <c r="AM44" s="699">
        <v>0</v>
      </c>
      <c r="AN44" s="699">
        <v>0</v>
      </c>
      <c r="AO44" s="699">
        <v>0</v>
      </c>
      <c r="AP44" s="699">
        <v>0</v>
      </c>
      <c r="AQ44" s="364">
        <f t="shared" si="161"/>
        <v>0</v>
      </c>
      <c r="AR44" s="702">
        <v>1024501.9844267629</v>
      </c>
      <c r="AS44" s="702">
        <v>1283515.5807168242</v>
      </c>
      <c r="AT44" s="702">
        <v>1432306.4269187381</v>
      </c>
      <c r="AU44" s="702">
        <v>1558210.9400144485</v>
      </c>
      <c r="AV44" s="365">
        <f t="shared" si="170"/>
        <v>5298534.9320767736</v>
      </c>
      <c r="AW44" s="366">
        <f t="shared" si="171"/>
        <v>5298534.9320767736</v>
      </c>
      <c r="AX44" s="209" t="s">
        <v>232</v>
      </c>
      <c r="AY44" s="699">
        <v>0</v>
      </c>
      <c r="AZ44" s="699">
        <v>0</v>
      </c>
      <c r="BA44" s="699">
        <v>0</v>
      </c>
      <c r="BB44" s="699">
        <v>0</v>
      </c>
      <c r="BC44" s="364">
        <f t="shared" si="162"/>
        <v>0</v>
      </c>
      <c r="BD44" s="702">
        <v>440.67206597422467</v>
      </c>
      <c r="BE44" s="702">
        <v>6374.4190473611197</v>
      </c>
      <c r="BF44" s="702">
        <v>10322.797709184168</v>
      </c>
      <c r="BG44" s="702">
        <v>11753.669670486808</v>
      </c>
      <c r="BH44" s="365">
        <f t="shared" si="172"/>
        <v>28891.55849300632</v>
      </c>
      <c r="BI44" s="366">
        <f t="shared" si="173"/>
        <v>28891.55849300632</v>
      </c>
      <c r="BJ44" s="209" t="s">
        <v>232</v>
      </c>
      <c r="BK44" s="699"/>
      <c r="BL44" s="699"/>
      <c r="BM44" s="699"/>
      <c r="BN44" s="699"/>
      <c r="BO44" s="364">
        <f t="shared" si="174"/>
        <v>0</v>
      </c>
      <c r="BP44" s="702"/>
      <c r="BQ44" s="699"/>
      <c r="BR44" s="699"/>
      <c r="BS44" s="699"/>
      <c r="BT44" s="365">
        <f t="shared" si="175"/>
        <v>0</v>
      </c>
      <c r="BU44" s="366">
        <f t="shared" si="176"/>
        <v>0</v>
      </c>
      <c r="BV44" s="209" t="s">
        <v>232</v>
      </c>
      <c r="BW44" s="699">
        <v>0</v>
      </c>
      <c r="BX44" s="699">
        <v>0</v>
      </c>
      <c r="BY44" s="699">
        <v>0</v>
      </c>
      <c r="BZ44" s="699">
        <v>0</v>
      </c>
      <c r="CA44" s="364">
        <f t="shared" si="163"/>
        <v>0</v>
      </c>
      <c r="CB44" s="702">
        <v>6616.5956774478636</v>
      </c>
      <c r="CC44" s="702">
        <v>8795.2097747824901</v>
      </c>
      <c r="CD44" s="702">
        <v>-217.2498460402403</v>
      </c>
      <c r="CE44" s="702">
        <v>2398.523964763519</v>
      </c>
      <c r="CF44" s="365">
        <f t="shared" si="150"/>
        <v>17593.079570953632</v>
      </c>
      <c r="CG44" s="366">
        <f t="shared" si="151"/>
        <v>17593.079570953632</v>
      </c>
      <c r="CH44" s="209" t="s">
        <v>232</v>
      </c>
      <c r="CI44" s="365">
        <f t="shared" si="152"/>
        <v>0</v>
      </c>
      <c r="CJ44" s="365">
        <f t="shared" si="152"/>
        <v>0</v>
      </c>
      <c r="CK44" s="365">
        <f t="shared" si="152"/>
        <v>0</v>
      </c>
      <c r="CL44" s="365">
        <f t="shared" si="152"/>
        <v>0</v>
      </c>
      <c r="CM44" s="367">
        <f t="shared" si="153"/>
        <v>0</v>
      </c>
      <c r="CN44" s="365">
        <f t="shared" si="154"/>
        <v>2078073.5570206784</v>
      </c>
      <c r="CO44" s="365">
        <f t="shared" si="154"/>
        <v>2708735.812576137</v>
      </c>
      <c r="CP44" s="365">
        <f t="shared" si="154"/>
        <v>3574741.996188038</v>
      </c>
      <c r="CQ44" s="365">
        <f t="shared" si="154"/>
        <v>3852216.137601323</v>
      </c>
      <c r="CR44" s="367">
        <f t="shared" si="155"/>
        <v>6095429.7894098563</v>
      </c>
      <c r="CS44" s="365">
        <f t="shared" si="156"/>
        <v>2078073.5570206784</v>
      </c>
      <c r="CT44" s="365">
        <f t="shared" si="156"/>
        <v>2708735.812576137</v>
      </c>
      <c r="CU44" s="365">
        <f t="shared" si="156"/>
        <v>3574741.996188038</v>
      </c>
      <c r="CV44" s="365">
        <f t="shared" si="156"/>
        <v>3852216.137601323</v>
      </c>
      <c r="CW44" s="367">
        <f t="shared" si="157"/>
        <v>6095429.7894098572</v>
      </c>
    </row>
    <row r="45" spans="1:106" ht="15.75" customHeight="1">
      <c r="A45" s="79" t="s">
        <v>236</v>
      </c>
      <c r="B45" s="209" t="s">
        <v>235</v>
      </c>
      <c r="C45" s="699">
        <v>7746.62</v>
      </c>
      <c r="D45" s="699">
        <v>6893.75</v>
      </c>
      <c r="E45" s="699">
        <v>11963.83</v>
      </c>
      <c r="F45" s="699">
        <v>8288.1299999999992</v>
      </c>
      <c r="G45" s="364">
        <f t="shared" si="158"/>
        <v>34892.329999999994</v>
      </c>
      <c r="H45" s="702">
        <v>0</v>
      </c>
      <c r="I45" s="699">
        <v>0</v>
      </c>
      <c r="J45" s="699">
        <v>0</v>
      </c>
      <c r="K45" s="699">
        <v>0</v>
      </c>
      <c r="L45" s="365">
        <f t="shared" si="164"/>
        <v>0</v>
      </c>
      <c r="M45" s="366">
        <f t="shared" si="165"/>
        <v>34892.329999999994</v>
      </c>
      <c r="N45" s="209" t="s">
        <v>235</v>
      </c>
      <c r="O45" s="699">
        <v>7451.86</v>
      </c>
      <c r="P45" s="699">
        <v>10202.74</v>
      </c>
      <c r="Q45" s="699">
        <v>9555.91</v>
      </c>
      <c r="R45" s="699">
        <v>10529.29</v>
      </c>
      <c r="S45" s="364">
        <f t="shared" si="159"/>
        <v>37739.800000000003</v>
      </c>
      <c r="T45" s="702">
        <v>0</v>
      </c>
      <c r="U45" s="699">
        <v>0</v>
      </c>
      <c r="V45" s="699">
        <v>0</v>
      </c>
      <c r="W45" s="699">
        <v>0</v>
      </c>
      <c r="X45" s="365">
        <f t="shared" si="166"/>
        <v>0</v>
      </c>
      <c r="Y45" s="366">
        <f t="shared" si="167"/>
        <v>37739.800000000003</v>
      </c>
      <c r="Z45" s="209" t="s">
        <v>235</v>
      </c>
      <c r="AA45" s="699">
        <v>1119.47</v>
      </c>
      <c r="AB45" s="699">
        <v>1831.6</v>
      </c>
      <c r="AC45" s="699">
        <v>2883.47</v>
      </c>
      <c r="AD45" s="699">
        <v>3064.25</v>
      </c>
      <c r="AE45" s="364">
        <f t="shared" si="160"/>
        <v>8898.7899999999991</v>
      </c>
      <c r="AF45" s="702">
        <v>0</v>
      </c>
      <c r="AG45" s="699">
        <v>0</v>
      </c>
      <c r="AH45" s="699">
        <v>0</v>
      </c>
      <c r="AI45" s="699">
        <v>0</v>
      </c>
      <c r="AJ45" s="365">
        <f t="shared" si="168"/>
        <v>0</v>
      </c>
      <c r="AK45" s="366">
        <f t="shared" si="169"/>
        <v>8898.7899999999991</v>
      </c>
      <c r="AL45" s="209" t="s">
        <v>235</v>
      </c>
      <c r="AM45" s="699">
        <v>12023.39</v>
      </c>
      <c r="AN45" s="699">
        <v>13276.47</v>
      </c>
      <c r="AO45" s="699">
        <v>11482.76</v>
      </c>
      <c r="AP45" s="699">
        <v>11594.93</v>
      </c>
      <c r="AQ45" s="364">
        <f t="shared" si="161"/>
        <v>48377.55</v>
      </c>
      <c r="AR45" s="702">
        <v>0</v>
      </c>
      <c r="AS45" s="699">
        <v>0</v>
      </c>
      <c r="AT45" s="699">
        <v>0</v>
      </c>
      <c r="AU45" s="699">
        <v>0</v>
      </c>
      <c r="AV45" s="365">
        <f t="shared" si="170"/>
        <v>0</v>
      </c>
      <c r="AW45" s="366">
        <f t="shared" si="171"/>
        <v>48377.55</v>
      </c>
      <c r="AX45" s="209" t="s">
        <v>235</v>
      </c>
      <c r="AY45" s="699">
        <v>54.56</v>
      </c>
      <c r="AZ45" s="699">
        <v>326.88</v>
      </c>
      <c r="BA45" s="699">
        <v>243.5</v>
      </c>
      <c r="BB45" s="699">
        <v>198.64</v>
      </c>
      <c r="BC45" s="364">
        <f t="shared" si="162"/>
        <v>823.58</v>
      </c>
      <c r="BD45" s="702">
        <v>0</v>
      </c>
      <c r="BE45" s="699">
        <v>0</v>
      </c>
      <c r="BF45" s="699">
        <v>0</v>
      </c>
      <c r="BG45" s="699">
        <v>0</v>
      </c>
      <c r="BH45" s="365">
        <f t="shared" si="172"/>
        <v>0</v>
      </c>
      <c r="BI45" s="366">
        <f t="shared" si="173"/>
        <v>823.58</v>
      </c>
      <c r="BJ45" s="209" t="s">
        <v>235</v>
      </c>
      <c r="BK45" s="699"/>
      <c r="BL45" s="699"/>
      <c r="BM45" s="699"/>
      <c r="BN45" s="699"/>
      <c r="BO45" s="364">
        <f t="shared" si="174"/>
        <v>0</v>
      </c>
      <c r="BP45" s="702"/>
      <c r="BQ45" s="699"/>
      <c r="BR45" s="699"/>
      <c r="BS45" s="699"/>
      <c r="BT45" s="365">
        <f t="shared" si="175"/>
        <v>0</v>
      </c>
      <c r="BU45" s="366">
        <f t="shared" si="176"/>
        <v>0</v>
      </c>
      <c r="BV45" s="209" t="s">
        <v>235</v>
      </c>
      <c r="BW45" s="699">
        <v>72.59</v>
      </c>
      <c r="BX45" s="699">
        <v>108.75</v>
      </c>
      <c r="BY45" s="699">
        <v>70.05</v>
      </c>
      <c r="BZ45" s="699">
        <v>75.069999999999993</v>
      </c>
      <c r="CA45" s="364">
        <f t="shared" si="163"/>
        <v>326.45999999999998</v>
      </c>
      <c r="CB45" s="702">
        <v>0</v>
      </c>
      <c r="CC45" s="699">
        <v>0</v>
      </c>
      <c r="CD45" s="699">
        <v>0</v>
      </c>
      <c r="CE45" s="699">
        <v>0</v>
      </c>
      <c r="CF45" s="365">
        <f t="shared" si="150"/>
        <v>0</v>
      </c>
      <c r="CG45" s="366">
        <f t="shared" si="151"/>
        <v>326.45999999999998</v>
      </c>
      <c r="CH45" s="209" t="s">
        <v>235</v>
      </c>
      <c r="CI45" s="365">
        <f t="shared" si="152"/>
        <v>28468.489999999998</v>
      </c>
      <c r="CJ45" s="365">
        <f t="shared" si="152"/>
        <v>32640.19</v>
      </c>
      <c r="CK45" s="365">
        <f t="shared" si="152"/>
        <v>36199.520000000004</v>
      </c>
      <c r="CL45" s="365">
        <f t="shared" si="152"/>
        <v>33750.31</v>
      </c>
      <c r="CM45" s="367">
        <f t="shared" si="153"/>
        <v>72958.590000000011</v>
      </c>
      <c r="CN45" s="365">
        <f t="shared" si="154"/>
        <v>0</v>
      </c>
      <c r="CO45" s="365">
        <f t="shared" si="154"/>
        <v>0</v>
      </c>
      <c r="CP45" s="365">
        <f t="shared" si="154"/>
        <v>0</v>
      </c>
      <c r="CQ45" s="365">
        <f t="shared" si="154"/>
        <v>0</v>
      </c>
      <c r="CR45" s="367">
        <f t="shared" si="155"/>
        <v>0</v>
      </c>
      <c r="CS45" s="365">
        <f t="shared" si="156"/>
        <v>28468.489999999998</v>
      </c>
      <c r="CT45" s="365">
        <f t="shared" si="156"/>
        <v>32640.19</v>
      </c>
      <c r="CU45" s="365">
        <f t="shared" si="156"/>
        <v>36199.520000000004</v>
      </c>
      <c r="CV45" s="365">
        <f t="shared" si="156"/>
        <v>33750.31</v>
      </c>
      <c r="CW45" s="367">
        <f t="shared" si="157"/>
        <v>72958.59</v>
      </c>
    </row>
    <row r="46" spans="1:106" ht="15.75" customHeight="1">
      <c r="A46" s="79" t="s">
        <v>238</v>
      </c>
      <c r="B46" s="209" t="s">
        <v>237</v>
      </c>
      <c r="C46" s="699">
        <v>6712.0774779141702</v>
      </c>
      <c r="D46" s="699">
        <v>5828.9999181842804</v>
      </c>
      <c r="E46" s="699">
        <v>10630.272801994923</v>
      </c>
      <c r="F46" s="699">
        <v>6762.6412189880257</v>
      </c>
      <c r="G46" s="364">
        <f t="shared" si="158"/>
        <v>29933.991417081397</v>
      </c>
      <c r="H46" s="699">
        <v>0</v>
      </c>
      <c r="I46" s="699">
        <v>0</v>
      </c>
      <c r="J46" s="699">
        <v>0</v>
      </c>
      <c r="K46" s="699">
        <v>0</v>
      </c>
      <c r="L46" s="365">
        <f t="shared" si="164"/>
        <v>0</v>
      </c>
      <c r="M46" s="366">
        <f t="shared" si="165"/>
        <v>29933.991417081397</v>
      </c>
      <c r="N46" s="209" t="s">
        <v>237</v>
      </c>
      <c r="O46" s="699">
        <v>6052.8079216745164</v>
      </c>
      <c r="P46" s="699">
        <v>8599.6099745797328</v>
      </c>
      <c r="Q46" s="699">
        <v>7918.6191920632573</v>
      </c>
      <c r="R46" s="699">
        <v>8835.9338796302</v>
      </c>
      <c r="S46" s="364">
        <f t="shared" si="159"/>
        <v>31406.970967947706</v>
      </c>
      <c r="T46" s="702">
        <v>0</v>
      </c>
      <c r="U46" s="699">
        <v>0</v>
      </c>
      <c r="V46" s="699">
        <v>0</v>
      </c>
      <c r="W46" s="699">
        <v>0</v>
      </c>
      <c r="X46" s="365">
        <f t="shared" si="166"/>
        <v>0</v>
      </c>
      <c r="Y46" s="366">
        <f t="shared" si="167"/>
        <v>31406.970967947706</v>
      </c>
      <c r="Z46" s="209" t="s">
        <v>237</v>
      </c>
      <c r="AA46" s="699">
        <v>804.27985042931618</v>
      </c>
      <c r="AB46" s="699">
        <v>1470.2105658904295</v>
      </c>
      <c r="AC46" s="699">
        <v>2472.9999857288376</v>
      </c>
      <c r="AD46" s="699">
        <v>2512.1243448026612</v>
      </c>
      <c r="AE46" s="364">
        <f t="shared" si="160"/>
        <v>7259.6147468512445</v>
      </c>
      <c r="AF46" s="702">
        <v>0</v>
      </c>
      <c r="AG46" s="699">
        <v>0</v>
      </c>
      <c r="AH46" s="699">
        <v>0</v>
      </c>
      <c r="AI46" s="699">
        <v>0</v>
      </c>
      <c r="AJ46" s="365">
        <f t="shared" si="168"/>
        <v>0</v>
      </c>
      <c r="AK46" s="366">
        <f t="shared" si="169"/>
        <v>7259.6147468512445</v>
      </c>
      <c r="AL46" s="209" t="s">
        <v>237</v>
      </c>
      <c r="AM46" s="699">
        <v>9167.8504005628492</v>
      </c>
      <c r="AN46" s="699">
        <v>10007.837557249144</v>
      </c>
      <c r="AO46" s="699">
        <v>7902.010606115281</v>
      </c>
      <c r="AP46" s="699">
        <v>7705.4760326885098</v>
      </c>
      <c r="AQ46" s="364">
        <f t="shared" si="161"/>
        <v>34783.174596615783</v>
      </c>
      <c r="AR46" s="702">
        <v>0</v>
      </c>
      <c r="AS46" s="699">
        <v>0</v>
      </c>
      <c r="AT46" s="699">
        <v>0</v>
      </c>
      <c r="AU46" s="699">
        <v>0</v>
      </c>
      <c r="AV46" s="365">
        <f t="shared" si="170"/>
        <v>0</v>
      </c>
      <c r="AW46" s="366">
        <f t="shared" si="171"/>
        <v>34783.174596615783</v>
      </c>
      <c r="AX46" s="209" t="s">
        <v>237</v>
      </c>
      <c r="AY46" s="699">
        <v>45.000568913747003</v>
      </c>
      <c r="AZ46" s="699">
        <v>315.83821896486887</v>
      </c>
      <c r="BA46" s="699">
        <v>219.6961147976763</v>
      </c>
      <c r="BB46" s="699">
        <v>168.47402443507343</v>
      </c>
      <c r="BC46" s="364">
        <f t="shared" si="162"/>
        <v>749.00892711136567</v>
      </c>
      <c r="BD46" s="702">
        <v>0</v>
      </c>
      <c r="BE46" s="699">
        <v>0</v>
      </c>
      <c r="BF46" s="699">
        <v>0</v>
      </c>
      <c r="BG46" s="699">
        <v>0</v>
      </c>
      <c r="BH46" s="365">
        <f t="shared" si="172"/>
        <v>0</v>
      </c>
      <c r="BI46" s="366">
        <f t="shared" si="173"/>
        <v>749.00892711136567</v>
      </c>
      <c r="BJ46" s="209" t="s">
        <v>237</v>
      </c>
      <c r="BK46" s="699"/>
      <c r="BL46" s="699"/>
      <c r="BM46" s="699"/>
      <c r="BN46" s="699"/>
      <c r="BO46" s="364">
        <f t="shared" si="174"/>
        <v>0</v>
      </c>
      <c r="BP46" s="702"/>
      <c r="BQ46" s="699"/>
      <c r="BR46" s="699"/>
      <c r="BS46" s="699"/>
      <c r="BT46" s="365">
        <f t="shared" si="175"/>
        <v>0</v>
      </c>
      <c r="BU46" s="366">
        <f t="shared" si="176"/>
        <v>0</v>
      </c>
      <c r="BV46" s="209" t="s">
        <v>237</v>
      </c>
      <c r="BW46" s="699">
        <v>30.101198284522177</v>
      </c>
      <c r="BX46" s="699">
        <v>60.180165643789913</v>
      </c>
      <c r="BY46" s="699">
        <v>19.929006913419961</v>
      </c>
      <c r="BZ46" s="699">
        <v>46.827205740290438</v>
      </c>
      <c r="CA46" s="364">
        <f t="shared" si="163"/>
        <v>157.0375765820225</v>
      </c>
      <c r="CB46" s="702">
        <v>0</v>
      </c>
      <c r="CC46" s="699">
        <v>0</v>
      </c>
      <c r="CD46" s="699">
        <v>0</v>
      </c>
      <c r="CE46" s="699">
        <v>0</v>
      </c>
      <c r="CF46" s="365">
        <f t="shared" si="150"/>
        <v>0</v>
      </c>
      <c r="CG46" s="366">
        <f t="shared" si="151"/>
        <v>157.0375765820225</v>
      </c>
      <c r="CH46" s="209" t="s">
        <v>237</v>
      </c>
      <c r="CI46" s="365">
        <f t="shared" si="152"/>
        <v>22812.117417779122</v>
      </c>
      <c r="CJ46" s="365">
        <f t="shared" si="152"/>
        <v>26282.676400512246</v>
      </c>
      <c r="CK46" s="365">
        <f t="shared" si="152"/>
        <v>29163.527707613393</v>
      </c>
      <c r="CL46" s="365">
        <f t="shared" si="152"/>
        <v>26031.47670628476</v>
      </c>
      <c r="CM46" s="367">
        <f t="shared" si="153"/>
        <v>61497.999961611124</v>
      </c>
      <c r="CN46" s="365">
        <f t="shared" si="154"/>
        <v>0</v>
      </c>
      <c r="CO46" s="365">
        <f t="shared" si="154"/>
        <v>0</v>
      </c>
      <c r="CP46" s="365">
        <f t="shared" si="154"/>
        <v>0</v>
      </c>
      <c r="CQ46" s="365">
        <f t="shared" si="154"/>
        <v>0</v>
      </c>
      <c r="CR46" s="367">
        <f t="shared" si="155"/>
        <v>0</v>
      </c>
      <c r="CS46" s="365">
        <f t="shared" si="156"/>
        <v>22812.117417779122</v>
      </c>
      <c r="CT46" s="365">
        <f t="shared" si="156"/>
        <v>26282.676400512246</v>
      </c>
      <c r="CU46" s="365">
        <f t="shared" si="156"/>
        <v>29163.527707613393</v>
      </c>
      <c r="CV46" s="365">
        <f t="shared" si="156"/>
        <v>26031.47670628476</v>
      </c>
      <c r="CW46" s="367">
        <f t="shared" si="157"/>
        <v>61497.999961611124</v>
      </c>
    </row>
    <row r="47" spans="1:106" ht="15.75" customHeight="1">
      <c r="A47" s="79" t="s">
        <v>239</v>
      </c>
      <c r="B47" s="209">
        <v>24</v>
      </c>
      <c r="C47" s="699">
        <v>6154.5760818257213</v>
      </c>
      <c r="D47" s="699">
        <v>1789.6325338381957</v>
      </c>
      <c r="E47" s="699">
        <v>2425.2977835923175</v>
      </c>
      <c r="F47" s="699">
        <v>1848.0865333121808</v>
      </c>
      <c r="G47" s="364">
        <f t="shared" si="158"/>
        <v>12217.592932568416</v>
      </c>
      <c r="H47" s="702">
        <v>9126.8300465746124</v>
      </c>
      <c r="I47" s="699">
        <v>6115.2388598023726</v>
      </c>
      <c r="J47" s="699">
        <v>5891.0068049659312</v>
      </c>
      <c r="K47" s="699">
        <v>8239.7167955016284</v>
      </c>
      <c r="L47" s="365">
        <f t="shared" si="164"/>
        <v>29372.792506844547</v>
      </c>
      <c r="M47" s="366">
        <f t="shared" si="165"/>
        <v>41590.385439412959</v>
      </c>
      <c r="N47" s="209">
        <v>24</v>
      </c>
      <c r="O47" s="699">
        <v>7156.864211543043</v>
      </c>
      <c r="P47" s="699">
        <v>4672.3387724564827</v>
      </c>
      <c r="Q47" s="699">
        <v>4398.6578068914896</v>
      </c>
      <c r="R47" s="699">
        <v>3633.6929758311262</v>
      </c>
      <c r="S47" s="364">
        <f t="shared" si="159"/>
        <v>19861.553766722143</v>
      </c>
      <c r="T47" s="702">
        <v>17544.688716896722</v>
      </c>
      <c r="U47" s="699">
        <v>20675.817139526454</v>
      </c>
      <c r="V47" s="699">
        <v>17485.87426227536</v>
      </c>
      <c r="W47" s="699">
        <v>14785.851331861235</v>
      </c>
      <c r="X47" s="365">
        <f t="shared" si="166"/>
        <v>70492.231450559775</v>
      </c>
      <c r="Y47" s="366">
        <f t="shared" si="167"/>
        <v>90353.785217281926</v>
      </c>
      <c r="Z47" s="209">
        <v>24</v>
      </c>
      <c r="AA47" s="699">
        <v>3881.4446320198504</v>
      </c>
      <c r="AB47" s="699">
        <v>3660.1895520199073</v>
      </c>
      <c r="AC47" s="699">
        <v>3600.5936052281031</v>
      </c>
      <c r="AD47" s="699">
        <v>3625.9779144040758</v>
      </c>
      <c r="AE47" s="364">
        <f t="shared" si="160"/>
        <v>14768.205703671938</v>
      </c>
      <c r="AF47" s="702">
        <v>11293.414324565581</v>
      </c>
      <c r="AG47" s="699">
        <v>14089.022108064913</v>
      </c>
      <c r="AH47" s="699">
        <v>14955.934778480969</v>
      </c>
      <c r="AI47" s="699">
        <v>13216.880007090733</v>
      </c>
      <c r="AJ47" s="365">
        <f t="shared" si="168"/>
        <v>53555.251218202189</v>
      </c>
      <c r="AK47" s="366">
        <f t="shared" si="169"/>
        <v>68323.456921874124</v>
      </c>
      <c r="AL47" s="209">
        <v>24</v>
      </c>
      <c r="AM47" s="699">
        <v>10021.750220543774</v>
      </c>
      <c r="AN47" s="699">
        <v>7985.3500717460893</v>
      </c>
      <c r="AO47" s="699">
        <v>7699.5657704279211</v>
      </c>
      <c r="AP47" s="699">
        <v>9174.8367236471749</v>
      </c>
      <c r="AQ47" s="364">
        <f t="shared" si="161"/>
        <v>34881.502786364959</v>
      </c>
      <c r="AR47" s="702">
        <v>23520.821104408729</v>
      </c>
      <c r="AS47" s="699">
        <v>31918.340770853811</v>
      </c>
      <c r="AT47" s="699">
        <v>33851.438314048588</v>
      </c>
      <c r="AU47" s="699">
        <v>39613.119469591031</v>
      </c>
      <c r="AV47" s="365">
        <f t="shared" si="170"/>
        <v>128903.71965890215</v>
      </c>
      <c r="AW47" s="366">
        <f t="shared" si="171"/>
        <v>163785.22244526711</v>
      </c>
      <c r="AX47" s="209">
        <v>24</v>
      </c>
      <c r="AY47" s="699">
        <v>189.27354760689019</v>
      </c>
      <c r="AZ47" s="699">
        <v>137.33676377688266</v>
      </c>
      <c r="BA47" s="699">
        <v>75.177625504414408</v>
      </c>
      <c r="BB47" s="699">
        <v>102.13072385211341</v>
      </c>
      <c r="BC47" s="364">
        <f t="shared" si="162"/>
        <v>503.91866074030065</v>
      </c>
      <c r="BD47" s="702">
        <v>374.77910996916813</v>
      </c>
      <c r="BE47" s="699">
        <v>572.40471146693312</v>
      </c>
      <c r="BF47" s="699">
        <v>397.50971503600147</v>
      </c>
      <c r="BG47" s="699">
        <v>434.99020137917614</v>
      </c>
      <c r="BH47" s="365">
        <f t="shared" si="172"/>
        <v>1779.6837378512787</v>
      </c>
      <c r="BI47" s="366">
        <f t="shared" si="173"/>
        <v>2283.6023985915795</v>
      </c>
      <c r="BJ47" s="209">
        <v>24</v>
      </c>
      <c r="BK47" s="699"/>
      <c r="BL47" s="699"/>
      <c r="BM47" s="699"/>
      <c r="BN47" s="699"/>
      <c r="BO47" s="364">
        <f t="shared" si="174"/>
        <v>0</v>
      </c>
      <c r="BP47" s="702"/>
      <c r="BQ47" s="699"/>
      <c r="BR47" s="699"/>
      <c r="BS47" s="699"/>
      <c r="BT47" s="365">
        <f t="shared" si="175"/>
        <v>0</v>
      </c>
      <c r="BU47" s="366">
        <f t="shared" si="176"/>
        <v>0</v>
      </c>
      <c r="BV47" s="209">
        <v>24</v>
      </c>
      <c r="BW47" s="699">
        <v>49.325531427956932</v>
      </c>
      <c r="BX47" s="699">
        <v>119.12093606313933</v>
      </c>
      <c r="BY47" s="699">
        <v>22.232196826205957</v>
      </c>
      <c r="BZ47" s="699">
        <v>5.7582047333592392</v>
      </c>
      <c r="CA47" s="364">
        <f t="shared" si="163"/>
        <v>196.43686905066144</v>
      </c>
      <c r="CB47" s="702">
        <v>110.10203285395622</v>
      </c>
      <c r="CC47" s="699">
        <v>504.70097540922882</v>
      </c>
      <c r="CD47" s="699">
        <v>89.793348343861808</v>
      </c>
      <c r="CE47" s="699">
        <v>24.827425041053957</v>
      </c>
      <c r="CF47" s="365">
        <f t="shared" si="150"/>
        <v>729.42378164810077</v>
      </c>
      <c r="CG47" s="366">
        <f t="shared" si="151"/>
        <v>925.86065069876224</v>
      </c>
      <c r="CH47" s="209">
        <v>24</v>
      </c>
      <c r="CI47" s="365">
        <f t="shared" si="152"/>
        <v>27453.234224967237</v>
      </c>
      <c r="CJ47" s="365">
        <f t="shared" si="152"/>
        <v>18363.968629900697</v>
      </c>
      <c r="CK47" s="365">
        <f t="shared" si="152"/>
        <v>18221.524788470451</v>
      </c>
      <c r="CL47" s="365">
        <f t="shared" si="152"/>
        <v>18390.483075780034</v>
      </c>
      <c r="CM47" s="367">
        <f t="shared" si="153"/>
        <v>32275.583568341219</v>
      </c>
      <c r="CN47" s="365">
        <f t="shared" si="154"/>
        <v>61970.635335268773</v>
      </c>
      <c r="CO47" s="365">
        <f t="shared" si="154"/>
        <v>73875.52456512372</v>
      </c>
      <c r="CP47" s="365">
        <f t="shared" si="154"/>
        <v>72671.55722315071</v>
      </c>
      <c r="CQ47" s="365">
        <f t="shared" si="154"/>
        <v>76315.385230464846</v>
      </c>
      <c r="CR47" s="367">
        <f t="shared" si="155"/>
        <v>100594.44773905243</v>
      </c>
      <c r="CS47" s="365">
        <f t="shared" si="156"/>
        <v>89423.869560236009</v>
      </c>
      <c r="CT47" s="365">
        <f t="shared" si="156"/>
        <v>92239.493195024421</v>
      </c>
      <c r="CU47" s="365">
        <f t="shared" si="156"/>
        <v>90893.082011621154</v>
      </c>
      <c r="CV47" s="365">
        <f t="shared" si="156"/>
        <v>94705.868306244884</v>
      </c>
      <c r="CW47" s="367">
        <f t="shared" si="157"/>
        <v>132870.03130739363</v>
      </c>
    </row>
    <row r="48" spans="1:106" ht="15.75" customHeight="1">
      <c r="A48" s="79" t="s">
        <v>240</v>
      </c>
      <c r="B48" s="209">
        <v>25</v>
      </c>
      <c r="C48" s="699">
        <v>1128.0644678629367</v>
      </c>
      <c r="D48" s="699">
        <v>16821.243082840578</v>
      </c>
      <c r="E48" s="699">
        <v>30641.631424846411</v>
      </c>
      <c r="F48" s="699">
        <v>13551.592430609007</v>
      </c>
      <c r="G48" s="364">
        <f t="shared" si="158"/>
        <v>62142.531406158938</v>
      </c>
      <c r="H48" s="702">
        <v>4603.3291221247273</v>
      </c>
      <c r="I48" s="699">
        <v>30972.500029175255</v>
      </c>
      <c r="J48" s="699">
        <v>1783.1695277733209</v>
      </c>
      <c r="K48" s="699">
        <v>516.91010866144245</v>
      </c>
      <c r="L48" s="365">
        <f t="shared" si="164"/>
        <v>37875.908787734748</v>
      </c>
      <c r="M48" s="366">
        <f t="shared" si="165"/>
        <v>100018.44019389368</v>
      </c>
      <c r="N48" s="209">
        <v>25</v>
      </c>
      <c r="O48" s="699">
        <v>13042.936461434929</v>
      </c>
      <c r="P48" s="699">
        <v>9825.8012925063194</v>
      </c>
      <c r="Q48" s="699">
        <v>17169.049706343714</v>
      </c>
      <c r="R48" s="699">
        <v>7646.9944734860419</v>
      </c>
      <c r="S48" s="364">
        <f t="shared" si="159"/>
        <v>47684.781933771003</v>
      </c>
      <c r="T48" s="702">
        <v>12513.454803533517</v>
      </c>
      <c r="U48" s="699">
        <v>1319.4585354106359</v>
      </c>
      <c r="V48" s="699">
        <v>29858.063131944869</v>
      </c>
      <c r="W48" s="699">
        <v>33775.970316897387</v>
      </c>
      <c r="X48" s="365">
        <f t="shared" si="166"/>
        <v>77466.946787786408</v>
      </c>
      <c r="Y48" s="366">
        <f t="shared" si="167"/>
        <v>125151.72872155742</v>
      </c>
      <c r="Z48" s="209">
        <v>25</v>
      </c>
      <c r="AA48" s="699">
        <v>1795.2053521950616</v>
      </c>
      <c r="AB48" s="699">
        <v>14163.279546708396</v>
      </c>
      <c r="AC48" s="699">
        <v>0</v>
      </c>
      <c r="AD48" s="699">
        <v>0</v>
      </c>
      <c r="AE48" s="364">
        <f t="shared" si="160"/>
        <v>15958.484898903458</v>
      </c>
      <c r="AF48" s="702">
        <v>7231.3503080042365</v>
      </c>
      <c r="AG48" s="699">
        <v>5338.1943951805251</v>
      </c>
      <c r="AH48" s="699">
        <v>0</v>
      </c>
      <c r="AI48" s="699">
        <v>0</v>
      </c>
      <c r="AJ48" s="365">
        <f t="shared" si="168"/>
        <v>12569.544703184762</v>
      </c>
      <c r="AK48" s="366">
        <f t="shared" si="169"/>
        <v>28528.02960208822</v>
      </c>
      <c r="AL48" s="209">
        <v>25</v>
      </c>
      <c r="AM48" s="699">
        <v>188516.72288235012</v>
      </c>
      <c r="AN48" s="699">
        <v>156181.82924976927</v>
      </c>
      <c r="AO48" s="699">
        <v>97062.551409830034</v>
      </c>
      <c r="AP48" s="699">
        <v>179360.41757940591</v>
      </c>
      <c r="AQ48" s="364">
        <f t="shared" si="161"/>
        <v>621121.52112135536</v>
      </c>
      <c r="AR48" s="702">
        <v>272321.20145914401</v>
      </c>
      <c r="AS48" s="699">
        <v>92792.923895067579</v>
      </c>
      <c r="AT48" s="699">
        <v>156070.49142499806</v>
      </c>
      <c r="AU48" s="699">
        <v>250606.75247474658</v>
      </c>
      <c r="AV48" s="365">
        <f t="shared" si="170"/>
        <v>771791.36925395625</v>
      </c>
      <c r="AW48" s="366">
        <f t="shared" si="171"/>
        <v>1392912.8903753115</v>
      </c>
      <c r="AX48" s="209">
        <v>25</v>
      </c>
      <c r="AY48" s="699">
        <v>0</v>
      </c>
      <c r="AZ48" s="699">
        <v>0</v>
      </c>
      <c r="BA48" s="699">
        <v>0</v>
      </c>
      <c r="BB48" s="699">
        <v>0</v>
      </c>
      <c r="BC48" s="364">
        <f t="shared" si="162"/>
        <v>0</v>
      </c>
      <c r="BD48" s="702">
        <v>0</v>
      </c>
      <c r="BE48" s="699">
        <v>0</v>
      </c>
      <c r="BF48" s="699">
        <v>0</v>
      </c>
      <c r="BG48" s="699">
        <v>0</v>
      </c>
      <c r="BH48" s="365">
        <f t="shared" si="172"/>
        <v>0</v>
      </c>
      <c r="BI48" s="366">
        <f t="shared" si="173"/>
        <v>0</v>
      </c>
      <c r="BJ48" s="209">
        <v>25</v>
      </c>
      <c r="BK48" s="699"/>
      <c r="BL48" s="699"/>
      <c r="BM48" s="699"/>
      <c r="BN48" s="699"/>
      <c r="BO48" s="364">
        <f t="shared" si="174"/>
        <v>0</v>
      </c>
      <c r="BP48" s="702"/>
      <c r="BQ48" s="699"/>
      <c r="BR48" s="699"/>
      <c r="BS48" s="699"/>
      <c r="BT48" s="365">
        <f t="shared" si="175"/>
        <v>0</v>
      </c>
      <c r="BU48" s="366">
        <f t="shared" si="176"/>
        <v>0</v>
      </c>
      <c r="BV48" s="209">
        <v>25</v>
      </c>
      <c r="BW48" s="699">
        <v>170162.75971088052</v>
      </c>
      <c r="BX48" s="699">
        <v>204599.69803756729</v>
      </c>
      <c r="BY48" s="699">
        <v>222640.12766776935</v>
      </c>
      <c r="BZ48" s="699">
        <v>271661.83337870054</v>
      </c>
      <c r="CA48" s="364">
        <f t="shared" si="163"/>
        <v>869064.41879491764</v>
      </c>
      <c r="CB48" s="702">
        <v>107012.07483868535</v>
      </c>
      <c r="CC48" s="699">
        <v>75639.685952750311</v>
      </c>
      <c r="CD48" s="699">
        <v>40659.005481578977</v>
      </c>
      <c r="CE48" s="699">
        <v>21489.107126435942</v>
      </c>
      <c r="CF48" s="365">
        <f t="shared" si="150"/>
        <v>244799.87339945059</v>
      </c>
      <c r="CG48" s="366">
        <f t="shared" si="151"/>
        <v>1113864.2921943683</v>
      </c>
      <c r="CH48" s="209">
        <v>25</v>
      </c>
      <c r="CI48" s="365">
        <f t="shared" si="152"/>
        <v>374645.68887472356</v>
      </c>
      <c r="CJ48" s="365">
        <f t="shared" si="152"/>
        <v>401591.85120939184</v>
      </c>
      <c r="CK48" s="365">
        <f t="shared" si="152"/>
        <v>367513.36020878947</v>
      </c>
      <c r="CL48" s="365">
        <f t="shared" si="152"/>
        <v>472220.8378622015</v>
      </c>
      <c r="CM48" s="367">
        <f t="shared" si="153"/>
        <v>978891.73213484755</v>
      </c>
      <c r="CN48" s="365">
        <f t="shared" si="154"/>
        <v>403681.41053149186</v>
      </c>
      <c r="CO48" s="365">
        <f t="shared" si="154"/>
        <v>206062.76280758431</v>
      </c>
      <c r="CP48" s="365">
        <f t="shared" si="154"/>
        <v>228370.72956629522</v>
      </c>
      <c r="CQ48" s="365">
        <f t="shared" si="154"/>
        <v>306388.74002674135</v>
      </c>
      <c r="CR48" s="367">
        <f t="shared" si="155"/>
        <v>360142.72897497175</v>
      </c>
      <c r="CS48" s="365">
        <f t="shared" si="156"/>
        <v>778327.09940621536</v>
      </c>
      <c r="CT48" s="365">
        <f t="shared" si="156"/>
        <v>607654.61401697621</v>
      </c>
      <c r="CU48" s="365">
        <f t="shared" si="156"/>
        <v>595884.08977508475</v>
      </c>
      <c r="CV48" s="365">
        <f t="shared" si="156"/>
        <v>778609.57788894279</v>
      </c>
      <c r="CW48" s="367">
        <f t="shared" si="157"/>
        <v>1339034.4611098194</v>
      </c>
    </row>
    <row r="49" spans="1:101" ht="15.75" customHeight="1">
      <c r="A49" s="79" t="s">
        <v>241</v>
      </c>
      <c r="B49" s="209">
        <v>26</v>
      </c>
      <c r="C49" s="699">
        <v>12540.268742581238</v>
      </c>
      <c r="D49" s="699">
        <v>13669.651745284833</v>
      </c>
      <c r="E49" s="699">
        <v>5762.8101566335154</v>
      </c>
      <c r="F49" s="699">
        <v>29665.089616658781</v>
      </c>
      <c r="G49" s="364">
        <f t="shared" si="158"/>
        <v>61637.820261158369</v>
      </c>
      <c r="H49" s="702">
        <v>0</v>
      </c>
      <c r="I49" s="699">
        <v>0</v>
      </c>
      <c r="J49" s="699">
        <v>21719.834420232219</v>
      </c>
      <c r="K49" s="699">
        <v>14552.789323994301</v>
      </c>
      <c r="L49" s="365">
        <f t="shared" si="164"/>
        <v>36272.623744226519</v>
      </c>
      <c r="M49" s="366">
        <f t="shared" si="165"/>
        <v>97910.444005384896</v>
      </c>
      <c r="N49" s="209">
        <v>26</v>
      </c>
      <c r="O49" s="699">
        <v>34553.60105669609</v>
      </c>
      <c r="P49" s="699">
        <v>36466.477545653099</v>
      </c>
      <c r="Q49" s="699">
        <v>5895.7991949906236</v>
      </c>
      <c r="R49" s="699">
        <v>9626.8777464288269</v>
      </c>
      <c r="S49" s="364">
        <f t="shared" si="159"/>
        <v>86542.755543768639</v>
      </c>
      <c r="T49" s="702">
        <v>0</v>
      </c>
      <c r="U49" s="699">
        <v>0</v>
      </c>
      <c r="V49" s="699">
        <v>14986.161672159958</v>
      </c>
      <c r="W49" s="699">
        <v>3943.7420225353953</v>
      </c>
      <c r="X49" s="365">
        <f t="shared" si="166"/>
        <v>18929.903694695353</v>
      </c>
      <c r="Y49" s="366">
        <f t="shared" si="167"/>
        <v>105472.659238464</v>
      </c>
      <c r="Z49" s="209">
        <v>26</v>
      </c>
      <c r="AA49" s="699">
        <v>5504.4872341065739</v>
      </c>
      <c r="AB49" s="699">
        <v>5593.1027160902322</v>
      </c>
      <c r="AC49" s="699">
        <v>1957.786472032454</v>
      </c>
      <c r="AD49" s="699">
        <v>5410.4807087802228</v>
      </c>
      <c r="AE49" s="364">
        <f t="shared" si="160"/>
        <v>18465.857131009481</v>
      </c>
      <c r="AF49" s="702">
        <v>0</v>
      </c>
      <c r="AG49" s="699">
        <v>0</v>
      </c>
      <c r="AH49" s="699">
        <v>5341.6659553102763</v>
      </c>
      <c r="AI49" s="699">
        <v>1732.297700922267</v>
      </c>
      <c r="AJ49" s="365">
        <f t="shared" si="168"/>
        <v>7073.9636562325431</v>
      </c>
      <c r="AK49" s="366">
        <f t="shared" si="169"/>
        <v>25539.820787242024</v>
      </c>
      <c r="AL49" s="209">
        <v>26</v>
      </c>
      <c r="AM49" s="699">
        <v>1749295.6133102968</v>
      </c>
      <c r="AN49" s="699">
        <v>1827461.1715812932</v>
      </c>
      <c r="AO49" s="699">
        <v>458982.05194396141</v>
      </c>
      <c r="AP49" s="699">
        <v>1446109.0676077334</v>
      </c>
      <c r="AQ49" s="364">
        <f t="shared" si="161"/>
        <v>5481847.9044432845</v>
      </c>
      <c r="AR49" s="702">
        <v>390.56978471448679</v>
      </c>
      <c r="AS49" s="699">
        <v>48.521521329712918</v>
      </c>
      <c r="AT49" s="699">
        <v>1476469.8243645614</v>
      </c>
      <c r="AU49" s="699">
        <v>548343.99242320284</v>
      </c>
      <c r="AV49" s="365">
        <f t="shared" si="170"/>
        <v>2025252.9080938085</v>
      </c>
      <c r="AW49" s="366">
        <f t="shared" si="171"/>
        <v>7507100.8125370927</v>
      </c>
      <c r="AX49" s="209">
        <v>26</v>
      </c>
      <c r="AY49" s="699">
        <v>123137.32793963238</v>
      </c>
      <c r="AZ49" s="699">
        <v>109213.23756816683</v>
      </c>
      <c r="BA49" s="699">
        <v>31858.121312797299</v>
      </c>
      <c r="BB49" s="699">
        <v>103422.41570192135</v>
      </c>
      <c r="BC49" s="364">
        <f t="shared" si="162"/>
        <v>367631.10252251785</v>
      </c>
      <c r="BD49" s="702">
        <v>0</v>
      </c>
      <c r="BE49" s="699">
        <v>0</v>
      </c>
      <c r="BF49" s="699">
        <v>105133.67036099873</v>
      </c>
      <c r="BG49" s="699">
        <v>29801.003636005553</v>
      </c>
      <c r="BH49" s="365">
        <f t="shared" si="172"/>
        <v>134934.67399700428</v>
      </c>
      <c r="BI49" s="366">
        <f t="shared" si="173"/>
        <v>502565.77651952213</v>
      </c>
      <c r="BJ49" s="209">
        <v>26</v>
      </c>
      <c r="BK49" s="699"/>
      <c r="BL49" s="699"/>
      <c r="BM49" s="699"/>
      <c r="BN49" s="699"/>
      <c r="BO49" s="364">
        <f t="shared" si="174"/>
        <v>0</v>
      </c>
      <c r="BP49" s="702"/>
      <c r="BQ49" s="699"/>
      <c r="BR49" s="699"/>
      <c r="BS49" s="699"/>
      <c r="BT49" s="365">
        <f t="shared" si="175"/>
        <v>0</v>
      </c>
      <c r="BU49" s="366">
        <f t="shared" si="176"/>
        <v>0</v>
      </c>
      <c r="BV49" s="209">
        <v>26</v>
      </c>
      <c r="BW49" s="699">
        <v>0</v>
      </c>
      <c r="BX49" s="699">
        <v>0</v>
      </c>
      <c r="BY49" s="699">
        <v>0</v>
      </c>
      <c r="BZ49" s="699">
        <v>0</v>
      </c>
      <c r="CA49" s="364">
        <f t="shared" si="163"/>
        <v>0</v>
      </c>
      <c r="CB49" s="702">
        <v>0</v>
      </c>
      <c r="CC49" s="699">
        <v>0</v>
      </c>
      <c r="CD49" s="699">
        <v>0</v>
      </c>
      <c r="CE49" s="699">
        <v>0</v>
      </c>
      <c r="CF49" s="365">
        <f t="shared" si="150"/>
        <v>0</v>
      </c>
      <c r="CG49" s="366">
        <f t="shared" si="151"/>
        <v>0</v>
      </c>
      <c r="CH49" s="209">
        <v>26</v>
      </c>
      <c r="CI49" s="365">
        <f t="shared" si="152"/>
        <v>1925031.2982833129</v>
      </c>
      <c r="CJ49" s="365">
        <f t="shared" si="152"/>
        <v>1992403.6411564881</v>
      </c>
      <c r="CK49" s="365">
        <f t="shared" si="152"/>
        <v>504456.5690804153</v>
      </c>
      <c r="CL49" s="365">
        <f t="shared" si="152"/>
        <v>1594233.9313815227</v>
      </c>
      <c r="CM49" s="367">
        <f t="shared" si="153"/>
        <v>148180.57580492701</v>
      </c>
      <c r="CN49" s="365">
        <f t="shared" si="154"/>
        <v>390.56978471448679</v>
      </c>
      <c r="CO49" s="365">
        <f t="shared" si="154"/>
        <v>48.521521329712918</v>
      </c>
      <c r="CP49" s="365">
        <f t="shared" si="154"/>
        <v>1623651.1567732624</v>
      </c>
      <c r="CQ49" s="365">
        <f t="shared" si="154"/>
        <v>598373.82510666037</v>
      </c>
      <c r="CR49" s="367">
        <f t="shared" si="155"/>
        <v>55202.527438921868</v>
      </c>
      <c r="CS49" s="365">
        <f t="shared" si="156"/>
        <v>1925421.8680680273</v>
      </c>
      <c r="CT49" s="365">
        <f t="shared" si="156"/>
        <v>1992452.1626778177</v>
      </c>
      <c r="CU49" s="365">
        <f t="shared" si="156"/>
        <v>2128107.7258536778</v>
      </c>
      <c r="CV49" s="365">
        <f t="shared" si="156"/>
        <v>2192607.756488183</v>
      </c>
      <c r="CW49" s="367">
        <f t="shared" si="157"/>
        <v>203383.10324384889</v>
      </c>
    </row>
    <row r="50" spans="1:101" ht="15.75" customHeight="1">
      <c r="A50" s="79" t="s">
        <v>242</v>
      </c>
      <c r="B50" s="209">
        <v>27</v>
      </c>
      <c r="C50" s="699">
        <v>3282.1530260032828</v>
      </c>
      <c r="D50" s="699">
        <v>6617.9764323431473</v>
      </c>
      <c r="E50" s="699">
        <v>7779.3240817074766</v>
      </c>
      <c r="F50" s="699">
        <v>4899.2005883274624</v>
      </c>
      <c r="G50" s="364">
        <f t="shared" si="158"/>
        <v>22578.654128381368</v>
      </c>
      <c r="H50" s="702">
        <v>9756.6304000896944</v>
      </c>
      <c r="I50" s="699">
        <v>17862.849970935556</v>
      </c>
      <c r="J50" s="699">
        <v>17308.870115750109</v>
      </c>
      <c r="K50" s="699">
        <v>3951.3596350973985</v>
      </c>
      <c r="L50" s="365">
        <f t="shared" si="164"/>
        <v>48879.710121872762</v>
      </c>
      <c r="M50" s="366">
        <f t="shared" si="165"/>
        <v>71458.364250254133</v>
      </c>
      <c r="N50" s="209">
        <v>27</v>
      </c>
      <c r="O50" s="699">
        <v>17766.630821979139</v>
      </c>
      <c r="P50" s="699">
        <v>23243.903554214721</v>
      </c>
      <c r="Q50" s="699">
        <v>15081.00871853981</v>
      </c>
      <c r="R50" s="699">
        <v>2661.8743612759849</v>
      </c>
      <c r="S50" s="364">
        <f t="shared" si="159"/>
        <v>58753.417456009651</v>
      </c>
      <c r="T50" s="702">
        <v>25244.327786610713</v>
      </c>
      <c r="U50" s="699">
        <v>23608.75334435088</v>
      </c>
      <c r="V50" s="699">
        <v>19319.079152319122</v>
      </c>
      <c r="W50" s="699">
        <v>13170.48076203512</v>
      </c>
      <c r="X50" s="365">
        <f t="shared" si="166"/>
        <v>81342.641045315831</v>
      </c>
      <c r="Y50" s="366">
        <f t="shared" si="167"/>
        <v>140096.05850132549</v>
      </c>
      <c r="Z50" s="209">
        <v>27</v>
      </c>
      <c r="AA50" s="699">
        <v>1328.320260179773</v>
      </c>
      <c r="AB50" s="699">
        <v>989.94368062554679</v>
      </c>
      <c r="AC50" s="699">
        <v>824.22639884142961</v>
      </c>
      <c r="AD50" s="699">
        <v>1961.3559372288541</v>
      </c>
      <c r="AE50" s="364">
        <f t="shared" si="160"/>
        <v>5103.8462768756035</v>
      </c>
      <c r="AF50" s="702">
        <v>3813.5220068867652</v>
      </c>
      <c r="AG50" s="699">
        <v>3594.8633577708711</v>
      </c>
      <c r="AH50" s="699">
        <v>3318.9738141794533</v>
      </c>
      <c r="AI50" s="699">
        <v>7783.4024374516339</v>
      </c>
      <c r="AJ50" s="365">
        <f t="shared" si="168"/>
        <v>18510.761616288724</v>
      </c>
      <c r="AK50" s="366">
        <f t="shared" si="169"/>
        <v>23614.607893164328</v>
      </c>
      <c r="AL50" s="209">
        <v>27</v>
      </c>
      <c r="AM50" s="699">
        <v>218144.97372856177</v>
      </c>
      <c r="AN50" s="699">
        <v>225699.76795914859</v>
      </c>
      <c r="AO50" s="699">
        <v>225244.3906362511</v>
      </c>
      <c r="AP50" s="699">
        <v>227174.35601842048</v>
      </c>
      <c r="AQ50" s="364">
        <f t="shared" si="161"/>
        <v>896263.48834238201</v>
      </c>
      <c r="AR50" s="702">
        <v>128541.70336533616</v>
      </c>
      <c r="AS50" s="699">
        <v>140128.18011646313</v>
      </c>
      <c r="AT50" s="699">
        <v>197460.48379416001</v>
      </c>
      <c r="AU50" s="699">
        <v>216634.7568699689</v>
      </c>
      <c r="AV50" s="365">
        <f t="shared" si="170"/>
        <v>682765.12414592819</v>
      </c>
      <c r="AW50" s="366">
        <f t="shared" si="171"/>
        <v>1579028.6124883103</v>
      </c>
      <c r="AX50" s="209">
        <v>27</v>
      </c>
      <c r="AY50" s="699">
        <v>281.37773163116543</v>
      </c>
      <c r="AZ50" s="699">
        <v>935.06948710427014</v>
      </c>
      <c r="BA50" s="699">
        <v>439.96795796422441</v>
      </c>
      <c r="BB50" s="699">
        <v>803.929420207014</v>
      </c>
      <c r="BC50" s="364">
        <f t="shared" si="162"/>
        <v>2460.3445969066743</v>
      </c>
      <c r="BD50" s="702">
        <v>1030.765264950885</v>
      </c>
      <c r="BE50" s="699">
        <v>3406.7617395929101</v>
      </c>
      <c r="BF50" s="699">
        <v>1741.6224034554232</v>
      </c>
      <c r="BG50" s="699">
        <v>3236.3245839274</v>
      </c>
      <c r="BH50" s="365">
        <f t="shared" si="172"/>
        <v>9415.4739919266194</v>
      </c>
      <c r="BI50" s="366">
        <f t="shared" si="173"/>
        <v>11875.818588833294</v>
      </c>
      <c r="BJ50" s="209">
        <v>27</v>
      </c>
      <c r="BK50" s="699"/>
      <c r="BL50" s="699"/>
      <c r="BM50" s="699"/>
      <c r="BN50" s="699"/>
      <c r="BO50" s="364">
        <f t="shared" si="174"/>
        <v>0</v>
      </c>
      <c r="BP50" s="702"/>
      <c r="BQ50" s="699"/>
      <c r="BR50" s="699"/>
      <c r="BS50" s="699"/>
      <c r="BT50" s="365">
        <f t="shared" si="175"/>
        <v>0</v>
      </c>
      <c r="BU50" s="366">
        <f t="shared" si="176"/>
        <v>0</v>
      </c>
      <c r="BV50" s="209">
        <v>27</v>
      </c>
      <c r="BW50" s="699">
        <v>3923.2822761253597</v>
      </c>
      <c r="BX50" s="699">
        <v>2263.2476247920076</v>
      </c>
      <c r="BY50" s="699">
        <v>323.81285052152822</v>
      </c>
      <c r="BZ50" s="699">
        <v>108.75040252985295</v>
      </c>
      <c r="CA50" s="364">
        <f t="shared" si="163"/>
        <v>6619.0931539687481</v>
      </c>
      <c r="CB50" s="702">
        <v>14274.15316046262</v>
      </c>
      <c r="CC50" s="699">
        <v>8639.5394547348642</v>
      </c>
      <c r="CD50" s="699">
        <v>544.90837685896599</v>
      </c>
      <c r="CE50" s="699">
        <v>467.93567982575348</v>
      </c>
      <c r="CF50" s="365">
        <f t="shared" si="150"/>
        <v>23926.536671882204</v>
      </c>
      <c r="CG50" s="366">
        <f t="shared" si="151"/>
        <v>30545.629825850952</v>
      </c>
      <c r="CH50" s="209">
        <v>27</v>
      </c>
      <c r="CI50" s="365">
        <f t="shared" si="152"/>
        <v>244726.73784448049</v>
      </c>
      <c r="CJ50" s="365">
        <f t="shared" si="152"/>
        <v>259749.90873822832</v>
      </c>
      <c r="CK50" s="365">
        <f t="shared" si="152"/>
        <v>249692.73064382558</v>
      </c>
      <c r="CL50" s="365">
        <f t="shared" si="152"/>
        <v>237609.46672798964</v>
      </c>
      <c r="CM50" s="367">
        <f t="shared" si="153"/>
        <v>87951.164738359759</v>
      </c>
      <c r="CN50" s="365">
        <f t="shared" si="154"/>
        <v>182661.10198433686</v>
      </c>
      <c r="CO50" s="365">
        <f t="shared" si="154"/>
        <v>197240.94798384822</v>
      </c>
      <c r="CP50" s="365">
        <f t="shared" si="154"/>
        <v>239693.93765672311</v>
      </c>
      <c r="CQ50" s="365">
        <f t="shared" si="154"/>
        <v>245244.2599683062</v>
      </c>
      <c r="CR50" s="367">
        <f t="shared" si="155"/>
        <v>154148.88783907081</v>
      </c>
      <c r="CS50" s="365">
        <f t="shared" si="156"/>
        <v>427387.83982881735</v>
      </c>
      <c r="CT50" s="365">
        <f t="shared" si="156"/>
        <v>456990.85672207654</v>
      </c>
      <c r="CU50" s="365">
        <f t="shared" si="156"/>
        <v>489386.66830054868</v>
      </c>
      <c r="CV50" s="365">
        <f t="shared" si="156"/>
        <v>482853.72669629584</v>
      </c>
      <c r="CW50" s="367">
        <f t="shared" si="157"/>
        <v>242100.05257743056</v>
      </c>
    </row>
    <row r="51" spans="1:101" ht="15.75" customHeight="1">
      <c r="A51" s="79" t="s">
        <v>243</v>
      </c>
      <c r="B51" s="209">
        <v>28</v>
      </c>
      <c r="C51" s="699">
        <v>14615.833766487378</v>
      </c>
      <c r="D51" s="699">
        <v>8422.5293557093628</v>
      </c>
      <c r="E51" s="699">
        <v>8651.6098436980355</v>
      </c>
      <c r="F51" s="699">
        <v>10885.030623631677</v>
      </c>
      <c r="G51" s="364">
        <f t="shared" si="158"/>
        <v>42575.003589526452</v>
      </c>
      <c r="H51" s="702">
        <v>0</v>
      </c>
      <c r="I51" s="699">
        <v>0</v>
      </c>
      <c r="J51" s="699">
        <v>0</v>
      </c>
      <c r="K51" s="699">
        <v>0</v>
      </c>
      <c r="L51" s="365">
        <f t="shared" si="164"/>
        <v>0</v>
      </c>
      <c r="M51" s="366">
        <f t="shared" si="165"/>
        <v>42575.003589526452</v>
      </c>
      <c r="N51" s="209">
        <v>28</v>
      </c>
      <c r="O51" s="699">
        <v>0</v>
      </c>
      <c r="P51" s="699">
        <v>0</v>
      </c>
      <c r="Q51" s="699">
        <v>0</v>
      </c>
      <c r="R51" s="699">
        <v>0</v>
      </c>
      <c r="S51" s="364">
        <f t="shared" si="159"/>
        <v>0</v>
      </c>
      <c r="T51" s="702">
        <v>0</v>
      </c>
      <c r="U51" s="699">
        <v>0</v>
      </c>
      <c r="V51" s="699">
        <v>0</v>
      </c>
      <c r="W51" s="699">
        <v>0</v>
      </c>
      <c r="X51" s="365">
        <f t="shared" si="166"/>
        <v>0</v>
      </c>
      <c r="Y51" s="366">
        <f t="shared" si="167"/>
        <v>0</v>
      </c>
      <c r="Z51" s="209">
        <v>28</v>
      </c>
      <c r="AA51" s="699">
        <v>0</v>
      </c>
      <c r="AB51" s="699">
        <v>0</v>
      </c>
      <c r="AC51" s="699">
        <v>3638.3972183322112</v>
      </c>
      <c r="AD51" s="699">
        <v>5311.7959329587857</v>
      </c>
      <c r="AE51" s="364">
        <f t="shared" si="160"/>
        <v>8950.1931512909978</v>
      </c>
      <c r="AF51" s="702">
        <v>0</v>
      </c>
      <c r="AG51" s="699">
        <v>0</v>
      </c>
      <c r="AH51" s="699">
        <v>0</v>
      </c>
      <c r="AI51" s="699">
        <v>0</v>
      </c>
      <c r="AJ51" s="365">
        <f t="shared" si="168"/>
        <v>0</v>
      </c>
      <c r="AK51" s="366">
        <f t="shared" si="169"/>
        <v>8950.1931512909978</v>
      </c>
      <c r="AL51" s="209">
        <v>28</v>
      </c>
      <c r="AM51" s="699">
        <v>146755.44272478283</v>
      </c>
      <c r="AN51" s="699">
        <v>156749.41114559778</v>
      </c>
      <c r="AO51" s="699">
        <v>139085.78481511481</v>
      </c>
      <c r="AP51" s="699">
        <v>146949.05366211027</v>
      </c>
      <c r="AQ51" s="364">
        <f t="shared" si="161"/>
        <v>589539.69234760571</v>
      </c>
      <c r="AR51" s="702">
        <v>4929.689328393747</v>
      </c>
      <c r="AS51" s="699">
        <v>0</v>
      </c>
      <c r="AT51" s="699">
        <v>0</v>
      </c>
      <c r="AU51" s="699">
        <v>0</v>
      </c>
      <c r="AV51" s="365">
        <f t="shared" si="170"/>
        <v>4929.689328393747</v>
      </c>
      <c r="AW51" s="366">
        <f t="shared" si="171"/>
        <v>594469.3816759995</v>
      </c>
      <c r="AX51" s="209">
        <v>28</v>
      </c>
      <c r="AY51" s="699">
        <v>0</v>
      </c>
      <c r="AZ51" s="699">
        <v>0</v>
      </c>
      <c r="BA51" s="699">
        <v>0</v>
      </c>
      <c r="BB51" s="699">
        <v>0</v>
      </c>
      <c r="BC51" s="364">
        <f t="shared" si="162"/>
        <v>0</v>
      </c>
      <c r="BD51" s="702">
        <v>0</v>
      </c>
      <c r="BE51" s="699">
        <v>0</v>
      </c>
      <c r="BF51" s="699">
        <v>0</v>
      </c>
      <c r="BG51" s="699">
        <v>0</v>
      </c>
      <c r="BH51" s="365">
        <f t="shared" si="172"/>
        <v>0</v>
      </c>
      <c r="BI51" s="366">
        <f t="shared" si="173"/>
        <v>0</v>
      </c>
      <c r="BJ51" s="209">
        <v>28</v>
      </c>
      <c r="BK51" s="699"/>
      <c r="BL51" s="699"/>
      <c r="BM51" s="699"/>
      <c r="BN51" s="699"/>
      <c r="BO51" s="364">
        <f t="shared" si="174"/>
        <v>0</v>
      </c>
      <c r="BP51" s="702"/>
      <c r="BQ51" s="699"/>
      <c r="BR51" s="699"/>
      <c r="BS51" s="699"/>
      <c r="BT51" s="365">
        <f t="shared" si="175"/>
        <v>0</v>
      </c>
      <c r="BU51" s="366">
        <f t="shared" si="176"/>
        <v>0</v>
      </c>
      <c r="BV51" s="209">
        <v>28</v>
      </c>
      <c r="BW51" s="699">
        <v>0</v>
      </c>
      <c r="BX51" s="699">
        <v>0</v>
      </c>
      <c r="BY51" s="699">
        <v>0</v>
      </c>
      <c r="BZ51" s="699">
        <v>0</v>
      </c>
      <c r="CA51" s="364">
        <f t="shared" si="163"/>
        <v>0</v>
      </c>
      <c r="CB51" s="702">
        <v>0</v>
      </c>
      <c r="CC51" s="699">
        <v>0</v>
      </c>
      <c r="CD51" s="699">
        <v>0</v>
      </c>
      <c r="CE51" s="699">
        <v>0</v>
      </c>
      <c r="CF51" s="365">
        <f t="shared" si="150"/>
        <v>0</v>
      </c>
      <c r="CG51" s="366">
        <f t="shared" si="151"/>
        <v>0</v>
      </c>
      <c r="CH51" s="209">
        <v>28</v>
      </c>
      <c r="CI51" s="365">
        <f t="shared" si="152"/>
        <v>161371.2764912702</v>
      </c>
      <c r="CJ51" s="365">
        <f t="shared" si="152"/>
        <v>165171.94050130714</v>
      </c>
      <c r="CK51" s="365">
        <f t="shared" si="152"/>
        <v>151375.79187714506</v>
      </c>
      <c r="CL51" s="365">
        <f t="shared" si="152"/>
        <v>163145.88021870074</v>
      </c>
      <c r="CM51" s="367">
        <f t="shared" si="153"/>
        <v>42575.003589526452</v>
      </c>
      <c r="CN51" s="365">
        <f t="shared" si="154"/>
        <v>4929.689328393747</v>
      </c>
      <c r="CO51" s="365">
        <f t="shared" si="154"/>
        <v>0</v>
      </c>
      <c r="CP51" s="365">
        <f t="shared" si="154"/>
        <v>0</v>
      </c>
      <c r="CQ51" s="365">
        <f t="shared" si="154"/>
        <v>0</v>
      </c>
      <c r="CR51" s="367">
        <f t="shared" si="155"/>
        <v>0</v>
      </c>
      <c r="CS51" s="365">
        <f t="shared" si="156"/>
        <v>166300.96581966395</v>
      </c>
      <c r="CT51" s="365">
        <f t="shared" si="156"/>
        <v>165171.94050130714</v>
      </c>
      <c r="CU51" s="365">
        <f t="shared" si="156"/>
        <v>151375.79187714506</v>
      </c>
      <c r="CV51" s="365">
        <f t="shared" si="156"/>
        <v>163145.88021870074</v>
      </c>
      <c r="CW51" s="367">
        <f t="shared" si="157"/>
        <v>42575.003589526452</v>
      </c>
    </row>
    <row r="52" spans="1:101" ht="15.75" customHeight="1">
      <c r="A52" s="79" t="s">
        <v>244</v>
      </c>
      <c r="B52" s="209">
        <v>29</v>
      </c>
      <c r="C52" s="699">
        <v>0</v>
      </c>
      <c r="D52" s="699">
        <v>0</v>
      </c>
      <c r="E52" s="699">
        <v>0</v>
      </c>
      <c r="F52" s="699">
        <v>0</v>
      </c>
      <c r="G52" s="364">
        <f t="shared" si="158"/>
        <v>0</v>
      </c>
      <c r="H52" s="702">
        <v>0</v>
      </c>
      <c r="I52" s="699">
        <v>0</v>
      </c>
      <c r="J52" s="699">
        <v>0</v>
      </c>
      <c r="K52" s="699">
        <v>0</v>
      </c>
      <c r="L52" s="365">
        <f t="shared" si="164"/>
        <v>0</v>
      </c>
      <c r="M52" s="366">
        <f t="shared" si="165"/>
        <v>0</v>
      </c>
      <c r="N52" s="209">
        <v>29</v>
      </c>
      <c r="O52" s="699">
        <v>6386.8964911494268</v>
      </c>
      <c r="P52" s="699">
        <v>6046.6905182200589</v>
      </c>
      <c r="Q52" s="699">
        <v>11726.371405550271</v>
      </c>
      <c r="R52" s="699">
        <v>7668.2156330400985</v>
      </c>
      <c r="S52" s="364">
        <f t="shared" si="159"/>
        <v>31828.174047959856</v>
      </c>
      <c r="T52" s="702">
        <v>0</v>
      </c>
      <c r="U52" s="699">
        <v>0</v>
      </c>
      <c r="V52" s="699">
        <v>0</v>
      </c>
      <c r="W52" s="699">
        <v>0</v>
      </c>
      <c r="X52" s="365">
        <f t="shared" si="166"/>
        <v>0</v>
      </c>
      <c r="Y52" s="366">
        <f t="shared" si="167"/>
        <v>31828.174047959856</v>
      </c>
      <c r="Z52" s="209">
        <v>29</v>
      </c>
      <c r="AA52" s="699">
        <v>352.80484390833715</v>
      </c>
      <c r="AB52" s="699">
        <v>225.65344560351937</v>
      </c>
      <c r="AC52" s="699">
        <v>16.246516509957711</v>
      </c>
      <c r="AD52" s="699">
        <v>0</v>
      </c>
      <c r="AE52" s="364">
        <f t="shared" si="160"/>
        <v>594.70480602181419</v>
      </c>
      <c r="AF52" s="702">
        <v>0</v>
      </c>
      <c r="AG52" s="699">
        <v>0</v>
      </c>
      <c r="AH52" s="699">
        <v>0</v>
      </c>
      <c r="AI52" s="699">
        <v>0</v>
      </c>
      <c r="AJ52" s="365">
        <f t="shared" si="168"/>
        <v>0</v>
      </c>
      <c r="AK52" s="366">
        <f t="shared" si="169"/>
        <v>594.70480602181419</v>
      </c>
      <c r="AL52" s="209">
        <v>29</v>
      </c>
      <c r="AM52" s="699">
        <v>27336.919856302997</v>
      </c>
      <c r="AN52" s="699">
        <v>28256.499594230692</v>
      </c>
      <c r="AO52" s="699">
        <v>30057.052346037803</v>
      </c>
      <c r="AP52" s="699">
        <v>39857.807740288998</v>
      </c>
      <c r="AQ52" s="364">
        <f t="shared" si="161"/>
        <v>125508.2795368605</v>
      </c>
      <c r="AR52" s="702">
        <v>0</v>
      </c>
      <c r="AS52" s="699">
        <v>0</v>
      </c>
      <c r="AT52" s="699">
        <v>0</v>
      </c>
      <c r="AU52" s="699">
        <v>0</v>
      </c>
      <c r="AV52" s="365">
        <f t="shared" si="170"/>
        <v>0</v>
      </c>
      <c r="AW52" s="366">
        <f t="shared" si="171"/>
        <v>125508.2795368605</v>
      </c>
      <c r="AX52" s="209">
        <v>29</v>
      </c>
      <c r="AY52" s="699">
        <v>0</v>
      </c>
      <c r="AZ52" s="699">
        <v>0</v>
      </c>
      <c r="BA52" s="699">
        <v>0</v>
      </c>
      <c r="BB52" s="699">
        <v>0</v>
      </c>
      <c r="BC52" s="364">
        <f t="shared" si="162"/>
        <v>0</v>
      </c>
      <c r="BD52" s="702">
        <v>0</v>
      </c>
      <c r="BE52" s="699">
        <v>0</v>
      </c>
      <c r="BF52" s="699">
        <v>0</v>
      </c>
      <c r="BG52" s="699">
        <v>0</v>
      </c>
      <c r="BH52" s="365">
        <f t="shared" si="172"/>
        <v>0</v>
      </c>
      <c r="BI52" s="366">
        <f t="shared" si="173"/>
        <v>0</v>
      </c>
      <c r="BJ52" s="209">
        <v>29</v>
      </c>
      <c r="BK52" s="699"/>
      <c r="BL52" s="699"/>
      <c r="BM52" s="699"/>
      <c r="BN52" s="699"/>
      <c r="BO52" s="364">
        <f t="shared" si="174"/>
        <v>0</v>
      </c>
      <c r="BP52" s="702"/>
      <c r="BQ52" s="699"/>
      <c r="BR52" s="699"/>
      <c r="BS52" s="699"/>
      <c r="BT52" s="365">
        <f t="shared" si="175"/>
        <v>0</v>
      </c>
      <c r="BU52" s="366">
        <f t="shared" si="176"/>
        <v>0</v>
      </c>
      <c r="BV52" s="209">
        <v>29</v>
      </c>
      <c r="BW52" s="699">
        <v>0</v>
      </c>
      <c r="BX52" s="699">
        <v>0</v>
      </c>
      <c r="BY52" s="699">
        <v>0</v>
      </c>
      <c r="BZ52" s="699">
        <v>0</v>
      </c>
      <c r="CA52" s="364">
        <f t="shared" si="163"/>
        <v>0</v>
      </c>
      <c r="CB52" s="702">
        <v>0</v>
      </c>
      <c r="CC52" s="699">
        <v>0</v>
      </c>
      <c r="CD52" s="699">
        <v>0</v>
      </c>
      <c r="CE52" s="699">
        <v>0</v>
      </c>
      <c r="CF52" s="365">
        <f t="shared" si="150"/>
        <v>0</v>
      </c>
      <c r="CG52" s="366">
        <f t="shared" si="151"/>
        <v>0</v>
      </c>
      <c r="CH52" s="209">
        <v>29</v>
      </c>
      <c r="CI52" s="365">
        <f t="shared" si="152"/>
        <v>34076.621191360762</v>
      </c>
      <c r="CJ52" s="365">
        <f t="shared" si="152"/>
        <v>34528.843558054272</v>
      </c>
      <c r="CK52" s="365">
        <f t="shared" si="152"/>
        <v>41799.670268098031</v>
      </c>
      <c r="CL52" s="365">
        <f t="shared" si="152"/>
        <v>47526.023373329095</v>
      </c>
      <c r="CM52" s="367">
        <f t="shared" si="153"/>
        <v>31828.174047959856</v>
      </c>
      <c r="CN52" s="365">
        <f t="shared" si="154"/>
        <v>0</v>
      </c>
      <c r="CO52" s="365">
        <f t="shared" si="154"/>
        <v>0</v>
      </c>
      <c r="CP52" s="365">
        <f t="shared" si="154"/>
        <v>0</v>
      </c>
      <c r="CQ52" s="365">
        <f t="shared" si="154"/>
        <v>0</v>
      </c>
      <c r="CR52" s="367">
        <f t="shared" si="155"/>
        <v>0</v>
      </c>
      <c r="CS52" s="365">
        <f t="shared" si="156"/>
        <v>34076.621191360762</v>
      </c>
      <c r="CT52" s="365">
        <f t="shared" si="156"/>
        <v>34528.843558054272</v>
      </c>
      <c r="CU52" s="365">
        <f t="shared" si="156"/>
        <v>41799.670268098031</v>
      </c>
      <c r="CV52" s="365">
        <f t="shared" si="156"/>
        <v>47526.023373329095</v>
      </c>
      <c r="CW52" s="367">
        <f t="shared" si="157"/>
        <v>31828.174047959856</v>
      </c>
    </row>
    <row r="53" spans="1:101" ht="15.75" customHeight="1">
      <c r="A53" s="79" t="s">
        <v>245</v>
      </c>
      <c r="B53" s="209">
        <v>30</v>
      </c>
      <c r="C53" s="699">
        <v>0</v>
      </c>
      <c r="D53" s="699">
        <v>0</v>
      </c>
      <c r="E53" s="699">
        <v>0</v>
      </c>
      <c r="F53" s="699">
        <v>0</v>
      </c>
      <c r="G53" s="364">
        <f t="shared" si="158"/>
        <v>0</v>
      </c>
      <c r="H53" s="702">
        <v>0</v>
      </c>
      <c r="I53" s="699">
        <v>0</v>
      </c>
      <c r="J53" s="699">
        <v>0</v>
      </c>
      <c r="K53" s="699">
        <v>0</v>
      </c>
      <c r="L53" s="365">
        <f t="shared" si="164"/>
        <v>0</v>
      </c>
      <c r="M53" s="366">
        <f t="shared" si="165"/>
        <v>0</v>
      </c>
      <c r="N53" s="209">
        <v>30</v>
      </c>
      <c r="O53" s="699">
        <v>0</v>
      </c>
      <c r="P53" s="699">
        <v>0</v>
      </c>
      <c r="Q53" s="699">
        <v>0</v>
      </c>
      <c r="R53" s="699">
        <v>0</v>
      </c>
      <c r="S53" s="364">
        <f t="shared" si="159"/>
        <v>0</v>
      </c>
      <c r="T53" s="702">
        <v>0</v>
      </c>
      <c r="U53" s="699">
        <v>0</v>
      </c>
      <c r="V53" s="699">
        <v>0</v>
      </c>
      <c r="W53" s="699">
        <v>0</v>
      </c>
      <c r="X53" s="365">
        <f t="shared" si="166"/>
        <v>0</v>
      </c>
      <c r="Y53" s="366">
        <f t="shared" si="167"/>
        <v>0</v>
      </c>
      <c r="Z53" s="209">
        <v>30</v>
      </c>
      <c r="AA53" s="699">
        <v>0</v>
      </c>
      <c r="AB53" s="699">
        <v>0</v>
      </c>
      <c r="AC53" s="699">
        <v>0</v>
      </c>
      <c r="AD53" s="699">
        <v>0</v>
      </c>
      <c r="AE53" s="364">
        <f t="shared" si="160"/>
        <v>0</v>
      </c>
      <c r="AF53" s="702">
        <v>0</v>
      </c>
      <c r="AG53" s="699">
        <v>0</v>
      </c>
      <c r="AH53" s="699">
        <v>0</v>
      </c>
      <c r="AI53" s="699">
        <v>0</v>
      </c>
      <c r="AJ53" s="365">
        <f t="shared" si="168"/>
        <v>0</v>
      </c>
      <c r="AK53" s="366">
        <f t="shared" si="169"/>
        <v>0</v>
      </c>
      <c r="AL53" s="209">
        <v>30</v>
      </c>
      <c r="AM53" s="699">
        <v>0</v>
      </c>
      <c r="AN53" s="699">
        <v>0</v>
      </c>
      <c r="AO53" s="699">
        <v>0</v>
      </c>
      <c r="AP53" s="699">
        <v>0</v>
      </c>
      <c r="AQ53" s="364">
        <f t="shared" si="161"/>
        <v>0</v>
      </c>
      <c r="AR53" s="702">
        <v>0</v>
      </c>
      <c r="AS53" s="699">
        <v>0</v>
      </c>
      <c r="AT53" s="699">
        <v>0</v>
      </c>
      <c r="AU53" s="699">
        <v>0</v>
      </c>
      <c r="AV53" s="365">
        <f t="shared" si="170"/>
        <v>0</v>
      </c>
      <c r="AW53" s="366">
        <f t="shared" si="171"/>
        <v>0</v>
      </c>
      <c r="AX53" s="209">
        <v>30</v>
      </c>
      <c r="AY53" s="699">
        <v>0</v>
      </c>
      <c r="AZ53" s="699">
        <v>0</v>
      </c>
      <c r="BA53" s="699">
        <v>0</v>
      </c>
      <c r="BB53" s="699">
        <v>0</v>
      </c>
      <c r="BC53" s="364">
        <f t="shared" si="162"/>
        <v>0</v>
      </c>
      <c r="BD53" s="702">
        <v>0</v>
      </c>
      <c r="BE53" s="699">
        <v>0</v>
      </c>
      <c r="BF53" s="699">
        <v>0</v>
      </c>
      <c r="BG53" s="699">
        <v>0</v>
      </c>
      <c r="BH53" s="365">
        <f t="shared" si="172"/>
        <v>0</v>
      </c>
      <c r="BI53" s="366">
        <f t="shared" si="173"/>
        <v>0</v>
      </c>
      <c r="BJ53" s="209">
        <v>30</v>
      </c>
      <c r="BK53" s="699"/>
      <c r="BL53" s="699"/>
      <c r="BM53" s="699"/>
      <c r="BN53" s="699"/>
      <c r="BO53" s="364">
        <f t="shared" si="174"/>
        <v>0</v>
      </c>
      <c r="BP53" s="702"/>
      <c r="BQ53" s="699"/>
      <c r="BR53" s="699"/>
      <c r="BS53" s="699"/>
      <c r="BT53" s="365">
        <f t="shared" si="175"/>
        <v>0</v>
      </c>
      <c r="BU53" s="366">
        <f t="shared" si="176"/>
        <v>0</v>
      </c>
      <c r="BV53" s="209">
        <v>30</v>
      </c>
      <c r="BW53" s="699">
        <v>0</v>
      </c>
      <c r="BX53" s="699">
        <v>0</v>
      </c>
      <c r="BY53" s="699">
        <v>0</v>
      </c>
      <c r="BZ53" s="699">
        <v>0</v>
      </c>
      <c r="CA53" s="364">
        <f t="shared" si="163"/>
        <v>0</v>
      </c>
      <c r="CB53" s="702">
        <v>0</v>
      </c>
      <c r="CC53" s="699">
        <v>0</v>
      </c>
      <c r="CD53" s="699">
        <v>0</v>
      </c>
      <c r="CE53" s="699">
        <v>0</v>
      </c>
      <c r="CF53" s="365">
        <f t="shared" si="150"/>
        <v>0</v>
      </c>
      <c r="CG53" s="366">
        <f t="shared" si="151"/>
        <v>0</v>
      </c>
      <c r="CH53" s="209">
        <v>30</v>
      </c>
      <c r="CI53" s="365">
        <f t="shared" si="152"/>
        <v>0</v>
      </c>
      <c r="CJ53" s="365">
        <f t="shared" si="152"/>
        <v>0</v>
      </c>
      <c r="CK53" s="365">
        <f t="shared" si="152"/>
        <v>0</v>
      </c>
      <c r="CL53" s="365">
        <f t="shared" si="152"/>
        <v>0</v>
      </c>
      <c r="CM53" s="367">
        <f t="shared" si="153"/>
        <v>0</v>
      </c>
      <c r="CN53" s="365">
        <f t="shared" si="154"/>
        <v>0</v>
      </c>
      <c r="CO53" s="365">
        <f t="shared" si="154"/>
        <v>0</v>
      </c>
      <c r="CP53" s="365">
        <f t="shared" si="154"/>
        <v>0</v>
      </c>
      <c r="CQ53" s="365">
        <f t="shared" si="154"/>
        <v>0</v>
      </c>
      <c r="CR53" s="367">
        <f t="shared" si="155"/>
        <v>0</v>
      </c>
      <c r="CS53" s="365">
        <f t="shared" si="156"/>
        <v>0</v>
      </c>
      <c r="CT53" s="365">
        <f t="shared" si="156"/>
        <v>0</v>
      </c>
      <c r="CU53" s="365">
        <f t="shared" si="156"/>
        <v>0</v>
      </c>
      <c r="CV53" s="365">
        <f t="shared" si="156"/>
        <v>0</v>
      </c>
      <c r="CW53" s="367">
        <f t="shared" si="157"/>
        <v>0</v>
      </c>
    </row>
    <row r="54" spans="1:101" ht="15.75" customHeight="1">
      <c r="A54" s="79" t="s">
        <v>246</v>
      </c>
      <c r="B54" s="209">
        <v>31</v>
      </c>
      <c r="C54" s="699">
        <v>23299.873073628107</v>
      </c>
      <c r="D54" s="699">
        <v>21266.409801713624</v>
      </c>
      <c r="E54" s="699">
        <v>19054.979842165398</v>
      </c>
      <c r="F54" s="699">
        <v>16650.918905561666</v>
      </c>
      <c r="G54" s="364">
        <f t="shared" si="158"/>
        <v>80272.181623068784</v>
      </c>
      <c r="H54" s="702">
        <v>2597.7258848887254</v>
      </c>
      <c r="I54" s="699">
        <v>2453.4718609083266</v>
      </c>
      <c r="J54" s="699">
        <v>2850.7742837758724</v>
      </c>
      <c r="K54" s="699">
        <v>3091.2331752321284</v>
      </c>
      <c r="L54" s="365">
        <f t="shared" si="164"/>
        <v>10993.205204805052</v>
      </c>
      <c r="M54" s="366">
        <f t="shared" si="165"/>
        <v>91265.386827873837</v>
      </c>
      <c r="N54" s="209">
        <v>31</v>
      </c>
      <c r="O54" s="699">
        <v>67061.705650626565</v>
      </c>
      <c r="P54" s="699">
        <v>71974.824087222325</v>
      </c>
      <c r="Q54" s="699">
        <v>62217.162164603767</v>
      </c>
      <c r="R54" s="699">
        <v>63784.706838060141</v>
      </c>
      <c r="S54" s="364">
        <f t="shared" si="159"/>
        <v>265038.39874051278</v>
      </c>
      <c r="T54" s="702">
        <v>1291.546991954516</v>
      </c>
      <c r="U54" s="699">
        <v>579.66618410573949</v>
      </c>
      <c r="V54" s="699">
        <v>1801.343476768048</v>
      </c>
      <c r="W54" s="699">
        <v>1900.6299130946804</v>
      </c>
      <c r="X54" s="365">
        <f t="shared" si="166"/>
        <v>5573.1865659229843</v>
      </c>
      <c r="Y54" s="366">
        <f t="shared" si="167"/>
        <v>270611.58530643577</v>
      </c>
      <c r="Z54" s="209">
        <v>31</v>
      </c>
      <c r="AA54" s="699">
        <v>22661.416861963662</v>
      </c>
      <c r="AB54" s="699">
        <v>19508.657089547014</v>
      </c>
      <c r="AC54" s="699">
        <v>10151.046905023592</v>
      </c>
      <c r="AD54" s="699">
        <v>9700.7039059139533</v>
      </c>
      <c r="AE54" s="364">
        <f t="shared" si="160"/>
        <v>62021.824762448217</v>
      </c>
      <c r="AF54" s="702">
        <v>1738.3014131697948</v>
      </c>
      <c r="AG54" s="699">
        <v>3033.5622986654826</v>
      </c>
      <c r="AH54" s="699">
        <v>3424.2669905715584</v>
      </c>
      <c r="AI54" s="699">
        <v>2923.6803927497317</v>
      </c>
      <c r="AJ54" s="365">
        <f t="shared" si="168"/>
        <v>11119.811095156567</v>
      </c>
      <c r="AK54" s="366">
        <f t="shared" si="169"/>
        <v>73141.635857604779</v>
      </c>
      <c r="AL54" s="209">
        <v>31</v>
      </c>
      <c r="AM54" s="699">
        <v>112795.05562002237</v>
      </c>
      <c r="AN54" s="699">
        <v>151350.59964821092</v>
      </c>
      <c r="AO54" s="699">
        <v>205916.41123632286</v>
      </c>
      <c r="AP54" s="699">
        <v>232604.13753595675</v>
      </c>
      <c r="AQ54" s="364">
        <f t="shared" si="161"/>
        <v>702666.20404051291</v>
      </c>
      <c r="AR54" s="702">
        <v>7276.6664166004321</v>
      </c>
      <c r="AS54" s="699">
        <v>5277.2667111123601</v>
      </c>
      <c r="AT54" s="699">
        <v>11941.874049638795</v>
      </c>
      <c r="AU54" s="699">
        <v>16713.82852232251</v>
      </c>
      <c r="AV54" s="365">
        <f t="shared" si="170"/>
        <v>41209.635699674094</v>
      </c>
      <c r="AW54" s="366">
        <f t="shared" si="171"/>
        <v>743875.83974018705</v>
      </c>
      <c r="AX54" s="209">
        <v>31</v>
      </c>
      <c r="AY54" s="699">
        <v>341.17888317567366</v>
      </c>
      <c r="AZ54" s="699">
        <v>0</v>
      </c>
      <c r="BA54" s="699">
        <v>0</v>
      </c>
      <c r="BB54" s="699">
        <v>0</v>
      </c>
      <c r="BC54" s="364">
        <f t="shared" si="162"/>
        <v>341.17888317567366</v>
      </c>
      <c r="BD54" s="702">
        <v>30.873472240263443</v>
      </c>
      <c r="BE54" s="699">
        <v>0</v>
      </c>
      <c r="BF54" s="699">
        <v>0</v>
      </c>
      <c r="BG54" s="699">
        <v>0</v>
      </c>
      <c r="BH54" s="365">
        <f t="shared" si="172"/>
        <v>30.873472240263443</v>
      </c>
      <c r="BI54" s="366">
        <f t="shared" si="173"/>
        <v>372.05235541593709</v>
      </c>
      <c r="BJ54" s="209">
        <v>31</v>
      </c>
      <c r="BK54" s="699"/>
      <c r="BL54" s="699"/>
      <c r="BM54" s="699"/>
      <c r="BN54" s="699"/>
      <c r="BO54" s="364">
        <f t="shared" si="174"/>
        <v>0</v>
      </c>
      <c r="BP54" s="702"/>
      <c r="BQ54" s="699"/>
      <c r="BR54" s="699"/>
      <c r="BS54" s="699"/>
      <c r="BT54" s="365">
        <f t="shared" si="175"/>
        <v>0</v>
      </c>
      <c r="BU54" s="366">
        <f t="shared" si="176"/>
        <v>0</v>
      </c>
      <c r="BV54" s="209">
        <v>31</v>
      </c>
      <c r="BW54" s="699">
        <v>0</v>
      </c>
      <c r="BX54" s="699">
        <v>0</v>
      </c>
      <c r="BY54" s="699">
        <v>351.85915844185035</v>
      </c>
      <c r="BZ54" s="699">
        <v>99.482819079840453</v>
      </c>
      <c r="CA54" s="364">
        <f t="shared" si="163"/>
        <v>451.34197752169081</v>
      </c>
      <c r="CB54" s="702">
        <v>0</v>
      </c>
      <c r="CC54" s="699">
        <v>0</v>
      </c>
      <c r="CD54" s="699">
        <v>0</v>
      </c>
      <c r="CE54" s="699">
        <v>427.94497815412137</v>
      </c>
      <c r="CF54" s="365">
        <f t="shared" si="150"/>
        <v>427.94497815412137</v>
      </c>
      <c r="CG54" s="366">
        <f t="shared" si="151"/>
        <v>879.28695567581212</v>
      </c>
      <c r="CH54" s="209">
        <v>31</v>
      </c>
      <c r="CI54" s="365">
        <f t="shared" si="152"/>
        <v>226159.23008941641</v>
      </c>
      <c r="CJ54" s="365">
        <f t="shared" si="152"/>
        <v>264100.49062669388</v>
      </c>
      <c r="CK54" s="365">
        <f t="shared" si="152"/>
        <v>297691.45930655749</v>
      </c>
      <c r="CL54" s="365">
        <f t="shared" si="152"/>
        <v>322839.95000457234</v>
      </c>
      <c r="CM54" s="367">
        <f t="shared" si="153"/>
        <v>345761.92234110326</v>
      </c>
      <c r="CN54" s="365">
        <f t="shared" si="154"/>
        <v>12935.114178853733</v>
      </c>
      <c r="CO54" s="365">
        <f t="shared" si="154"/>
        <v>11343.967054791909</v>
      </c>
      <c r="CP54" s="365">
        <f t="shared" si="154"/>
        <v>20018.258800754273</v>
      </c>
      <c r="CQ54" s="365">
        <f t="shared" si="154"/>
        <v>25057.316981553173</v>
      </c>
      <c r="CR54" s="367">
        <f t="shared" si="155"/>
        <v>16994.336748882157</v>
      </c>
      <c r="CS54" s="365">
        <f t="shared" si="156"/>
        <v>239094.34426827013</v>
      </c>
      <c r="CT54" s="365">
        <f t="shared" si="156"/>
        <v>275444.4576814858</v>
      </c>
      <c r="CU54" s="365">
        <f t="shared" si="156"/>
        <v>317709.71810731175</v>
      </c>
      <c r="CV54" s="365">
        <f t="shared" si="156"/>
        <v>347897.2669861255</v>
      </c>
      <c r="CW54" s="367">
        <f t="shared" si="157"/>
        <v>362756.2590899854</v>
      </c>
    </row>
    <row r="55" spans="1:101" ht="15.75" customHeight="1">
      <c r="A55" s="79" t="s">
        <v>247</v>
      </c>
      <c r="B55" s="209">
        <v>32</v>
      </c>
      <c r="C55" s="699">
        <v>38889.680183052245</v>
      </c>
      <c r="D55" s="699">
        <v>27694.42097447937</v>
      </c>
      <c r="E55" s="699">
        <v>23892.547303408643</v>
      </c>
      <c r="F55" s="699">
        <v>16793.981698662526</v>
      </c>
      <c r="G55" s="364">
        <f t="shared" si="158"/>
        <v>107270.63015960278</v>
      </c>
      <c r="H55" s="702">
        <v>27364.454299512519</v>
      </c>
      <c r="I55" s="699">
        <v>15138.389153163058</v>
      </c>
      <c r="J55" s="699">
        <v>17015.823054220418</v>
      </c>
      <c r="K55" s="699">
        <v>9406.8842412918475</v>
      </c>
      <c r="L55" s="365">
        <f t="shared" si="164"/>
        <v>68925.550748187845</v>
      </c>
      <c r="M55" s="366">
        <f t="shared" si="165"/>
        <v>176196.18090779061</v>
      </c>
      <c r="N55" s="209">
        <v>32</v>
      </c>
      <c r="O55" s="699">
        <v>87263.483327422335</v>
      </c>
      <c r="P55" s="699">
        <v>79380.745579218899</v>
      </c>
      <c r="Q55" s="699">
        <v>57542.476363057853</v>
      </c>
      <c r="R55" s="699">
        <v>55179.196243093167</v>
      </c>
      <c r="S55" s="364">
        <f t="shared" si="159"/>
        <v>279365.90151279228</v>
      </c>
      <c r="T55" s="702">
        <v>20888.495708843049</v>
      </c>
      <c r="U55" s="699">
        <v>24719.493413096214</v>
      </c>
      <c r="V55" s="699">
        <v>15465.664715965037</v>
      </c>
      <c r="W55" s="699">
        <v>16846.744747485012</v>
      </c>
      <c r="X55" s="365">
        <f t="shared" si="166"/>
        <v>77920.39858538931</v>
      </c>
      <c r="Y55" s="366">
        <f t="shared" si="167"/>
        <v>357286.30009818159</v>
      </c>
      <c r="Z55" s="209">
        <v>32</v>
      </c>
      <c r="AA55" s="699">
        <v>74572.219536796852</v>
      </c>
      <c r="AB55" s="699">
        <v>63362.439848756512</v>
      </c>
      <c r="AC55" s="699">
        <v>62654.386298467354</v>
      </c>
      <c r="AD55" s="699">
        <v>46920.018073485684</v>
      </c>
      <c r="AE55" s="364">
        <f t="shared" si="160"/>
        <v>247509.06375750637</v>
      </c>
      <c r="AF55" s="702">
        <v>15557.988487260403</v>
      </c>
      <c r="AG55" s="699">
        <v>19894.073658298905</v>
      </c>
      <c r="AH55" s="699">
        <v>14118.659796032525</v>
      </c>
      <c r="AI55" s="699">
        <v>13385.096778325786</v>
      </c>
      <c r="AJ55" s="365">
        <f t="shared" si="168"/>
        <v>62955.818719917617</v>
      </c>
      <c r="AK55" s="366">
        <f t="shared" si="169"/>
        <v>310464.88247742399</v>
      </c>
      <c r="AL55" s="209">
        <v>32</v>
      </c>
      <c r="AM55" s="699">
        <v>202521.27601517318</v>
      </c>
      <c r="AN55" s="699">
        <v>225524.09071985228</v>
      </c>
      <c r="AO55" s="699">
        <v>246418.66944812125</v>
      </c>
      <c r="AP55" s="699">
        <v>293909.7873914123</v>
      </c>
      <c r="AQ55" s="364">
        <f t="shared" si="161"/>
        <v>968373.82357455895</v>
      </c>
      <c r="AR55" s="702">
        <v>87306.194494558658</v>
      </c>
      <c r="AS55" s="699">
        <v>82552.12404476908</v>
      </c>
      <c r="AT55" s="699">
        <v>117854.32422210785</v>
      </c>
      <c r="AU55" s="699">
        <v>145710.26246512658</v>
      </c>
      <c r="AV55" s="365">
        <f t="shared" si="170"/>
        <v>433422.90522656217</v>
      </c>
      <c r="AW55" s="366">
        <f t="shared" si="171"/>
        <v>1401796.728801121</v>
      </c>
      <c r="AX55" s="209">
        <v>32</v>
      </c>
      <c r="AY55" s="699">
        <v>4688.204070222052</v>
      </c>
      <c r="AZ55" s="699">
        <v>6159.3728192005219</v>
      </c>
      <c r="BA55" s="699">
        <v>5692.7918068694562</v>
      </c>
      <c r="BB55" s="699">
        <v>6047.2818500554049</v>
      </c>
      <c r="BC55" s="364">
        <f t="shared" si="162"/>
        <v>22587.650546347435</v>
      </c>
      <c r="BD55" s="702">
        <v>3209.2583717109665</v>
      </c>
      <c r="BE55" s="699">
        <v>6734.2522905195901</v>
      </c>
      <c r="BF55" s="699">
        <v>7125.7274655206666</v>
      </c>
      <c r="BG55" s="699">
        <v>5368.0395280817311</v>
      </c>
      <c r="BH55" s="365">
        <f t="shared" si="172"/>
        <v>22437.277655832957</v>
      </c>
      <c r="BI55" s="366">
        <f t="shared" si="173"/>
        <v>45024.928202180396</v>
      </c>
      <c r="BJ55" s="209">
        <v>32</v>
      </c>
      <c r="BK55" s="699"/>
      <c r="BL55" s="699"/>
      <c r="BM55" s="699"/>
      <c r="BN55" s="699"/>
      <c r="BO55" s="364">
        <f t="shared" si="174"/>
        <v>0</v>
      </c>
      <c r="BP55" s="702"/>
      <c r="BQ55" s="699"/>
      <c r="BR55" s="699"/>
      <c r="BS55" s="699"/>
      <c r="BT55" s="365">
        <f t="shared" si="175"/>
        <v>0</v>
      </c>
      <c r="BU55" s="366">
        <f t="shared" si="176"/>
        <v>0</v>
      </c>
      <c r="BV55" s="209">
        <v>32</v>
      </c>
      <c r="BW55" s="699">
        <v>7991.2567830939952</v>
      </c>
      <c r="BX55" s="699">
        <v>4074.8609712762441</v>
      </c>
      <c r="BY55" s="699">
        <v>6345.7357392711128</v>
      </c>
      <c r="BZ55" s="699">
        <v>2920.4787485026895</v>
      </c>
      <c r="CA55" s="364">
        <f t="shared" si="163"/>
        <v>21332.332242144043</v>
      </c>
      <c r="CB55" s="702">
        <v>6773.8840971633044</v>
      </c>
      <c r="CC55" s="699">
        <v>3382.8532474718249</v>
      </c>
      <c r="CD55" s="699">
        <v>8865.9105913230596</v>
      </c>
      <c r="CE55" s="699">
        <v>2367.0113441280932</v>
      </c>
      <c r="CF55" s="365">
        <f t="shared" si="150"/>
        <v>21389.659280086282</v>
      </c>
      <c r="CG55" s="366">
        <f t="shared" si="151"/>
        <v>42721.991522230324</v>
      </c>
      <c r="CH55" s="209">
        <v>32</v>
      </c>
      <c r="CI55" s="365">
        <f t="shared" si="152"/>
        <v>415926.11991576059</v>
      </c>
      <c r="CJ55" s="365">
        <f t="shared" si="152"/>
        <v>406195.93091278378</v>
      </c>
      <c r="CK55" s="365">
        <f t="shared" si="152"/>
        <v>402546.60695919563</v>
      </c>
      <c r="CL55" s="365">
        <f t="shared" si="152"/>
        <v>421770.74400521175</v>
      </c>
      <c r="CM55" s="367">
        <f t="shared" si="153"/>
        <v>407968.86391453911</v>
      </c>
      <c r="CN55" s="365">
        <f t="shared" si="154"/>
        <v>161100.27545904889</v>
      </c>
      <c r="CO55" s="365">
        <f t="shared" si="154"/>
        <v>152421.18580731869</v>
      </c>
      <c r="CP55" s="365">
        <f t="shared" si="154"/>
        <v>180446.10984516959</v>
      </c>
      <c r="CQ55" s="365">
        <f t="shared" si="154"/>
        <v>193084.03910443903</v>
      </c>
      <c r="CR55" s="367">
        <f t="shared" si="155"/>
        <v>168235.60861366344</v>
      </c>
      <c r="CS55" s="365">
        <f t="shared" si="156"/>
        <v>577026.39537480951</v>
      </c>
      <c r="CT55" s="365">
        <f t="shared" si="156"/>
        <v>558617.11672010249</v>
      </c>
      <c r="CU55" s="365">
        <f t="shared" si="156"/>
        <v>582992.71680436516</v>
      </c>
      <c r="CV55" s="365">
        <f t="shared" si="156"/>
        <v>614854.78310965071</v>
      </c>
      <c r="CW55" s="367">
        <f t="shared" si="157"/>
        <v>576204.47252820246</v>
      </c>
    </row>
    <row r="56" spans="1:101" ht="15.75" customHeight="1">
      <c r="A56" s="79" t="s">
        <v>248</v>
      </c>
      <c r="B56" s="209">
        <v>33</v>
      </c>
      <c r="C56" s="699">
        <v>11770.476697112888</v>
      </c>
      <c r="D56" s="699">
        <v>8081.5282294226872</v>
      </c>
      <c r="E56" s="699">
        <v>14001.290006866737</v>
      </c>
      <c r="F56" s="699">
        <v>6922.1878808806287</v>
      </c>
      <c r="G56" s="364">
        <f t="shared" si="158"/>
        <v>40775.482814282943</v>
      </c>
      <c r="H56" s="702">
        <v>23490.991580701819</v>
      </c>
      <c r="I56" s="699">
        <v>26218.67534646135</v>
      </c>
      <c r="J56" s="699">
        <v>46949.045322465085</v>
      </c>
      <c r="K56" s="699">
        <v>13662.76049570444</v>
      </c>
      <c r="L56" s="365">
        <f t="shared" si="164"/>
        <v>110321.47274533269</v>
      </c>
      <c r="M56" s="366">
        <f t="shared" si="165"/>
        <v>151096.95555961563</v>
      </c>
      <c r="N56" s="209">
        <v>33</v>
      </c>
      <c r="O56" s="699">
        <v>68313.068782880364</v>
      </c>
      <c r="P56" s="699">
        <v>28894.844529752932</v>
      </c>
      <c r="Q56" s="699">
        <v>61727.305056308149</v>
      </c>
      <c r="R56" s="699">
        <v>81030.056692938844</v>
      </c>
      <c r="S56" s="364">
        <f t="shared" si="159"/>
        <v>239965.2750618803</v>
      </c>
      <c r="T56" s="702">
        <v>257156.93567702826</v>
      </c>
      <c r="U56" s="699">
        <v>107640.67765503694</v>
      </c>
      <c r="V56" s="699">
        <v>241408.03984574034</v>
      </c>
      <c r="W56" s="699">
        <v>311619.71886093839</v>
      </c>
      <c r="X56" s="365">
        <f t="shared" si="166"/>
        <v>917825.37203874392</v>
      </c>
      <c r="Y56" s="366">
        <f t="shared" si="167"/>
        <v>1157790.6471006242</v>
      </c>
      <c r="Z56" s="209">
        <v>33</v>
      </c>
      <c r="AA56" s="699">
        <v>2864.4846694540684</v>
      </c>
      <c r="AB56" s="699">
        <v>8449.6839349546062</v>
      </c>
      <c r="AC56" s="699">
        <v>1587.1018897121314</v>
      </c>
      <c r="AD56" s="699">
        <v>1035.3990113140787</v>
      </c>
      <c r="AE56" s="364">
        <f t="shared" si="160"/>
        <v>13936.669505434886</v>
      </c>
      <c r="AF56" s="702">
        <v>7537.6149722433029</v>
      </c>
      <c r="AG56" s="699">
        <v>32910.994274785378</v>
      </c>
      <c r="AH56" s="699">
        <v>5921.5349007147197</v>
      </c>
      <c r="AI56" s="699">
        <v>3368.834269829289</v>
      </c>
      <c r="AJ56" s="365">
        <f t="shared" si="168"/>
        <v>49738.978417572689</v>
      </c>
      <c r="AK56" s="366">
        <f t="shared" si="169"/>
        <v>63675.647923007578</v>
      </c>
      <c r="AL56" s="209">
        <v>33</v>
      </c>
      <c r="AM56" s="699">
        <v>39233.299796078427</v>
      </c>
      <c r="AN56" s="699">
        <v>47303.345280864065</v>
      </c>
      <c r="AO56" s="699">
        <v>51115.487895717088</v>
      </c>
      <c r="AP56" s="699">
        <v>60888.807175798996</v>
      </c>
      <c r="AQ56" s="364">
        <f t="shared" si="161"/>
        <v>198540.94014845858</v>
      </c>
      <c r="AR56" s="702">
        <v>93064.555329225113</v>
      </c>
      <c r="AS56" s="699">
        <v>139488.1471169104</v>
      </c>
      <c r="AT56" s="699">
        <v>162577.71436146845</v>
      </c>
      <c r="AU56" s="699">
        <v>221517.50154248709</v>
      </c>
      <c r="AV56" s="365">
        <f t="shared" si="170"/>
        <v>616647.91835009109</v>
      </c>
      <c r="AW56" s="366">
        <f t="shared" si="171"/>
        <v>815188.85849854967</v>
      </c>
      <c r="AX56" s="209">
        <v>33</v>
      </c>
      <c r="AY56" s="699">
        <v>4539.0215189217834</v>
      </c>
      <c r="AZ56" s="699">
        <v>3391.2642402517431</v>
      </c>
      <c r="BA56" s="699">
        <v>4683.7179120346855</v>
      </c>
      <c r="BB56" s="699">
        <v>7189.3846160028897</v>
      </c>
      <c r="BC56" s="364">
        <f t="shared" si="162"/>
        <v>19803.388287211099</v>
      </c>
      <c r="BD56" s="702">
        <v>10323.600270471374</v>
      </c>
      <c r="BE56" s="699">
        <v>8729.0160811810329</v>
      </c>
      <c r="BF56" s="699">
        <v>15021.151609649365</v>
      </c>
      <c r="BG56" s="699">
        <v>22047.657660323417</v>
      </c>
      <c r="BH56" s="365">
        <f t="shared" si="172"/>
        <v>56121.425621625182</v>
      </c>
      <c r="BI56" s="366">
        <f t="shared" si="173"/>
        <v>75924.81390883628</v>
      </c>
      <c r="BJ56" s="209">
        <v>33</v>
      </c>
      <c r="BK56" s="699"/>
      <c r="BL56" s="699"/>
      <c r="BM56" s="699"/>
      <c r="BN56" s="699"/>
      <c r="BO56" s="364">
        <f t="shared" si="174"/>
        <v>0</v>
      </c>
      <c r="BP56" s="702"/>
      <c r="BQ56" s="699"/>
      <c r="BR56" s="699"/>
      <c r="BS56" s="699"/>
      <c r="BT56" s="365">
        <f t="shared" si="175"/>
        <v>0</v>
      </c>
      <c r="BU56" s="366">
        <f t="shared" si="176"/>
        <v>0</v>
      </c>
      <c r="BV56" s="209">
        <v>33</v>
      </c>
      <c r="BW56" s="699">
        <v>421.20959795310762</v>
      </c>
      <c r="BX56" s="699">
        <v>361.88727695853339</v>
      </c>
      <c r="BY56" s="699">
        <v>217.35135515050945</v>
      </c>
      <c r="BZ56" s="699">
        <v>194.14528463508245</v>
      </c>
      <c r="CA56" s="364">
        <f t="shared" si="163"/>
        <v>1194.5935146972329</v>
      </c>
      <c r="CB56" s="702">
        <v>1633.4322145079607</v>
      </c>
      <c r="CC56" s="699">
        <v>1452.2758993075156</v>
      </c>
      <c r="CD56" s="699">
        <v>877.07792740477578</v>
      </c>
      <c r="CE56" s="699">
        <v>835.26009067779955</v>
      </c>
      <c r="CF56" s="365">
        <f t="shared" si="150"/>
        <v>4798.0461318980515</v>
      </c>
      <c r="CG56" s="366">
        <f t="shared" si="151"/>
        <v>5992.6396465952839</v>
      </c>
      <c r="CH56" s="209">
        <v>33</v>
      </c>
      <c r="CI56" s="365">
        <f t="shared" si="152"/>
        <v>127141.56106240064</v>
      </c>
      <c r="CJ56" s="365">
        <f t="shared" si="152"/>
        <v>96482.553492204548</v>
      </c>
      <c r="CK56" s="365">
        <f t="shared" si="152"/>
        <v>133332.25411578931</v>
      </c>
      <c r="CL56" s="365">
        <f t="shared" si="152"/>
        <v>157259.9806615705</v>
      </c>
      <c r="CM56" s="367">
        <f t="shared" si="153"/>
        <v>281935.35139086045</v>
      </c>
      <c r="CN56" s="365">
        <f t="shared" si="154"/>
        <v>393207.13004417781</v>
      </c>
      <c r="CO56" s="365">
        <f t="shared" si="154"/>
        <v>316439.78637368261</v>
      </c>
      <c r="CP56" s="365">
        <f t="shared" si="154"/>
        <v>472754.56396744272</v>
      </c>
      <c r="CQ56" s="365">
        <f t="shared" si="154"/>
        <v>573051.7329199604</v>
      </c>
      <c r="CR56" s="367">
        <f t="shared" si="155"/>
        <v>1032944.8909159746</v>
      </c>
      <c r="CS56" s="365">
        <f t="shared" si="156"/>
        <v>520348.69110657845</v>
      </c>
      <c r="CT56" s="365">
        <f t="shared" si="156"/>
        <v>412922.33986588719</v>
      </c>
      <c r="CU56" s="365">
        <f t="shared" si="156"/>
        <v>606086.81808323204</v>
      </c>
      <c r="CV56" s="365">
        <f t="shared" si="156"/>
        <v>730311.71358153084</v>
      </c>
      <c r="CW56" s="367">
        <f t="shared" si="157"/>
        <v>1314880.242306835</v>
      </c>
    </row>
    <row r="57" spans="1:101" ht="15.75" customHeight="1">
      <c r="A57" s="79" t="s">
        <v>249</v>
      </c>
      <c r="B57" s="209">
        <v>34</v>
      </c>
      <c r="C57" s="699">
        <v>18.17804736177284</v>
      </c>
      <c r="D57" s="699">
        <v>46.084259060619594</v>
      </c>
      <c r="E57" s="699">
        <v>150.45660055161417</v>
      </c>
      <c r="F57" s="699">
        <v>114.62117658076886</v>
      </c>
      <c r="G57" s="364">
        <f t="shared" si="158"/>
        <v>329.34008355477545</v>
      </c>
      <c r="H57" s="702">
        <v>72.547384670829786</v>
      </c>
      <c r="I57" s="699">
        <v>182.51346075873244</v>
      </c>
      <c r="J57" s="699">
        <v>55.434684534590254</v>
      </c>
      <c r="K57" s="699">
        <v>441.64498060143444</v>
      </c>
      <c r="L57" s="365">
        <f t="shared" si="164"/>
        <v>752.14051056558696</v>
      </c>
      <c r="M57" s="366">
        <f t="shared" si="165"/>
        <v>1081.4805941203624</v>
      </c>
      <c r="N57" s="209">
        <v>34</v>
      </c>
      <c r="O57" s="699">
        <v>0</v>
      </c>
      <c r="P57" s="699">
        <v>0</v>
      </c>
      <c r="Q57" s="699">
        <v>0</v>
      </c>
      <c r="R57" s="699">
        <v>0</v>
      </c>
      <c r="S57" s="364">
        <f t="shared" si="159"/>
        <v>0</v>
      </c>
      <c r="T57" s="702">
        <v>0</v>
      </c>
      <c r="U57" s="699">
        <v>0</v>
      </c>
      <c r="V57" s="699">
        <v>0</v>
      </c>
      <c r="W57" s="699">
        <v>0</v>
      </c>
      <c r="X57" s="365">
        <f t="shared" si="166"/>
        <v>0</v>
      </c>
      <c r="Y57" s="366">
        <f t="shared" si="167"/>
        <v>0</v>
      </c>
      <c r="Z57" s="209">
        <v>34</v>
      </c>
      <c r="AA57" s="699">
        <v>0</v>
      </c>
      <c r="AB57" s="699">
        <v>242.17450144234849</v>
      </c>
      <c r="AC57" s="699">
        <v>0</v>
      </c>
      <c r="AD57" s="699">
        <v>37.740847225802916</v>
      </c>
      <c r="AE57" s="364">
        <f t="shared" si="160"/>
        <v>279.91534866815141</v>
      </c>
      <c r="AF57" s="702">
        <v>0</v>
      </c>
      <c r="AG57" s="699">
        <v>965.72783122522515</v>
      </c>
      <c r="AH57" s="699">
        <v>0</v>
      </c>
      <c r="AI57" s="699">
        <v>149.76834542817713</v>
      </c>
      <c r="AJ57" s="365">
        <f t="shared" si="168"/>
        <v>1115.4961766534022</v>
      </c>
      <c r="AK57" s="366">
        <f t="shared" si="169"/>
        <v>1395.4115253215537</v>
      </c>
      <c r="AL57" s="209">
        <v>34</v>
      </c>
      <c r="AM57" s="699">
        <v>14677.320645618893</v>
      </c>
      <c r="AN57" s="699">
        <v>11707.826257762665</v>
      </c>
      <c r="AO57" s="699">
        <v>11429.635858232414</v>
      </c>
      <c r="AP57" s="699">
        <v>494.42875978800203</v>
      </c>
      <c r="AQ57" s="364">
        <f t="shared" si="161"/>
        <v>38309.211521401972</v>
      </c>
      <c r="AR57" s="702">
        <v>1197.4098784090306</v>
      </c>
      <c r="AS57" s="699">
        <v>7152.378335356485</v>
      </c>
      <c r="AT57" s="699">
        <v>2196.7906006728963</v>
      </c>
      <c r="AU57" s="699">
        <v>1979.729187937106</v>
      </c>
      <c r="AV57" s="365">
        <f t="shared" si="170"/>
        <v>12526.308002375519</v>
      </c>
      <c r="AW57" s="366">
        <f t="shared" si="171"/>
        <v>50835.51952377749</v>
      </c>
      <c r="AX57" s="209">
        <v>34</v>
      </c>
      <c r="AY57" s="699">
        <v>73.2148681614552</v>
      </c>
      <c r="AZ57" s="699">
        <v>0</v>
      </c>
      <c r="BA57" s="699">
        <v>0</v>
      </c>
      <c r="BB57" s="699">
        <v>0</v>
      </c>
      <c r="BC57" s="364">
        <f t="shared" si="162"/>
        <v>73.2148681614552</v>
      </c>
      <c r="BD57" s="702">
        <v>293.09763928548603</v>
      </c>
      <c r="BE57" s="699">
        <v>0</v>
      </c>
      <c r="BF57" s="699">
        <v>0</v>
      </c>
      <c r="BG57" s="699">
        <v>0</v>
      </c>
      <c r="BH57" s="365">
        <f t="shared" si="172"/>
        <v>293.09763928548603</v>
      </c>
      <c r="BI57" s="366">
        <f t="shared" si="173"/>
        <v>366.31250744694125</v>
      </c>
      <c r="BJ57" s="209">
        <v>34</v>
      </c>
      <c r="BK57" s="699"/>
      <c r="BL57" s="699"/>
      <c r="BM57" s="699"/>
      <c r="BN57" s="699"/>
      <c r="BO57" s="364">
        <f t="shared" si="174"/>
        <v>0</v>
      </c>
      <c r="BP57" s="702"/>
      <c r="BQ57" s="699"/>
      <c r="BR57" s="699"/>
      <c r="BS57" s="699"/>
      <c r="BT57" s="365">
        <f t="shared" si="175"/>
        <v>0</v>
      </c>
      <c r="BU57" s="366">
        <f t="shared" si="176"/>
        <v>0</v>
      </c>
      <c r="BV57" s="209">
        <v>34</v>
      </c>
      <c r="BW57" s="699">
        <v>0</v>
      </c>
      <c r="BX57" s="699">
        <v>0</v>
      </c>
      <c r="BY57" s="699">
        <v>0</v>
      </c>
      <c r="BZ57" s="699">
        <v>0</v>
      </c>
      <c r="CA57" s="364">
        <f t="shared" si="163"/>
        <v>0</v>
      </c>
      <c r="CB57" s="702">
        <v>0</v>
      </c>
      <c r="CC57" s="699">
        <v>0</v>
      </c>
      <c r="CD57" s="699">
        <v>0</v>
      </c>
      <c r="CE57" s="699">
        <v>0</v>
      </c>
      <c r="CF57" s="365">
        <f t="shared" si="150"/>
        <v>0</v>
      </c>
      <c r="CG57" s="366">
        <f t="shared" si="151"/>
        <v>0</v>
      </c>
      <c r="CH57" s="209">
        <v>34</v>
      </c>
      <c r="CI57" s="365">
        <f t="shared" si="152"/>
        <v>14768.71356114212</v>
      </c>
      <c r="CJ57" s="365">
        <f t="shared" si="152"/>
        <v>11996.085018265632</v>
      </c>
      <c r="CK57" s="365">
        <f t="shared" si="152"/>
        <v>11580.092458784027</v>
      </c>
      <c r="CL57" s="365">
        <f t="shared" si="152"/>
        <v>646.79078359457378</v>
      </c>
      <c r="CM57" s="367">
        <f t="shared" si="153"/>
        <v>329.34008355477545</v>
      </c>
      <c r="CN57" s="365">
        <f t="shared" si="154"/>
        <v>1563.0549023653466</v>
      </c>
      <c r="CO57" s="365">
        <f t="shared" si="154"/>
        <v>8300.6196273404421</v>
      </c>
      <c r="CP57" s="365">
        <f t="shared" si="154"/>
        <v>2252.2252852074866</v>
      </c>
      <c r="CQ57" s="365">
        <f t="shared" si="154"/>
        <v>2571.1425139667176</v>
      </c>
      <c r="CR57" s="367">
        <f t="shared" si="155"/>
        <v>752.14051056558696</v>
      </c>
      <c r="CS57" s="365">
        <f t="shared" si="156"/>
        <v>16331.768463507466</v>
      </c>
      <c r="CT57" s="365">
        <f t="shared" si="156"/>
        <v>20296.704645606074</v>
      </c>
      <c r="CU57" s="365">
        <f t="shared" si="156"/>
        <v>13832.317743991514</v>
      </c>
      <c r="CV57" s="365">
        <f t="shared" si="156"/>
        <v>3217.9332975612915</v>
      </c>
      <c r="CW57" s="367">
        <f t="shared" si="157"/>
        <v>1081.4805941203624</v>
      </c>
    </row>
    <row r="58" spans="1:101" ht="15.75" customHeight="1">
      <c r="A58" s="79" t="s">
        <v>524</v>
      </c>
      <c r="B58" s="209">
        <v>35</v>
      </c>
      <c r="C58" s="699">
        <v>22320.790930272295</v>
      </c>
      <c r="D58" s="699">
        <v>31614.777919618566</v>
      </c>
      <c r="E58" s="699">
        <v>39526.407598679267</v>
      </c>
      <c r="F58" s="699">
        <v>43095.440536603855</v>
      </c>
      <c r="G58" s="364">
        <f t="shared" si="158"/>
        <v>136557.41698517397</v>
      </c>
      <c r="H58" s="702">
        <v>35247.152718635327</v>
      </c>
      <c r="I58" s="699">
        <v>40778.280985173551</v>
      </c>
      <c r="J58" s="699">
        <v>53421.005368130893</v>
      </c>
      <c r="K58" s="699">
        <v>51452.644853940597</v>
      </c>
      <c r="L58" s="365">
        <f t="shared" si="164"/>
        <v>180899.08392588038</v>
      </c>
      <c r="M58" s="366">
        <f t="shared" si="165"/>
        <v>317456.50091105432</v>
      </c>
      <c r="N58" s="209">
        <v>35</v>
      </c>
      <c r="O58" s="699">
        <v>34662.450737728461</v>
      </c>
      <c r="P58" s="699">
        <v>49173.032494556814</v>
      </c>
      <c r="Q58" s="699">
        <v>57919.264268513391</v>
      </c>
      <c r="R58" s="699">
        <v>75726.025825832519</v>
      </c>
      <c r="S58" s="364">
        <f t="shared" si="159"/>
        <v>217480.77332663117</v>
      </c>
      <c r="T58" s="702">
        <v>44070.471006047941</v>
      </c>
      <c r="U58" s="699">
        <v>55741.118365135684</v>
      </c>
      <c r="V58" s="699">
        <v>71313.301444629673</v>
      </c>
      <c r="W58" s="699">
        <v>88888.290009092991</v>
      </c>
      <c r="X58" s="365">
        <f t="shared" si="166"/>
        <v>260013.18082490627</v>
      </c>
      <c r="Y58" s="366">
        <f t="shared" si="167"/>
        <v>477493.95415153744</v>
      </c>
      <c r="Z58" s="209">
        <v>35</v>
      </c>
      <c r="AA58" s="699">
        <v>9803.2894718704774</v>
      </c>
      <c r="AB58" s="699">
        <v>12728.118881591337</v>
      </c>
      <c r="AC58" s="699">
        <v>16053.28804643022</v>
      </c>
      <c r="AD58" s="699">
        <v>20595.655881681079</v>
      </c>
      <c r="AE58" s="364">
        <f t="shared" si="160"/>
        <v>59180.352281573112</v>
      </c>
      <c r="AF58" s="702">
        <v>8415.4949022559395</v>
      </c>
      <c r="AG58" s="699">
        <v>11534.621334171232</v>
      </c>
      <c r="AH58" s="699">
        <v>16997.786809140336</v>
      </c>
      <c r="AI58" s="699">
        <v>23039.238035325088</v>
      </c>
      <c r="AJ58" s="365">
        <f t="shared" si="168"/>
        <v>59987.141080892601</v>
      </c>
      <c r="AK58" s="366">
        <f t="shared" si="169"/>
        <v>119167.49336246571</v>
      </c>
      <c r="AL58" s="209">
        <v>35</v>
      </c>
      <c r="AM58" s="699">
        <v>67736.322790810766</v>
      </c>
      <c r="AN58" s="699">
        <v>96105.53200194973</v>
      </c>
      <c r="AO58" s="699">
        <v>109697.74971778263</v>
      </c>
      <c r="AP58" s="699">
        <v>142178.05063947532</v>
      </c>
      <c r="AQ58" s="364">
        <f t="shared" si="161"/>
        <v>415717.65515001852</v>
      </c>
      <c r="AR58" s="702">
        <v>67299.32195016311</v>
      </c>
      <c r="AS58" s="699">
        <v>84685.369632965216</v>
      </c>
      <c r="AT58" s="699">
        <v>98256.764735105477</v>
      </c>
      <c r="AU58" s="699">
        <v>123975.6222904285</v>
      </c>
      <c r="AV58" s="365">
        <f t="shared" si="170"/>
        <v>374217.0786086623</v>
      </c>
      <c r="AW58" s="366">
        <f t="shared" si="171"/>
        <v>789934.73375868076</v>
      </c>
      <c r="AX58" s="209">
        <v>35</v>
      </c>
      <c r="AY58" s="699">
        <v>674.07990699630034</v>
      </c>
      <c r="AZ58" s="699">
        <v>1306.7702675608291</v>
      </c>
      <c r="BA58" s="699">
        <v>2622.7006101161919</v>
      </c>
      <c r="BB58" s="699">
        <v>2764.2989150043613</v>
      </c>
      <c r="BC58" s="364">
        <f t="shared" si="162"/>
        <v>7367.849699677683</v>
      </c>
      <c r="BD58" s="702">
        <v>339.96364498503829</v>
      </c>
      <c r="BE58" s="699">
        <v>1178.3063175720897</v>
      </c>
      <c r="BF58" s="699">
        <v>3055.6738645235882</v>
      </c>
      <c r="BG58" s="699">
        <v>2875.726952520014</v>
      </c>
      <c r="BH58" s="365">
        <f t="shared" si="172"/>
        <v>7449.6707796007304</v>
      </c>
      <c r="BI58" s="366">
        <f t="shared" si="173"/>
        <v>14817.520479278413</v>
      </c>
      <c r="BJ58" s="209">
        <v>35</v>
      </c>
      <c r="BK58" s="699"/>
      <c r="BL58" s="699"/>
      <c r="BM58" s="699"/>
      <c r="BN58" s="699"/>
      <c r="BO58" s="364">
        <f t="shared" si="174"/>
        <v>0</v>
      </c>
      <c r="BP58" s="702"/>
      <c r="BQ58" s="699"/>
      <c r="BR58" s="699"/>
      <c r="BS58" s="699"/>
      <c r="BT58" s="365">
        <f t="shared" si="175"/>
        <v>0</v>
      </c>
      <c r="BU58" s="366">
        <f t="shared" si="176"/>
        <v>0</v>
      </c>
      <c r="BV58" s="209">
        <v>35</v>
      </c>
      <c r="BW58" s="699">
        <v>793.13823743376156</v>
      </c>
      <c r="BX58" s="699">
        <v>1525.6400001447469</v>
      </c>
      <c r="BY58" s="699">
        <v>615.26583645492758</v>
      </c>
      <c r="BZ58" s="699">
        <v>911.69106877293973</v>
      </c>
      <c r="CA58" s="364">
        <f t="shared" si="163"/>
        <v>3845.7351428063753</v>
      </c>
      <c r="CB58" s="702">
        <v>1069.7209482249548</v>
      </c>
      <c r="CC58" s="699">
        <v>1039.6374980158489</v>
      </c>
      <c r="CD58" s="699">
        <v>219.44225921640367</v>
      </c>
      <c r="CE58" s="699">
        <v>907.01869793551703</v>
      </c>
      <c r="CF58" s="365">
        <f t="shared" si="150"/>
        <v>3235.8194033927243</v>
      </c>
      <c r="CG58" s="366">
        <f t="shared" si="151"/>
        <v>7081.5545461990996</v>
      </c>
      <c r="CH58" s="209">
        <v>35</v>
      </c>
      <c r="CI58" s="365">
        <f t="shared" si="152"/>
        <v>135990.07207511208</v>
      </c>
      <c r="CJ58" s="365">
        <f t="shared" si="152"/>
        <v>192453.87156542201</v>
      </c>
      <c r="CK58" s="365">
        <f t="shared" si="152"/>
        <v>226434.67607797662</v>
      </c>
      <c r="CL58" s="365">
        <f t="shared" si="152"/>
        <v>285271.16286737006</v>
      </c>
      <c r="CM58" s="367">
        <f t="shared" si="153"/>
        <v>357883.92545461148</v>
      </c>
      <c r="CN58" s="365">
        <f t="shared" si="154"/>
        <v>156442.12517031233</v>
      </c>
      <c r="CO58" s="365">
        <f t="shared" si="154"/>
        <v>194957.33413303364</v>
      </c>
      <c r="CP58" s="365">
        <f t="shared" si="154"/>
        <v>243263.97448074634</v>
      </c>
      <c r="CQ58" s="365">
        <f t="shared" si="154"/>
        <v>291138.54083924269</v>
      </c>
      <c r="CR58" s="367">
        <f t="shared" si="155"/>
        <v>444148.08415417938</v>
      </c>
      <c r="CS58" s="365">
        <f t="shared" si="156"/>
        <v>292432.19724542438</v>
      </c>
      <c r="CT58" s="365">
        <f t="shared" si="156"/>
        <v>387411.20569845568</v>
      </c>
      <c r="CU58" s="365">
        <f t="shared" si="156"/>
        <v>469698.65055872296</v>
      </c>
      <c r="CV58" s="365">
        <f t="shared" si="156"/>
        <v>576409.70370661281</v>
      </c>
      <c r="CW58" s="367">
        <f t="shared" si="157"/>
        <v>802032.00960879086</v>
      </c>
    </row>
    <row r="59" spans="1:101" ht="15.75" customHeight="1">
      <c r="A59" s="894" t="s">
        <v>442</v>
      </c>
      <c r="B59" s="895">
        <v>36</v>
      </c>
      <c r="C59" s="699">
        <v>2930.8079678964509</v>
      </c>
      <c r="D59" s="699">
        <v>1781.0833338357838</v>
      </c>
      <c r="E59" s="699">
        <v>2317.2520449115741</v>
      </c>
      <c r="F59" s="699">
        <v>1405.7738493520515</v>
      </c>
      <c r="G59" s="364">
        <f t="shared" si="158"/>
        <v>8434.9171959958603</v>
      </c>
      <c r="H59" s="702">
        <v>0</v>
      </c>
      <c r="I59" s="699">
        <v>0</v>
      </c>
      <c r="J59" s="699">
        <v>0</v>
      </c>
      <c r="K59" s="699">
        <v>0</v>
      </c>
      <c r="L59" s="365">
        <f t="shared" si="164"/>
        <v>0</v>
      </c>
      <c r="M59" s="366">
        <f t="shared" si="165"/>
        <v>8434.9171959958603</v>
      </c>
      <c r="N59" s="895">
        <v>36</v>
      </c>
      <c r="O59" s="699">
        <v>7950.766724350231</v>
      </c>
      <c r="P59" s="699">
        <v>7320.2742029087221</v>
      </c>
      <c r="Q59" s="699">
        <v>5205.5757571678569</v>
      </c>
      <c r="R59" s="699">
        <v>5779.2182859056511</v>
      </c>
      <c r="S59" s="364">
        <f t="shared" si="159"/>
        <v>26255.83497033246</v>
      </c>
      <c r="T59" s="702">
        <v>8.4208442833220296</v>
      </c>
      <c r="U59" s="699">
        <v>8.4525847073016909</v>
      </c>
      <c r="V59" s="699">
        <v>0</v>
      </c>
      <c r="W59" s="699">
        <v>0</v>
      </c>
      <c r="X59" s="365">
        <f t="shared" si="166"/>
        <v>16.873428990623722</v>
      </c>
      <c r="Y59" s="366">
        <f t="shared" si="167"/>
        <v>26272.708399323084</v>
      </c>
      <c r="Z59" s="895">
        <v>36</v>
      </c>
      <c r="AA59" s="699">
        <v>2465.6247614048561</v>
      </c>
      <c r="AB59" s="699">
        <v>2140.6855888726727</v>
      </c>
      <c r="AC59" s="699">
        <v>1903.8886535106694</v>
      </c>
      <c r="AD59" s="699">
        <v>1725.6296213261041</v>
      </c>
      <c r="AE59" s="364">
        <f t="shared" si="160"/>
        <v>8235.8286251143018</v>
      </c>
      <c r="AF59" s="702">
        <v>0</v>
      </c>
      <c r="AG59" s="699">
        <v>0</v>
      </c>
      <c r="AH59" s="699">
        <v>0</v>
      </c>
      <c r="AI59" s="699">
        <v>0</v>
      </c>
      <c r="AJ59" s="365">
        <f t="shared" si="168"/>
        <v>0</v>
      </c>
      <c r="AK59" s="366">
        <f t="shared" si="169"/>
        <v>8235.8286251143018</v>
      </c>
      <c r="AL59" s="895">
        <v>36</v>
      </c>
      <c r="AM59" s="699">
        <v>21072.013476182146</v>
      </c>
      <c r="AN59" s="699">
        <v>25129.653766652107</v>
      </c>
      <c r="AO59" s="699">
        <v>31756.592679767953</v>
      </c>
      <c r="AP59" s="699">
        <v>34202.650278347617</v>
      </c>
      <c r="AQ59" s="364">
        <f t="shared" si="161"/>
        <v>112160.91020094983</v>
      </c>
      <c r="AR59" s="702">
        <v>28.066095141808368</v>
      </c>
      <c r="AS59" s="699">
        <v>22.554099974799115</v>
      </c>
      <c r="AT59" s="699">
        <v>36.811222402805122</v>
      </c>
      <c r="AU59" s="699">
        <v>48.989441221995577</v>
      </c>
      <c r="AV59" s="365">
        <f t="shared" si="170"/>
        <v>136.42085874140818</v>
      </c>
      <c r="AW59" s="366">
        <f t="shared" si="171"/>
        <v>112297.33105969123</v>
      </c>
      <c r="AX59" s="895">
        <v>36</v>
      </c>
      <c r="AY59" s="699">
        <v>250.25590703259229</v>
      </c>
      <c r="AZ59" s="699">
        <v>501.48529824319968</v>
      </c>
      <c r="BA59" s="699">
        <v>382.15547735062228</v>
      </c>
      <c r="BB59" s="699">
        <v>130.12272430449676</v>
      </c>
      <c r="BC59" s="364">
        <f t="shared" si="162"/>
        <v>1264.0194069309111</v>
      </c>
      <c r="BD59" s="702">
        <v>0</v>
      </c>
      <c r="BE59" s="699">
        <v>0</v>
      </c>
      <c r="BF59" s="699">
        <v>0</v>
      </c>
      <c r="BG59" s="699">
        <v>0</v>
      </c>
      <c r="BH59" s="365">
        <f t="shared" si="172"/>
        <v>0</v>
      </c>
      <c r="BI59" s="366">
        <f t="shared" si="173"/>
        <v>1264.0194069309111</v>
      </c>
      <c r="BJ59" s="895">
        <v>36</v>
      </c>
      <c r="BK59" s="370"/>
      <c r="BL59" s="370"/>
      <c r="BM59" s="370"/>
      <c r="BN59" s="370"/>
      <c r="BO59" s="364">
        <f t="shared" si="174"/>
        <v>0</v>
      </c>
      <c r="BP59" s="371"/>
      <c r="BQ59" s="370"/>
      <c r="BR59" s="370"/>
      <c r="BS59" s="370"/>
      <c r="BT59" s="365">
        <f t="shared" si="175"/>
        <v>0</v>
      </c>
      <c r="BU59" s="366">
        <f t="shared" si="176"/>
        <v>0</v>
      </c>
      <c r="BV59" s="895">
        <v>36</v>
      </c>
      <c r="BW59" s="699">
        <v>0</v>
      </c>
      <c r="BX59" s="699">
        <v>0</v>
      </c>
      <c r="BY59" s="699">
        <v>125.52053311995232</v>
      </c>
      <c r="BZ59" s="699">
        <v>126.0552699947294</v>
      </c>
      <c r="CA59" s="364">
        <f t="shared" si="163"/>
        <v>251.57580311468172</v>
      </c>
      <c r="CB59" s="702">
        <v>0</v>
      </c>
      <c r="CC59" s="699">
        <v>0</v>
      </c>
      <c r="CD59" s="699">
        <v>0</v>
      </c>
      <c r="CE59" s="699">
        <v>0</v>
      </c>
      <c r="CF59" s="365">
        <f t="shared" si="150"/>
        <v>0</v>
      </c>
      <c r="CG59" s="366">
        <f t="shared" si="151"/>
        <v>251.57580311468172</v>
      </c>
      <c r="CH59" s="895">
        <v>36</v>
      </c>
      <c r="CI59" s="365">
        <f t="shared" si="152"/>
        <v>34669.468836866276</v>
      </c>
      <c r="CJ59" s="365">
        <f t="shared" si="152"/>
        <v>36873.182190512489</v>
      </c>
      <c r="CK59" s="365">
        <f t="shared" si="152"/>
        <v>41690.985145828628</v>
      </c>
      <c r="CL59" s="365">
        <f t="shared" si="152"/>
        <v>43369.450029230655</v>
      </c>
      <c r="CM59" s="367">
        <f t="shared" si="153"/>
        <v>34942.327969443002</v>
      </c>
      <c r="CN59" s="365">
        <f t="shared" si="154"/>
        <v>36.486939425130402</v>
      </c>
      <c r="CO59" s="365">
        <f t="shared" si="154"/>
        <v>31.006684682100804</v>
      </c>
      <c r="CP59" s="365">
        <f t="shared" si="154"/>
        <v>36.811222402805122</v>
      </c>
      <c r="CQ59" s="365">
        <f t="shared" si="154"/>
        <v>48.989441221995577</v>
      </c>
      <c r="CR59" s="367">
        <f t="shared" si="155"/>
        <v>16.873428990623722</v>
      </c>
      <c r="CS59" s="365">
        <f t="shared" si="156"/>
        <v>34705.955776291405</v>
      </c>
      <c r="CT59" s="365">
        <f t="shared" si="156"/>
        <v>36904.188875194588</v>
      </c>
      <c r="CU59" s="365">
        <f t="shared" si="156"/>
        <v>41727.796368231437</v>
      </c>
      <c r="CV59" s="365">
        <f t="shared" si="156"/>
        <v>43418.439470452649</v>
      </c>
      <c r="CW59" s="367">
        <f t="shared" si="157"/>
        <v>34959.20139843363</v>
      </c>
    </row>
    <row r="60" spans="1:101" ht="15.75" customHeight="1">
      <c r="A60" s="79" t="s">
        <v>252</v>
      </c>
      <c r="B60" s="895">
        <v>37</v>
      </c>
      <c r="C60" s="699">
        <v>674.56843564348742</v>
      </c>
      <c r="D60" s="699">
        <v>2713.24128505113</v>
      </c>
      <c r="E60" s="699">
        <v>750.42920112214154</v>
      </c>
      <c r="F60" s="699">
        <v>1093.1747300193344</v>
      </c>
      <c r="G60" s="364">
        <f t="shared" si="158"/>
        <v>5231.4136518360938</v>
      </c>
      <c r="H60" s="702">
        <v>1396.2914525462579</v>
      </c>
      <c r="I60" s="699">
        <v>9370.1092690333844</v>
      </c>
      <c r="J60" s="699">
        <v>332.50556432087006</v>
      </c>
      <c r="K60" s="699">
        <v>1235.7587119119864</v>
      </c>
      <c r="L60" s="365">
        <f t="shared" si="164"/>
        <v>12334.664997812501</v>
      </c>
      <c r="M60" s="366">
        <f t="shared" si="165"/>
        <v>17566.078649648596</v>
      </c>
      <c r="N60" s="895">
        <v>37</v>
      </c>
      <c r="O60" s="699">
        <v>1324.7330556649683</v>
      </c>
      <c r="P60" s="699">
        <v>2602.2090022559437</v>
      </c>
      <c r="Q60" s="699">
        <v>1382.0120777499799</v>
      </c>
      <c r="R60" s="699">
        <v>1238.5509329316262</v>
      </c>
      <c r="S60" s="364">
        <f t="shared" si="159"/>
        <v>6547.5050686025179</v>
      </c>
      <c r="T60" s="702">
        <v>2804.0108237561367</v>
      </c>
      <c r="U60" s="699">
        <v>8481.7662497435649</v>
      </c>
      <c r="V60" s="699">
        <v>4411.8362209859088</v>
      </c>
      <c r="W60" s="699">
        <v>5067.9145430035633</v>
      </c>
      <c r="X60" s="365">
        <f t="shared" si="166"/>
        <v>20765.527837489175</v>
      </c>
      <c r="Y60" s="366">
        <f t="shared" si="167"/>
        <v>27313.032906091692</v>
      </c>
      <c r="Z60" s="895">
        <v>37</v>
      </c>
      <c r="AA60" s="699">
        <v>195.94700847749974</v>
      </c>
      <c r="AB60" s="699">
        <v>670.9059742744995</v>
      </c>
      <c r="AC60" s="699">
        <v>386.97171512155529</v>
      </c>
      <c r="AD60" s="699">
        <v>93.428242513397322</v>
      </c>
      <c r="AE60" s="364">
        <f t="shared" si="160"/>
        <v>1347.2529403869516</v>
      </c>
      <c r="AF60" s="702">
        <v>3.3459504728460039</v>
      </c>
      <c r="AG60" s="699">
        <v>1919.766911326959</v>
      </c>
      <c r="AH60" s="699">
        <v>161.86525776627107</v>
      </c>
      <c r="AI60" s="699">
        <v>71.581156443125948</v>
      </c>
      <c r="AJ60" s="365">
        <f t="shared" si="168"/>
        <v>2156.5592760092022</v>
      </c>
      <c r="AK60" s="366">
        <f t="shared" si="169"/>
        <v>3503.8122163961539</v>
      </c>
      <c r="AL60" s="895">
        <v>37</v>
      </c>
      <c r="AM60" s="699">
        <v>30907.800572852102</v>
      </c>
      <c r="AN60" s="699">
        <v>40114.748420369746</v>
      </c>
      <c r="AO60" s="699">
        <v>38350.897794584773</v>
      </c>
      <c r="AP60" s="699">
        <v>37716.643732696844</v>
      </c>
      <c r="AQ60" s="364">
        <f t="shared" si="161"/>
        <v>147090.09052050347</v>
      </c>
      <c r="AR60" s="702">
        <v>5562.3291837063307</v>
      </c>
      <c r="AS60" s="699">
        <v>2103.6631935869664</v>
      </c>
      <c r="AT60" s="699">
        <v>4563.4488119776379</v>
      </c>
      <c r="AU60" s="699">
        <v>9880.6042400086062</v>
      </c>
      <c r="AV60" s="365">
        <f t="shared" si="170"/>
        <v>22110.04542927954</v>
      </c>
      <c r="AW60" s="366">
        <f t="shared" si="171"/>
        <v>169200.135949783</v>
      </c>
      <c r="AX60" s="895">
        <v>37</v>
      </c>
      <c r="AY60" s="699">
        <v>1038.461911822445</v>
      </c>
      <c r="AZ60" s="699">
        <v>1907.3491833381856</v>
      </c>
      <c r="BA60" s="699">
        <v>1513.213400555712</v>
      </c>
      <c r="BB60" s="699">
        <v>1361.5104987607549</v>
      </c>
      <c r="BC60" s="364">
        <f t="shared" si="162"/>
        <v>5820.5349944770969</v>
      </c>
      <c r="BD60" s="702">
        <v>0</v>
      </c>
      <c r="BE60" s="699">
        <v>0</v>
      </c>
      <c r="BF60" s="699">
        <v>0</v>
      </c>
      <c r="BG60" s="699">
        <v>0</v>
      </c>
      <c r="BH60" s="365">
        <f t="shared" si="172"/>
        <v>0</v>
      </c>
      <c r="BI60" s="366">
        <f t="shared" si="173"/>
        <v>5820.5349944770969</v>
      </c>
      <c r="BJ60" s="895">
        <v>37</v>
      </c>
      <c r="BK60" s="699"/>
      <c r="BL60" s="699"/>
      <c r="BM60" s="699"/>
      <c r="BN60" s="699"/>
      <c r="BO60" s="364">
        <f t="shared" si="174"/>
        <v>0</v>
      </c>
      <c r="BP60" s="702"/>
      <c r="BQ60" s="699"/>
      <c r="BR60" s="699"/>
      <c r="BS60" s="699"/>
      <c r="BT60" s="365">
        <f t="shared" si="175"/>
        <v>0</v>
      </c>
      <c r="BU60" s="366">
        <f t="shared" si="176"/>
        <v>0</v>
      </c>
      <c r="BV60" s="895">
        <v>37</v>
      </c>
      <c r="BW60" s="699">
        <v>129.95264857328971</v>
      </c>
      <c r="BX60" s="699">
        <v>902.85724127289461</v>
      </c>
      <c r="BY60" s="699">
        <v>5.0208213247980931</v>
      </c>
      <c r="BZ60" s="699">
        <v>2.9648199502760355</v>
      </c>
      <c r="CA60" s="364">
        <f t="shared" si="163"/>
        <v>1040.7955311212586</v>
      </c>
      <c r="CB60" s="702">
        <v>0</v>
      </c>
      <c r="CC60" s="699">
        <v>3623.1664367560384</v>
      </c>
      <c r="CD60" s="699">
        <v>20.27820455548915</v>
      </c>
      <c r="CE60" s="699">
        <v>12.766220739764309</v>
      </c>
      <c r="CF60" s="365">
        <f t="shared" si="150"/>
        <v>3656.2108620512918</v>
      </c>
      <c r="CG60" s="366">
        <f t="shared" si="151"/>
        <v>4697.0063931725508</v>
      </c>
      <c r="CH60" s="895">
        <v>37</v>
      </c>
      <c r="CI60" s="365">
        <f t="shared" si="152"/>
        <v>34271.463633033796</v>
      </c>
      <c r="CJ60" s="365">
        <f t="shared" si="152"/>
        <v>48911.311106562403</v>
      </c>
      <c r="CK60" s="365">
        <f t="shared" si="152"/>
        <v>42388.545010458954</v>
      </c>
      <c r="CL60" s="365">
        <f t="shared" si="152"/>
        <v>41506.272956872235</v>
      </c>
      <c r="CM60" s="367">
        <f t="shared" si="153"/>
        <v>12819.71425155987</v>
      </c>
      <c r="CN60" s="365">
        <f t="shared" si="154"/>
        <v>9765.9774104815715</v>
      </c>
      <c r="CO60" s="365">
        <f t="shared" si="154"/>
        <v>25498.472060446911</v>
      </c>
      <c r="CP60" s="365">
        <f t="shared" si="154"/>
        <v>9489.9340596061775</v>
      </c>
      <c r="CQ60" s="365">
        <f t="shared" si="154"/>
        <v>16268.624872107046</v>
      </c>
      <c r="CR60" s="367">
        <f t="shared" si="155"/>
        <v>36756.403697352973</v>
      </c>
      <c r="CS60" s="365">
        <f t="shared" si="156"/>
        <v>44037.44104351537</v>
      </c>
      <c r="CT60" s="365">
        <f t="shared" si="156"/>
        <v>74409.783167009315</v>
      </c>
      <c r="CU60" s="365">
        <f t="shared" si="156"/>
        <v>51878.479070065136</v>
      </c>
      <c r="CV60" s="365">
        <f t="shared" si="156"/>
        <v>57774.897828979279</v>
      </c>
      <c r="CW60" s="367">
        <f t="shared" si="157"/>
        <v>49576.117948912841</v>
      </c>
    </row>
    <row r="61" spans="1:101" ht="15.75" customHeight="1">
      <c r="A61" s="79" t="s">
        <v>253</v>
      </c>
      <c r="B61" s="895">
        <v>38</v>
      </c>
      <c r="C61" s="699"/>
      <c r="D61" s="699"/>
      <c r="E61" s="699"/>
      <c r="F61" s="699"/>
      <c r="G61" s="364">
        <f t="shared" ref="G61:G63" si="177">SUM(C61:F61)</f>
        <v>0</v>
      </c>
      <c r="H61" s="702"/>
      <c r="I61" s="699"/>
      <c r="J61" s="699"/>
      <c r="K61" s="699"/>
      <c r="L61" s="365">
        <f t="shared" si="164"/>
        <v>0</v>
      </c>
      <c r="M61" s="366">
        <f t="shared" si="165"/>
        <v>0</v>
      </c>
      <c r="N61" s="895">
        <v>38</v>
      </c>
      <c r="O61" s="699"/>
      <c r="P61" s="699"/>
      <c r="Q61" s="699"/>
      <c r="R61" s="699"/>
      <c r="S61" s="364">
        <f t="shared" ref="S61:S63" si="178">SUM(O61:R61)</f>
        <v>0</v>
      </c>
      <c r="T61" s="702"/>
      <c r="U61" s="699"/>
      <c r="V61" s="699"/>
      <c r="W61" s="699"/>
      <c r="X61" s="365">
        <f t="shared" si="166"/>
        <v>0</v>
      </c>
      <c r="Y61" s="366">
        <f t="shared" si="167"/>
        <v>0</v>
      </c>
      <c r="Z61" s="895">
        <v>38</v>
      </c>
      <c r="AA61" s="699"/>
      <c r="AB61" s="699"/>
      <c r="AC61" s="699"/>
      <c r="AD61" s="699"/>
      <c r="AE61" s="364">
        <f t="shared" ref="AE61:AE63" si="179">SUM(AA61:AD61)</f>
        <v>0</v>
      </c>
      <c r="AF61" s="702"/>
      <c r="AG61" s="699"/>
      <c r="AH61" s="699"/>
      <c r="AI61" s="699"/>
      <c r="AJ61" s="365">
        <f t="shared" si="168"/>
        <v>0</v>
      </c>
      <c r="AK61" s="366">
        <f t="shared" si="169"/>
        <v>0</v>
      </c>
      <c r="AL61" s="895">
        <v>38</v>
      </c>
      <c r="AM61" s="699"/>
      <c r="AN61" s="699"/>
      <c r="AO61" s="699"/>
      <c r="AP61" s="699"/>
      <c r="AQ61" s="364">
        <f t="shared" ref="AQ61:AQ63" si="180">SUM(AM61:AP61)</f>
        <v>0</v>
      </c>
      <c r="AR61" s="702"/>
      <c r="AS61" s="699"/>
      <c r="AT61" s="699"/>
      <c r="AU61" s="699"/>
      <c r="AV61" s="365">
        <f t="shared" si="170"/>
        <v>0</v>
      </c>
      <c r="AW61" s="366">
        <f t="shared" si="171"/>
        <v>0</v>
      </c>
      <c r="AX61" s="895">
        <v>38</v>
      </c>
      <c r="AY61" s="699"/>
      <c r="AZ61" s="699"/>
      <c r="BA61" s="699"/>
      <c r="BB61" s="699"/>
      <c r="BC61" s="364">
        <f t="shared" ref="BC61:BC63" si="181">SUM(AY61:BB61)</f>
        <v>0</v>
      </c>
      <c r="BD61" s="702"/>
      <c r="BE61" s="699"/>
      <c r="BF61" s="699"/>
      <c r="BG61" s="699"/>
      <c r="BH61" s="365">
        <f t="shared" si="172"/>
        <v>0</v>
      </c>
      <c r="BI61" s="366">
        <f t="shared" si="173"/>
        <v>0</v>
      </c>
      <c r="BJ61" s="895">
        <v>38</v>
      </c>
      <c r="BK61" s="699"/>
      <c r="BL61" s="699"/>
      <c r="BM61" s="699"/>
      <c r="BN61" s="699"/>
      <c r="BO61" s="364">
        <f t="shared" si="174"/>
        <v>0</v>
      </c>
      <c r="BP61" s="702"/>
      <c r="BQ61" s="699"/>
      <c r="BR61" s="699"/>
      <c r="BS61" s="699"/>
      <c r="BT61" s="365">
        <f t="shared" si="175"/>
        <v>0</v>
      </c>
      <c r="BU61" s="366">
        <f t="shared" si="176"/>
        <v>0</v>
      </c>
      <c r="BV61" s="895">
        <v>38</v>
      </c>
      <c r="BW61" s="699"/>
      <c r="BX61" s="699"/>
      <c r="BY61" s="699"/>
      <c r="BZ61" s="699"/>
      <c r="CA61" s="364">
        <f t="shared" ref="CA61:CA63" si="182">SUM(BW61:BZ61)</f>
        <v>0</v>
      </c>
      <c r="CB61" s="702"/>
      <c r="CC61" s="699"/>
      <c r="CD61" s="699"/>
      <c r="CE61" s="699"/>
      <c r="CF61" s="365">
        <f t="shared" si="150"/>
        <v>0</v>
      </c>
      <c r="CG61" s="366">
        <f t="shared" si="151"/>
        <v>0</v>
      </c>
      <c r="CH61" s="895">
        <v>38</v>
      </c>
      <c r="CI61" s="365">
        <f t="shared" si="152"/>
        <v>0</v>
      </c>
      <c r="CJ61" s="365">
        <f t="shared" si="152"/>
        <v>0</v>
      </c>
      <c r="CK61" s="365">
        <f t="shared" si="152"/>
        <v>0</v>
      </c>
      <c r="CL61" s="365">
        <f t="shared" si="152"/>
        <v>0</v>
      </c>
      <c r="CM61" s="367">
        <f t="shared" si="153"/>
        <v>0</v>
      </c>
      <c r="CN61" s="365">
        <f t="shared" si="154"/>
        <v>0</v>
      </c>
      <c r="CO61" s="365">
        <f t="shared" si="154"/>
        <v>0</v>
      </c>
      <c r="CP61" s="365">
        <f t="shared" si="154"/>
        <v>0</v>
      </c>
      <c r="CQ61" s="365">
        <f t="shared" si="154"/>
        <v>0</v>
      </c>
      <c r="CR61" s="367">
        <f t="shared" si="155"/>
        <v>0</v>
      </c>
      <c r="CS61" s="365">
        <f t="shared" si="156"/>
        <v>0</v>
      </c>
      <c r="CT61" s="365">
        <f t="shared" si="156"/>
        <v>0</v>
      </c>
      <c r="CU61" s="365">
        <f t="shared" si="156"/>
        <v>0</v>
      </c>
      <c r="CV61" s="365">
        <f t="shared" si="156"/>
        <v>0</v>
      </c>
      <c r="CW61" s="367">
        <f t="shared" si="157"/>
        <v>0</v>
      </c>
    </row>
    <row r="62" spans="1:101" ht="15.75" customHeight="1">
      <c r="A62" s="79" t="s">
        <v>255</v>
      </c>
      <c r="B62" s="895">
        <v>39</v>
      </c>
      <c r="C62" s="699"/>
      <c r="D62" s="699"/>
      <c r="E62" s="699"/>
      <c r="F62" s="699"/>
      <c r="G62" s="364">
        <f t="shared" si="177"/>
        <v>0</v>
      </c>
      <c r="H62" s="702"/>
      <c r="I62" s="699"/>
      <c r="J62" s="699"/>
      <c r="K62" s="699"/>
      <c r="L62" s="365">
        <f t="shared" si="164"/>
        <v>0</v>
      </c>
      <c r="M62" s="366">
        <f t="shared" si="165"/>
        <v>0</v>
      </c>
      <c r="N62" s="895">
        <v>39</v>
      </c>
      <c r="O62" s="699"/>
      <c r="P62" s="699"/>
      <c r="Q62" s="699"/>
      <c r="R62" s="699"/>
      <c r="S62" s="364">
        <f t="shared" si="178"/>
        <v>0</v>
      </c>
      <c r="T62" s="702"/>
      <c r="U62" s="699"/>
      <c r="V62" s="699"/>
      <c r="W62" s="699"/>
      <c r="X62" s="365">
        <f t="shared" si="166"/>
        <v>0</v>
      </c>
      <c r="Y62" s="366">
        <f t="shared" si="167"/>
        <v>0</v>
      </c>
      <c r="Z62" s="895">
        <v>39</v>
      </c>
      <c r="AA62" s="699"/>
      <c r="AB62" s="699"/>
      <c r="AC62" s="699"/>
      <c r="AD62" s="699"/>
      <c r="AE62" s="364">
        <f t="shared" si="179"/>
        <v>0</v>
      </c>
      <c r="AF62" s="702"/>
      <c r="AG62" s="699"/>
      <c r="AH62" s="699"/>
      <c r="AI62" s="699"/>
      <c r="AJ62" s="365">
        <f t="shared" si="168"/>
        <v>0</v>
      </c>
      <c r="AK62" s="366">
        <f t="shared" si="169"/>
        <v>0</v>
      </c>
      <c r="AL62" s="895">
        <v>39</v>
      </c>
      <c r="AM62" s="699"/>
      <c r="AN62" s="699"/>
      <c r="AO62" s="699"/>
      <c r="AP62" s="699"/>
      <c r="AQ62" s="364">
        <f t="shared" si="180"/>
        <v>0</v>
      </c>
      <c r="AR62" s="702"/>
      <c r="AS62" s="699"/>
      <c r="AT62" s="699"/>
      <c r="AU62" s="699"/>
      <c r="AV62" s="365">
        <f t="shared" si="170"/>
        <v>0</v>
      </c>
      <c r="AW62" s="366">
        <f t="shared" si="171"/>
        <v>0</v>
      </c>
      <c r="AX62" s="895">
        <v>39</v>
      </c>
      <c r="AY62" s="699"/>
      <c r="AZ62" s="699"/>
      <c r="BA62" s="699"/>
      <c r="BB62" s="699"/>
      <c r="BC62" s="364">
        <f t="shared" si="181"/>
        <v>0</v>
      </c>
      <c r="BD62" s="702"/>
      <c r="BE62" s="699"/>
      <c r="BF62" s="699"/>
      <c r="BG62" s="699"/>
      <c r="BH62" s="365">
        <f t="shared" si="172"/>
        <v>0</v>
      </c>
      <c r="BI62" s="366">
        <f t="shared" si="173"/>
        <v>0</v>
      </c>
      <c r="BJ62" s="895">
        <v>39</v>
      </c>
      <c r="BK62" s="699"/>
      <c r="BL62" s="699"/>
      <c r="BM62" s="699"/>
      <c r="BN62" s="699"/>
      <c r="BO62" s="364">
        <f t="shared" si="174"/>
        <v>0</v>
      </c>
      <c r="BP62" s="702"/>
      <c r="BQ62" s="699"/>
      <c r="BR62" s="699"/>
      <c r="BS62" s="699"/>
      <c r="BT62" s="365">
        <f t="shared" si="175"/>
        <v>0</v>
      </c>
      <c r="BU62" s="366">
        <f t="shared" si="176"/>
        <v>0</v>
      </c>
      <c r="BV62" s="895">
        <v>39</v>
      </c>
      <c r="BW62" s="699"/>
      <c r="BX62" s="699"/>
      <c r="BY62" s="699"/>
      <c r="BZ62" s="699"/>
      <c r="CA62" s="364">
        <f t="shared" si="182"/>
        <v>0</v>
      </c>
      <c r="CB62" s="702"/>
      <c r="CC62" s="699"/>
      <c r="CD62" s="699"/>
      <c r="CE62" s="699"/>
      <c r="CF62" s="365">
        <f t="shared" si="150"/>
        <v>0</v>
      </c>
      <c r="CG62" s="366">
        <f t="shared" si="151"/>
        <v>0</v>
      </c>
      <c r="CH62" s="895">
        <v>39</v>
      </c>
      <c r="CI62" s="365">
        <f t="shared" si="152"/>
        <v>0</v>
      </c>
      <c r="CJ62" s="365">
        <f t="shared" si="152"/>
        <v>0</v>
      </c>
      <c r="CK62" s="365">
        <f t="shared" si="152"/>
        <v>0</v>
      </c>
      <c r="CL62" s="365">
        <f t="shared" si="152"/>
        <v>0</v>
      </c>
      <c r="CM62" s="367">
        <f t="shared" si="153"/>
        <v>0</v>
      </c>
      <c r="CN62" s="365">
        <f t="shared" si="154"/>
        <v>0</v>
      </c>
      <c r="CO62" s="365">
        <f t="shared" si="154"/>
        <v>0</v>
      </c>
      <c r="CP62" s="365">
        <f t="shared" si="154"/>
        <v>0</v>
      </c>
      <c r="CQ62" s="365">
        <f t="shared" si="154"/>
        <v>0</v>
      </c>
      <c r="CR62" s="367">
        <f t="shared" si="155"/>
        <v>0</v>
      </c>
      <c r="CS62" s="365">
        <f t="shared" si="156"/>
        <v>0</v>
      </c>
      <c r="CT62" s="365">
        <f t="shared" si="156"/>
        <v>0</v>
      </c>
      <c r="CU62" s="365">
        <f t="shared" si="156"/>
        <v>0</v>
      </c>
      <c r="CV62" s="365">
        <f t="shared" si="156"/>
        <v>0</v>
      </c>
      <c r="CW62" s="367">
        <f t="shared" si="157"/>
        <v>0</v>
      </c>
    </row>
    <row r="63" spans="1:101" ht="15.75" customHeight="1">
      <c r="A63" s="894" t="s">
        <v>257</v>
      </c>
      <c r="B63" s="895">
        <v>40</v>
      </c>
      <c r="C63" s="699"/>
      <c r="D63" s="699"/>
      <c r="E63" s="699"/>
      <c r="F63" s="699"/>
      <c r="G63" s="364">
        <f t="shared" si="177"/>
        <v>0</v>
      </c>
      <c r="H63" s="702"/>
      <c r="I63" s="699"/>
      <c r="J63" s="699"/>
      <c r="K63" s="699"/>
      <c r="L63" s="365">
        <f t="shared" si="164"/>
        <v>0</v>
      </c>
      <c r="M63" s="366">
        <f t="shared" si="165"/>
        <v>0</v>
      </c>
      <c r="N63" s="895">
        <v>40</v>
      </c>
      <c r="O63" s="699"/>
      <c r="P63" s="699"/>
      <c r="Q63" s="699"/>
      <c r="R63" s="699"/>
      <c r="S63" s="364">
        <f t="shared" si="178"/>
        <v>0</v>
      </c>
      <c r="T63" s="702"/>
      <c r="U63" s="699"/>
      <c r="V63" s="699"/>
      <c r="W63" s="699"/>
      <c r="X63" s="365">
        <f t="shared" si="166"/>
        <v>0</v>
      </c>
      <c r="Y63" s="366">
        <f t="shared" si="167"/>
        <v>0</v>
      </c>
      <c r="Z63" s="895">
        <v>40</v>
      </c>
      <c r="AA63" s="699"/>
      <c r="AB63" s="699"/>
      <c r="AC63" s="699"/>
      <c r="AD63" s="699"/>
      <c r="AE63" s="364">
        <f t="shared" si="179"/>
        <v>0</v>
      </c>
      <c r="AF63" s="702"/>
      <c r="AG63" s="699"/>
      <c r="AH63" s="699"/>
      <c r="AI63" s="699"/>
      <c r="AJ63" s="365">
        <f t="shared" si="168"/>
        <v>0</v>
      </c>
      <c r="AK63" s="366">
        <f t="shared" si="169"/>
        <v>0</v>
      </c>
      <c r="AL63" s="895">
        <v>40</v>
      </c>
      <c r="AM63" s="699"/>
      <c r="AN63" s="699"/>
      <c r="AO63" s="699"/>
      <c r="AP63" s="699"/>
      <c r="AQ63" s="364">
        <f t="shared" si="180"/>
        <v>0</v>
      </c>
      <c r="AR63" s="702"/>
      <c r="AS63" s="699"/>
      <c r="AT63" s="699"/>
      <c r="AU63" s="699"/>
      <c r="AV63" s="365">
        <f t="shared" si="170"/>
        <v>0</v>
      </c>
      <c r="AW63" s="366">
        <f t="shared" si="171"/>
        <v>0</v>
      </c>
      <c r="AX63" s="895">
        <v>40</v>
      </c>
      <c r="AY63" s="699"/>
      <c r="AZ63" s="699"/>
      <c r="BA63" s="699"/>
      <c r="BB63" s="699"/>
      <c r="BC63" s="364">
        <f t="shared" si="181"/>
        <v>0</v>
      </c>
      <c r="BD63" s="702"/>
      <c r="BE63" s="699"/>
      <c r="BF63" s="699"/>
      <c r="BG63" s="699"/>
      <c r="BH63" s="365">
        <f t="shared" si="172"/>
        <v>0</v>
      </c>
      <c r="BI63" s="366">
        <f t="shared" si="173"/>
        <v>0</v>
      </c>
      <c r="BJ63" s="895">
        <v>40</v>
      </c>
      <c r="BK63" s="699"/>
      <c r="BL63" s="699"/>
      <c r="BM63" s="699"/>
      <c r="BN63" s="699"/>
      <c r="BO63" s="364">
        <f t="shared" si="174"/>
        <v>0</v>
      </c>
      <c r="BP63" s="702"/>
      <c r="BQ63" s="699"/>
      <c r="BR63" s="699"/>
      <c r="BS63" s="699"/>
      <c r="BT63" s="365">
        <f t="shared" si="175"/>
        <v>0</v>
      </c>
      <c r="BU63" s="366">
        <f t="shared" si="176"/>
        <v>0</v>
      </c>
      <c r="BV63" s="895">
        <v>40</v>
      </c>
      <c r="BW63" s="699"/>
      <c r="BX63" s="699"/>
      <c r="BY63" s="699"/>
      <c r="BZ63" s="699"/>
      <c r="CA63" s="364">
        <f t="shared" si="182"/>
        <v>0</v>
      </c>
      <c r="CB63" s="702"/>
      <c r="CC63" s="699"/>
      <c r="CD63" s="699"/>
      <c r="CE63" s="699"/>
      <c r="CF63" s="365">
        <f t="shared" si="150"/>
        <v>0</v>
      </c>
      <c r="CG63" s="366">
        <f t="shared" si="151"/>
        <v>0</v>
      </c>
      <c r="CH63" s="895">
        <v>40</v>
      </c>
      <c r="CI63" s="365">
        <f t="shared" si="152"/>
        <v>0</v>
      </c>
      <c r="CJ63" s="365">
        <f t="shared" si="152"/>
        <v>0</v>
      </c>
      <c r="CK63" s="365">
        <f t="shared" si="152"/>
        <v>0</v>
      </c>
      <c r="CL63" s="365">
        <f t="shared" si="152"/>
        <v>0</v>
      </c>
      <c r="CM63" s="367">
        <f t="shared" si="153"/>
        <v>0</v>
      </c>
      <c r="CN63" s="365">
        <f t="shared" si="154"/>
        <v>0</v>
      </c>
      <c r="CO63" s="365">
        <f t="shared" si="154"/>
        <v>0</v>
      </c>
      <c r="CP63" s="365">
        <f t="shared" si="154"/>
        <v>0</v>
      </c>
      <c r="CQ63" s="365">
        <f t="shared" si="154"/>
        <v>0</v>
      </c>
      <c r="CR63" s="367">
        <f t="shared" si="155"/>
        <v>0</v>
      </c>
      <c r="CS63" s="365">
        <f t="shared" si="156"/>
        <v>0</v>
      </c>
      <c r="CT63" s="365">
        <f t="shared" si="156"/>
        <v>0</v>
      </c>
      <c r="CU63" s="365">
        <f t="shared" si="156"/>
        <v>0</v>
      </c>
      <c r="CV63" s="365">
        <f t="shared" si="156"/>
        <v>0</v>
      </c>
      <c r="CW63" s="367">
        <f t="shared" si="157"/>
        <v>0</v>
      </c>
    </row>
    <row r="64" spans="1:101" ht="15.75" customHeight="1">
      <c r="A64" s="79"/>
      <c r="B64" s="895"/>
      <c r="C64" s="170" t="s">
        <v>1362</v>
      </c>
      <c r="D64" s="170" t="s">
        <v>1362</v>
      </c>
      <c r="E64" s="170" t="s">
        <v>1362</v>
      </c>
      <c r="F64" s="170" t="s">
        <v>1362</v>
      </c>
      <c r="G64" s="333"/>
      <c r="H64" s="334" t="s">
        <v>1362</v>
      </c>
      <c r="I64" s="170" t="s">
        <v>1362</v>
      </c>
      <c r="J64" s="170" t="s">
        <v>1362</v>
      </c>
      <c r="K64" s="170" t="s">
        <v>1362</v>
      </c>
      <c r="L64" s="335"/>
      <c r="M64" s="334" t="s">
        <v>1362</v>
      </c>
      <c r="N64" s="895"/>
      <c r="O64" s="170" t="s">
        <v>1362</v>
      </c>
      <c r="P64" s="170" t="s">
        <v>1362</v>
      </c>
      <c r="Q64" s="170" t="s">
        <v>1362</v>
      </c>
      <c r="R64" s="170" t="s">
        <v>1362</v>
      </c>
      <c r="S64" s="333"/>
      <c r="T64" s="334" t="s">
        <v>1362</v>
      </c>
      <c r="U64" s="170" t="s">
        <v>1362</v>
      </c>
      <c r="V64" s="170" t="s">
        <v>1362</v>
      </c>
      <c r="W64" s="170" t="s">
        <v>1362</v>
      </c>
      <c r="X64" s="335"/>
      <c r="Y64" s="334" t="s">
        <v>1362</v>
      </c>
      <c r="Z64" s="895"/>
      <c r="AA64" s="170" t="s">
        <v>1362</v>
      </c>
      <c r="AB64" s="170" t="s">
        <v>1362</v>
      </c>
      <c r="AC64" s="170" t="s">
        <v>1362</v>
      </c>
      <c r="AD64" s="170" t="s">
        <v>1362</v>
      </c>
      <c r="AE64" s="333"/>
      <c r="AF64" s="334" t="s">
        <v>1362</v>
      </c>
      <c r="AG64" s="170" t="s">
        <v>1362</v>
      </c>
      <c r="AH64" s="170" t="s">
        <v>1362</v>
      </c>
      <c r="AI64" s="170" t="s">
        <v>1362</v>
      </c>
      <c r="AJ64" s="335"/>
      <c r="AK64" s="334" t="s">
        <v>1362</v>
      </c>
      <c r="AL64" s="895"/>
      <c r="AM64" s="170" t="s">
        <v>1362</v>
      </c>
      <c r="AN64" s="170" t="s">
        <v>1362</v>
      </c>
      <c r="AO64" s="170" t="s">
        <v>1362</v>
      </c>
      <c r="AP64" s="170" t="s">
        <v>1362</v>
      </c>
      <c r="AQ64" s="333"/>
      <c r="AR64" s="334" t="s">
        <v>1362</v>
      </c>
      <c r="AS64" s="170" t="s">
        <v>1362</v>
      </c>
      <c r="AT64" s="170" t="s">
        <v>1362</v>
      </c>
      <c r="AU64" s="170" t="s">
        <v>1362</v>
      </c>
      <c r="AV64" s="335"/>
      <c r="AW64" s="334" t="s">
        <v>1362</v>
      </c>
      <c r="AX64" s="895"/>
      <c r="AY64" s="170" t="s">
        <v>1362</v>
      </c>
      <c r="AZ64" s="170" t="s">
        <v>1362</v>
      </c>
      <c r="BA64" s="170" t="s">
        <v>1362</v>
      </c>
      <c r="BB64" s="170" t="s">
        <v>1362</v>
      </c>
      <c r="BC64" s="333"/>
      <c r="BD64" s="334" t="s">
        <v>1362</v>
      </c>
      <c r="BE64" s="170" t="s">
        <v>1362</v>
      </c>
      <c r="BF64" s="170" t="s">
        <v>1362</v>
      </c>
      <c r="BG64" s="170" t="s">
        <v>1362</v>
      </c>
      <c r="BH64" s="335"/>
      <c r="BI64" s="334" t="s">
        <v>1362</v>
      </c>
      <c r="BJ64" s="895"/>
      <c r="BK64" s="170" t="s">
        <v>1362</v>
      </c>
      <c r="BL64" s="170" t="s">
        <v>1362</v>
      </c>
      <c r="BM64" s="170" t="s">
        <v>1362</v>
      </c>
      <c r="BN64" s="170" t="s">
        <v>1362</v>
      </c>
      <c r="BO64" s="333"/>
      <c r="BP64" s="334" t="s">
        <v>1362</v>
      </c>
      <c r="BQ64" s="170" t="s">
        <v>1362</v>
      </c>
      <c r="BR64" s="170" t="s">
        <v>1362</v>
      </c>
      <c r="BS64" s="170" t="s">
        <v>1362</v>
      </c>
      <c r="BT64" s="335"/>
      <c r="BU64" s="334" t="s">
        <v>1362</v>
      </c>
      <c r="BV64" s="895"/>
      <c r="BW64" s="170" t="s">
        <v>1362</v>
      </c>
      <c r="BX64" s="170" t="s">
        <v>1362</v>
      </c>
      <c r="BY64" s="170" t="s">
        <v>1362</v>
      </c>
      <c r="BZ64" s="170" t="s">
        <v>1362</v>
      </c>
      <c r="CA64" s="333"/>
      <c r="CB64" s="334" t="s">
        <v>1362</v>
      </c>
      <c r="CC64" s="170" t="s">
        <v>1362</v>
      </c>
      <c r="CD64" s="170" t="s">
        <v>1362</v>
      </c>
      <c r="CE64" s="170" t="s">
        <v>1362</v>
      </c>
      <c r="CF64" s="335"/>
      <c r="CG64" s="334" t="s">
        <v>1362</v>
      </c>
      <c r="CH64" s="895"/>
      <c r="CI64" s="335"/>
      <c r="CJ64" s="335"/>
      <c r="CK64" s="335"/>
      <c r="CL64" s="335"/>
      <c r="CM64" s="170"/>
      <c r="CN64" s="335"/>
      <c r="CO64" s="335"/>
      <c r="CP64" s="335"/>
      <c r="CQ64" s="335"/>
      <c r="CR64" s="170"/>
      <c r="CS64" s="335"/>
      <c r="CT64" s="335"/>
      <c r="CU64" s="335"/>
      <c r="CV64" s="335"/>
      <c r="CW64" s="170"/>
    </row>
    <row r="65" spans="1:135" s="14" customFormat="1" ht="15.75" customHeight="1">
      <c r="A65" s="16" t="s">
        <v>259</v>
      </c>
      <c r="B65" s="895">
        <v>41</v>
      </c>
      <c r="C65" s="197">
        <f>SUM(C34:C63)-C43-C45</f>
        <v>398052.15642474563</v>
      </c>
      <c r="D65" s="197">
        <f t="shared" ref="D65:M65" si="183">SUM(D34:D63)-D43-D45</f>
        <v>313998.03210867697</v>
      </c>
      <c r="E65" s="197">
        <f t="shared" si="183"/>
        <v>332891.35847740842</v>
      </c>
      <c r="F65" s="197">
        <f t="shared" si="183"/>
        <v>285804.86280565022</v>
      </c>
      <c r="G65" s="202">
        <f t="shared" si="183"/>
        <v>1330746.4098164812</v>
      </c>
      <c r="H65" s="199">
        <f t="shared" si="183"/>
        <v>1526068.399565144</v>
      </c>
      <c r="I65" s="199">
        <f t="shared" si="183"/>
        <v>1604628.5693305042</v>
      </c>
      <c r="J65" s="199">
        <f t="shared" si="183"/>
        <v>1679589.7805137741</v>
      </c>
      <c r="K65" s="199">
        <f t="shared" si="183"/>
        <v>1414867.5508605069</v>
      </c>
      <c r="L65" s="200">
        <f t="shared" si="183"/>
        <v>6225154.3002699278</v>
      </c>
      <c r="M65" s="199">
        <f t="shared" si="183"/>
        <v>7555900.7100864127</v>
      </c>
      <c r="N65" s="895">
        <v>41</v>
      </c>
      <c r="O65" s="197">
        <f>SUM(O34:O63)-O43-O45</f>
        <v>776222.08642916114</v>
      </c>
      <c r="P65" s="197">
        <f t="shared" ref="P65:Y65" si="184">SUM(P34:P63)-P43-P45</f>
        <v>700320.24965581135</v>
      </c>
      <c r="Q65" s="197">
        <f t="shared" si="184"/>
        <v>541055.09381897293</v>
      </c>
      <c r="R65" s="197">
        <f t="shared" si="184"/>
        <v>552703.40429962473</v>
      </c>
      <c r="S65" s="202">
        <f t="shared" si="184"/>
        <v>2570300.8342035706</v>
      </c>
      <c r="T65" s="199">
        <f t="shared" si="184"/>
        <v>1984701.6920775678</v>
      </c>
      <c r="U65" s="199">
        <f t="shared" si="184"/>
        <v>2312696.6322984411</v>
      </c>
      <c r="V65" s="199">
        <f t="shared" si="184"/>
        <v>2357539.7793405168</v>
      </c>
      <c r="W65" s="199">
        <f t="shared" si="184"/>
        <v>2366237.9645227892</v>
      </c>
      <c r="X65" s="200">
        <f t="shared" si="184"/>
        <v>9021176.0682393126</v>
      </c>
      <c r="Y65" s="199">
        <f t="shared" si="184"/>
        <v>11591476.902442882</v>
      </c>
      <c r="Z65" s="895">
        <v>41</v>
      </c>
      <c r="AA65" s="197">
        <f>SUM(AA34:AA63)-AA43-AA45</f>
        <v>431633.62438810972</v>
      </c>
      <c r="AB65" s="197">
        <f t="shared" ref="AB65:AK65" si="185">SUM(AB34:AB63)-AB43-AB45</f>
        <v>403197.50918766978</v>
      </c>
      <c r="AC65" s="197">
        <f t="shared" si="185"/>
        <v>315915.60467621556</v>
      </c>
      <c r="AD65" s="197">
        <f t="shared" si="185"/>
        <v>310686.17604565353</v>
      </c>
      <c r="AE65" s="202">
        <f t="shared" si="185"/>
        <v>1461432.9142976489</v>
      </c>
      <c r="AF65" s="199">
        <f t="shared" si="185"/>
        <v>777340.85415287199</v>
      </c>
      <c r="AG65" s="199">
        <f t="shared" si="185"/>
        <v>1042971.7178523105</v>
      </c>
      <c r="AH65" s="199">
        <f t="shared" si="185"/>
        <v>774916.62324038532</v>
      </c>
      <c r="AI65" s="199">
        <f t="shared" si="185"/>
        <v>989119.58543572691</v>
      </c>
      <c r="AJ65" s="200">
        <f t="shared" si="185"/>
        <v>3584348.7806812963</v>
      </c>
      <c r="AK65" s="199">
        <f t="shared" si="185"/>
        <v>5045781.6949789431</v>
      </c>
      <c r="AL65" s="895">
        <v>41</v>
      </c>
      <c r="AM65" s="197">
        <f>SUM(AM34:AM63)-AM43-AM45</f>
        <v>3586656.6638460876</v>
      </c>
      <c r="AN65" s="197">
        <f t="shared" ref="AN65:AW65" si="186">SUM(AN34:AN63)-AN43-AN45</f>
        <v>3771534.0482694167</v>
      </c>
      <c r="AO65" s="197">
        <f t="shared" si="186"/>
        <v>2541620.6185376104</v>
      </c>
      <c r="AP65" s="197">
        <f t="shared" si="186"/>
        <v>3854334.1718737013</v>
      </c>
      <c r="AQ65" s="202">
        <f t="shared" si="186"/>
        <v>13754145.502526814</v>
      </c>
      <c r="AR65" s="199">
        <f t="shared" si="186"/>
        <v>4968567.8608556073</v>
      </c>
      <c r="AS65" s="199">
        <f t="shared" si="186"/>
        <v>5020792.3632749422</v>
      </c>
      <c r="AT65" s="199">
        <f t="shared" si="186"/>
        <v>7473600.3336708993</v>
      </c>
      <c r="AU65" s="199">
        <f t="shared" si="186"/>
        <v>7718054.8501191977</v>
      </c>
      <c r="AV65" s="200">
        <f t="shared" si="186"/>
        <v>25181015.407920644</v>
      </c>
      <c r="AW65" s="199">
        <f t="shared" si="186"/>
        <v>38935160.910447463</v>
      </c>
      <c r="AX65" s="895">
        <v>41</v>
      </c>
      <c r="AY65" s="197">
        <f>SUM(AY34:AY63)-AY43-AY45</f>
        <v>145238.41325571502</v>
      </c>
      <c r="AZ65" s="197">
        <f t="shared" ref="AZ65:BI65" si="187">SUM(AZ34:AZ63)-AZ43-AZ45</f>
        <v>134124.83333481269</v>
      </c>
      <c r="BA65" s="197">
        <f t="shared" si="187"/>
        <v>63401.179079323047</v>
      </c>
      <c r="BB65" s="197">
        <f t="shared" si="187"/>
        <v>137030.43417690022</v>
      </c>
      <c r="BC65" s="202">
        <f t="shared" si="187"/>
        <v>479794.85984675097</v>
      </c>
      <c r="BD65" s="199">
        <f t="shared" si="187"/>
        <v>116938.72922010027</v>
      </c>
      <c r="BE65" s="199">
        <f t="shared" si="187"/>
        <v>116527.13393202424</v>
      </c>
      <c r="BF65" s="199">
        <f t="shared" si="187"/>
        <v>331691.53856669407</v>
      </c>
      <c r="BG65" s="199">
        <f t="shared" si="187"/>
        <v>208760.98407861896</v>
      </c>
      <c r="BH65" s="200">
        <f t="shared" si="187"/>
        <v>773918.38579743763</v>
      </c>
      <c r="BI65" s="199">
        <f t="shared" si="187"/>
        <v>1253713.2456441885</v>
      </c>
      <c r="BJ65" s="895">
        <v>41</v>
      </c>
      <c r="BK65" s="197">
        <f>SUM(BK34:BK63)-BK43-BK45</f>
        <v>0</v>
      </c>
      <c r="BL65" s="197">
        <f t="shared" ref="BL65:BU65" si="188">SUM(BL34:BL63)-BL43-BL45</f>
        <v>0</v>
      </c>
      <c r="BM65" s="197">
        <f t="shared" si="188"/>
        <v>0</v>
      </c>
      <c r="BN65" s="197">
        <f t="shared" si="188"/>
        <v>0</v>
      </c>
      <c r="BO65" s="202">
        <f t="shared" si="188"/>
        <v>0</v>
      </c>
      <c r="BP65" s="199">
        <f t="shared" si="188"/>
        <v>0</v>
      </c>
      <c r="BQ65" s="199">
        <f t="shared" si="188"/>
        <v>0</v>
      </c>
      <c r="BR65" s="199">
        <f t="shared" si="188"/>
        <v>0</v>
      </c>
      <c r="BS65" s="199">
        <f t="shared" si="188"/>
        <v>0</v>
      </c>
      <c r="BT65" s="200">
        <f t="shared" si="188"/>
        <v>0</v>
      </c>
      <c r="BU65" s="199">
        <f t="shared" si="188"/>
        <v>0</v>
      </c>
      <c r="BV65" s="895">
        <v>41</v>
      </c>
      <c r="BW65" s="197">
        <f>SUM(BW34:BW63)-BW43-BW45</f>
        <v>198571.79825619078</v>
      </c>
      <c r="BX65" s="197">
        <f t="shared" ref="BX65:CV65" si="189">SUM(BX34:BX63)-BX43-BX45</f>
        <v>223616.17960155493</v>
      </c>
      <c r="BY65" s="197">
        <f t="shared" si="189"/>
        <v>242769.1031369429</v>
      </c>
      <c r="BZ65" s="197">
        <f t="shared" si="189"/>
        <v>278511.77159590338</v>
      </c>
      <c r="CA65" s="202">
        <f t="shared" si="189"/>
        <v>943468.85259059211</v>
      </c>
      <c r="CB65" s="199">
        <f t="shared" si="189"/>
        <v>236108.3127324724</v>
      </c>
      <c r="CC65" s="199">
        <f t="shared" si="189"/>
        <v>161325.33487367214</v>
      </c>
      <c r="CD65" s="199">
        <f t="shared" si="189"/>
        <v>184754.62497027102</v>
      </c>
      <c r="CE65" s="199">
        <f t="shared" si="189"/>
        <v>52926.747191081595</v>
      </c>
      <c r="CF65" s="200">
        <f t="shared" si="189"/>
        <v>635115.01976749732</v>
      </c>
      <c r="CG65" s="199">
        <f t="shared" si="189"/>
        <v>1578583.8723580891</v>
      </c>
      <c r="CH65" s="895">
        <v>41</v>
      </c>
      <c r="CI65" s="200">
        <f t="shared" ref="CI65:CL65" si="190">SUM(CI34:CI63)-CI43-CI45</f>
        <v>5536374.7426000088</v>
      </c>
      <c r="CJ65" s="200">
        <f t="shared" si="190"/>
        <v>5546790.852157942</v>
      </c>
      <c r="CK65" s="200">
        <f t="shared" si="190"/>
        <v>4037652.9577264735</v>
      </c>
      <c r="CL65" s="200">
        <f t="shared" si="190"/>
        <v>5419070.8207974341</v>
      </c>
      <c r="CM65" s="197">
        <f>SUM(CA65,BO65,S65,G65)</f>
        <v>4844516.0966106439</v>
      </c>
      <c r="CN65" s="200">
        <f t="shared" ref="CN65:CQ65" si="191">SUM(CN34:CN63)-CN43-CN45</f>
        <v>9609725.8486037645</v>
      </c>
      <c r="CO65" s="200">
        <f t="shared" si="191"/>
        <v>10258941.751561891</v>
      </c>
      <c r="CP65" s="200">
        <f t="shared" si="191"/>
        <v>12802092.680302538</v>
      </c>
      <c r="CQ65" s="200">
        <f t="shared" si="191"/>
        <v>12749967.682207931</v>
      </c>
      <c r="CR65" s="197">
        <f>SUM(CD65,BR65,V65,J65)</f>
        <v>4221884.1848245617</v>
      </c>
      <c r="CS65" s="200">
        <f t="shared" si="189"/>
        <v>15146100.591203775</v>
      </c>
      <c r="CT65" s="200">
        <f t="shared" si="189"/>
        <v>15805732.603719836</v>
      </c>
      <c r="CU65" s="200">
        <f t="shared" si="189"/>
        <v>16839745.638029013</v>
      </c>
      <c r="CV65" s="200">
        <f t="shared" si="189"/>
        <v>18169038.503005352</v>
      </c>
      <c r="CW65" s="197">
        <f>SUM(CG65,BU65,Y65,M65)</f>
        <v>20725961.484887384</v>
      </c>
      <c r="CX65" s="284"/>
      <c r="CY65" s="284"/>
      <c r="CZ65" s="284"/>
      <c r="DA65" s="284"/>
      <c r="DB65" s="284"/>
      <c r="DC65" s="284"/>
      <c r="DD65" s="284"/>
      <c r="DE65" s="284"/>
      <c r="DF65" s="284"/>
      <c r="DG65" s="284"/>
      <c r="DH65" s="284"/>
      <c r="DI65" s="284"/>
      <c r="DJ65" s="284"/>
      <c r="DK65" s="284"/>
      <c r="DL65" s="284"/>
      <c r="DM65" s="284"/>
      <c r="DN65" s="284"/>
      <c r="DO65" s="284"/>
      <c r="DP65" s="284"/>
      <c r="DQ65" s="284"/>
      <c r="DR65" s="284"/>
      <c r="DS65" s="284"/>
      <c r="DT65" s="284"/>
      <c r="DU65" s="284"/>
      <c r="DV65" s="284"/>
      <c r="DW65" s="284"/>
      <c r="DX65" s="284"/>
      <c r="DY65" s="284"/>
      <c r="DZ65" s="284"/>
      <c r="EA65" s="284"/>
      <c r="EB65" s="284"/>
      <c r="EC65" s="284"/>
      <c r="ED65" s="284"/>
      <c r="EE65" s="284"/>
    </row>
    <row r="66" spans="1:135" ht="15.75" customHeight="1">
      <c r="B66" s="895"/>
      <c r="C66" s="161"/>
      <c r="D66" s="161"/>
      <c r="E66" s="161"/>
      <c r="F66" s="161"/>
      <c r="G66" s="336"/>
      <c r="H66" s="337"/>
      <c r="I66" s="161"/>
      <c r="J66" s="161"/>
      <c r="K66" s="161"/>
      <c r="L66" s="161"/>
      <c r="M66" s="338"/>
      <c r="N66" s="895"/>
      <c r="O66" s="161"/>
      <c r="P66" s="161"/>
      <c r="Q66" s="161"/>
      <c r="R66" s="161"/>
      <c r="S66" s="336"/>
      <c r="T66" s="337"/>
      <c r="U66" s="161"/>
      <c r="V66" s="161"/>
      <c r="W66" s="161"/>
      <c r="X66" s="161"/>
      <c r="Y66" s="338"/>
      <c r="Z66" s="895"/>
      <c r="AA66" s="161"/>
      <c r="AB66" s="161"/>
      <c r="AC66" s="161"/>
      <c r="AD66" s="161"/>
      <c r="AE66" s="336"/>
      <c r="AF66" s="337"/>
      <c r="AG66" s="161"/>
      <c r="AH66" s="161"/>
      <c r="AI66" s="161"/>
      <c r="AJ66" s="161"/>
      <c r="AK66" s="338"/>
      <c r="AL66" s="895"/>
      <c r="AM66" s="161"/>
      <c r="AN66" s="161"/>
      <c r="AO66" s="161"/>
      <c r="AP66" s="161"/>
      <c r="AQ66" s="336"/>
      <c r="AR66" s="337"/>
      <c r="AS66" s="161"/>
      <c r="AT66" s="161"/>
      <c r="AU66" s="161"/>
      <c r="AV66" s="161"/>
      <c r="AW66" s="338"/>
      <c r="AX66" s="895"/>
      <c r="AY66" s="161"/>
      <c r="AZ66" s="161"/>
      <c r="BA66" s="161"/>
      <c r="BB66" s="161"/>
      <c r="BC66" s="336"/>
      <c r="BD66" s="337"/>
      <c r="BE66" s="161"/>
      <c r="BF66" s="161"/>
      <c r="BG66" s="161"/>
      <c r="BH66" s="161"/>
      <c r="BI66" s="338"/>
      <c r="BJ66" s="895"/>
      <c r="BK66" s="161"/>
      <c r="BL66" s="161"/>
      <c r="BM66" s="161"/>
      <c r="BN66" s="161"/>
      <c r="BO66" s="336"/>
      <c r="BP66" s="337"/>
      <c r="BQ66" s="161"/>
      <c r="BR66" s="161"/>
      <c r="BS66" s="161"/>
      <c r="BT66" s="161"/>
      <c r="BU66" s="338"/>
      <c r="BV66" s="895"/>
      <c r="BW66" s="161"/>
      <c r="BX66" s="161"/>
      <c r="BY66" s="161"/>
      <c r="BZ66" s="161"/>
      <c r="CA66" s="336"/>
      <c r="CB66" s="337"/>
      <c r="CC66" s="161"/>
      <c r="CD66" s="161"/>
      <c r="CE66" s="161"/>
      <c r="CF66" s="161"/>
      <c r="CG66" s="338"/>
      <c r="CH66" s="895"/>
      <c r="CI66" s="161"/>
      <c r="CJ66" s="161"/>
      <c r="CK66" s="161"/>
      <c r="CL66" s="161"/>
      <c r="CM66" s="369"/>
      <c r="CN66" s="161"/>
      <c r="CO66" s="161"/>
      <c r="CP66" s="161"/>
      <c r="CQ66" s="161"/>
      <c r="CR66" s="369"/>
      <c r="CS66" s="161"/>
      <c r="CT66" s="161"/>
      <c r="CU66" s="161"/>
      <c r="CV66" s="161"/>
      <c r="CW66" s="369"/>
    </row>
    <row r="67" spans="1:135" ht="15.75" customHeight="1">
      <c r="A67" s="16" t="s">
        <v>261</v>
      </c>
      <c r="B67" s="895"/>
      <c r="C67" s="170" t="s">
        <v>1362</v>
      </c>
      <c r="D67" s="170" t="s">
        <v>1362</v>
      </c>
      <c r="E67" s="170" t="s">
        <v>1362</v>
      </c>
      <c r="F67" s="170" t="s">
        <v>1362</v>
      </c>
      <c r="G67" s="333"/>
      <c r="H67" s="334" t="s">
        <v>1362</v>
      </c>
      <c r="I67" s="170" t="s">
        <v>1362</v>
      </c>
      <c r="J67" s="170" t="s">
        <v>1362</v>
      </c>
      <c r="K67" s="170" t="s">
        <v>1362</v>
      </c>
      <c r="L67" s="335"/>
      <c r="M67" s="334" t="s">
        <v>1362</v>
      </c>
      <c r="N67" s="895"/>
      <c r="O67" s="170" t="s">
        <v>1362</v>
      </c>
      <c r="P67" s="170" t="s">
        <v>1362</v>
      </c>
      <c r="Q67" s="170" t="s">
        <v>1362</v>
      </c>
      <c r="R67" s="170" t="s">
        <v>1362</v>
      </c>
      <c r="S67" s="333"/>
      <c r="T67" s="334" t="s">
        <v>1362</v>
      </c>
      <c r="U67" s="170" t="s">
        <v>1362</v>
      </c>
      <c r="V67" s="170" t="s">
        <v>1362</v>
      </c>
      <c r="W67" s="170" t="s">
        <v>1362</v>
      </c>
      <c r="X67" s="335"/>
      <c r="Y67" s="334" t="s">
        <v>1362</v>
      </c>
      <c r="Z67" s="895"/>
      <c r="AA67" s="170" t="s">
        <v>1362</v>
      </c>
      <c r="AB67" s="170" t="s">
        <v>1362</v>
      </c>
      <c r="AC67" s="170" t="s">
        <v>1362</v>
      </c>
      <c r="AD67" s="170" t="s">
        <v>1362</v>
      </c>
      <c r="AE67" s="333"/>
      <c r="AF67" s="334" t="s">
        <v>1362</v>
      </c>
      <c r="AG67" s="170" t="s">
        <v>1362</v>
      </c>
      <c r="AH67" s="170" t="s">
        <v>1362</v>
      </c>
      <c r="AI67" s="170" t="s">
        <v>1362</v>
      </c>
      <c r="AJ67" s="335"/>
      <c r="AK67" s="334" t="s">
        <v>1362</v>
      </c>
      <c r="AL67" s="895"/>
      <c r="AM67" s="170" t="s">
        <v>1362</v>
      </c>
      <c r="AN67" s="170" t="s">
        <v>1362</v>
      </c>
      <c r="AO67" s="170" t="s">
        <v>1362</v>
      </c>
      <c r="AP67" s="170" t="s">
        <v>1362</v>
      </c>
      <c r="AQ67" s="333"/>
      <c r="AR67" s="334" t="s">
        <v>1362</v>
      </c>
      <c r="AS67" s="170" t="s">
        <v>1362</v>
      </c>
      <c r="AT67" s="170" t="s">
        <v>1362</v>
      </c>
      <c r="AU67" s="170" t="s">
        <v>1362</v>
      </c>
      <c r="AV67" s="335"/>
      <c r="AW67" s="334" t="s">
        <v>1362</v>
      </c>
      <c r="AX67" s="895"/>
      <c r="AY67" s="170" t="s">
        <v>1362</v>
      </c>
      <c r="AZ67" s="170" t="s">
        <v>1362</v>
      </c>
      <c r="BA67" s="170" t="s">
        <v>1362</v>
      </c>
      <c r="BB67" s="170" t="s">
        <v>1362</v>
      </c>
      <c r="BC67" s="333"/>
      <c r="BD67" s="334" t="s">
        <v>1362</v>
      </c>
      <c r="BE67" s="170" t="s">
        <v>1362</v>
      </c>
      <c r="BF67" s="170" t="s">
        <v>1362</v>
      </c>
      <c r="BG67" s="170" t="s">
        <v>1362</v>
      </c>
      <c r="BH67" s="335"/>
      <c r="BI67" s="334" t="s">
        <v>1362</v>
      </c>
      <c r="BJ67" s="895"/>
      <c r="BK67" s="170" t="s">
        <v>1362</v>
      </c>
      <c r="BL67" s="170" t="s">
        <v>1362</v>
      </c>
      <c r="BM67" s="170" t="s">
        <v>1362</v>
      </c>
      <c r="BN67" s="170" t="s">
        <v>1362</v>
      </c>
      <c r="BO67" s="333"/>
      <c r="BP67" s="334" t="s">
        <v>1362</v>
      </c>
      <c r="BQ67" s="170" t="s">
        <v>1362</v>
      </c>
      <c r="BR67" s="170" t="s">
        <v>1362</v>
      </c>
      <c r="BS67" s="170" t="s">
        <v>1362</v>
      </c>
      <c r="BT67" s="335"/>
      <c r="BU67" s="334" t="s">
        <v>1362</v>
      </c>
      <c r="BV67" s="895"/>
      <c r="BW67" s="170" t="s">
        <v>1362</v>
      </c>
      <c r="BX67" s="170" t="s">
        <v>1362</v>
      </c>
      <c r="BY67" s="170" t="s">
        <v>1362</v>
      </c>
      <c r="BZ67" s="170" t="s">
        <v>1362</v>
      </c>
      <c r="CA67" s="333"/>
      <c r="CB67" s="334" t="s">
        <v>1362</v>
      </c>
      <c r="CC67" s="170" t="s">
        <v>1362</v>
      </c>
      <c r="CD67" s="170" t="s">
        <v>1362</v>
      </c>
      <c r="CE67" s="170" t="s">
        <v>1362</v>
      </c>
      <c r="CF67" s="335"/>
      <c r="CG67" s="334" t="s">
        <v>1362</v>
      </c>
      <c r="CH67" s="895"/>
      <c r="CI67" s="161"/>
      <c r="CJ67" s="161"/>
      <c r="CK67" s="161"/>
      <c r="CL67" s="161"/>
      <c r="CM67" s="369"/>
      <c r="CN67" s="161"/>
      <c r="CO67" s="161"/>
      <c r="CP67" s="161"/>
      <c r="CQ67" s="161"/>
      <c r="CR67" s="369"/>
      <c r="CS67" s="161"/>
      <c r="CT67" s="161"/>
      <c r="CU67" s="161"/>
      <c r="CV67" s="161"/>
      <c r="CW67" s="369"/>
    </row>
    <row r="68" spans="1:135" ht="15.75" customHeight="1">
      <c r="A68" s="79" t="s">
        <v>262</v>
      </c>
      <c r="B68" s="895">
        <v>42</v>
      </c>
      <c r="C68" s="370">
        <v>9647.974001049166</v>
      </c>
      <c r="D68" s="370">
        <v>32728.610674710708</v>
      </c>
      <c r="E68" s="370">
        <v>49262.694403328846</v>
      </c>
      <c r="F68" s="370">
        <v>66558.672657213348</v>
      </c>
      <c r="G68" s="364">
        <f>SUM(C68:F68)</f>
        <v>158197.95173630206</v>
      </c>
      <c r="H68" s="371">
        <v>20427.305807953078</v>
      </c>
      <c r="I68" s="370">
        <v>48210.510002155832</v>
      </c>
      <c r="J68" s="370">
        <v>71418.399640918244</v>
      </c>
      <c r="K68" s="370">
        <v>85471.422436333873</v>
      </c>
      <c r="L68" s="365">
        <f>SUM(H68:K68)</f>
        <v>225527.63788736102</v>
      </c>
      <c r="M68" s="366">
        <f>SUM(L68,G68)</f>
        <v>383725.58962366311</v>
      </c>
      <c r="N68" s="895">
        <v>42</v>
      </c>
      <c r="O68" s="370">
        <v>10379.361703313965</v>
      </c>
      <c r="P68" s="370">
        <v>41638.445397011907</v>
      </c>
      <c r="Q68" s="370">
        <v>52097.269998542208</v>
      </c>
      <c r="R68" s="370">
        <v>77963.176685449173</v>
      </c>
      <c r="S68" s="364">
        <f>SUM(O68:R68)</f>
        <v>182078.25378431726</v>
      </c>
      <c r="T68" s="371">
        <v>21975.846491905428</v>
      </c>
      <c r="U68" s="370">
        <v>61335.041326333536</v>
      </c>
      <c r="V68" s="370">
        <v>75527.814587122688</v>
      </c>
      <c r="W68" s="370">
        <v>100116.53392307225</v>
      </c>
      <c r="X68" s="365">
        <f>SUM(T68:W68)</f>
        <v>258955.23632843388</v>
      </c>
      <c r="Y68" s="366">
        <f>SUM(X68,S68)</f>
        <v>441033.49011275114</v>
      </c>
      <c r="Z68" s="895">
        <v>42</v>
      </c>
      <c r="AA68" s="370">
        <v>2531.8701836054374</v>
      </c>
      <c r="AB68" s="370">
        <v>10515.518127010393</v>
      </c>
      <c r="AC68" s="370">
        <v>13750.876553183924</v>
      </c>
      <c r="AD68" s="370">
        <v>20778.660748414488</v>
      </c>
      <c r="AE68" s="364">
        <f>SUM(AA68:AD68)</f>
        <v>47576.92561221424</v>
      </c>
      <c r="AF68" s="371">
        <v>5360.6370105187243</v>
      </c>
      <c r="AG68" s="370">
        <v>15489.765113427522</v>
      </c>
      <c r="AH68" s="370">
        <v>19935.27980925583</v>
      </c>
      <c r="AI68" s="370">
        <v>26682.949337580136</v>
      </c>
      <c r="AJ68" s="365">
        <f>SUM(AF68:AI68)</f>
        <v>67468.631270782207</v>
      </c>
      <c r="AK68" s="366">
        <f>SUM(AJ68,AE68)</f>
        <v>115045.55688299645</v>
      </c>
      <c r="AL68" s="895">
        <v>42</v>
      </c>
      <c r="AM68" s="370">
        <v>10360.703853766394</v>
      </c>
      <c r="AN68" s="370">
        <v>44836.146815751919</v>
      </c>
      <c r="AO68" s="370">
        <v>56970.192089189892</v>
      </c>
      <c r="AP68" s="370">
        <v>90490.851564950615</v>
      </c>
      <c r="AQ68" s="364">
        <f>SUM(AM68:AP68)</f>
        <v>202657.89432365884</v>
      </c>
      <c r="AR68" s="371">
        <v>21936.342903029094</v>
      </c>
      <c r="AS68" s="370">
        <v>66045.379255562962</v>
      </c>
      <c r="AT68" s="370">
        <v>82592.314438462912</v>
      </c>
      <c r="AU68" s="370">
        <v>116203.96699562573</v>
      </c>
      <c r="AV68" s="365">
        <f>SUM(AR68:AU68)</f>
        <v>286778.00359268067</v>
      </c>
      <c r="AW68" s="366">
        <f>SUM(AV68,AQ68)</f>
        <v>489435.89791633951</v>
      </c>
      <c r="AX68" s="895">
        <v>42</v>
      </c>
      <c r="AY68" s="370">
        <v>162.3232910638711</v>
      </c>
      <c r="AZ68" s="370">
        <v>628.60797120529969</v>
      </c>
      <c r="BA68" s="370">
        <v>1321.7403056331968</v>
      </c>
      <c r="BB68" s="370">
        <v>1911.5503910963432</v>
      </c>
      <c r="BC68" s="364">
        <f>SUM(AY68:BB68)</f>
        <v>4024.2219589987108</v>
      </c>
      <c r="BD68" s="371">
        <v>343.68122322411864</v>
      </c>
      <c r="BE68" s="370">
        <v>925.96386642971549</v>
      </c>
      <c r="BF68" s="370">
        <v>1916.1878681739825</v>
      </c>
      <c r="BG68" s="370">
        <v>2454.7203912430787</v>
      </c>
      <c r="BH68" s="365">
        <f>SUM(BD68:BG68)</f>
        <v>5640.5533490708949</v>
      </c>
      <c r="BI68" s="366">
        <f>SUM(BH68,BC68)</f>
        <v>9664.7753080696057</v>
      </c>
      <c r="BJ68" s="895">
        <v>42</v>
      </c>
      <c r="BK68" s="370"/>
      <c r="BL68" s="370"/>
      <c r="BM68" s="370"/>
      <c r="BN68" s="370"/>
      <c r="BO68" s="364">
        <f>SUM(BK68:BN68)</f>
        <v>0</v>
      </c>
      <c r="BP68" s="371"/>
      <c r="BQ68" s="370"/>
      <c r="BR68" s="370"/>
      <c r="BS68" s="370"/>
      <c r="BT68" s="365">
        <f>SUM(BP68:BS68)</f>
        <v>0</v>
      </c>
      <c r="BU68" s="366">
        <f>SUM(BT68,BO68)</f>
        <v>0</v>
      </c>
      <c r="BV68" s="895">
        <v>42</v>
      </c>
      <c r="BW68" s="370">
        <v>231.35733438988521</v>
      </c>
      <c r="BX68" s="370">
        <v>833.58883138094086</v>
      </c>
      <c r="BY68" s="370">
        <v>883.81430075472781</v>
      </c>
      <c r="BZ68" s="370">
        <v>1123.1708512656478</v>
      </c>
      <c r="CA68" s="364">
        <f>SUM(BW68:BZ68)</f>
        <v>3071.9313177912018</v>
      </c>
      <c r="CB68" s="371">
        <v>489.84450206655987</v>
      </c>
      <c r="CC68" s="370">
        <v>1227.9086054828836</v>
      </c>
      <c r="CD68" s="370">
        <v>1281.3063455862168</v>
      </c>
      <c r="CE68" s="370">
        <v>1442.3215858151423</v>
      </c>
      <c r="CF68" s="365">
        <f>SUM(CB68:CE68)</f>
        <v>4441.3810389508026</v>
      </c>
      <c r="CG68" s="366">
        <f>SUM(CF68,CA68)</f>
        <v>7513.3123567420043</v>
      </c>
      <c r="CH68" s="895">
        <v>42</v>
      </c>
      <c r="CI68" s="365">
        <f t="shared" ref="CI68:CL70" si="192">+C68+O68+AA68+AM68+AY68+BK68+BW68</f>
        <v>33313.590367188721</v>
      </c>
      <c r="CJ68" s="365">
        <f t="shared" si="192"/>
        <v>131180.91781707117</v>
      </c>
      <c r="CK68" s="365">
        <f t="shared" si="192"/>
        <v>174286.58765063278</v>
      </c>
      <c r="CL68" s="365">
        <f t="shared" si="192"/>
        <v>258826.08289838961</v>
      </c>
      <c r="CM68" s="367">
        <f>SUM(G68,S68,BO68,CA68)</f>
        <v>343348.13683841052</v>
      </c>
      <c r="CN68" s="365">
        <f t="shared" ref="CN68:CQ70" si="193">+H68+T68+AF68+AR68+BD68+BP68+CB68</f>
        <v>70533.657938696997</v>
      </c>
      <c r="CO68" s="365">
        <f t="shared" si="193"/>
        <v>193234.56816939247</v>
      </c>
      <c r="CP68" s="365">
        <f t="shared" si="193"/>
        <v>252671.30268951991</v>
      </c>
      <c r="CQ68" s="365">
        <f t="shared" si="193"/>
        <v>332371.91466967022</v>
      </c>
      <c r="CR68" s="367">
        <f>SUM(L68,X68,BT68,CF68)</f>
        <v>488924.25525474572</v>
      </c>
      <c r="CS68" s="365">
        <f t="shared" ref="CS68:CV70" si="194">CI68+CN68</f>
        <v>103847.24830588572</v>
      </c>
      <c r="CT68" s="365">
        <f t="shared" si="194"/>
        <v>324415.48598646361</v>
      </c>
      <c r="CU68" s="365">
        <f t="shared" si="194"/>
        <v>426957.89034015266</v>
      </c>
      <c r="CV68" s="365">
        <f t="shared" si="194"/>
        <v>591197.99756805983</v>
      </c>
      <c r="CW68" s="367">
        <f>SUM(CG68,BU68,Y68,M68)</f>
        <v>832272.39209315623</v>
      </c>
    </row>
    <row r="69" spans="1:135" ht="15.75" customHeight="1">
      <c r="A69" s="79" t="s">
        <v>264</v>
      </c>
      <c r="B69" s="895">
        <v>43</v>
      </c>
      <c r="C69" s="211">
        <f t="shared" ref="C69:F69" si="195">IF(ABS(C61)&lt;C82, -C61, C82)</f>
        <v>0</v>
      </c>
      <c r="D69" s="211">
        <f t="shared" si="195"/>
        <v>0</v>
      </c>
      <c r="E69" s="211">
        <f t="shared" si="195"/>
        <v>0</v>
      </c>
      <c r="F69" s="211">
        <f t="shared" si="195"/>
        <v>0</v>
      </c>
      <c r="G69" s="364">
        <f>SUM(C69:F69)</f>
        <v>0</v>
      </c>
      <c r="H69" s="368">
        <f t="shared" ref="H69:K69" si="196">IF(ABS(H61)&lt;H82, -H61, H82)</f>
        <v>0</v>
      </c>
      <c r="I69" s="211">
        <f t="shared" si="196"/>
        <v>0</v>
      </c>
      <c r="J69" s="211">
        <f t="shared" si="196"/>
        <v>0</v>
      </c>
      <c r="K69" s="211">
        <f t="shared" si="196"/>
        <v>0</v>
      </c>
      <c r="L69" s="365">
        <f>SUM(H69:K69)</f>
        <v>0</v>
      </c>
      <c r="M69" s="366">
        <f>SUM(L69,G69)</f>
        <v>0</v>
      </c>
      <c r="N69" s="895">
        <v>43</v>
      </c>
      <c r="O69" s="211">
        <f t="shared" ref="O69:R69" si="197">IF(ABS(O61)&lt;O82, -O61, O82)</f>
        <v>0</v>
      </c>
      <c r="P69" s="211">
        <f t="shared" si="197"/>
        <v>0</v>
      </c>
      <c r="Q69" s="211">
        <f t="shared" si="197"/>
        <v>0</v>
      </c>
      <c r="R69" s="211">
        <f t="shared" si="197"/>
        <v>0</v>
      </c>
      <c r="S69" s="364">
        <f>SUM(O69:R69)</f>
        <v>0</v>
      </c>
      <c r="T69" s="368">
        <f t="shared" ref="T69:W69" si="198">IF(ABS(T61)&lt;T82, -T61, T82)</f>
        <v>0</v>
      </c>
      <c r="U69" s="211">
        <f t="shared" si="198"/>
        <v>0</v>
      </c>
      <c r="V69" s="211">
        <f t="shared" si="198"/>
        <v>0</v>
      </c>
      <c r="W69" s="211">
        <f t="shared" si="198"/>
        <v>0</v>
      </c>
      <c r="X69" s="365">
        <f>SUM(T69:W69)</f>
        <v>0</v>
      </c>
      <c r="Y69" s="366">
        <f>SUM(X69,S69)</f>
        <v>0</v>
      </c>
      <c r="Z69" s="895">
        <v>43</v>
      </c>
      <c r="AA69" s="211">
        <f t="shared" ref="AA69:AD69" si="199">IF(ABS(AA61)&lt;AA82, -AA61, AA82)</f>
        <v>0</v>
      </c>
      <c r="AB69" s="211">
        <f t="shared" si="199"/>
        <v>0</v>
      </c>
      <c r="AC69" s="211">
        <f t="shared" si="199"/>
        <v>0</v>
      </c>
      <c r="AD69" s="211">
        <f t="shared" si="199"/>
        <v>0</v>
      </c>
      <c r="AE69" s="364">
        <f>SUM(AA69:AD69)</f>
        <v>0</v>
      </c>
      <c r="AF69" s="368">
        <f t="shared" ref="AF69:AI69" si="200">IF(ABS(AF61)&lt;AF82, -AF61, AF82)</f>
        <v>0</v>
      </c>
      <c r="AG69" s="211">
        <f t="shared" si="200"/>
        <v>0</v>
      </c>
      <c r="AH69" s="211">
        <f t="shared" si="200"/>
        <v>0</v>
      </c>
      <c r="AI69" s="211">
        <f t="shared" si="200"/>
        <v>0</v>
      </c>
      <c r="AJ69" s="365">
        <f>SUM(AF69:AI69)</f>
        <v>0</v>
      </c>
      <c r="AK69" s="366">
        <f>SUM(AJ69,AE69)</f>
        <v>0</v>
      </c>
      <c r="AL69" s="895">
        <v>43</v>
      </c>
      <c r="AM69" s="211">
        <f t="shared" ref="AM69:AP69" si="201">IF(ABS(AM61)&lt;AM82, -AM61, AM82)</f>
        <v>0</v>
      </c>
      <c r="AN69" s="211">
        <f t="shared" si="201"/>
        <v>0</v>
      </c>
      <c r="AO69" s="211">
        <f t="shared" si="201"/>
        <v>0</v>
      </c>
      <c r="AP69" s="211">
        <f t="shared" si="201"/>
        <v>0</v>
      </c>
      <c r="AQ69" s="364">
        <f>SUM(AM69:AP69)</f>
        <v>0</v>
      </c>
      <c r="AR69" s="368">
        <f t="shared" ref="AR69:AU69" si="202">IF(ABS(AR61)&lt;AR82, -AR61, AR82)</f>
        <v>0</v>
      </c>
      <c r="AS69" s="211">
        <f t="shared" si="202"/>
        <v>0</v>
      </c>
      <c r="AT69" s="211">
        <f t="shared" si="202"/>
        <v>0</v>
      </c>
      <c r="AU69" s="211">
        <f t="shared" si="202"/>
        <v>0</v>
      </c>
      <c r="AV69" s="365">
        <f>SUM(AR69:AU69)</f>
        <v>0</v>
      </c>
      <c r="AW69" s="366">
        <f>SUM(AV69,AQ69)</f>
        <v>0</v>
      </c>
      <c r="AX69" s="895">
        <v>43</v>
      </c>
      <c r="AY69" s="211">
        <f t="shared" ref="AY69:BB69" si="203">IF(ABS(AY61)&lt;AY82, -AY61, AY82)</f>
        <v>0</v>
      </c>
      <c r="AZ69" s="211">
        <f t="shared" si="203"/>
        <v>0</v>
      </c>
      <c r="BA69" s="211">
        <f t="shared" si="203"/>
        <v>0</v>
      </c>
      <c r="BB69" s="211">
        <f t="shared" si="203"/>
        <v>0</v>
      </c>
      <c r="BC69" s="364">
        <f>SUM(AY69:BB69)</f>
        <v>0</v>
      </c>
      <c r="BD69" s="368">
        <f t="shared" ref="BD69:BG69" si="204">IF(ABS(BD61)&lt;BD82, -BD61, BD82)</f>
        <v>0</v>
      </c>
      <c r="BE69" s="211">
        <f t="shared" si="204"/>
        <v>0</v>
      </c>
      <c r="BF69" s="211">
        <f t="shared" si="204"/>
        <v>0</v>
      </c>
      <c r="BG69" s="211">
        <f t="shared" si="204"/>
        <v>0</v>
      </c>
      <c r="BH69" s="365">
        <f>SUM(BD69:BG69)</f>
        <v>0</v>
      </c>
      <c r="BI69" s="366">
        <f>SUM(BH69,BC69)</f>
        <v>0</v>
      </c>
      <c r="BJ69" s="895">
        <v>43</v>
      </c>
      <c r="BK69" s="211">
        <f t="shared" ref="BK69:BN69" si="205">IF(ABS(BK61)&lt;BK82, -BK61, BK82)</f>
        <v>0</v>
      </c>
      <c r="BL69" s="211">
        <f t="shared" si="205"/>
        <v>0</v>
      </c>
      <c r="BM69" s="211">
        <f t="shared" si="205"/>
        <v>0</v>
      </c>
      <c r="BN69" s="211">
        <f t="shared" si="205"/>
        <v>0</v>
      </c>
      <c r="BO69" s="364">
        <f>SUM(BK69:BN69)</f>
        <v>0</v>
      </c>
      <c r="BP69" s="368">
        <f t="shared" ref="BP69:BS69" si="206">IF(ABS(BP61)&lt;BP82, -BP61, BP82)</f>
        <v>0</v>
      </c>
      <c r="BQ69" s="211">
        <f t="shared" si="206"/>
        <v>0</v>
      </c>
      <c r="BR69" s="211">
        <f t="shared" si="206"/>
        <v>0</v>
      </c>
      <c r="BS69" s="211">
        <f t="shared" si="206"/>
        <v>0</v>
      </c>
      <c r="BT69" s="365">
        <f>SUM(BP69:BS69)</f>
        <v>0</v>
      </c>
      <c r="BU69" s="366">
        <f>SUM(BT69,BO69)</f>
        <v>0</v>
      </c>
      <c r="BV69" s="895">
        <v>43</v>
      </c>
      <c r="BW69" s="211">
        <f t="shared" ref="BW69:BZ69" si="207">IF(ABS(BW61)&lt;BW82, -BW61, BW82)</f>
        <v>0</v>
      </c>
      <c r="BX69" s="211">
        <f t="shared" si="207"/>
        <v>0</v>
      </c>
      <c r="BY69" s="211">
        <f t="shared" si="207"/>
        <v>0</v>
      </c>
      <c r="BZ69" s="211">
        <f t="shared" si="207"/>
        <v>0</v>
      </c>
      <c r="CA69" s="364">
        <f>SUM(BW69:BZ69)</f>
        <v>0</v>
      </c>
      <c r="CB69" s="368">
        <f t="shared" ref="CB69:CE69" si="208">IF(ABS(CB61)&lt;CB82, -CB61, CB82)</f>
        <v>0</v>
      </c>
      <c r="CC69" s="211">
        <f t="shared" si="208"/>
        <v>0</v>
      </c>
      <c r="CD69" s="211">
        <f t="shared" si="208"/>
        <v>0</v>
      </c>
      <c r="CE69" s="211">
        <f t="shared" si="208"/>
        <v>0</v>
      </c>
      <c r="CF69" s="365">
        <f>SUM(CB69:CE69)</f>
        <v>0</v>
      </c>
      <c r="CG69" s="366">
        <f>SUM(CF69,CA69)</f>
        <v>0</v>
      </c>
      <c r="CH69" s="895">
        <v>43</v>
      </c>
      <c r="CI69" s="365">
        <f t="shared" si="192"/>
        <v>0</v>
      </c>
      <c r="CJ69" s="365">
        <f t="shared" si="192"/>
        <v>0</v>
      </c>
      <c r="CK69" s="365">
        <f t="shared" si="192"/>
        <v>0</v>
      </c>
      <c r="CL69" s="365">
        <f t="shared" si="192"/>
        <v>0</v>
      </c>
      <c r="CM69" s="367">
        <f>SUM(G69,S69,BO69,CA69)</f>
        <v>0</v>
      </c>
      <c r="CN69" s="365">
        <f t="shared" si="193"/>
        <v>0</v>
      </c>
      <c r="CO69" s="365">
        <f t="shared" si="193"/>
        <v>0</v>
      </c>
      <c r="CP69" s="365">
        <f t="shared" si="193"/>
        <v>0</v>
      </c>
      <c r="CQ69" s="365">
        <f t="shared" si="193"/>
        <v>0</v>
      </c>
      <c r="CR69" s="367">
        <f>SUM(L69,X69,BT69,CF69)</f>
        <v>0</v>
      </c>
      <c r="CS69" s="365">
        <f t="shared" si="194"/>
        <v>0</v>
      </c>
      <c r="CT69" s="365">
        <f t="shared" si="194"/>
        <v>0</v>
      </c>
      <c r="CU69" s="365">
        <f t="shared" si="194"/>
        <v>0</v>
      </c>
      <c r="CV69" s="365">
        <f t="shared" si="194"/>
        <v>0</v>
      </c>
      <c r="CW69" s="367">
        <f>SUM(CG69,BU69,Y69,M69)</f>
        <v>0</v>
      </c>
    </row>
    <row r="70" spans="1:135" ht="15.75" customHeight="1">
      <c r="A70" s="79" t="s">
        <v>1386</v>
      </c>
      <c r="B70" s="209">
        <v>44</v>
      </c>
      <c r="C70" s="370"/>
      <c r="D70" s="370"/>
      <c r="E70" s="370"/>
      <c r="F70" s="370"/>
      <c r="G70" s="364">
        <f>SUM(C70:F70)</f>
        <v>0</v>
      </c>
      <c r="H70" s="371"/>
      <c r="I70" s="370"/>
      <c r="J70" s="370"/>
      <c r="K70" s="370"/>
      <c r="L70" s="365">
        <f>SUM(H70:K70)</f>
        <v>0</v>
      </c>
      <c r="M70" s="366">
        <f>SUM(L70,G70)</f>
        <v>0</v>
      </c>
      <c r="N70" s="209">
        <v>44</v>
      </c>
      <c r="O70" s="370"/>
      <c r="P70" s="370"/>
      <c r="Q70" s="370"/>
      <c r="R70" s="370"/>
      <c r="S70" s="364">
        <f>SUM(O70:R70)</f>
        <v>0</v>
      </c>
      <c r="T70" s="371"/>
      <c r="U70" s="370"/>
      <c r="V70" s="370"/>
      <c r="W70" s="370"/>
      <c r="X70" s="365">
        <f>SUM(T70:W70)</f>
        <v>0</v>
      </c>
      <c r="Y70" s="366">
        <f>SUM(X70,S70)</f>
        <v>0</v>
      </c>
      <c r="Z70" s="209">
        <v>44</v>
      </c>
      <c r="AA70" s="370"/>
      <c r="AB70" s="370"/>
      <c r="AC70" s="370"/>
      <c r="AD70" s="370"/>
      <c r="AE70" s="364">
        <f>SUM(AA70:AD70)</f>
        <v>0</v>
      </c>
      <c r="AF70" s="371"/>
      <c r="AG70" s="370"/>
      <c r="AH70" s="370"/>
      <c r="AI70" s="370"/>
      <c r="AJ70" s="365">
        <f>SUM(AF70:AI70)</f>
        <v>0</v>
      </c>
      <c r="AK70" s="366">
        <f>SUM(AJ70,AE70)</f>
        <v>0</v>
      </c>
      <c r="AL70" s="209">
        <v>44</v>
      </c>
      <c r="AM70" s="370"/>
      <c r="AN70" s="370"/>
      <c r="AO70" s="370"/>
      <c r="AP70" s="370"/>
      <c r="AQ70" s="364">
        <f>SUM(AM70:AP70)</f>
        <v>0</v>
      </c>
      <c r="AR70" s="371"/>
      <c r="AS70" s="370"/>
      <c r="AT70" s="370"/>
      <c r="AU70" s="370"/>
      <c r="AV70" s="365">
        <f>SUM(AR70:AU70)</f>
        <v>0</v>
      </c>
      <c r="AW70" s="366">
        <f>SUM(AV70,AQ70)</f>
        <v>0</v>
      </c>
      <c r="AX70" s="209">
        <v>44</v>
      </c>
      <c r="AY70" s="370"/>
      <c r="AZ70" s="370"/>
      <c r="BA70" s="370"/>
      <c r="BB70" s="370"/>
      <c r="BC70" s="364">
        <f>SUM(AY70:BB70)</f>
        <v>0</v>
      </c>
      <c r="BD70" s="371"/>
      <c r="BE70" s="370"/>
      <c r="BF70" s="370"/>
      <c r="BG70" s="370"/>
      <c r="BH70" s="365">
        <f>SUM(BD70:BG70)</f>
        <v>0</v>
      </c>
      <c r="BI70" s="366">
        <f>SUM(BH70,BC70)</f>
        <v>0</v>
      </c>
      <c r="BJ70" s="209">
        <v>44</v>
      </c>
      <c r="BK70" s="370"/>
      <c r="BL70" s="370"/>
      <c r="BM70" s="370"/>
      <c r="BN70" s="370"/>
      <c r="BO70" s="364">
        <f>SUM(BK70:BN70)</f>
        <v>0</v>
      </c>
      <c r="BP70" s="371"/>
      <c r="BQ70" s="370"/>
      <c r="BR70" s="370"/>
      <c r="BS70" s="370"/>
      <c r="BT70" s="365">
        <f>SUM(BP70:BS70)</f>
        <v>0</v>
      </c>
      <c r="BU70" s="366">
        <f>SUM(BT70,BO70)</f>
        <v>0</v>
      </c>
      <c r="BV70" s="209">
        <v>44</v>
      </c>
      <c r="BW70" s="370"/>
      <c r="BX70" s="370"/>
      <c r="BY70" s="370"/>
      <c r="BZ70" s="370"/>
      <c r="CA70" s="364">
        <f>SUM(BW70:BZ70)</f>
        <v>0</v>
      </c>
      <c r="CB70" s="371"/>
      <c r="CC70" s="370"/>
      <c r="CD70" s="370"/>
      <c r="CE70" s="370"/>
      <c r="CF70" s="365">
        <f>SUM(CB70:CE70)</f>
        <v>0</v>
      </c>
      <c r="CG70" s="366">
        <f>SUM(CF70,CA70)</f>
        <v>0</v>
      </c>
      <c r="CH70" s="209">
        <v>44</v>
      </c>
      <c r="CI70" s="365">
        <f t="shared" si="192"/>
        <v>0</v>
      </c>
      <c r="CJ70" s="365">
        <f t="shared" si="192"/>
        <v>0</v>
      </c>
      <c r="CK70" s="365">
        <f t="shared" si="192"/>
        <v>0</v>
      </c>
      <c r="CL70" s="365">
        <f t="shared" si="192"/>
        <v>0</v>
      </c>
      <c r="CM70" s="367">
        <f>SUM(G70,S70,BO70,CA70)</f>
        <v>0</v>
      </c>
      <c r="CN70" s="365">
        <f t="shared" si="193"/>
        <v>0</v>
      </c>
      <c r="CO70" s="365">
        <f t="shared" si="193"/>
        <v>0</v>
      </c>
      <c r="CP70" s="365">
        <f t="shared" si="193"/>
        <v>0</v>
      </c>
      <c r="CQ70" s="365">
        <f t="shared" si="193"/>
        <v>0</v>
      </c>
      <c r="CR70" s="367">
        <f>SUM(L70,X70,BT70,CF70)</f>
        <v>0</v>
      </c>
      <c r="CS70" s="365">
        <f t="shared" si="194"/>
        <v>0</v>
      </c>
      <c r="CT70" s="365">
        <f t="shared" si="194"/>
        <v>0</v>
      </c>
      <c r="CU70" s="365">
        <f t="shared" si="194"/>
        <v>0</v>
      </c>
      <c r="CV70" s="365">
        <f t="shared" si="194"/>
        <v>0</v>
      </c>
      <c r="CW70" s="367">
        <f>SUM(CG70,BU70,Y70,M70)</f>
        <v>0</v>
      </c>
    </row>
    <row r="71" spans="1:135" s="14" customFormat="1" ht="15.75" customHeight="1">
      <c r="A71" s="88"/>
      <c r="B71" s="209"/>
      <c r="C71" s="170" t="s">
        <v>1362</v>
      </c>
      <c r="D71" s="170" t="s">
        <v>1362</v>
      </c>
      <c r="E71" s="170" t="s">
        <v>1362</v>
      </c>
      <c r="F71" s="170" t="s">
        <v>1362</v>
      </c>
      <c r="G71" s="333"/>
      <c r="H71" s="334" t="s">
        <v>1362</v>
      </c>
      <c r="I71" s="170" t="s">
        <v>1362</v>
      </c>
      <c r="J71" s="170" t="s">
        <v>1362</v>
      </c>
      <c r="K71" s="170" t="s">
        <v>1362</v>
      </c>
      <c r="L71" s="335"/>
      <c r="M71" s="334" t="s">
        <v>1362</v>
      </c>
      <c r="N71" s="209"/>
      <c r="O71" s="170" t="s">
        <v>1362</v>
      </c>
      <c r="P71" s="170" t="s">
        <v>1362</v>
      </c>
      <c r="Q71" s="170" t="s">
        <v>1362</v>
      </c>
      <c r="R71" s="170" t="s">
        <v>1362</v>
      </c>
      <c r="S71" s="333"/>
      <c r="T71" s="334" t="s">
        <v>1362</v>
      </c>
      <c r="U71" s="170" t="s">
        <v>1362</v>
      </c>
      <c r="V71" s="170" t="s">
        <v>1362</v>
      </c>
      <c r="W71" s="170" t="s">
        <v>1362</v>
      </c>
      <c r="X71" s="335"/>
      <c r="Y71" s="334" t="s">
        <v>1362</v>
      </c>
      <c r="Z71" s="209"/>
      <c r="AA71" s="170" t="s">
        <v>1362</v>
      </c>
      <c r="AB71" s="170" t="s">
        <v>1362</v>
      </c>
      <c r="AC71" s="170" t="s">
        <v>1362</v>
      </c>
      <c r="AD71" s="170" t="s">
        <v>1362</v>
      </c>
      <c r="AE71" s="333"/>
      <c r="AF71" s="334" t="s">
        <v>1362</v>
      </c>
      <c r="AG71" s="170" t="s">
        <v>1362</v>
      </c>
      <c r="AH71" s="170" t="s">
        <v>1362</v>
      </c>
      <c r="AI71" s="170" t="s">
        <v>1362</v>
      </c>
      <c r="AJ71" s="335"/>
      <c r="AK71" s="334" t="s">
        <v>1362</v>
      </c>
      <c r="AL71" s="209"/>
      <c r="AM71" s="170" t="s">
        <v>1362</v>
      </c>
      <c r="AN71" s="170" t="s">
        <v>1362</v>
      </c>
      <c r="AO71" s="170" t="s">
        <v>1362</v>
      </c>
      <c r="AP71" s="170" t="s">
        <v>1362</v>
      </c>
      <c r="AQ71" s="333"/>
      <c r="AR71" s="334" t="s">
        <v>1362</v>
      </c>
      <c r="AS71" s="170" t="s">
        <v>1362</v>
      </c>
      <c r="AT71" s="170" t="s">
        <v>1362</v>
      </c>
      <c r="AU71" s="170" t="s">
        <v>1362</v>
      </c>
      <c r="AV71" s="335"/>
      <c r="AW71" s="334" t="s">
        <v>1362</v>
      </c>
      <c r="AX71" s="209"/>
      <c r="AY71" s="170" t="s">
        <v>1362</v>
      </c>
      <c r="AZ71" s="170" t="s">
        <v>1362</v>
      </c>
      <c r="BA71" s="170" t="s">
        <v>1362</v>
      </c>
      <c r="BB71" s="170" t="s">
        <v>1362</v>
      </c>
      <c r="BC71" s="333"/>
      <c r="BD71" s="334" t="s">
        <v>1362</v>
      </c>
      <c r="BE71" s="170" t="s">
        <v>1362</v>
      </c>
      <c r="BF71" s="170" t="s">
        <v>1362</v>
      </c>
      <c r="BG71" s="170" t="s">
        <v>1362</v>
      </c>
      <c r="BH71" s="335"/>
      <c r="BI71" s="334" t="s">
        <v>1362</v>
      </c>
      <c r="BJ71" s="209"/>
      <c r="BK71" s="170" t="s">
        <v>1362</v>
      </c>
      <c r="BL71" s="170" t="s">
        <v>1362</v>
      </c>
      <c r="BM71" s="170" t="s">
        <v>1362</v>
      </c>
      <c r="BN71" s="170" t="s">
        <v>1362</v>
      </c>
      <c r="BO71" s="333"/>
      <c r="BP71" s="334" t="s">
        <v>1362</v>
      </c>
      <c r="BQ71" s="170" t="s">
        <v>1362</v>
      </c>
      <c r="BR71" s="170" t="s">
        <v>1362</v>
      </c>
      <c r="BS71" s="170" t="s">
        <v>1362</v>
      </c>
      <c r="BT71" s="335"/>
      <c r="BU71" s="334" t="s">
        <v>1362</v>
      </c>
      <c r="BV71" s="209"/>
      <c r="BW71" s="170" t="s">
        <v>1362</v>
      </c>
      <c r="BX71" s="170" t="s">
        <v>1362</v>
      </c>
      <c r="BY71" s="170" t="s">
        <v>1362</v>
      </c>
      <c r="BZ71" s="170" t="s">
        <v>1362</v>
      </c>
      <c r="CA71" s="333"/>
      <c r="CB71" s="334" t="s">
        <v>1362</v>
      </c>
      <c r="CC71" s="170" t="s">
        <v>1362</v>
      </c>
      <c r="CD71" s="170" t="s">
        <v>1362</v>
      </c>
      <c r="CE71" s="170" t="s">
        <v>1362</v>
      </c>
      <c r="CF71" s="335"/>
      <c r="CG71" s="334" t="s">
        <v>1362</v>
      </c>
      <c r="CH71" s="209"/>
      <c r="CI71" s="335"/>
      <c r="CJ71" s="335"/>
      <c r="CK71" s="335"/>
      <c r="CL71" s="335"/>
      <c r="CM71" s="170"/>
      <c r="CN71" s="335"/>
      <c r="CO71" s="335"/>
      <c r="CP71" s="335"/>
      <c r="CQ71" s="335"/>
      <c r="CR71" s="170"/>
      <c r="CS71" s="335"/>
      <c r="CT71" s="335"/>
      <c r="CU71" s="335"/>
      <c r="CV71" s="335"/>
      <c r="CW71" s="170"/>
      <c r="CX71" s="284"/>
      <c r="CY71" s="284"/>
      <c r="CZ71" s="284"/>
      <c r="DA71" s="284"/>
      <c r="DB71" s="284"/>
      <c r="DC71" s="284"/>
      <c r="DD71" s="284"/>
      <c r="DE71" s="284"/>
      <c r="DF71" s="284"/>
      <c r="DG71" s="284"/>
      <c r="DH71" s="284"/>
      <c r="DI71" s="284"/>
      <c r="DJ71" s="284"/>
      <c r="DK71" s="284"/>
      <c r="DL71" s="284"/>
      <c r="DM71" s="284"/>
      <c r="DN71" s="284"/>
      <c r="DO71" s="284"/>
      <c r="DP71" s="284"/>
      <c r="DQ71" s="284"/>
      <c r="DR71" s="284"/>
      <c r="DS71" s="284"/>
      <c r="DT71" s="284"/>
      <c r="DU71" s="284"/>
      <c r="DV71" s="284"/>
      <c r="DW71" s="284"/>
      <c r="DX71" s="284"/>
      <c r="DY71" s="284"/>
      <c r="DZ71" s="284"/>
      <c r="EA71" s="284"/>
      <c r="EB71" s="284"/>
      <c r="EC71" s="284"/>
      <c r="ED71" s="284"/>
      <c r="EE71" s="284"/>
    </row>
    <row r="72" spans="1:135" s="14" customFormat="1" ht="12.95">
      <c r="A72" s="16" t="s">
        <v>267</v>
      </c>
      <c r="B72" s="209">
        <v>45</v>
      </c>
      <c r="C72" s="197">
        <f t="shared" ref="C72:M72" si="209">SUM(C68:C70)</f>
        <v>9647.974001049166</v>
      </c>
      <c r="D72" s="197">
        <f t="shared" si="209"/>
        <v>32728.610674710708</v>
      </c>
      <c r="E72" s="197">
        <f t="shared" si="209"/>
        <v>49262.694403328846</v>
      </c>
      <c r="F72" s="197">
        <f t="shared" si="209"/>
        <v>66558.672657213348</v>
      </c>
      <c r="G72" s="202">
        <f t="shared" si="209"/>
        <v>158197.95173630206</v>
      </c>
      <c r="H72" s="199">
        <f t="shared" si="209"/>
        <v>20427.305807953078</v>
      </c>
      <c r="I72" s="197">
        <f t="shared" si="209"/>
        <v>48210.510002155832</v>
      </c>
      <c r="J72" s="197">
        <f t="shared" si="209"/>
        <v>71418.399640918244</v>
      </c>
      <c r="K72" s="197">
        <f t="shared" si="209"/>
        <v>85471.422436333873</v>
      </c>
      <c r="L72" s="200">
        <f t="shared" si="209"/>
        <v>225527.63788736102</v>
      </c>
      <c r="M72" s="199">
        <f t="shared" si="209"/>
        <v>383725.58962366311</v>
      </c>
      <c r="N72" s="209">
        <v>45</v>
      </c>
      <c r="O72" s="197">
        <f t="shared" ref="O72:Y72" si="210">SUM(O68:O70)</f>
        <v>10379.361703313965</v>
      </c>
      <c r="P72" s="197">
        <f t="shared" si="210"/>
        <v>41638.445397011907</v>
      </c>
      <c r="Q72" s="197">
        <f t="shared" si="210"/>
        <v>52097.269998542208</v>
      </c>
      <c r="R72" s="197">
        <f t="shared" si="210"/>
        <v>77963.176685449173</v>
      </c>
      <c r="S72" s="202">
        <f t="shared" si="210"/>
        <v>182078.25378431726</v>
      </c>
      <c r="T72" s="199">
        <f t="shared" si="210"/>
        <v>21975.846491905428</v>
      </c>
      <c r="U72" s="197">
        <f t="shared" si="210"/>
        <v>61335.041326333536</v>
      </c>
      <c r="V72" s="197">
        <f t="shared" si="210"/>
        <v>75527.814587122688</v>
      </c>
      <c r="W72" s="197">
        <f t="shared" si="210"/>
        <v>100116.53392307225</v>
      </c>
      <c r="X72" s="200">
        <f t="shared" si="210"/>
        <v>258955.23632843388</v>
      </c>
      <c r="Y72" s="199">
        <f t="shared" si="210"/>
        <v>441033.49011275114</v>
      </c>
      <c r="Z72" s="209">
        <v>45</v>
      </c>
      <c r="AA72" s="197">
        <f t="shared" ref="AA72:AK72" si="211">SUM(AA68:AA70)</f>
        <v>2531.8701836054374</v>
      </c>
      <c r="AB72" s="197">
        <f t="shared" si="211"/>
        <v>10515.518127010393</v>
      </c>
      <c r="AC72" s="197">
        <f t="shared" si="211"/>
        <v>13750.876553183924</v>
      </c>
      <c r="AD72" s="197">
        <f t="shared" si="211"/>
        <v>20778.660748414488</v>
      </c>
      <c r="AE72" s="202">
        <f t="shared" si="211"/>
        <v>47576.92561221424</v>
      </c>
      <c r="AF72" s="199">
        <f t="shared" si="211"/>
        <v>5360.6370105187243</v>
      </c>
      <c r="AG72" s="197">
        <f t="shared" si="211"/>
        <v>15489.765113427522</v>
      </c>
      <c r="AH72" s="197">
        <f t="shared" si="211"/>
        <v>19935.27980925583</v>
      </c>
      <c r="AI72" s="197">
        <f t="shared" si="211"/>
        <v>26682.949337580136</v>
      </c>
      <c r="AJ72" s="200">
        <f t="shared" si="211"/>
        <v>67468.631270782207</v>
      </c>
      <c r="AK72" s="199">
        <f t="shared" si="211"/>
        <v>115045.55688299645</v>
      </c>
      <c r="AL72" s="209">
        <v>45</v>
      </c>
      <c r="AM72" s="197">
        <f t="shared" ref="AM72:AW72" si="212">SUM(AM68:AM70)</f>
        <v>10360.703853766394</v>
      </c>
      <c r="AN72" s="197">
        <f t="shared" si="212"/>
        <v>44836.146815751919</v>
      </c>
      <c r="AO72" s="197">
        <f t="shared" si="212"/>
        <v>56970.192089189892</v>
      </c>
      <c r="AP72" s="197">
        <f t="shared" si="212"/>
        <v>90490.851564950615</v>
      </c>
      <c r="AQ72" s="202">
        <f t="shared" si="212"/>
        <v>202657.89432365884</v>
      </c>
      <c r="AR72" s="199">
        <f t="shared" si="212"/>
        <v>21936.342903029094</v>
      </c>
      <c r="AS72" s="197">
        <f t="shared" si="212"/>
        <v>66045.379255562962</v>
      </c>
      <c r="AT72" s="197">
        <f t="shared" si="212"/>
        <v>82592.314438462912</v>
      </c>
      <c r="AU72" s="197">
        <f t="shared" si="212"/>
        <v>116203.96699562573</v>
      </c>
      <c r="AV72" s="200">
        <f t="shared" si="212"/>
        <v>286778.00359268067</v>
      </c>
      <c r="AW72" s="199">
        <f t="shared" si="212"/>
        <v>489435.89791633951</v>
      </c>
      <c r="AX72" s="209">
        <v>45</v>
      </c>
      <c r="AY72" s="197">
        <f t="shared" ref="AY72:BI72" si="213">SUM(AY68:AY70)</f>
        <v>162.3232910638711</v>
      </c>
      <c r="AZ72" s="197">
        <f t="shared" si="213"/>
        <v>628.60797120529969</v>
      </c>
      <c r="BA72" s="197">
        <f t="shared" si="213"/>
        <v>1321.7403056331968</v>
      </c>
      <c r="BB72" s="197">
        <f t="shared" si="213"/>
        <v>1911.5503910963432</v>
      </c>
      <c r="BC72" s="202">
        <f t="shared" si="213"/>
        <v>4024.2219589987108</v>
      </c>
      <c r="BD72" s="199">
        <f t="shared" si="213"/>
        <v>343.68122322411864</v>
      </c>
      <c r="BE72" s="197">
        <f t="shared" si="213"/>
        <v>925.96386642971549</v>
      </c>
      <c r="BF72" s="197">
        <f t="shared" si="213"/>
        <v>1916.1878681739825</v>
      </c>
      <c r="BG72" s="197">
        <f t="shared" si="213"/>
        <v>2454.7203912430787</v>
      </c>
      <c r="BH72" s="200">
        <f t="shared" si="213"/>
        <v>5640.5533490708949</v>
      </c>
      <c r="BI72" s="199">
        <f t="shared" si="213"/>
        <v>9664.7753080696057</v>
      </c>
      <c r="BJ72" s="209">
        <v>45</v>
      </c>
      <c r="BK72" s="197">
        <f t="shared" ref="BK72:BU72" si="214">SUM(BK68:BK70)</f>
        <v>0</v>
      </c>
      <c r="BL72" s="197">
        <f t="shared" si="214"/>
        <v>0</v>
      </c>
      <c r="BM72" s="197">
        <f t="shared" si="214"/>
        <v>0</v>
      </c>
      <c r="BN72" s="197">
        <f t="shared" si="214"/>
        <v>0</v>
      </c>
      <c r="BO72" s="202">
        <f t="shared" si="214"/>
        <v>0</v>
      </c>
      <c r="BP72" s="199">
        <f t="shared" si="214"/>
        <v>0</v>
      </c>
      <c r="BQ72" s="197">
        <f t="shared" si="214"/>
        <v>0</v>
      </c>
      <c r="BR72" s="197">
        <f t="shared" si="214"/>
        <v>0</v>
      </c>
      <c r="BS72" s="197">
        <f t="shared" si="214"/>
        <v>0</v>
      </c>
      <c r="BT72" s="200">
        <f t="shared" si="214"/>
        <v>0</v>
      </c>
      <c r="BU72" s="199">
        <f t="shared" si="214"/>
        <v>0</v>
      </c>
      <c r="BV72" s="209">
        <v>45</v>
      </c>
      <c r="BW72" s="197">
        <f t="shared" ref="BW72:CG72" si="215">SUM(BW68:BW70)</f>
        <v>231.35733438988521</v>
      </c>
      <c r="BX72" s="197">
        <f t="shared" si="215"/>
        <v>833.58883138094086</v>
      </c>
      <c r="BY72" s="197">
        <f t="shared" si="215"/>
        <v>883.81430075472781</v>
      </c>
      <c r="BZ72" s="197">
        <f t="shared" si="215"/>
        <v>1123.1708512656478</v>
      </c>
      <c r="CA72" s="202">
        <f t="shared" si="215"/>
        <v>3071.9313177912018</v>
      </c>
      <c r="CB72" s="199">
        <f t="shared" si="215"/>
        <v>489.84450206655987</v>
      </c>
      <c r="CC72" s="197">
        <f t="shared" si="215"/>
        <v>1227.9086054828836</v>
      </c>
      <c r="CD72" s="197">
        <f t="shared" si="215"/>
        <v>1281.3063455862168</v>
      </c>
      <c r="CE72" s="197">
        <f t="shared" si="215"/>
        <v>1442.3215858151423</v>
      </c>
      <c r="CF72" s="200">
        <f t="shared" si="215"/>
        <v>4441.3810389508026</v>
      </c>
      <c r="CG72" s="199">
        <f t="shared" si="215"/>
        <v>7513.3123567420043</v>
      </c>
      <c r="CH72" s="209">
        <v>45</v>
      </c>
      <c r="CI72" s="200">
        <f>SUM(CI68:CI70)</f>
        <v>33313.590367188721</v>
      </c>
      <c r="CJ72" s="200">
        <f>SUM(CJ68:CJ70)</f>
        <v>131180.91781707117</v>
      </c>
      <c r="CK72" s="200">
        <f>SUM(CK68:CK70)</f>
        <v>174286.58765063278</v>
      </c>
      <c r="CL72" s="200">
        <f>SUM(CL68:CL70)</f>
        <v>258826.08289838961</v>
      </c>
      <c r="CM72" s="197">
        <f>SUM(CA72,BO72,S72,G72)</f>
        <v>343348.13683841052</v>
      </c>
      <c r="CN72" s="200">
        <f>SUM(CN68:CN70)</f>
        <v>70533.657938696997</v>
      </c>
      <c r="CO72" s="200">
        <f>SUM(CO68:CO70)</f>
        <v>193234.56816939247</v>
      </c>
      <c r="CP72" s="200">
        <f>SUM(CP68:CP70)</f>
        <v>252671.30268951991</v>
      </c>
      <c r="CQ72" s="200">
        <f>SUM(CQ68:CQ70)</f>
        <v>332371.91466967022</v>
      </c>
      <c r="CR72" s="197">
        <f>SUM(CD72,BR72,V72,J72)</f>
        <v>148227.52057362715</v>
      </c>
      <c r="CS72" s="200">
        <f>SUM(CS68:CS70)</f>
        <v>103847.24830588572</v>
      </c>
      <c r="CT72" s="200">
        <f>SUM(CT68:CT70)</f>
        <v>324415.48598646361</v>
      </c>
      <c r="CU72" s="200">
        <f>SUM(CU68:CU70)</f>
        <v>426957.89034015266</v>
      </c>
      <c r="CV72" s="200">
        <f>SUM(CV68:CV70)</f>
        <v>591197.99756805983</v>
      </c>
      <c r="CW72" s="197">
        <f>SUM(CG72,BU72,Y72,M72)</f>
        <v>832272.39209315623</v>
      </c>
      <c r="CX72" s="284"/>
      <c r="CY72" s="284"/>
      <c r="CZ72" s="284"/>
      <c r="DA72" s="284"/>
      <c r="DB72" s="284"/>
      <c r="DC72" s="284"/>
      <c r="DD72" s="284"/>
      <c r="DE72" s="284"/>
      <c r="DF72" s="284"/>
      <c r="DG72" s="284"/>
      <c r="DH72" s="284"/>
      <c r="DI72" s="284"/>
      <c r="DJ72" s="284"/>
      <c r="DK72" s="284"/>
      <c r="DL72" s="284"/>
      <c r="DM72" s="284"/>
      <c r="DN72" s="284"/>
      <c r="DO72" s="284"/>
      <c r="DP72" s="284"/>
      <c r="DQ72" s="284"/>
      <c r="DR72" s="284"/>
      <c r="DS72" s="284"/>
      <c r="DT72" s="284"/>
      <c r="DU72" s="284"/>
      <c r="DV72" s="284"/>
      <c r="DW72" s="284"/>
      <c r="DX72" s="284"/>
      <c r="DY72" s="284"/>
      <c r="DZ72" s="284"/>
      <c r="EA72" s="284"/>
      <c r="EB72" s="284"/>
      <c r="EC72" s="284"/>
      <c r="ED72" s="284"/>
      <c r="EE72" s="284"/>
    </row>
    <row r="73" spans="1:135" ht="15.75" customHeight="1">
      <c r="B73" s="209"/>
      <c r="C73" s="161"/>
      <c r="D73" s="161"/>
      <c r="E73" s="161"/>
      <c r="F73" s="161"/>
      <c r="G73" s="336"/>
      <c r="H73" s="337"/>
      <c r="I73" s="161"/>
      <c r="J73" s="161"/>
      <c r="K73" s="161"/>
      <c r="L73" s="161"/>
      <c r="M73" s="338"/>
      <c r="N73" s="209"/>
      <c r="O73" s="161"/>
      <c r="P73" s="161"/>
      <c r="Q73" s="161"/>
      <c r="R73" s="161"/>
      <c r="S73" s="336"/>
      <c r="T73" s="337"/>
      <c r="U73" s="161"/>
      <c r="V73" s="161"/>
      <c r="W73" s="161"/>
      <c r="X73" s="161"/>
      <c r="Y73" s="338"/>
      <c r="Z73" s="209"/>
      <c r="AA73" s="161"/>
      <c r="AB73" s="161"/>
      <c r="AC73" s="161"/>
      <c r="AD73" s="161"/>
      <c r="AE73" s="336"/>
      <c r="AF73" s="337"/>
      <c r="AG73" s="161"/>
      <c r="AH73" s="161"/>
      <c r="AI73" s="161"/>
      <c r="AJ73" s="161"/>
      <c r="AK73" s="338"/>
      <c r="AL73" s="209"/>
      <c r="AM73" s="161"/>
      <c r="AN73" s="161"/>
      <c r="AO73" s="161"/>
      <c r="AP73" s="161"/>
      <c r="AQ73" s="336"/>
      <c r="AR73" s="337"/>
      <c r="AS73" s="161"/>
      <c r="AT73" s="161"/>
      <c r="AU73" s="161"/>
      <c r="AV73" s="161"/>
      <c r="AW73" s="338"/>
      <c r="AX73" s="209"/>
      <c r="AY73" s="161"/>
      <c r="AZ73" s="161"/>
      <c r="BA73" s="161"/>
      <c r="BB73" s="161"/>
      <c r="BC73" s="336"/>
      <c r="BD73" s="337"/>
      <c r="BE73" s="161"/>
      <c r="BF73" s="161"/>
      <c r="BG73" s="161"/>
      <c r="BH73" s="161"/>
      <c r="BI73" s="338"/>
      <c r="BJ73" s="209"/>
      <c r="BK73" s="161"/>
      <c r="BL73" s="161"/>
      <c r="BM73" s="161"/>
      <c r="BN73" s="161"/>
      <c r="BO73" s="336"/>
      <c r="BP73" s="337"/>
      <c r="BQ73" s="161"/>
      <c r="BR73" s="161"/>
      <c r="BS73" s="161"/>
      <c r="BT73" s="161"/>
      <c r="BU73" s="338"/>
      <c r="BV73" s="209"/>
      <c r="BW73" s="161"/>
      <c r="BX73" s="161"/>
      <c r="BY73" s="161"/>
      <c r="BZ73" s="161"/>
      <c r="CA73" s="336"/>
      <c r="CB73" s="337"/>
      <c r="CC73" s="161"/>
      <c r="CD73" s="161"/>
      <c r="CE73" s="161"/>
      <c r="CF73" s="161"/>
      <c r="CG73" s="338"/>
      <c r="CH73" s="209"/>
      <c r="CI73" s="161"/>
      <c r="CJ73" s="161"/>
      <c r="CK73" s="161"/>
      <c r="CL73" s="161"/>
      <c r="CM73" s="369"/>
      <c r="CN73" s="161"/>
      <c r="CO73" s="161"/>
      <c r="CP73" s="161"/>
      <c r="CQ73" s="161"/>
      <c r="CR73" s="369"/>
      <c r="CS73" s="161"/>
      <c r="CT73" s="161"/>
      <c r="CU73" s="161"/>
      <c r="CV73" s="161"/>
      <c r="CW73" s="369"/>
    </row>
    <row r="74" spans="1:135" ht="15.75" customHeight="1">
      <c r="A74" s="16" t="s">
        <v>269</v>
      </c>
      <c r="B74" s="209"/>
      <c r="C74" s="161"/>
      <c r="D74" s="161"/>
      <c r="E74" s="161"/>
      <c r="F74" s="161"/>
      <c r="G74" s="336"/>
      <c r="H74" s="337"/>
      <c r="I74" s="161"/>
      <c r="J74" s="161"/>
      <c r="K74" s="161"/>
      <c r="L74" s="161"/>
      <c r="M74" s="338"/>
      <c r="N74" s="209"/>
      <c r="O74" s="161"/>
      <c r="P74" s="161"/>
      <c r="Q74" s="161"/>
      <c r="R74" s="161"/>
      <c r="S74" s="336"/>
      <c r="T74" s="337"/>
      <c r="U74" s="161"/>
      <c r="V74" s="161"/>
      <c r="W74" s="161"/>
      <c r="X74" s="161"/>
      <c r="Y74" s="338"/>
      <c r="Z74" s="209"/>
      <c r="AA74" s="161"/>
      <c r="AB74" s="161"/>
      <c r="AC74" s="161"/>
      <c r="AD74" s="161"/>
      <c r="AE74" s="336"/>
      <c r="AF74" s="337"/>
      <c r="AG74" s="161"/>
      <c r="AH74" s="161"/>
      <c r="AI74" s="161"/>
      <c r="AJ74" s="161"/>
      <c r="AK74" s="338"/>
      <c r="AL74" s="209"/>
      <c r="AM74" s="161"/>
      <c r="AN74" s="161"/>
      <c r="AO74" s="161"/>
      <c r="AP74" s="161"/>
      <c r="AQ74" s="336"/>
      <c r="AR74" s="337"/>
      <c r="AS74" s="161"/>
      <c r="AT74" s="161"/>
      <c r="AU74" s="161"/>
      <c r="AV74" s="161"/>
      <c r="AW74" s="338"/>
      <c r="AX74" s="209"/>
      <c r="AY74" s="161"/>
      <c r="AZ74" s="161"/>
      <c r="BA74" s="161"/>
      <c r="BB74" s="161"/>
      <c r="BC74" s="336"/>
      <c r="BD74" s="337"/>
      <c r="BE74" s="161"/>
      <c r="BF74" s="161"/>
      <c r="BG74" s="161"/>
      <c r="BH74" s="161"/>
      <c r="BI74" s="338"/>
      <c r="BJ74" s="209"/>
      <c r="BK74" s="161"/>
      <c r="BL74" s="161"/>
      <c r="BM74" s="161"/>
      <c r="BN74" s="161"/>
      <c r="BO74" s="336"/>
      <c r="BP74" s="337"/>
      <c r="BQ74" s="161"/>
      <c r="BR74" s="161"/>
      <c r="BS74" s="161"/>
      <c r="BT74" s="161"/>
      <c r="BU74" s="338"/>
      <c r="BV74" s="209"/>
      <c r="BW74" s="161"/>
      <c r="BX74" s="161"/>
      <c r="BY74" s="161"/>
      <c r="BZ74" s="161"/>
      <c r="CA74" s="336"/>
      <c r="CB74" s="337"/>
      <c r="CC74" s="161"/>
      <c r="CD74" s="161"/>
      <c r="CE74" s="161"/>
      <c r="CF74" s="161"/>
      <c r="CG74" s="338"/>
      <c r="CH74" s="209"/>
      <c r="CI74" s="161"/>
      <c r="CJ74" s="161"/>
      <c r="CK74" s="161"/>
      <c r="CL74" s="161"/>
      <c r="CM74" s="369"/>
      <c r="CN74" s="161"/>
      <c r="CO74" s="161"/>
      <c r="CP74" s="161"/>
      <c r="CQ74" s="161"/>
      <c r="CR74" s="369"/>
      <c r="CS74" s="161"/>
      <c r="CT74" s="161"/>
      <c r="CU74" s="161"/>
      <c r="CV74" s="161"/>
      <c r="CW74" s="369"/>
    </row>
    <row r="75" spans="1:135" s="14" customFormat="1" ht="15.75" customHeight="1">
      <c r="A75" s="79" t="s">
        <v>270</v>
      </c>
      <c r="B75" s="209">
        <v>46</v>
      </c>
      <c r="C75" s="370">
        <v>0</v>
      </c>
      <c r="D75" s="370">
        <v>0</v>
      </c>
      <c r="E75" s="370">
        <v>0</v>
      </c>
      <c r="F75" s="370">
        <v>0</v>
      </c>
      <c r="G75" s="364">
        <f t="shared" ref="G75:G84" si="216">SUM(C75:F75)</f>
        <v>0</v>
      </c>
      <c r="H75" s="371">
        <v>0</v>
      </c>
      <c r="I75" s="370">
        <v>0</v>
      </c>
      <c r="J75" s="370">
        <v>0</v>
      </c>
      <c r="K75" s="370">
        <v>0</v>
      </c>
      <c r="L75" s="365">
        <f t="shared" ref="L75:L85" si="217">SUM(H75:K75)</f>
        <v>0</v>
      </c>
      <c r="M75" s="366">
        <f t="shared" ref="M75:M85" si="218">SUM(L75,G75)</f>
        <v>0</v>
      </c>
      <c r="N75" s="209">
        <v>46</v>
      </c>
      <c r="O75" s="370">
        <v>0</v>
      </c>
      <c r="P75" s="370">
        <v>0</v>
      </c>
      <c r="Q75" s="370">
        <v>0</v>
      </c>
      <c r="R75" s="370">
        <v>0</v>
      </c>
      <c r="S75" s="364">
        <f t="shared" ref="S75:S84" si="219">SUM(O75:R75)</f>
        <v>0</v>
      </c>
      <c r="T75" s="371">
        <v>0</v>
      </c>
      <c r="U75" s="370">
        <v>0</v>
      </c>
      <c r="V75" s="370">
        <v>0</v>
      </c>
      <c r="W75" s="370">
        <v>0</v>
      </c>
      <c r="X75" s="365">
        <f t="shared" ref="X75:X85" si="220">SUM(T75:W75)</f>
        <v>0</v>
      </c>
      <c r="Y75" s="366">
        <f t="shared" ref="Y75:Y85" si="221">SUM(X75,S75)</f>
        <v>0</v>
      </c>
      <c r="Z75" s="209">
        <v>46</v>
      </c>
      <c r="AA75" s="370">
        <v>0</v>
      </c>
      <c r="AB75" s="370">
        <v>0</v>
      </c>
      <c r="AC75" s="370">
        <v>0</v>
      </c>
      <c r="AD75" s="370">
        <v>0</v>
      </c>
      <c r="AE75" s="364">
        <f t="shared" ref="AE75:AE84" si="222">SUM(AA75:AD75)</f>
        <v>0</v>
      </c>
      <c r="AF75" s="371">
        <v>0</v>
      </c>
      <c r="AG75" s="370">
        <v>0</v>
      </c>
      <c r="AH75" s="370">
        <v>0</v>
      </c>
      <c r="AI75" s="370">
        <v>0</v>
      </c>
      <c r="AJ75" s="365">
        <f t="shared" ref="AJ75:AJ85" si="223">SUM(AF75:AI75)</f>
        <v>0</v>
      </c>
      <c r="AK75" s="366">
        <f t="shared" ref="AK75:AK85" si="224">SUM(AJ75,AE75)</f>
        <v>0</v>
      </c>
      <c r="AL75" s="209">
        <v>46</v>
      </c>
      <c r="AM75" s="370">
        <v>0</v>
      </c>
      <c r="AN75" s="370">
        <v>0</v>
      </c>
      <c r="AO75" s="370">
        <v>0</v>
      </c>
      <c r="AP75" s="370">
        <v>0</v>
      </c>
      <c r="AQ75" s="364">
        <f t="shared" ref="AQ75:AQ84" si="225">SUM(AM75:AP75)</f>
        <v>0</v>
      </c>
      <c r="AR75" s="371">
        <v>0</v>
      </c>
      <c r="AS75" s="370">
        <v>0</v>
      </c>
      <c r="AT75" s="370">
        <v>0</v>
      </c>
      <c r="AU75" s="370">
        <v>0</v>
      </c>
      <c r="AV75" s="365">
        <f t="shared" ref="AV75:AV85" si="226">SUM(AR75:AU75)</f>
        <v>0</v>
      </c>
      <c r="AW75" s="366">
        <f t="shared" ref="AW75:AW85" si="227">SUM(AV75,AQ75)</f>
        <v>0</v>
      </c>
      <c r="AX75" s="209">
        <v>46</v>
      </c>
      <c r="AY75" s="370">
        <v>0</v>
      </c>
      <c r="AZ75" s="370">
        <v>0</v>
      </c>
      <c r="BA75" s="370">
        <v>0</v>
      </c>
      <c r="BB75" s="370">
        <v>0</v>
      </c>
      <c r="BC75" s="364">
        <f t="shared" ref="BC75:BC84" si="228">SUM(AY75:BB75)</f>
        <v>0</v>
      </c>
      <c r="BD75" s="371">
        <v>0</v>
      </c>
      <c r="BE75" s="370">
        <v>0</v>
      </c>
      <c r="BF75" s="370">
        <v>0</v>
      </c>
      <c r="BG75" s="370">
        <v>0</v>
      </c>
      <c r="BH75" s="365">
        <f t="shared" ref="BH75:BH85" si="229">SUM(BD75:BG75)</f>
        <v>0</v>
      </c>
      <c r="BI75" s="366">
        <f t="shared" ref="BI75:BI85" si="230">SUM(BH75,BC75)</f>
        <v>0</v>
      </c>
      <c r="BJ75" s="209">
        <v>46</v>
      </c>
      <c r="BK75" s="370"/>
      <c r="BL75" s="370"/>
      <c r="BM75" s="370"/>
      <c r="BN75" s="370"/>
      <c r="BO75" s="364">
        <f t="shared" ref="BO75:BO85" si="231">SUM(BK75:BN75)</f>
        <v>0</v>
      </c>
      <c r="BP75" s="371"/>
      <c r="BQ75" s="370"/>
      <c r="BR75" s="370"/>
      <c r="BS75" s="370"/>
      <c r="BT75" s="365">
        <f t="shared" ref="BT75:BT85" si="232">SUM(BP75:BS75)</f>
        <v>0</v>
      </c>
      <c r="BU75" s="366">
        <f t="shared" ref="BU75:BU85" si="233">SUM(BT75,BO75)</f>
        <v>0</v>
      </c>
      <c r="BV75" s="209">
        <v>46</v>
      </c>
      <c r="BW75" s="370">
        <v>0</v>
      </c>
      <c r="BX75" s="370">
        <v>0</v>
      </c>
      <c r="BY75" s="370">
        <v>0</v>
      </c>
      <c r="BZ75" s="370">
        <v>0</v>
      </c>
      <c r="CA75" s="364">
        <f t="shared" ref="CA75:CA84" si="234">SUM(BW75:BZ75)</f>
        <v>0</v>
      </c>
      <c r="CB75" s="371">
        <v>0</v>
      </c>
      <c r="CC75" s="370">
        <v>0</v>
      </c>
      <c r="CD75" s="370">
        <v>0</v>
      </c>
      <c r="CE75" s="370">
        <v>0</v>
      </c>
      <c r="CF75" s="365">
        <f t="shared" ref="CF75:CF85" si="235">SUM(CB75:CE75)</f>
        <v>0</v>
      </c>
      <c r="CG75" s="366">
        <f t="shared" ref="CG75:CG85" si="236">SUM(CF75,CA75)</f>
        <v>0</v>
      </c>
      <c r="CH75" s="209">
        <v>46</v>
      </c>
      <c r="CI75" s="365">
        <f t="shared" ref="CI75:CL85" si="237">+C75+O75+AA75+AM75+AY75+BK75+BW75</f>
        <v>0</v>
      </c>
      <c r="CJ75" s="365">
        <f t="shared" si="237"/>
        <v>0</v>
      </c>
      <c r="CK75" s="365">
        <f t="shared" si="237"/>
        <v>0</v>
      </c>
      <c r="CL75" s="365">
        <f t="shared" si="237"/>
        <v>0</v>
      </c>
      <c r="CM75" s="367">
        <f t="shared" ref="CM75:CM85" si="238">SUM(G75,S75,BO75,CA75)</f>
        <v>0</v>
      </c>
      <c r="CN75" s="365">
        <f t="shared" ref="CN75:CQ85" si="239">+H75+T75+AF75+AR75+BD75+BP75+CB75</f>
        <v>0</v>
      </c>
      <c r="CO75" s="365">
        <f t="shared" si="239"/>
        <v>0</v>
      </c>
      <c r="CP75" s="365">
        <f t="shared" si="239"/>
        <v>0</v>
      </c>
      <c r="CQ75" s="365">
        <f t="shared" si="239"/>
        <v>0</v>
      </c>
      <c r="CR75" s="367">
        <f t="shared" ref="CR75:CR85" si="240">SUM(L75,X75,BT75,CF75)</f>
        <v>0</v>
      </c>
      <c r="CS75" s="365">
        <f t="shared" ref="CS75:CV85" si="241">CI75+CN75</f>
        <v>0</v>
      </c>
      <c r="CT75" s="365">
        <f t="shared" si="241"/>
        <v>0</v>
      </c>
      <c r="CU75" s="365">
        <f t="shared" si="241"/>
        <v>0</v>
      </c>
      <c r="CV75" s="365">
        <f t="shared" si="241"/>
        <v>0</v>
      </c>
      <c r="CW75" s="367">
        <f t="shared" ref="CW75:CW85" si="242">SUM(CG75,BU75,Y75,M75)</f>
        <v>0</v>
      </c>
      <c r="CX75" s="284"/>
      <c r="CY75" s="284"/>
      <c r="CZ75" s="284"/>
      <c r="DA75" s="284"/>
      <c r="DB75" s="284"/>
      <c r="DC75" s="284"/>
      <c r="DD75" s="284"/>
      <c r="DE75" s="284"/>
      <c r="DF75" s="284"/>
      <c r="DG75" s="284"/>
      <c r="DH75" s="284"/>
      <c r="DI75" s="284"/>
      <c r="DJ75" s="284"/>
      <c r="DK75" s="284"/>
      <c r="DL75" s="284"/>
      <c r="DM75" s="284"/>
      <c r="DN75" s="284"/>
      <c r="DO75" s="284"/>
      <c r="DP75" s="284"/>
      <c r="DQ75" s="284"/>
      <c r="DR75" s="284"/>
      <c r="DS75" s="284"/>
      <c r="DT75" s="284"/>
      <c r="DU75" s="284"/>
      <c r="DV75" s="284"/>
      <c r="DW75" s="284"/>
      <c r="DX75" s="284"/>
      <c r="DY75" s="284"/>
      <c r="DZ75" s="284"/>
      <c r="EA75" s="284"/>
      <c r="EB75" s="284"/>
      <c r="EC75" s="284"/>
      <c r="ED75" s="284"/>
      <c r="EE75" s="284"/>
    </row>
    <row r="76" spans="1:135" ht="15.75" customHeight="1">
      <c r="A76" s="79" t="s">
        <v>272</v>
      </c>
      <c r="B76" s="209">
        <v>47</v>
      </c>
      <c r="C76" s="370"/>
      <c r="D76" s="370"/>
      <c r="E76" s="370"/>
      <c r="F76" s="370"/>
      <c r="G76" s="364">
        <f t="shared" si="216"/>
        <v>0</v>
      </c>
      <c r="H76" s="371"/>
      <c r="I76" s="370"/>
      <c r="J76" s="370"/>
      <c r="K76" s="370"/>
      <c r="L76" s="365">
        <f t="shared" si="217"/>
        <v>0</v>
      </c>
      <c r="M76" s="366">
        <f t="shared" si="218"/>
        <v>0</v>
      </c>
      <c r="N76" s="209">
        <v>47</v>
      </c>
      <c r="O76" s="370"/>
      <c r="P76" s="370"/>
      <c r="Q76" s="370"/>
      <c r="R76" s="370"/>
      <c r="S76" s="364">
        <f t="shared" si="219"/>
        <v>0</v>
      </c>
      <c r="T76" s="371"/>
      <c r="U76" s="370"/>
      <c r="V76" s="370"/>
      <c r="W76" s="370"/>
      <c r="X76" s="365">
        <f t="shared" si="220"/>
        <v>0</v>
      </c>
      <c r="Y76" s="366">
        <f t="shared" si="221"/>
        <v>0</v>
      </c>
      <c r="Z76" s="209">
        <v>47</v>
      </c>
      <c r="AA76" s="370"/>
      <c r="AB76" s="370"/>
      <c r="AC76" s="370"/>
      <c r="AD76" s="370"/>
      <c r="AE76" s="364">
        <f t="shared" si="222"/>
        <v>0</v>
      </c>
      <c r="AF76" s="371"/>
      <c r="AG76" s="370"/>
      <c r="AH76" s="370"/>
      <c r="AI76" s="370"/>
      <c r="AJ76" s="365">
        <f t="shared" si="223"/>
        <v>0</v>
      </c>
      <c r="AK76" s="366">
        <f t="shared" si="224"/>
        <v>0</v>
      </c>
      <c r="AL76" s="209">
        <v>47</v>
      </c>
      <c r="AM76" s="370"/>
      <c r="AN76" s="370"/>
      <c r="AO76" s="370"/>
      <c r="AP76" s="370"/>
      <c r="AQ76" s="364">
        <f t="shared" si="225"/>
        <v>0</v>
      </c>
      <c r="AR76" s="371"/>
      <c r="AS76" s="370"/>
      <c r="AT76" s="370"/>
      <c r="AU76" s="370"/>
      <c r="AV76" s="365">
        <f t="shared" si="226"/>
        <v>0</v>
      </c>
      <c r="AW76" s="366">
        <f t="shared" si="227"/>
        <v>0</v>
      </c>
      <c r="AX76" s="209">
        <v>47</v>
      </c>
      <c r="AY76" s="370"/>
      <c r="AZ76" s="370"/>
      <c r="BA76" s="370"/>
      <c r="BB76" s="370"/>
      <c r="BC76" s="364">
        <f t="shared" si="228"/>
        <v>0</v>
      </c>
      <c r="BD76" s="371"/>
      <c r="BE76" s="370"/>
      <c r="BF76" s="370"/>
      <c r="BG76" s="370"/>
      <c r="BH76" s="365">
        <f t="shared" si="229"/>
        <v>0</v>
      </c>
      <c r="BI76" s="366">
        <f t="shared" si="230"/>
        <v>0</v>
      </c>
      <c r="BJ76" s="209">
        <v>47</v>
      </c>
      <c r="BK76" s="370"/>
      <c r="BL76" s="370"/>
      <c r="BM76" s="370"/>
      <c r="BN76" s="370"/>
      <c r="BO76" s="364">
        <f t="shared" si="231"/>
        <v>0</v>
      </c>
      <c r="BP76" s="371"/>
      <c r="BQ76" s="370"/>
      <c r="BR76" s="370"/>
      <c r="BS76" s="370"/>
      <c r="BT76" s="365">
        <f t="shared" si="232"/>
        <v>0</v>
      </c>
      <c r="BU76" s="366">
        <f t="shared" si="233"/>
        <v>0</v>
      </c>
      <c r="BV76" s="209">
        <v>47</v>
      </c>
      <c r="BW76" s="370"/>
      <c r="BX76" s="370"/>
      <c r="BY76" s="370"/>
      <c r="BZ76" s="370"/>
      <c r="CA76" s="364">
        <f t="shared" si="234"/>
        <v>0</v>
      </c>
      <c r="CB76" s="371"/>
      <c r="CC76" s="370"/>
      <c r="CD76" s="370"/>
      <c r="CE76" s="370"/>
      <c r="CF76" s="365">
        <f t="shared" si="235"/>
        <v>0</v>
      </c>
      <c r="CG76" s="366">
        <f t="shared" si="236"/>
        <v>0</v>
      </c>
      <c r="CH76" s="209">
        <v>47</v>
      </c>
      <c r="CI76" s="365">
        <f t="shared" si="237"/>
        <v>0</v>
      </c>
      <c r="CJ76" s="365">
        <f t="shared" si="237"/>
        <v>0</v>
      </c>
      <c r="CK76" s="365">
        <f t="shared" si="237"/>
        <v>0</v>
      </c>
      <c r="CL76" s="365">
        <f t="shared" si="237"/>
        <v>0</v>
      </c>
      <c r="CM76" s="367">
        <f t="shared" si="238"/>
        <v>0</v>
      </c>
      <c r="CN76" s="365">
        <f t="shared" si="239"/>
        <v>0</v>
      </c>
      <c r="CO76" s="365">
        <f t="shared" si="239"/>
        <v>0</v>
      </c>
      <c r="CP76" s="365">
        <f t="shared" si="239"/>
        <v>0</v>
      </c>
      <c r="CQ76" s="365">
        <f t="shared" si="239"/>
        <v>0</v>
      </c>
      <c r="CR76" s="367">
        <f t="shared" si="240"/>
        <v>0</v>
      </c>
      <c r="CS76" s="365">
        <f t="shared" si="241"/>
        <v>0</v>
      </c>
      <c r="CT76" s="365">
        <f t="shared" si="241"/>
        <v>0</v>
      </c>
      <c r="CU76" s="365">
        <f t="shared" si="241"/>
        <v>0</v>
      </c>
      <c r="CV76" s="365">
        <f t="shared" si="241"/>
        <v>0</v>
      </c>
      <c r="CW76" s="367">
        <f t="shared" si="242"/>
        <v>0</v>
      </c>
    </row>
    <row r="77" spans="1:135" ht="15.75" customHeight="1">
      <c r="A77" s="79" t="s">
        <v>274</v>
      </c>
      <c r="B77" s="209">
        <v>48</v>
      </c>
      <c r="C77" s="370"/>
      <c r="D77" s="370"/>
      <c r="E77" s="370"/>
      <c r="F77" s="370"/>
      <c r="G77" s="364">
        <f t="shared" si="216"/>
        <v>0</v>
      </c>
      <c r="H77" s="371"/>
      <c r="I77" s="370"/>
      <c r="J77" s="370"/>
      <c r="K77" s="370"/>
      <c r="L77" s="365">
        <f t="shared" si="217"/>
        <v>0</v>
      </c>
      <c r="M77" s="366">
        <f t="shared" si="218"/>
        <v>0</v>
      </c>
      <c r="N77" s="209">
        <v>48</v>
      </c>
      <c r="O77" s="370"/>
      <c r="P77" s="370"/>
      <c r="Q77" s="370"/>
      <c r="R77" s="370"/>
      <c r="S77" s="364">
        <f t="shared" si="219"/>
        <v>0</v>
      </c>
      <c r="T77" s="371"/>
      <c r="U77" s="370"/>
      <c r="V77" s="370"/>
      <c r="W77" s="370"/>
      <c r="X77" s="365">
        <f t="shared" si="220"/>
        <v>0</v>
      </c>
      <c r="Y77" s="366">
        <f t="shared" si="221"/>
        <v>0</v>
      </c>
      <c r="Z77" s="209">
        <v>48</v>
      </c>
      <c r="AA77" s="370"/>
      <c r="AB77" s="370"/>
      <c r="AC77" s="370"/>
      <c r="AD77" s="370"/>
      <c r="AE77" s="364">
        <f t="shared" si="222"/>
        <v>0</v>
      </c>
      <c r="AF77" s="371"/>
      <c r="AG77" s="370"/>
      <c r="AH77" s="370"/>
      <c r="AI77" s="370"/>
      <c r="AJ77" s="365">
        <f t="shared" si="223"/>
        <v>0</v>
      </c>
      <c r="AK77" s="366">
        <f t="shared" si="224"/>
        <v>0</v>
      </c>
      <c r="AL77" s="209">
        <v>48</v>
      </c>
      <c r="AM77" s="370"/>
      <c r="AN77" s="370"/>
      <c r="AO77" s="370"/>
      <c r="AP77" s="370"/>
      <c r="AQ77" s="364">
        <f t="shared" si="225"/>
        <v>0</v>
      </c>
      <c r="AR77" s="371"/>
      <c r="AS77" s="370"/>
      <c r="AT77" s="370"/>
      <c r="AU77" s="370"/>
      <c r="AV77" s="365">
        <f t="shared" si="226"/>
        <v>0</v>
      </c>
      <c r="AW77" s="366">
        <f t="shared" si="227"/>
        <v>0</v>
      </c>
      <c r="AX77" s="209">
        <v>48</v>
      </c>
      <c r="AY77" s="370"/>
      <c r="AZ77" s="370"/>
      <c r="BA77" s="370"/>
      <c r="BB77" s="370"/>
      <c r="BC77" s="364">
        <f t="shared" si="228"/>
        <v>0</v>
      </c>
      <c r="BD77" s="371"/>
      <c r="BE77" s="370"/>
      <c r="BF77" s="370"/>
      <c r="BG77" s="370"/>
      <c r="BH77" s="365">
        <f t="shared" si="229"/>
        <v>0</v>
      </c>
      <c r="BI77" s="366">
        <f t="shared" si="230"/>
        <v>0</v>
      </c>
      <c r="BJ77" s="209">
        <v>48</v>
      </c>
      <c r="BK77" s="370"/>
      <c r="BL77" s="370"/>
      <c r="BM77" s="370"/>
      <c r="BN77" s="370"/>
      <c r="BO77" s="364">
        <f t="shared" si="231"/>
        <v>0</v>
      </c>
      <c r="BP77" s="371"/>
      <c r="BQ77" s="370"/>
      <c r="BR77" s="370"/>
      <c r="BS77" s="370"/>
      <c r="BT77" s="365">
        <f t="shared" si="232"/>
        <v>0</v>
      </c>
      <c r="BU77" s="366">
        <f t="shared" si="233"/>
        <v>0</v>
      </c>
      <c r="BV77" s="209">
        <v>48</v>
      </c>
      <c r="BW77" s="370"/>
      <c r="BX77" s="370"/>
      <c r="BY77" s="370"/>
      <c r="BZ77" s="370"/>
      <c r="CA77" s="364">
        <f t="shared" si="234"/>
        <v>0</v>
      </c>
      <c r="CB77" s="371"/>
      <c r="CC77" s="370"/>
      <c r="CD77" s="370"/>
      <c r="CE77" s="370"/>
      <c r="CF77" s="365">
        <f t="shared" si="235"/>
        <v>0</v>
      </c>
      <c r="CG77" s="366">
        <f t="shared" si="236"/>
        <v>0</v>
      </c>
      <c r="CH77" s="209">
        <v>48</v>
      </c>
      <c r="CI77" s="365">
        <f t="shared" si="237"/>
        <v>0</v>
      </c>
      <c r="CJ77" s="365">
        <f t="shared" si="237"/>
        <v>0</v>
      </c>
      <c r="CK77" s="365">
        <f t="shared" si="237"/>
        <v>0</v>
      </c>
      <c r="CL77" s="365">
        <f t="shared" si="237"/>
        <v>0</v>
      </c>
      <c r="CM77" s="367">
        <f t="shared" si="238"/>
        <v>0</v>
      </c>
      <c r="CN77" s="365">
        <f t="shared" si="239"/>
        <v>0</v>
      </c>
      <c r="CO77" s="365">
        <f t="shared" si="239"/>
        <v>0</v>
      </c>
      <c r="CP77" s="365">
        <f t="shared" si="239"/>
        <v>0</v>
      </c>
      <c r="CQ77" s="365">
        <f t="shared" si="239"/>
        <v>0</v>
      </c>
      <c r="CR77" s="367">
        <f t="shared" si="240"/>
        <v>0</v>
      </c>
      <c r="CS77" s="365">
        <f t="shared" si="241"/>
        <v>0</v>
      </c>
      <c r="CT77" s="365">
        <f t="shared" si="241"/>
        <v>0</v>
      </c>
      <c r="CU77" s="365">
        <f t="shared" si="241"/>
        <v>0</v>
      </c>
      <c r="CV77" s="365">
        <f t="shared" si="241"/>
        <v>0</v>
      </c>
      <c r="CW77" s="367">
        <f t="shared" si="242"/>
        <v>0</v>
      </c>
    </row>
    <row r="78" spans="1:135" ht="15.75" customHeight="1">
      <c r="A78" s="79" t="s">
        <v>276</v>
      </c>
      <c r="B78" s="209">
        <v>49</v>
      </c>
      <c r="C78" s="370"/>
      <c r="D78" s="370"/>
      <c r="E78" s="370"/>
      <c r="F78" s="370"/>
      <c r="G78" s="364">
        <f t="shared" si="216"/>
        <v>0</v>
      </c>
      <c r="H78" s="371"/>
      <c r="I78" s="370"/>
      <c r="J78" s="370"/>
      <c r="K78" s="370"/>
      <c r="L78" s="365">
        <f t="shared" si="217"/>
        <v>0</v>
      </c>
      <c r="M78" s="366">
        <f t="shared" si="218"/>
        <v>0</v>
      </c>
      <c r="N78" s="209">
        <v>49</v>
      </c>
      <c r="O78" s="370"/>
      <c r="P78" s="370"/>
      <c r="Q78" s="370"/>
      <c r="R78" s="370"/>
      <c r="S78" s="364">
        <f t="shared" si="219"/>
        <v>0</v>
      </c>
      <c r="T78" s="371"/>
      <c r="U78" s="370"/>
      <c r="V78" s="370"/>
      <c r="W78" s="370"/>
      <c r="X78" s="365">
        <f t="shared" si="220"/>
        <v>0</v>
      </c>
      <c r="Y78" s="366">
        <f t="shared" si="221"/>
        <v>0</v>
      </c>
      <c r="Z78" s="209">
        <v>49</v>
      </c>
      <c r="AA78" s="370"/>
      <c r="AB78" s="370"/>
      <c r="AC78" s="370"/>
      <c r="AD78" s="370"/>
      <c r="AE78" s="364">
        <f t="shared" si="222"/>
        <v>0</v>
      </c>
      <c r="AF78" s="371"/>
      <c r="AG78" s="370"/>
      <c r="AH78" s="370"/>
      <c r="AI78" s="370"/>
      <c r="AJ78" s="365">
        <f t="shared" si="223"/>
        <v>0</v>
      </c>
      <c r="AK78" s="366">
        <f t="shared" si="224"/>
        <v>0</v>
      </c>
      <c r="AL78" s="209">
        <v>49</v>
      </c>
      <c r="AM78" s="370"/>
      <c r="AN78" s="370"/>
      <c r="AO78" s="370"/>
      <c r="AP78" s="370"/>
      <c r="AQ78" s="364">
        <f t="shared" si="225"/>
        <v>0</v>
      </c>
      <c r="AR78" s="371"/>
      <c r="AS78" s="370"/>
      <c r="AT78" s="370"/>
      <c r="AU78" s="370"/>
      <c r="AV78" s="365">
        <f t="shared" si="226"/>
        <v>0</v>
      </c>
      <c r="AW78" s="366">
        <f t="shared" si="227"/>
        <v>0</v>
      </c>
      <c r="AX78" s="209">
        <v>49</v>
      </c>
      <c r="AY78" s="370"/>
      <c r="AZ78" s="370"/>
      <c r="BA78" s="370"/>
      <c r="BB78" s="370"/>
      <c r="BC78" s="364">
        <f t="shared" si="228"/>
        <v>0</v>
      </c>
      <c r="BD78" s="371"/>
      <c r="BE78" s="370"/>
      <c r="BF78" s="370"/>
      <c r="BG78" s="370"/>
      <c r="BH78" s="365">
        <f t="shared" si="229"/>
        <v>0</v>
      </c>
      <c r="BI78" s="366">
        <f t="shared" si="230"/>
        <v>0</v>
      </c>
      <c r="BJ78" s="209">
        <v>49</v>
      </c>
      <c r="BK78" s="370"/>
      <c r="BL78" s="370"/>
      <c r="BM78" s="370"/>
      <c r="BN78" s="370"/>
      <c r="BO78" s="364">
        <f t="shared" si="231"/>
        <v>0</v>
      </c>
      <c r="BP78" s="371"/>
      <c r="BQ78" s="370"/>
      <c r="BR78" s="370"/>
      <c r="BS78" s="370"/>
      <c r="BT78" s="365">
        <f t="shared" si="232"/>
        <v>0</v>
      </c>
      <c r="BU78" s="366">
        <f t="shared" si="233"/>
        <v>0</v>
      </c>
      <c r="BV78" s="209">
        <v>49</v>
      </c>
      <c r="BW78" s="370"/>
      <c r="BX78" s="370"/>
      <c r="BY78" s="370"/>
      <c r="BZ78" s="370"/>
      <c r="CA78" s="364">
        <f t="shared" si="234"/>
        <v>0</v>
      </c>
      <c r="CB78" s="371"/>
      <c r="CC78" s="370"/>
      <c r="CD78" s="370"/>
      <c r="CE78" s="370"/>
      <c r="CF78" s="365">
        <f t="shared" si="235"/>
        <v>0</v>
      </c>
      <c r="CG78" s="366">
        <f t="shared" si="236"/>
        <v>0</v>
      </c>
      <c r="CH78" s="209">
        <v>49</v>
      </c>
      <c r="CI78" s="365">
        <f t="shared" si="237"/>
        <v>0</v>
      </c>
      <c r="CJ78" s="365">
        <f t="shared" si="237"/>
        <v>0</v>
      </c>
      <c r="CK78" s="365">
        <f t="shared" si="237"/>
        <v>0</v>
      </c>
      <c r="CL78" s="365">
        <f t="shared" si="237"/>
        <v>0</v>
      </c>
      <c r="CM78" s="367">
        <f t="shared" si="238"/>
        <v>0</v>
      </c>
      <c r="CN78" s="365">
        <f t="shared" si="239"/>
        <v>0</v>
      </c>
      <c r="CO78" s="365">
        <f t="shared" si="239"/>
        <v>0</v>
      </c>
      <c r="CP78" s="365">
        <f t="shared" si="239"/>
        <v>0</v>
      </c>
      <c r="CQ78" s="365">
        <f t="shared" si="239"/>
        <v>0</v>
      </c>
      <c r="CR78" s="367">
        <f t="shared" si="240"/>
        <v>0</v>
      </c>
      <c r="CS78" s="365">
        <f t="shared" si="241"/>
        <v>0</v>
      </c>
      <c r="CT78" s="365">
        <f t="shared" si="241"/>
        <v>0</v>
      </c>
      <c r="CU78" s="365">
        <f t="shared" si="241"/>
        <v>0</v>
      </c>
      <c r="CV78" s="365">
        <f t="shared" si="241"/>
        <v>0</v>
      </c>
      <c r="CW78" s="367">
        <f t="shared" si="242"/>
        <v>0</v>
      </c>
    </row>
    <row r="79" spans="1:135" ht="15.75" customHeight="1">
      <c r="A79" s="79" t="s">
        <v>278</v>
      </c>
      <c r="B79" s="209">
        <v>50</v>
      </c>
      <c r="C79" s="370"/>
      <c r="D79" s="370"/>
      <c r="E79" s="370"/>
      <c r="F79" s="370"/>
      <c r="G79" s="364">
        <f t="shared" si="216"/>
        <v>0</v>
      </c>
      <c r="H79" s="371"/>
      <c r="I79" s="370"/>
      <c r="J79" s="370"/>
      <c r="K79" s="370"/>
      <c r="L79" s="365">
        <f t="shared" si="217"/>
        <v>0</v>
      </c>
      <c r="M79" s="366">
        <f t="shared" si="218"/>
        <v>0</v>
      </c>
      <c r="N79" s="209">
        <v>50</v>
      </c>
      <c r="O79" s="370"/>
      <c r="P79" s="370"/>
      <c r="Q79" s="370"/>
      <c r="R79" s="370"/>
      <c r="S79" s="364">
        <f t="shared" si="219"/>
        <v>0</v>
      </c>
      <c r="T79" s="371"/>
      <c r="U79" s="370"/>
      <c r="V79" s="370"/>
      <c r="W79" s="370"/>
      <c r="X79" s="365">
        <f t="shared" si="220"/>
        <v>0</v>
      </c>
      <c r="Y79" s="366">
        <f t="shared" si="221"/>
        <v>0</v>
      </c>
      <c r="Z79" s="209">
        <v>50</v>
      </c>
      <c r="AA79" s="370"/>
      <c r="AB79" s="370"/>
      <c r="AC79" s="370"/>
      <c r="AD79" s="370"/>
      <c r="AE79" s="364">
        <f t="shared" si="222"/>
        <v>0</v>
      </c>
      <c r="AF79" s="371"/>
      <c r="AG79" s="370"/>
      <c r="AH79" s="370"/>
      <c r="AI79" s="370"/>
      <c r="AJ79" s="365">
        <f t="shared" si="223"/>
        <v>0</v>
      </c>
      <c r="AK79" s="366">
        <f t="shared" si="224"/>
        <v>0</v>
      </c>
      <c r="AL79" s="209">
        <v>50</v>
      </c>
      <c r="AM79" s="370"/>
      <c r="AN79" s="370"/>
      <c r="AO79" s="370"/>
      <c r="AP79" s="370"/>
      <c r="AQ79" s="364">
        <f t="shared" si="225"/>
        <v>0</v>
      </c>
      <c r="AR79" s="371"/>
      <c r="AS79" s="370"/>
      <c r="AT79" s="370"/>
      <c r="AU79" s="370"/>
      <c r="AV79" s="365">
        <f t="shared" si="226"/>
        <v>0</v>
      </c>
      <c r="AW79" s="366">
        <f t="shared" si="227"/>
        <v>0</v>
      </c>
      <c r="AX79" s="209">
        <v>50</v>
      </c>
      <c r="AY79" s="370"/>
      <c r="AZ79" s="370"/>
      <c r="BA79" s="370"/>
      <c r="BB79" s="370"/>
      <c r="BC79" s="364">
        <f t="shared" si="228"/>
        <v>0</v>
      </c>
      <c r="BD79" s="371"/>
      <c r="BE79" s="370"/>
      <c r="BF79" s="370"/>
      <c r="BG79" s="370"/>
      <c r="BH79" s="365">
        <f t="shared" si="229"/>
        <v>0</v>
      </c>
      <c r="BI79" s="366">
        <f t="shared" si="230"/>
        <v>0</v>
      </c>
      <c r="BJ79" s="209">
        <v>50</v>
      </c>
      <c r="BK79" s="370"/>
      <c r="BL79" s="370"/>
      <c r="BM79" s="370"/>
      <c r="BN79" s="370"/>
      <c r="BO79" s="364">
        <f t="shared" si="231"/>
        <v>0</v>
      </c>
      <c r="BP79" s="371"/>
      <c r="BQ79" s="370"/>
      <c r="BR79" s="370"/>
      <c r="BS79" s="370"/>
      <c r="BT79" s="365">
        <f t="shared" si="232"/>
        <v>0</v>
      </c>
      <c r="BU79" s="366">
        <f t="shared" si="233"/>
        <v>0</v>
      </c>
      <c r="BV79" s="209">
        <v>50</v>
      </c>
      <c r="BW79" s="370"/>
      <c r="BX79" s="370"/>
      <c r="BY79" s="370"/>
      <c r="BZ79" s="370"/>
      <c r="CA79" s="364">
        <f t="shared" si="234"/>
        <v>0</v>
      </c>
      <c r="CB79" s="371"/>
      <c r="CC79" s="370"/>
      <c r="CD79" s="370"/>
      <c r="CE79" s="370"/>
      <c r="CF79" s="365">
        <f t="shared" si="235"/>
        <v>0</v>
      </c>
      <c r="CG79" s="366">
        <f t="shared" si="236"/>
        <v>0</v>
      </c>
      <c r="CH79" s="209">
        <v>50</v>
      </c>
      <c r="CI79" s="365">
        <f t="shared" si="237"/>
        <v>0</v>
      </c>
      <c r="CJ79" s="365">
        <f t="shared" si="237"/>
        <v>0</v>
      </c>
      <c r="CK79" s="365">
        <f t="shared" si="237"/>
        <v>0</v>
      </c>
      <c r="CL79" s="365">
        <f t="shared" si="237"/>
        <v>0</v>
      </c>
      <c r="CM79" s="367">
        <f t="shared" si="238"/>
        <v>0</v>
      </c>
      <c r="CN79" s="365">
        <f t="shared" si="239"/>
        <v>0</v>
      </c>
      <c r="CO79" s="365">
        <f t="shared" si="239"/>
        <v>0</v>
      </c>
      <c r="CP79" s="365">
        <f t="shared" si="239"/>
        <v>0</v>
      </c>
      <c r="CQ79" s="365">
        <f t="shared" si="239"/>
        <v>0</v>
      </c>
      <c r="CR79" s="367">
        <f t="shared" si="240"/>
        <v>0</v>
      </c>
      <c r="CS79" s="365">
        <f t="shared" si="241"/>
        <v>0</v>
      </c>
      <c r="CT79" s="365">
        <f t="shared" si="241"/>
        <v>0</v>
      </c>
      <c r="CU79" s="365">
        <f t="shared" si="241"/>
        <v>0</v>
      </c>
      <c r="CV79" s="365">
        <f t="shared" si="241"/>
        <v>0</v>
      </c>
      <c r="CW79" s="367">
        <f t="shared" si="242"/>
        <v>0</v>
      </c>
    </row>
    <row r="80" spans="1:135" ht="15.75" customHeight="1">
      <c r="A80" s="79" t="s">
        <v>280</v>
      </c>
      <c r="B80" s="209">
        <v>51</v>
      </c>
      <c r="C80" s="370">
        <v>0</v>
      </c>
      <c r="D80" s="370">
        <v>0</v>
      </c>
      <c r="E80" s="370">
        <v>0</v>
      </c>
      <c r="F80" s="370">
        <v>0</v>
      </c>
      <c r="G80" s="364">
        <f t="shared" si="216"/>
        <v>0</v>
      </c>
      <c r="H80" s="371">
        <v>0</v>
      </c>
      <c r="I80" s="370">
        <v>0</v>
      </c>
      <c r="J80" s="370">
        <v>0</v>
      </c>
      <c r="K80" s="370">
        <v>0</v>
      </c>
      <c r="L80" s="365">
        <f t="shared" si="217"/>
        <v>0</v>
      </c>
      <c r="M80" s="366">
        <f t="shared" si="218"/>
        <v>0</v>
      </c>
      <c r="N80" s="209">
        <v>51</v>
      </c>
      <c r="O80" s="370">
        <v>0</v>
      </c>
      <c r="P80" s="370">
        <v>0</v>
      </c>
      <c r="Q80" s="370">
        <v>0</v>
      </c>
      <c r="R80" s="370">
        <v>0</v>
      </c>
      <c r="S80" s="364">
        <f t="shared" si="219"/>
        <v>0</v>
      </c>
      <c r="T80" s="371">
        <v>0</v>
      </c>
      <c r="U80" s="370">
        <v>0</v>
      </c>
      <c r="V80" s="370">
        <v>0</v>
      </c>
      <c r="W80" s="370">
        <v>0</v>
      </c>
      <c r="X80" s="365">
        <f t="shared" si="220"/>
        <v>0</v>
      </c>
      <c r="Y80" s="366">
        <f t="shared" si="221"/>
        <v>0</v>
      </c>
      <c r="Z80" s="209">
        <v>51</v>
      </c>
      <c r="AA80" s="370">
        <v>0</v>
      </c>
      <c r="AB80" s="370">
        <v>0</v>
      </c>
      <c r="AC80" s="370">
        <v>0</v>
      </c>
      <c r="AD80" s="370">
        <v>0</v>
      </c>
      <c r="AE80" s="364">
        <f t="shared" si="222"/>
        <v>0</v>
      </c>
      <c r="AF80" s="371">
        <v>0</v>
      </c>
      <c r="AG80" s="370">
        <v>0</v>
      </c>
      <c r="AH80" s="370">
        <v>0</v>
      </c>
      <c r="AI80" s="370">
        <v>0</v>
      </c>
      <c r="AJ80" s="365">
        <f t="shared" si="223"/>
        <v>0</v>
      </c>
      <c r="AK80" s="366">
        <f t="shared" si="224"/>
        <v>0</v>
      </c>
      <c r="AL80" s="209">
        <v>51</v>
      </c>
      <c r="AM80" s="370">
        <v>0</v>
      </c>
      <c r="AN80" s="370">
        <v>0</v>
      </c>
      <c r="AO80" s="370">
        <v>0</v>
      </c>
      <c r="AP80" s="370">
        <v>0</v>
      </c>
      <c r="AQ80" s="364">
        <f t="shared" si="225"/>
        <v>0</v>
      </c>
      <c r="AR80" s="371">
        <v>0</v>
      </c>
      <c r="AS80" s="370">
        <v>0</v>
      </c>
      <c r="AT80" s="370">
        <v>0</v>
      </c>
      <c r="AU80" s="370">
        <v>0</v>
      </c>
      <c r="AV80" s="365">
        <f t="shared" si="226"/>
        <v>0</v>
      </c>
      <c r="AW80" s="366">
        <f t="shared" si="227"/>
        <v>0</v>
      </c>
      <c r="AX80" s="209">
        <v>51</v>
      </c>
      <c r="AY80" s="370">
        <v>0</v>
      </c>
      <c r="AZ80" s="370">
        <v>0</v>
      </c>
      <c r="BA80" s="370">
        <v>0</v>
      </c>
      <c r="BB80" s="370">
        <v>0</v>
      </c>
      <c r="BC80" s="364">
        <f t="shared" si="228"/>
        <v>0</v>
      </c>
      <c r="BD80" s="371">
        <v>0</v>
      </c>
      <c r="BE80" s="370">
        <v>0</v>
      </c>
      <c r="BF80" s="370">
        <v>0</v>
      </c>
      <c r="BG80" s="370">
        <v>0</v>
      </c>
      <c r="BH80" s="365">
        <f t="shared" si="229"/>
        <v>0</v>
      </c>
      <c r="BI80" s="366">
        <f t="shared" si="230"/>
        <v>0</v>
      </c>
      <c r="BJ80" s="209">
        <v>51</v>
      </c>
      <c r="BK80" s="370"/>
      <c r="BL80" s="370"/>
      <c r="BM80" s="370"/>
      <c r="BN80" s="370"/>
      <c r="BO80" s="364">
        <f t="shared" si="231"/>
        <v>0</v>
      </c>
      <c r="BP80" s="371"/>
      <c r="BQ80" s="370"/>
      <c r="BR80" s="370"/>
      <c r="BS80" s="370"/>
      <c r="BT80" s="365">
        <f t="shared" si="232"/>
        <v>0</v>
      </c>
      <c r="BU80" s="366">
        <f t="shared" si="233"/>
        <v>0</v>
      </c>
      <c r="BV80" s="209">
        <v>51</v>
      </c>
      <c r="BW80" s="370">
        <v>0</v>
      </c>
      <c r="BX80" s="370">
        <v>0</v>
      </c>
      <c r="BY80" s="370">
        <v>0</v>
      </c>
      <c r="BZ80" s="370">
        <v>0</v>
      </c>
      <c r="CA80" s="364">
        <f t="shared" si="234"/>
        <v>0</v>
      </c>
      <c r="CB80" s="371">
        <v>0</v>
      </c>
      <c r="CC80" s="370">
        <v>0</v>
      </c>
      <c r="CD80" s="370">
        <v>0</v>
      </c>
      <c r="CE80" s="370">
        <v>0</v>
      </c>
      <c r="CF80" s="365">
        <f t="shared" si="235"/>
        <v>0</v>
      </c>
      <c r="CG80" s="366">
        <f t="shared" si="236"/>
        <v>0</v>
      </c>
      <c r="CH80" s="209">
        <v>51</v>
      </c>
      <c r="CI80" s="365">
        <f t="shared" si="237"/>
        <v>0</v>
      </c>
      <c r="CJ80" s="365">
        <f t="shared" si="237"/>
        <v>0</v>
      </c>
      <c r="CK80" s="365">
        <f t="shared" si="237"/>
        <v>0</v>
      </c>
      <c r="CL80" s="365">
        <f t="shared" si="237"/>
        <v>0</v>
      </c>
      <c r="CM80" s="367">
        <f t="shared" si="238"/>
        <v>0</v>
      </c>
      <c r="CN80" s="365">
        <f t="shared" si="239"/>
        <v>0</v>
      </c>
      <c r="CO80" s="365">
        <f t="shared" si="239"/>
        <v>0</v>
      </c>
      <c r="CP80" s="365">
        <f t="shared" si="239"/>
        <v>0</v>
      </c>
      <c r="CQ80" s="365">
        <f t="shared" si="239"/>
        <v>0</v>
      </c>
      <c r="CR80" s="367">
        <f t="shared" si="240"/>
        <v>0</v>
      </c>
      <c r="CS80" s="365">
        <f t="shared" si="241"/>
        <v>0</v>
      </c>
      <c r="CT80" s="365">
        <f t="shared" si="241"/>
        <v>0</v>
      </c>
      <c r="CU80" s="365">
        <f t="shared" si="241"/>
        <v>0</v>
      </c>
      <c r="CV80" s="365">
        <f t="shared" si="241"/>
        <v>0</v>
      </c>
      <c r="CW80" s="367">
        <f t="shared" si="242"/>
        <v>0</v>
      </c>
    </row>
    <row r="81" spans="1:135" ht="15.75" customHeight="1">
      <c r="A81" s="79" t="s">
        <v>282</v>
      </c>
      <c r="B81" s="209">
        <v>52</v>
      </c>
      <c r="C81" s="370"/>
      <c r="D81" s="370"/>
      <c r="E81" s="370"/>
      <c r="F81" s="370"/>
      <c r="G81" s="364">
        <f t="shared" si="216"/>
        <v>0</v>
      </c>
      <c r="H81" s="371"/>
      <c r="I81" s="370"/>
      <c r="J81" s="370"/>
      <c r="K81" s="370"/>
      <c r="L81" s="365">
        <f t="shared" si="217"/>
        <v>0</v>
      </c>
      <c r="M81" s="366">
        <f t="shared" si="218"/>
        <v>0</v>
      </c>
      <c r="N81" s="209">
        <v>52</v>
      </c>
      <c r="O81" s="370"/>
      <c r="P81" s="370"/>
      <c r="Q81" s="370"/>
      <c r="R81" s="370"/>
      <c r="S81" s="364">
        <f t="shared" si="219"/>
        <v>0</v>
      </c>
      <c r="T81" s="371"/>
      <c r="U81" s="370"/>
      <c r="V81" s="370"/>
      <c r="W81" s="370"/>
      <c r="X81" s="365">
        <f t="shared" si="220"/>
        <v>0</v>
      </c>
      <c r="Y81" s="366">
        <f t="shared" si="221"/>
        <v>0</v>
      </c>
      <c r="Z81" s="209">
        <v>52</v>
      </c>
      <c r="AA81" s="370"/>
      <c r="AB81" s="370"/>
      <c r="AC81" s="370"/>
      <c r="AD81" s="370"/>
      <c r="AE81" s="364">
        <f t="shared" si="222"/>
        <v>0</v>
      </c>
      <c r="AF81" s="371"/>
      <c r="AG81" s="370"/>
      <c r="AH81" s="370"/>
      <c r="AI81" s="370"/>
      <c r="AJ81" s="365">
        <f t="shared" si="223"/>
        <v>0</v>
      </c>
      <c r="AK81" s="366">
        <f t="shared" si="224"/>
        <v>0</v>
      </c>
      <c r="AL81" s="209">
        <v>52</v>
      </c>
      <c r="AM81" s="370"/>
      <c r="AN81" s="370"/>
      <c r="AO81" s="370"/>
      <c r="AP81" s="370"/>
      <c r="AQ81" s="364">
        <f t="shared" si="225"/>
        <v>0</v>
      </c>
      <c r="AR81" s="371"/>
      <c r="AS81" s="370"/>
      <c r="AT81" s="370"/>
      <c r="AU81" s="370"/>
      <c r="AV81" s="365">
        <f t="shared" si="226"/>
        <v>0</v>
      </c>
      <c r="AW81" s="366">
        <f t="shared" si="227"/>
        <v>0</v>
      </c>
      <c r="AX81" s="209">
        <v>52</v>
      </c>
      <c r="AY81" s="370"/>
      <c r="AZ81" s="370"/>
      <c r="BA81" s="370"/>
      <c r="BB81" s="370"/>
      <c r="BC81" s="364">
        <f t="shared" si="228"/>
        <v>0</v>
      </c>
      <c r="BD81" s="371"/>
      <c r="BE81" s="370"/>
      <c r="BF81" s="370"/>
      <c r="BG81" s="370"/>
      <c r="BH81" s="365">
        <f t="shared" si="229"/>
        <v>0</v>
      </c>
      <c r="BI81" s="366">
        <f t="shared" si="230"/>
        <v>0</v>
      </c>
      <c r="BJ81" s="209">
        <v>52</v>
      </c>
      <c r="BK81" s="370"/>
      <c r="BL81" s="370"/>
      <c r="BM81" s="370"/>
      <c r="BN81" s="370"/>
      <c r="BO81" s="364">
        <f t="shared" si="231"/>
        <v>0</v>
      </c>
      <c r="BP81" s="371"/>
      <c r="BQ81" s="370"/>
      <c r="BR81" s="370"/>
      <c r="BS81" s="370"/>
      <c r="BT81" s="365">
        <f t="shared" si="232"/>
        <v>0</v>
      </c>
      <c r="BU81" s="366">
        <f t="shared" si="233"/>
        <v>0</v>
      </c>
      <c r="BV81" s="209">
        <v>52</v>
      </c>
      <c r="BW81" s="370"/>
      <c r="BX81" s="370"/>
      <c r="BY81" s="370"/>
      <c r="BZ81" s="370"/>
      <c r="CA81" s="364">
        <f t="shared" si="234"/>
        <v>0</v>
      </c>
      <c r="CB81" s="371"/>
      <c r="CC81" s="370"/>
      <c r="CD81" s="370"/>
      <c r="CE81" s="370"/>
      <c r="CF81" s="365">
        <f t="shared" si="235"/>
        <v>0</v>
      </c>
      <c r="CG81" s="366">
        <f t="shared" si="236"/>
        <v>0</v>
      </c>
      <c r="CH81" s="209">
        <v>52</v>
      </c>
      <c r="CI81" s="365">
        <f t="shared" si="237"/>
        <v>0</v>
      </c>
      <c r="CJ81" s="365">
        <f t="shared" si="237"/>
        <v>0</v>
      </c>
      <c r="CK81" s="365">
        <f t="shared" si="237"/>
        <v>0</v>
      </c>
      <c r="CL81" s="365">
        <f t="shared" si="237"/>
        <v>0</v>
      </c>
      <c r="CM81" s="367">
        <f t="shared" si="238"/>
        <v>0</v>
      </c>
      <c r="CN81" s="365">
        <f t="shared" si="239"/>
        <v>0</v>
      </c>
      <c r="CO81" s="365">
        <f t="shared" si="239"/>
        <v>0</v>
      </c>
      <c r="CP81" s="365">
        <f t="shared" si="239"/>
        <v>0</v>
      </c>
      <c r="CQ81" s="365">
        <f t="shared" si="239"/>
        <v>0</v>
      </c>
      <c r="CR81" s="367">
        <f t="shared" si="240"/>
        <v>0</v>
      </c>
      <c r="CS81" s="365">
        <f t="shared" si="241"/>
        <v>0</v>
      </c>
      <c r="CT81" s="365">
        <f t="shared" si="241"/>
        <v>0</v>
      </c>
      <c r="CU81" s="365">
        <f t="shared" si="241"/>
        <v>0</v>
      </c>
      <c r="CV81" s="365">
        <f t="shared" si="241"/>
        <v>0</v>
      </c>
      <c r="CW81" s="367">
        <f t="shared" si="242"/>
        <v>0</v>
      </c>
    </row>
    <row r="82" spans="1:135" ht="15.75" customHeight="1">
      <c r="A82" s="79" t="s">
        <v>284</v>
      </c>
      <c r="B82" s="209">
        <v>53</v>
      </c>
      <c r="C82" s="370"/>
      <c r="D82" s="370"/>
      <c r="E82" s="370"/>
      <c r="F82" s="370"/>
      <c r="G82" s="364">
        <f t="shared" si="216"/>
        <v>0</v>
      </c>
      <c r="H82" s="371"/>
      <c r="I82" s="370"/>
      <c r="J82" s="370"/>
      <c r="K82" s="370"/>
      <c r="L82" s="365">
        <f t="shared" si="217"/>
        <v>0</v>
      </c>
      <c r="M82" s="366">
        <f t="shared" si="218"/>
        <v>0</v>
      </c>
      <c r="N82" s="209">
        <v>53</v>
      </c>
      <c r="O82" s="370"/>
      <c r="P82" s="370"/>
      <c r="Q82" s="370"/>
      <c r="R82" s="370"/>
      <c r="S82" s="364">
        <f t="shared" si="219"/>
        <v>0</v>
      </c>
      <c r="T82" s="371"/>
      <c r="U82" s="370"/>
      <c r="V82" s="370"/>
      <c r="W82" s="370"/>
      <c r="X82" s="365">
        <f t="shared" si="220"/>
        <v>0</v>
      </c>
      <c r="Y82" s="366">
        <f t="shared" si="221"/>
        <v>0</v>
      </c>
      <c r="Z82" s="209">
        <v>53</v>
      </c>
      <c r="AA82" s="370"/>
      <c r="AB82" s="370"/>
      <c r="AC82" s="370"/>
      <c r="AD82" s="370"/>
      <c r="AE82" s="364">
        <f t="shared" si="222"/>
        <v>0</v>
      </c>
      <c r="AF82" s="371"/>
      <c r="AG82" s="370"/>
      <c r="AH82" s="370"/>
      <c r="AI82" s="370"/>
      <c r="AJ82" s="365">
        <f t="shared" si="223"/>
        <v>0</v>
      </c>
      <c r="AK82" s="366">
        <f t="shared" si="224"/>
        <v>0</v>
      </c>
      <c r="AL82" s="209">
        <v>53</v>
      </c>
      <c r="AM82" s="370"/>
      <c r="AN82" s="370"/>
      <c r="AO82" s="370"/>
      <c r="AP82" s="370"/>
      <c r="AQ82" s="364">
        <f t="shared" si="225"/>
        <v>0</v>
      </c>
      <c r="AR82" s="371"/>
      <c r="AS82" s="370"/>
      <c r="AT82" s="370"/>
      <c r="AU82" s="370"/>
      <c r="AV82" s="365">
        <f t="shared" si="226"/>
        <v>0</v>
      </c>
      <c r="AW82" s="366">
        <f t="shared" si="227"/>
        <v>0</v>
      </c>
      <c r="AX82" s="209">
        <v>53</v>
      </c>
      <c r="AY82" s="370"/>
      <c r="AZ82" s="370"/>
      <c r="BA82" s="370"/>
      <c r="BB82" s="370"/>
      <c r="BC82" s="364">
        <f t="shared" si="228"/>
        <v>0</v>
      </c>
      <c r="BD82" s="371"/>
      <c r="BE82" s="370"/>
      <c r="BF82" s="370"/>
      <c r="BG82" s="370"/>
      <c r="BH82" s="365">
        <f t="shared" si="229"/>
        <v>0</v>
      </c>
      <c r="BI82" s="366">
        <f t="shared" si="230"/>
        <v>0</v>
      </c>
      <c r="BJ82" s="209">
        <v>53</v>
      </c>
      <c r="BK82" s="370"/>
      <c r="BL82" s="370"/>
      <c r="BM82" s="370"/>
      <c r="BN82" s="370"/>
      <c r="BO82" s="364">
        <f t="shared" si="231"/>
        <v>0</v>
      </c>
      <c r="BP82" s="371"/>
      <c r="BQ82" s="370"/>
      <c r="BR82" s="370"/>
      <c r="BS82" s="370"/>
      <c r="BT82" s="365">
        <f t="shared" si="232"/>
        <v>0</v>
      </c>
      <c r="BU82" s="366">
        <f t="shared" si="233"/>
        <v>0</v>
      </c>
      <c r="BV82" s="209">
        <v>53</v>
      </c>
      <c r="BW82" s="370"/>
      <c r="BX82" s="370"/>
      <c r="BY82" s="370"/>
      <c r="BZ82" s="370"/>
      <c r="CA82" s="364">
        <f t="shared" si="234"/>
        <v>0</v>
      </c>
      <c r="CB82" s="371"/>
      <c r="CC82" s="370"/>
      <c r="CD82" s="370"/>
      <c r="CE82" s="370"/>
      <c r="CF82" s="365">
        <f t="shared" si="235"/>
        <v>0</v>
      </c>
      <c r="CG82" s="366">
        <f t="shared" si="236"/>
        <v>0</v>
      </c>
      <c r="CH82" s="209">
        <v>53</v>
      </c>
      <c r="CI82" s="365">
        <f t="shared" si="237"/>
        <v>0</v>
      </c>
      <c r="CJ82" s="365">
        <f t="shared" si="237"/>
        <v>0</v>
      </c>
      <c r="CK82" s="365">
        <f t="shared" si="237"/>
        <v>0</v>
      </c>
      <c r="CL82" s="365">
        <f t="shared" si="237"/>
        <v>0</v>
      </c>
      <c r="CM82" s="367">
        <f t="shared" si="238"/>
        <v>0</v>
      </c>
      <c r="CN82" s="365">
        <f t="shared" si="239"/>
        <v>0</v>
      </c>
      <c r="CO82" s="365">
        <f t="shared" si="239"/>
        <v>0</v>
      </c>
      <c r="CP82" s="365">
        <f t="shared" si="239"/>
        <v>0</v>
      </c>
      <c r="CQ82" s="365">
        <f t="shared" si="239"/>
        <v>0</v>
      </c>
      <c r="CR82" s="367">
        <f t="shared" si="240"/>
        <v>0</v>
      </c>
      <c r="CS82" s="365">
        <f t="shared" si="241"/>
        <v>0</v>
      </c>
      <c r="CT82" s="365">
        <f t="shared" si="241"/>
        <v>0</v>
      </c>
      <c r="CU82" s="365">
        <f t="shared" si="241"/>
        <v>0</v>
      </c>
      <c r="CV82" s="365">
        <f t="shared" si="241"/>
        <v>0</v>
      </c>
      <c r="CW82" s="367">
        <f t="shared" si="242"/>
        <v>0</v>
      </c>
    </row>
    <row r="83" spans="1:135" ht="15.75" customHeight="1">
      <c r="A83" s="79" t="s">
        <v>286</v>
      </c>
      <c r="B83" s="209">
        <v>54</v>
      </c>
      <c r="C83" s="370"/>
      <c r="D83" s="370"/>
      <c r="E83" s="370"/>
      <c r="F83" s="370"/>
      <c r="G83" s="364">
        <f t="shared" si="216"/>
        <v>0</v>
      </c>
      <c r="H83" s="371"/>
      <c r="I83" s="370"/>
      <c r="J83" s="370"/>
      <c r="K83" s="370"/>
      <c r="L83" s="365">
        <f t="shared" si="217"/>
        <v>0</v>
      </c>
      <c r="M83" s="366">
        <f t="shared" si="218"/>
        <v>0</v>
      </c>
      <c r="N83" s="209">
        <v>54</v>
      </c>
      <c r="O83" s="370"/>
      <c r="P83" s="370"/>
      <c r="Q83" s="370"/>
      <c r="R83" s="370"/>
      <c r="S83" s="364">
        <f t="shared" si="219"/>
        <v>0</v>
      </c>
      <c r="T83" s="371"/>
      <c r="U83" s="370"/>
      <c r="V83" s="370"/>
      <c r="W83" s="370"/>
      <c r="X83" s="365">
        <f t="shared" si="220"/>
        <v>0</v>
      </c>
      <c r="Y83" s="366">
        <f t="shared" si="221"/>
        <v>0</v>
      </c>
      <c r="Z83" s="209">
        <v>54</v>
      </c>
      <c r="AA83" s="370"/>
      <c r="AB83" s="370"/>
      <c r="AC83" s="370"/>
      <c r="AD83" s="370"/>
      <c r="AE83" s="364">
        <f t="shared" si="222"/>
        <v>0</v>
      </c>
      <c r="AF83" s="371"/>
      <c r="AG83" s="370"/>
      <c r="AH83" s="370"/>
      <c r="AI83" s="370"/>
      <c r="AJ83" s="365">
        <f t="shared" si="223"/>
        <v>0</v>
      </c>
      <c r="AK83" s="366">
        <f t="shared" si="224"/>
        <v>0</v>
      </c>
      <c r="AL83" s="209">
        <v>54</v>
      </c>
      <c r="AM83" s="370"/>
      <c r="AN83" s="370"/>
      <c r="AO83" s="370"/>
      <c r="AP83" s="370"/>
      <c r="AQ83" s="364">
        <f t="shared" si="225"/>
        <v>0</v>
      </c>
      <c r="AR83" s="371"/>
      <c r="AS83" s="370"/>
      <c r="AT83" s="370"/>
      <c r="AU83" s="370"/>
      <c r="AV83" s="365">
        <f t="shared" si="226"/>
        <v>0</v>
      </c>
      <c r="AW83" s="366">
        <f t="shared" si="227"/>
        <v>0</v>
      </c>
      <c r="AX83" s="209">
        <v>54</v>
      </c>
      <c r="AY83" s="370"/>
      <c r="AZ83" s="370"/>
      <c r="BA83" s="370"/>
      <c r="BB83" s="370"/>
      <c r="BC83" s="364">
        <f t="shared" si="228"/>
        <v>0</v>
      </c>
      <c r="BD83" s="371"/>
      <c r="BE83" s="370"/>
      <c r="BF83" s="370"/>
      <c r="BG83" s="370"/>
      <c r="BH83" s="365">
        <f t="shared" si="229"/>
        <v>0</v>
      </c>
      <c r="BI83" s="366">
        <f t="shared" si="230"/>
        <v>0</v>
      </c>
      <c r="BJ83" s="209">
        <v>54</v>
      </c>
      <c r="BK83" s="370"/>
      <c r="BL83" s="370"/>
      <c r="BM83" s="370"/>
      <c r="BN83" s="370"/>
      <c r="BO83" s="364">
        <f t="shared" si="231"/>
        <v>0</v>
      </c>
      <c r="BP83" s="371"/>
      <c r="BQ83" s="370"/>
      <c r="BR83" s="370"/>
      <c r="BS83" s="370"/>
      <c r="BT83" s="365">
        <f t="shared" si="232"/>
        <v>0</v>
      </c>
      <c r="BU83" s="366">
        <f t="shared" si="233"/>
        <v>0</v>
      </c>
      <c r="BV83" s="209">
        <v>54</v>
      </c>
      <c r="BW83" s="370"/>
      <c r="BX83" s="370"/>
      <c r="BY83" s="370"/>
      <c r="BZ83" s="370"/>
      <c r="CA83" s="364">
        <f t="shared" si="234"/>
        <v>0</v>
      </c>
      <c r="CB83" s="371"/>
      <c r="CC83" s="370"/>
      <c r="CD83" s="370"/>
      <c r="CE83" s="370"/>
      <c r="CF83" s="365">
        <f t="shared" si="235"/>
        <v>0</v>
      </c>
      <c r="CG83" s="366">
        <f t="shared" si="236"/>
        <v>0</v>
      </c>
      <c r="CH83" s="209">
        <v>54</v>
      </c>
      <c r="CI83" s="365">
        <f t="shared" si="237"/>
        <v>0</v>
      </c>
      <c r="CJ83" s="365">
        <f t="shared" si="237"/>
        <v>0</v>
      </c>
      <c r="CK83" s="365">
        <f t="shared" si="237"/>
        <v>0</v>
      </c>
      <c r="CL83" s="365">
        <f t="shared" si="237"/>
        <v>0</v>
      </c>
      <c r="CM83" s="367">
        <f t="shared" si="238"/>
        <v>0</v>
      </c>
      <c r="CN83" s="365">
        <f t="shared" si="239"/>
        <v>0</v>
      </c>
      <c r="CO83" s="365">
        <f t="shared" si="239"/>
        <v>0</v>
      </c>
      <c r="CP83" s="365">
        <f t="shared" si="239"/>
        <v>0</v>
      </c>
      <c r="CQ83" s="365">
        <f t="shared" si="239"/>
        <v>0</v>
      </c>
      <c r="CR83" s="367">
        <f t="shared" si="240"/>
        <v>0</v>
      </c>
      <c r="CS83" s="365">
        <f t="shared" si="241"/>
        <v>0</v>
      </c>
      <c r="CT83" s="365">
        <f t="shared" si="241"/>
        <v>0</v>
      </c>
      <c r="CU83" s="365">
        <f t="shared" si="241"/>
        <v>0</v>
      </c>
      <c r="CV83" s="365">
        <f t="shared" si="241"/>
        <v>0</v>
      </c>
      <c r="CW83" s="367">
        <f t="shared" si="242"/>
        <v>0</v>
      </c>
    </row>
    <row r="84" spans="1:135" ht="15.75" customHeight="1">
      <c r="A84" s="79" t="s">
        <v>288</v>
      </c>
      <c r="B84" s="209">
        <v>55</v>
      </c>
      <c r="C84" s="370"/>
      <c r="D84" s="370"/>
      <c r="E84" s="370"/>
      <c r="F84" s="370"/>
      <c r="G84" s="364">
        <f t="shared" si="216"/>
        <v>0</v>
      </c>
      <c r="H84" s="371"/>
      <c r="I84" s="370"/>
      <c r="J84" s="370"/>
      <c r="K84" s="370"/>
      <c r="L84" s="365">
        <f t="shared" si="217"/>
        <v>0</v>
      </c>
      <c r="M84" s="366">
        <f t="shared" si="218"/>
        <v>0</v>
      </c>
      <c r="N84" s="209">
        <v>55</v>
      </c>
      <c r="O84" s="370"/>
      <c r="P84" s="370"/>
      <c r="Q84" s="370"/>
      <c r="R84" s="370"/>
      <c r="S84" s="364">
        <f t="shared" si="219"/>
        <v>0</v>
      </c>
      <c r="T84" s="371"/>
      <c r="U84" s="370"/>
      <c r="V84" s="370"/>
      <c r="W84" s="370"/>
      <c r="X84" s="365">
        <f t="shared" si="220"/>
        <v>0</v>
      </c>
      <c r="Y84" s="366">
        <f t="shared" si="221"/>
        <v>0</v>
      </c>
      <c r="Z84" s="209">
        <v>55</v>
      </c>
      <c r="AA84" s="370"/>
      <c r="AB84" s="370"/>
      <c r="AC84" s="370"/>
      <c r="AD84" s="370"/>
      <c r="AE84" s="364">
        <f t="shared" si="222"/>
        <v>0</v>
      </c>
      <c r="AF84" s="371"/>
      <c r="AG84" s="370"/>
      <c r="AH84" s="370"/>
      <c r="AI84" s="370"/>
      <c r="AJ84" s="365">
        <f t="shared" si="223"/>
        <v>0</v>
      </c>
      <c r="AK84" s="366">
        <f t="shared" si="224"/>
        <v>0</v>
      </c>
      <c r="AL84" s="209">
        <v>55</v>
      </c>
      <c r="AM84" s="370"/>
      <c r="AN84" s="370"/>
      <c r="AO84" s="370"/>
      <c r="AP84" s="370"/>
      <c r="AQ84" s="364">
        <f t="shared" si="225"/>
        <v>0</v>
      </c>
      <c r="AR84" s="371"/>
      <c r="AS84" s="370"/>
      <c r="AT84" s="370"/>
      <c r="AU84" s="370"/>
      <c r="AV84" s="365">
        <f t="shared" si="226"/>
        <v>0</v>
      </c>
      <c r="AW84" s="366">
        <f t="shared" si="227"/>
        <v>0</v>
      </c>
      <c r="AX84" s="209">
        <v>55</v>
      </c>
      <c r="AY84" s="370"/>
      <c r="AZ84" s="370"/>
      <c r="BA84" s="370"/>
      <c r="BB84" s="370"/>
      <c r="BC84" s="364">
        <f t="shared" si="228"/>
        <v>0</v>
      </c>
      <c r="BD84" s="371"/>
      <c r="BE84" s="370"/>
      <c r="BF84" s="370"/>
      <c r="BG84" s="370"/>
      <c r="BH84" s="365">
        <f t="shared" si="229"/>
        <v>0</v>
      </c>
      <c r="BI84" s="366">
        <f t="shared" si="230"/>
        <v>0</v>
      </c>
      <c r="BJ84" s="209">
        <v>55</v>
      </c>
      <c r="BK84" s="370"/>
      <c r="BL84" s="370"/>
      <c r="BM84" s="370"/>
      <c r="BN84" s="370"/>
      <c r="BO84" s="364">
        <f t="shared" si="231"/>
        <v>0</v>
      </c>
      <c r="BP84" s="371"/>
      <c r="BQ84" s="370"/>
      <c r="BR84" s="370"/>
      <c r="BS84" s="370"/>
      <c r="BT84" s="365">
        <f t="shared" si="232"/>
        <v>0</v>
      </c>
      <c r="BU84" s="366">
        <f t="shared" si="233"/>
        <v>0</v>
      </c>
      <c r="BV84" s="209">
        <v>55</v>
      </c>
      <c r="BW84" s="370"/>
      <c r="BX84" s="370"/>
      <c r="BY84" s="370"/>
      <c r="BZ84" s="370"/>
      <c r="CA84" s="364">
        <f t="shared" si="234"/>
        <v>0</v>
      </c>
      <c r="CB84" s="371"/>
      <c r="CC84" s="370"/>
      <c r="CD84" s="370"/>
      <c r="CE84" s="370"/>
      <c r="CF84" s="365">
        <f t="shared" si="235"/>
        <v>0</v>
      </c>
      <c r="CG84" s="366">
        <f t="shared" si="236"/>
        <v>0</v>
      </c>
      <c r="CH84" s="209">
        <v>55</v>
      </c>
      <c r="CI84" s="365">
        <f t="shared" si="237"/>
        <v>0</v>
      </c>
      <c r="CJ84" s="365">
        <f t="shared" si="237"/>
        <v>0</v>
      </c>
      <c r="CK84" s="365">
        <f t="shared" si="237"/>
        <v>0</v>
      </c>
      <c r="CL84" s="365">
        <f t="shared" si="237"/>
        <v>0</v>
      </c>
      <c r="CM84" s="367">
        <f t="shared" si="238"/>
        <v>0</v>
      </c>
      <c r="CN84" s="365">
        <f t="shared" si="239"/>
        <v>0</v>
      </c>
      <c r="CO84" s="365">
        <f t="shared" si="239"/>
        <v>0</v>
      </c>
      <c r="CP84" s="365">
        <f t="shared" si="239"/>
        <v>0</v>
      </c>
      <c r="CQ84" s="365">
        <f t="shared" si="239"/>
        <v>0</v>
      </c>
      <c r="CR84" s="367">
        <f t="shared" si="240"/>
        <v>0</v>
      </c>
      <c r="CS84" s="365">
        <f t="shared" si="241"/>
        <v>0</v>
      </c>
      <c r="CT84" s="365">
        <f t="shared" si="241"/>
        <v>0</v>
      </c>
      <c r="CU84" s="365">
        <f t="shared" si="241"/>
        <v>0</v>
      </c>
      <c r="CV84" s="365">
        <f t="shared" si="241"/>
        <v>0</v>
      </c>
      <c r="CW84" s="367">
        <f t="shared" si="242"/>
        <v>0</v>
      </c>
    </row>
    <row r="85" spans="1:135" ht="15.75" customHeight="1">
      <c r="A85" s="79" t="s">
        <v>290</v>
      </c>
      <c r="B85" s="209">
        <v>56</v>
      </c>
      <c r="C85" s="370">
        <v>7328.2700715173005</v>
      </c>
      <c r="D85" s="370">
        <v>27873.797183166422</v>
      </c>
      <c r="E85" s="370">
        <v>53033.103227680389</v>
      </c>
      <c r="F85" s="370">
        <v>65584.406466943998</v>
      </c>
      <c r="G85" s="364">
        <f>SUM(C85:F85)</f>
        <v>153819.5769493081</v>
      </c>
      <c r="H85" s="371">
        <v>14995.252742310146</v>
      </c>
      <c r="I85" s="370">
        <v>41059.181865469945</v>
      </c>
      <c r="J85" s="370">
        <v>76884.535171844196</v>
      </c>
      <c r="K85" s="370">
        <v>84220.317001241856</v>
      </c>
      <c r="L85" s="365">
        <f t="shared" si="217"/>
        <v>217159.28678086615</v>
      </c>
      <c r="M85" s="366">
        <f t="shared" si="218"/>
        <v>370978.86373017426</v>
      </c>
      <c r="N85" s="209">
        <v>56</v>
      </c>
      <c r="O85" s="370">
        <v>7883.8070794528603</v>
      </c>
      <c r="P85" s="370">
        <v>35461.987481047217</v>
      </c>
      <c r="Q85" s="370">
        <v>56084.628158835098</v>
      </c>
      <c r="R85" s="370">
        <v>76821.974733874522</v>
      </c>
      <c r="S85" s="364">
        <f t="shared" ref="S85" si="243">SUM(O85:R85)</f>
        <v>176252.39745320971</v>
      </c>
      <c r="T85" s="371">
        <v>16132.003675395734</v>
      </c>
      <c r="U85" s="370">
        <v>52236.879809639635</v>
      </c>
      <c r="V85" s="370">
        <v>81308.471574167866</v>
      </c>
      <c r="W85" s="370">
        <v>98651.057671907343</v>
      </c>
      <c r="X85" s="365">
        <f t="shared" si="220"/>
        <v>248328.41273111058</v>
      </c>
      <c r="Y85" s="366">
        <f t="shared" si="221"/>
        <v>424580.81018432032</v>
      </c>
      <c r="Z85" s="209">
        <v>56</v>
      </c>
      <c r="AA85" s="370">
        <v>1923.1217341034569</v>
      </c>
      <c r="AB85" s="370">
        <v>8955.6939175142215</v>
      </c>
      <c r="AC85" s="370">
        <v>14803.324595798291</v>
      </c>
      <c r="AD85" s="370">
        <v>20474.5088499757</v>
      </c>
      <c r="AE85" s="364">
        <f t="shared" ref="AE85" si="244">SUM(AA85:AD85)</f>
        <v>46156.649097391666</v>
      </c>
      <c r="AF85" s="371">
        <v>3935.1301433600593</v>
      </c>
      <c r="AG85" s="370">
        <v>13192.083693310698</v>
      </c>
      <c r="AH85" s="370">
        <v>21461.062266328583</v>
      </c>
      <c r="AI85" s="370">
        <v>26292.372206780674</v>
      </c>
      <c r="AJ85" s="365">
        <f t="shared" si="223"/>
        <v>64880.648309780016</v>
      </c>
      <c r="AK85" s="366">
        <f t="shared" si="224"/>
        <v>111037.29740717169</v>
      </c>
      <c r="AL85" s="209">
        <v>56</v>
      </c>
      <c r="AM85" s="370">
        <v>7869.6352170055252</v>
      </c>
      <c r="AN85" s="370">
        <v>38185.356391636335</v>
      </c>
      <c r="AO85" s="370">
        <v>61330.508096662867</v>
      </c>
      <c r="AP85" s="370">
        <v>89166.273208911836</v>
      </c>
      <c r="AQ85" s="364">
        <f t="shared" ref="AQ85" si="245">SUM(AM85:AP85)</f>
        <v>196551.77291421656</v>
      </c>
      <c r="AR85" s="371">
        <v>16103.004927102735</v>
      </c>
      <c r="AS85" s="370">
        <v>56248.507599418321</v>
      </c>
      <c r="AT85" s="370">
        <v>88913.665614117548</v>
      </c>
      <c r="AU85" s="370">
        <v>114503.00765104743</v>
      </c>
      <c r="AV85" s="365">
        <f t="shared" si="226"/>
        <v>275768.18579168606</v>
      </c>
      <c r="AW85" s="366">
        <f t="shared" si="227"/>
        <v>472319.95870590262</v>
      </c>
      <c r="AX85" s="209">
        <v>56</v>
      </c>
      <c r="AY85" s="370">
        <v>123.29520329182075</v>
      </c>
      <c r="AZ85" s="370">
        <v>535.3631191756391</v>
      </c>
      <c r="BA85" s="370">
        <v>1422.9020746395577</v>
      </c>
      <c r="BB85" s="370">
        <v>1883.5696811048329</v>
      </c>
      <c r="BC85" s="364">
        <f t="shared" ref="BC85" si="246">SUM(AY85:BB85)</f>
        <v>3965.1300782118506</v>
      </c>
      <c r="BD85" s="371">
        <v>252.28911014909738</v>
      </c>
      <c r="BE85" s="370">
        <v>788.61059115307626</v>
      </c>
      <c r="BF85" s="370">
        <v>2062.8467493981148</v>
      </c>
      <c r="BG85" s="370">
        <v>2418.7889192308626</v>
      </c>
      <c r="BH85" s="365">
        <f t="shared" si="229"/>
        <v>5522.5353699311509</v>
      </c>
      <c r="BI85" s="366">
        <f t="shared" si="230"/>
        <v>9487.6654481430014</v>
      </c>
      <c r="BJ85" s="209">
        <v>56</v>
      </c>
      <c r="BK85" s="370"/>
      <c r="BL85" s="370"/>
      <c r="BM85" s="370"/>
      <c r="BN85" s="370"/>
      <c r="BO85" s="364">
        <f t="shared" si="231"/>
        <v>0</v>
      </c>
      <c r="BP85" s="371"/>
      <c r="BQ85" s="370"/>
      <c r="BR85" s="370"/>
      <c r="BS85" s="370"/>
      <c r="BT85" s="365">
        <f t="shared" si="232"/>
        <v>0</v>
      </c>
      <c r="BU85" s="366">
        <f t="shared" si="233"/>
        <v>0</v>
      </c>
      <c r="BV85" s="209">
        <v>56</v>
      </c>
      <c r="BW85" s="370">
        <v>175.73109434696292</v>
      </c>
      <c r="BX85" s="370">
        <v>709.93804934160835</v>
      </c>
      <c r="BY85" s="370">
        <v>951.45861617464379</v>
      </c>
      <c r="BZ85" s="370">
        <v>1106.7302081067944</v>
      </c>
      <c r="CA85" s="364">
        <f t="shared" ref="CA85" si="247">SUM(BW85:BZ85)</f>
        <v>2943.8579679700097</v>
      </c>
      <c r="CB85" s="371">
        <v>359.58447883319633</v>
      </c>
      <c r="CC85" s="370">
        <v>1045.7662187029923</v>
      </c>
      <c r="CD85" s="370">
        <v>1379.3734288144019</v>
      </c>
      <c r="CE85" s="370">
        <v>1421.2093084746311</v>
      </c>
      <c r="CF85" s="365">
        <f t="shared" si="235"/>
        <v>4205.9334348252214</v>
      </c>
      <c r="CG85" s="366">
        <f t="shared" si="236"/>
        <v>7149.7914027952311</v>
      </c>
      <c r="CH85" s="209">
        <v>56</v>
      </c>
      <c r="CI85" s="365">
        <f t="shared" si="237"/>
        <v>25303.860399717927</v>
      </c>
      <c r="CJ85" s="365">
        <f t="shared" si="237"/>
        <v>111722.13614188145</v>
      </c>
      <c r="CK85" s="365">
        <f t="shared" si="237"/>
        <v>187625.92476979084</v>
      </c>
      <c r="CL85" s="365">
        <f t="shared" si="237"/>
        <v>255037.46314891768</v>
      </c>
      <c r="CM85" s="367">
        <f t="shared" si="238"/>
        <v>333015.8323704878</v>
      </c>
      <c r="CN85" s="365">
        <f t="shared" si="239"/>
        <v>51777.265077150973</v>
      </c>
      <c r="CO85" s="365">
        <f t="shared" si="239"/>
        <v>164571.02977769467</v>
      </c>
      <c r="CP85" s="365">
        <f t="shared" si="239"/>
        <v>272009.95480467071</v>
      </c>
      <c r="CQ85" s="365">
        <f t="shared" si="239"/>
        <v>327506.75275868282</v>
      </c>
      <c r="CR85" s="367">
        <f t="shared" si="240"/>
        <v>469693.63294680195</v>
      </c>
      <c r="CS85" s="365">
        <f t="shared" si="241"/>
        <v>77081.125476868896</v>
      </c>
      <c r="CT85" s="365">
        <f t="shared" si="241"/>
        <v>276293.16591957613</v>
      </c>
      <c r="CU85" s="365">
        <f t="shared" si="241"/>
        <v>459635.87957446155</v>
      </c>
      <c r="CV85" s="365">
        <f t="shared" si="241"/>
        <v>582544.21590760048</v>
      </c>
      <c r="CW85" s="367">
        <f t="shared" si="242"/>
        <v>802709.46531728981</v>
      </c>
    </row>
    <row r="86" spans="1:135" ht="15.75" customHeight="1">
      <c r="B86" s="209"/>
      <c r="C86" s="170" t="s">
        <v>1362</v>
      </c>
      <c r="D86" s="170" t="s">
        <v>1362</v>
      </c>
      <c r="E86" s="170" t="s">
        <v>1362</v>
      </c>
      <c r="F86" s="170" t="s">
        <v>1362</v>
      </c>
      <c r="G86" s="333"/>
      <c r="H86" s="334" t="s">
        <v>1362</v>
      </c>
      <c r="I86" s="170" t="s">
        <v>1362</v>
      </c>
      <c r="J86" s="170" t="s">
        <v>1362</v>
      </c>
      <c r="K86" s="170" t="s">
        <v>1362</v>
      </c>
      <c r="L86" s="335" t="s">
        <v>1362</v>
      </c>
      <c r="M86" s="334" t="s">
        <v>1362</v>
      </c>
      <c r="N86" s="209"/>
      <c r="O86" s="170" t="s">
        <v>1362</v>
      </c>
      <c r="P86" s="170" t="s">
        <v>1362</v>
      </c>
      <c r="Q86" s="170" t="s">
        <v>1362</v>
      </c>
      <c r="R86" s="170" t="s">
        <v>1362</v>
      </c>
      <c r="S86" s="333"/>
      <c r="T86" s="334" t="s">
        <v>1362</v>
      </c>
      <c r="U86" s="170" t="s">
        <v>1362</v>
      </c>
      <c r="V86" s="170" t="s">
        <v>1362</v>
      </c>
      <c r="W86" s="170" t="s">
        <v>1362</v>
      </c>
      <c r="X86" s="335" t="s">
        <v>1362</v>
      </c>
      <c r="Y86" s="334" t="s">
        <v>1362</v>
      </c>
      <c r="Z86" s="209"/>
      <c r="AA86" s="170" t="s">
        <v>1362</v>
      </c>
      <c r="AB86" s="170" t="s">
        <v>1362</v>
      </c>
      <c r="AC86" s="170" t="s">
        <v>1362</v>
      </c>
      <c r="AD86" s="170" t="s">
        <v>1362</v>
      </c>
      <c r="AE86" s="333"/>
      <c r="AF86" s="334" t="s">
        <v>1362</v>
      </c>
      <c r="AG86" s="170" t="s">
        <v>1362</v>
      </c>
      <c r="AH86" s="170" t="s">
        <v>1362</v>
      </c>
      <c r="AI86" s="170" t="s">
        <v>1362</v>
      </c>
      <c r="AJ86" s="335" t="s">
        <v>1362</v>
      </c>
      <c r="AK86" s="334" t="s">
        <v>1362</v>
      </c>
      <c r="AL86" s="209"/>
      <c r="AM86" s="170" t="s">
        <v>1362</v>
      </c>
      <c r="AN86" s="170" t="s">
        <v>1362</v>
      </c>
      <c r="AO86" s="170" t="s">
        <v>1362</v>
      </c>
      <c r="AP86" s="170" t="s">
        <v>1362</v>
      </c>
      <c r="AQ86" s="333"/>
      <c r="AR86" s="334" t="s">
        <v>1362</v>
      </c>
      <c r="AS86" s="170" t="s">
        <v>1362</v>
      </c>
      <c r="AT86" s="170" t="s">
        <v>1362</v>
      </c>
      <c r="AU86" s="170" t="s">
        <v>1362</v>
      </c>
      <c r="AV86" s="335" t="s">
        <v>1362</v>
      </c>
      <c r="AW86" s="334" t="s">
        <v>1362</v>
      </c>
      <c r="AX86" s="209"/>
      <c r="AY86" s="170" t="s">
        <v>1362</v>
      </c>
      <c r="AZ86" s="170" t="s">
        <v>1362</v>
      </c>
      <c r="BA86" s="170" t="s">
        <v>1362</v>
      </c>
      <c r="BB86" s="170" t="s">
        <v>1362</v>
      </c>
      <c r="BC86" s="333"/>
      <c r="BD86" s="334" t="s">
        <v>1362</v>
      </c>
      <c r="BE86" s="170" t="s">
        <v>1362</v>
      </c>
      <c r="BF86" s="170" t="s">
        <v>1362</v>
      </c>
      <c r="BG86" s="170" t="s">
        <v>1362</v>
      </c>
      <c r="BH86" s="335" t="s">
        <v>1362</v>
      </c>
      <c r="BI86" s="334" t="s">
        <v>1362</v>
      </c>
      <c r="BJ86" s="209"/>
      <c r="BK86" s="170" t="s">
        <v>1362</v>
      </c>
      <c r="BL86" s="170" t="s">
        <v>1362</v>
      </c>
      <c r="BM86" s="170" t="s">
        <v>1362</v>
      </c>
      <c r="BN86" s="170" t="s">
        <v>1362</v>
      </c>
      <c r="BO86" s="333"/>
      <c r="BP86" s="334" t="s">
        <v>1362</v>
      </c>
      <c r="BQ86" s="170" t="s">
        <v>1362</v>
      </c>
      <c r="BR86" s="170" t="s">
        <v>1362</v>
      </c>
      <c r="BS86" s="170" t="s">
        <v>1362</v>
      </c>
      <c r="BT86" s="335" t="s">
        <v>1362</v>
      </c>
      <c r="BU86" s="334" t="s">
        <v>1362</v>
      </c>
      <c r="BV86" s="209"/>
      <c r="BW86" s="170" t="s">
        <v>1362</v>
      </c>
      <c r="BX86" s="170" t="s">
        <v>1362</v>
      </c>
      <c r="BY86" s="170" t="s">
        <v>1362</v>
      </c>
      <c r="BZ86" s="170" t="s">
        <v>1362</v>
      </c>
      <c r="CA86" s="333"/>
      <c r="CB86" s="334" t="s">
        <v>1362</v>
      </c>
      <c r="CC86" s="170" t="s">
        <v>1362</v>
      </c>
      <c r="CD86" s="170" t="s">
        <v>1362</v>
      </c>
      <c r="CE86" s="170" t="s">
        <v>1362</v>
      </c>
      <c r="CF86" s="335" t="s">
        <v>1362</v>
      </c>
      <c r="CG86" s="334" t="s">
        <v>1362</v>
      </c>
      <c r="CH86" s="209"/>
      <c r="CI86" s="335" t="s">
        <v>1362</v>
      </c>
      <c r="CJ86" s="335"/>
      <c r="CK86" s="335"/>
      <c r="CL86" s="335"/>
      <c r="CM86" s="170"/>
      <c r="CN86" s="335" t="s">
        <v>1362</v>
      </c>
      <c r="CO86" s="335"/>
      <c r="CP86" s="335"/>
      <c r="CQ86" s="335"/>
      <c r="CR86" s="170"/>
      <c r="CS86" s="335" t="s">
        <v>1362</v>
      </c>
      <c r="CT86" s="335"/>
      <c r="CU86" s="335"/>
      <c r="CV86" s="335"/>
      <c r="CW86" s="170"/>
    </row>
    <row r="87" spans="1:135" s="14" customFormat="1" ht="15.75" customHeight="1">
      <c r="A87" s="16" t="s">
        <v>292</v>
      </c>
      <c r="B87" s="209">
        <v>57</v>
      </c>
      <c r="C87" s="197">
        <f t="shared" ref="C87:M87" si="248">SUM(C75:C85)</f>
        <v>7328.2700715173005</v>
      </c>
      <c r="D87" s="197">
        <f t="shared" si="248"/>
        <v>27873.797183166422</v>
      </c>
      <c r="E87" s="197">
        <f t="shared" si="248"/>
        <v>53033.103227680389</v>
      </c>
      <c r="F87" s="197">
        <f t="shared" si="248"/>
        <v>65584.406466943998</v>
      </c>
      <c r="G87" s="202">
        <f t="shared" si="248"/>
        <v>153819.5769493081</v>
      </c>
      <c r="H87" s="199">
        <f t="shared" si="248"/>
        <v>14995.252742310146</v>
      </c>
      <c r="I87" s="197">
        <f t="shared" si="248"/>
        <v>41059.181865469945</v>
      </c>
      <c r="J87" s="197">
        <f t="shared" si="248"/>
        <v>76884.535171844196</v>
      </c>
      <c r="K87" s="197">
        <f t="shared" si="248"/>
        <v>84220.317001241856</v>
      </c>
      <c r="L87" s="200">
        <f t="shared" si="248"/>
        <v>217159.28678086615</v>
      </c>
      <c r="M87" s="201">
        <f t="shared" si="248"/>
        <v>370978.86373017426</v>
      </c>
      <c r="N87" s="209">
        <v>57</v>
      </c>
      <c r="O87" s="197">
        <f t="shared" ref="O87:Y87" si="249">SUM(O75:O85)</f>
        <v>7883.8070794528603</v>
      </c>
      <c r="P87" s="197">
        <f t="shared" si="249"/>
        <v>35461.987481047217</v>
      </c>
      <c r="Q87" s="197">
        <f t="shared" si="249"/>
        <v>56084.628158835098</v>
      </c>
      <c r="R87" s="197">
        <f t="shared" si="249"/>
        <v>76821.974733874522</v>
      </c>
      <c r="S87" s="202">
        <f t="shared" si="249"/>
        <v>176252.39745320971</v>
      </c>
      <c r="T87" s="199">
        <f t="shared" si="249"/>
        <v>16132.003675395734</v>
      </c>
      <c r="U87" s="197">
        <f t="shared" si="249"/>
        <v>52236.879809639635</v>
      </c>
      <c r="V87" s="197">
        <f t="shared" si="249"/>
        <v>81308.471574167866</v>
      </c>
      <c r="W87" s="197">
        <f t="shared" si="249"/>
        <v>98651.057671907343</v>
      </c>
      <c r="X87" s="200">
        <f t="shared" si="249"/>
        <v>248328.41273111058</v>
      </c>
      <c r="Y87" s="201">
        <f t="shared" si="249"/>
        <v>424580.81018432032</v>
      </c>
      <c r="Z87" s="209">
        <v>57</v>
      </c>
      <c r="AA87" s="197">
        <f t="shared" ref="AA87:AK87" si="250">SUM(AA75:AA85)</f>
        <v>1923.1217341034569</v>
      </c>
      <c r="AB87" s="197">
        <f t="shared" si="250"/>
        <v>8955.6939175142215</v>
      </c>
      <c r="AC87" s="197">
        <f t="shared" si="250"/>
        <v>14803.324595798291</v>
      </c>
      <c r="AD87" s="197">
        <f t="shared" si="250"/>
        <v>20474.5088499757</v>
      </c>
      <c r="AE87" s="202">
        <f t="shared" si="250"/>
        <v>46156.649097391666</v>
      </c>
      <c r="AF87" s="199">
        <f t="shared" si="250"/>
        <v>3935.1301433600593</v>
      </c>
      <c r="AG87" s="197">
        <f t="shared" si="250"/>
        <v>13192.083693310698</v>
      </c>
      <c r="AH87" s="197">
        <f t="shared" si="250"/>
        <v>21461.062266328583</v>
      </c>
      <c r="AI87" s="197">
        <f t="shared" si="250"/>
        <v>26292.372206780674</v>
      </c>
      <c r="AJ87" s="200">
        <f t="shared" si="250"/>
        <v>64880.648309780016</v>
      </c>
      <c r="AK87" s="201">
        <f t="shared" si="250"/>
        <v>111037.29740717169</v>
      </c>
      <c r="AL87" s="209">
        <v>57</v>
      </c>
      <c r="AM87" s="197">
        <f t="shared" ref="AM87:AW87" si="251">SUM(AM75:AM85)</f>
        <v>7869.6352170055252</v>
      </c>
      <c r="AN87" s="197">
        <f t="shared" si="251"/>
        <v>38185.356391636335</v>
      </c>
      <c r="AO87" s="197">
        <f t="shared" si="251"/>
        <v>61330.508096662867</v>
      </c>
      <c r="AP87" s="197">
        <f t="shared" si="251"/>
        <v>89166.273208911836</v>
      </c>
      <c r="AQ87" s="202">
        <f t="shared" si="251"/>
        <v>196551.77291421656</v>
      </c>
      <c r="AR87" s="199">
        <f t="shared" si="251"/>
        <v>16103.004927102735</v>
      </c>
      <c r="AS87" s="197">
        <f t="shared" si="251"/>
        <v>56248.507599418321</v>
      </c>
      <c r="AT87" s="197">
        <f t="shared" si="251"/>
        <v>88913.665614117548</v>
      </c>
      <c r="AU87" s="197">
        <f t="shared" si="251"/>
        <v>114503.00765104743</v>
      </c>
      <c r="AV87" s="200">
        <f t="shared" si="251"/>
        <v>275768.18579168606</v>
      </c>
      <c r="AW87" s="201">
        <f t="shared" si="251"/>
        <v>472319.95870590262</v>
      </c>
      <c r="AX87" s="209">
        <v>57</v>
      </c>
      <c r="AY87" s="197">
        <f t="shared" ref="AY87:BI87" si="252">SUM(AY75:AY85)</f>
        <v>123.29520329182075</v>
      </c>
      <c r="AZ87" s="197">
        <f t="shared" si="252"/>
        <v>535.3631191756391</v>
      </c>
      <c r="BA87" s="197">
        <f t="shared" si="252"/>
        <v>1422.9020746395577</v>
      </c>
      <c r="BB87" s="197">
        <f t="shared" si="252"/>
        <v>1883.5696811048329</v>
      </c>
      <c r="BC87" s="202">
        <f t="shared" si="252"/>
        <v>3965.1300782118506</v>
      </c>
      <c r="BD87" s="199">
        <f t="shared" si="252"/>
        <v>252.28911014909738</v>
      </c>
      <c r="BE87" s="197">
        <f t="shared" si="252"/>
        <v>788.61059115307626</v>
      </c>
      <c r="BF87" s="197">
        <f t="shared" si="252"/>
        <v>2062.8467493981148</v>
      </c>
      <c r="BG87" s="197">
        <f t="shared" si="252"/>
        <v>2418.7889192308626</v>
      </c>
      <c r="BH87" s="200">
        <f t="shared" si="252"/>
        <v>5522.5353699311509</v>
      </c>
      <c r="BI87" s="201">
        <f t="shared" si="252"/>
        <v>9487.6654481430014</v>
      </c>
      <c r="BJ87" s="209">
        <v>57</v>
      </c>
      <c r="BK87" s="197">
        <f t="shared" ref="BK87:BU87" si="253">SUM(BK75:BK85)</f>
        <v>0</v>
      </c>
      <c r="BL87" s="197">
        <f t="shared" si="253"/>
        <v>0</v>
      </c>
      <c r="BM87" s="197">
        <f t="shared" si="253"/>
        <v>0</v>
      </c>
      <c r="BN87" s="197">
        <f t="shared" si="253"/>
        <v>0</v>
      </c>
      <c r="BO87" s="202">
        <f t="shared" si="253"/>
        <v>0</v>
      </c>
      <c r="BP87" s="199">
        <f t="shared" si="253"/>
        <v>0</v>
      </c>
      <c r="BQ87" s="197">
        <f t="shared" si="253"/>
        <v>0</v>
      </c>
      <c r="BR87" s="197">
        <f t="shared" si="253"/>
        <v>0</v>
      </c>
      <c r="BS87" s="197">
        <f t="shared" si="253"/>
        <v>0</v>
      </c>
      <c r="BT87" s="200">
        <f t="shared" si="253"/>
        <v>0</v>
      </c>
      <c r="BU87" s="201">
        <f t="shared" si="253"/>
        <v>0</v>
      </c>
      <c r="BV87" s="209">
        <v>57</v>
      </c>
      <c r="BW87" s="197">
        <f t="shared" ref="BW87:CG87" si="254">SUM(BW75:BW85)</f>
        <v>175.73109434696292</v>
      </c>
      <c r="BX87" s="197">
        <f t="shared" si="254"/>
        <v>709.93804934160835</v>
      </c>
      <c r="BY87" s="197">
        <f t="shared" si="254"/>
        <v>951.45861617464379</v>
      </c>
      <c r="BZ87" s="197">
        <f t="shared" si="254"/>
        <v>1106.7302081067944</v>
      </c>
      <c r="CA87" s="202">
        <f t="shared" si="254"/>
        <v>2943.8579679700097</v>
      </c>
      <c r="CB87" s="199">
        <f t="shared" si="254"/>
        <v>359.58447883319633</v>
      </c>
      <c r="CC87" s="197">
        <f t="shared" si="254"/>
        <v>1045.7662187029923</v>
      </c>
      <c r="CD87" s="197">
        <f t="shared" si="254"/>
        <v>1379.3734288144019</v>
      </c>
      <c r="CE87" s="197">
        <f t="shared" si="254"/>
        <v>1421.2093084746311</v>
      </c>
      <c r="CF87" s="200">
        <f t="shared" si="254"/>
        <v>4205.9334348252214</v>
      </c>
      <c r="CG87" s="201">
        <f t="shared" si="254"/>
        <v>7149.7914027952311</v>
      </c>
      <c r="CH87" s="209">
        <v>57</v>
      </c>
      <c r="CI87" s="200">
        <f t="shared" ref="CI87:CL87" si="255">SUM(CI75:CI85)</f>
        <v>25303.860399717927</v>
      </c>
      <c r="CJ87" s="200">
        <f t="shared" si="255"/>
        <v>111722.13614188145</v>
      </c>
      <c r="CK87" s="200">
        <f t="shared" si="255"/>
        <v>187625.92476979084</v>
      </c>
      <c r="CL87" s="200">
        <f t="shared" si="255"/>
        <v>255037.46314891768</v>
      </c>
      <c r="CM87" s="197">
        <f>SUM(CM75:CM85)</f>
        <v>333015.8323704878</v>
      </c>
      <c r="CN87" s="200">
        <f t="shared" ref="CN87:CQ87" si="256">SUM(CN75:CN85)</f>
        <v>51777.265077150973</v>
      </c>
      <c r="CO87" s="200">
        <f t="shared" si="256"/>
        <v>164571.02977769467</v>
      </c>
      <c r="CP87" s="200">
        <f t="shared" si="256"/>
        <v>272009.95480467071</v>
      </c>
      <c r="CQ87" s="200">
        <f t="shared" si="256"/>
        <v>327506.75275868282</v>
      </c>
      <c r="CR87" s="197">
        <f>SUM(CR75:CR85)</f>
        <v>469693.63294680195</v>
      </c>
      <c r="CS87" s="200">
        <f t="shared" ref="CS87:CV87" si="257">SUM(CS75:CS85)</f>
        <v>77081.125476868896</v>
      </c>
      <c r="CT87" s="200">
        <f t="shared" si="257"/>
        <v>276293.16591957613</v>
      </c>
      <c r="CU87" s="200">
        <f t="shared" si="257"/>
        <v>459635.87957446155</v>
      </c>
      <c r="CV87" s="200">
        <f t="shared" si="257"/>
        <v>582544.21590760048</v>
      </c>
      <c r="CW87" s="197">
        <f>SUM(CW75:CW85)</f>
        <v>802709.46531728981</v>
      </c>
      <c r="CX87" s="284"/>
      <c r="CY87" s="284"/>
      <c r="CZ87" s="284"/>
      <c r="DA87" s="284"/>
      <c r="DB87" s="284"/>
      <c r="DC87" s="284"/>
      <c r="DD87" s="284"/>
      <c r="DE87" s="284"/>
      <c r="DF87" s="284"/>
      <c r="DG87" s="284"/>
      <c r="DH87" s="284"/>
      <c r="DI87" s="284"/>
      <c r="DJ87" s="284"/>
      <c r="DK87" s="284"/>
      <c r="DL87" s="284"/>
      <c r="DM87" s="284"/>
      <c r="DN87" s="284"/>
      <c r="DO87" s="284"/>
      <c r="DP87" s="284"/>
      <c r="DQ87" s="284"/>
      <c r="DR87" s="284"/>
      <c r="DS87" s="284"/>
      <c r="DT87" s="284"/>
      <c r="DU87" s="284"/>
      <c r="DV87" s="284"/>
      <c r="DW87" s="284"/>
      <c r="DX87" s="284"/>
      <c r="DY87" s="284"/>
      <c r="DZ87" s="284"/>
      <c r="EA87" s="284"/>
      <c r="EB87" s="284"/>
      <c r="EC87" s="284"/>
      <c r="ED87" s="284"/>
      <c r="EE87" s="284"/>
    </row>
    <row r="88" spans="1:135" ht="15.75" customHeight="1">
      <c r="B88" s="209"/>
      <c r="C88" s="170" t="s">
        <v>1362</v>
      </c>
      <c r="D88" s="170" t="s">
        <v>1362</v>
      </c>
      <c r="E88" s="170" t="s">
        <v>1362</v>
      </c>
      <c r="F88" s="170" t="s">
        <v>1362</v>
      </c>
      <c r="G88" s="333"/>
      <c r="H88" s="334" t="s">
        <v>1362</v>
      </c>
      <c r="I88" s="170" t="s">
        <v>1362</v>
      </c>
      <c r="J88" s="170" t="s">
        <v>1362</v>
      </c>
      <c r="K88" s="170" t="s">
        <v>1362</v>
      </c>
      <c r="L88" s="335" t="s">
        <v>1362</v>
      </c>
      <c r="M88" s="372" t="s">
        <v>1362</v>
      </c>
      <c r="N88" s="209"/>
      <c r="O88" s="170" t="s">
        <v>1362</v>
      </c>
      <c r="P88" s="170" t="s">
        <v>1362</v>
      </c>
      <c r="Q88" s="170" t="s">
        <v>1362</v>
      </c>
      <c r="R88" s="170" t="s">
        <v>1362</v>
      </c>
      <c r="S88" s="333"/>
      <c r="T88" s="334" t="s">
        <v>1362</v>
      </c>
      <c r="U88" s="170" t="s">
        <v>1362</v>
      </c>
      <c r="V88" s="170" t="s">
        <v>1362</v>
      </c>
      <c r="W88" s="170" t="s">
        <v>1362</v>
      </c>
      <c r="X88" s="335" t="s">
        <v>1362</v>
      </c>
      <c r="Y88" s="372" t="s">
        <v>1362</v>
      </c>
      <c r="Z88" s="209"/>
      <c r="AA88" s="170" t="s">
        <v>1362</v>
      </c>
      <c r="AB88" s="170" t="s">
        <v>1362</v>
      </c>
      <c r="AC88" s="170" t="s">
        <v>1362</v>
      </c>
      <c r="AD88" s="170" t="s">
        <v>1362</v>
      </c>
      <c r="AE88" s="333"/>
      <c r="AF88" s="334" t="s">
        <v>1362</v>
      </c>
      <c r="AG88" s="170" t="s">
        <v>1362</v>
      </c>
      <c r="AH88" s="170" t="s">
        <v>1362</v>
      </c>
      <c r="AI88" s="170" t="s">
        <v>1362</v>
      </c>
      <c r="AJ88" s="335" t="s">
        <v>1362</v>
      </c>
      <c r="AK88" s="372" t="s">
        <v>1362</v>
      </c>
      <c r="AL88" s="209"/>
      <c r="AM88" s="170" t="s">
        <v>1362</v>
      </c>
      <c r="AN88" s="170" t="s">
        <v>1362</v>
      </c>
      <c r="AO88" s="170" t="s">
        <v>1362</v>
      </c>
      <c r="AP88" s="170" t="s">
        <v>1362</v>
      </c>
      <c r="AQ88" s="333"/>
      <c r="AR88" s="334" t="s">
        <v>1362</v>
      </c>
      <c r="AS88" s="170" t="s">
        <v>1362</v>
      </c>
      <c r="AT88" s="170" t="s">
        <v>1362</v>
      </c>
      <c r="AU88" s="170" t="s">
        <v>1362</v>
      </c>
      <c r="AV88" s="335" t="s">
        <v>1362</v>
      </c>
      <c r="AW88" s="372" t="s">
        <v>1362</v>
      </c>
      <c r="AX88" s="209"/>
      <c r="AY88" s="170" t="s">
        <v>1362</v>
      </c>
      <c r="AZ88" s="170" t="s">
        <v>1362</v>
      </c>
      <c r="BA88" s="170" t="s">
        <v>1362</v>
      </c>
      <c r="BB88" s="170" t="s">
        <v>1362</v>
      </c>
      <c r="BC88" s="333"/>
      <c r="BD88" s="334" t="s">
        <v>1362</v>
      </c>
      <c r="BE88" s="170" t="s">
        <v>1362</v>
      </c>
      <c r="BF88" s="170" t="s">
        <v>1362</v>
      </c>
      <c r="BG88" s="170" t="s">
        <v>1362</v>
      </c>
      <c r="BH88" s="335" t="s">
        <v>1362</v>
      </c>
      <c r="BI88" s="372" t="s">
        <v>1362</v>
      </c>
      <c r="BJ88" s="209"/>
      <c r="BK88" s="170" t="s">
        <v>1362</v>
      </c>
      <c r="BL88" s="170" t="s">
        <v>1362</v>
      </c>
      <c r="BM88" s="170" t="s">
        <v>1362</v>
      </c>
      <c r="BN88" s="170" t="s">
        <v>1362</v>
      </c>
      <c r="BO88" s="333"/>
      <c r="BP88" s="334" t="s">
        <v>1362</v>
      </c>
      <c r="BQ88" s="170" t="s">
        <v>1362</v>
      </c>
      <c r="BR88" s="170" t="s">
        <v>1362</v>
      </c>
      <c r="BS88" s="170" t="s">
        <v>1362</v>
      </c>
      <c r="BT88" s="335" t="s">
        <v>1362</v>
      </c>
      <c r="BU88" s="372" t="s">
        <v>1362</v>
      </c>
      <c r="BV88" s="209"/>
      <c r="BW88" s="170" t="s">
        <v>1362</v>
      </c>
      <c r="BX88" s="170" t="s">
        <v>1362</v>
      </c>
      <c r="BY88" s="170" t="s">
        <v>1362</v>
      </c>
      <c r="BZ88" s="170" t="s">
        <v>1362</v>
      </c>
      <c r="CA88" s="333"/>
      <c r="CB88" s="334" t="s">
        <v>1362</v>
      </c>
      <c r="CC88" s="170" t="s">
        <v>1362</v>
      </c>
      <c r="CD88" s="170" t="s">
        <v>1362</v>
      </c>
      <c r="CE88" s="170" t="s">
        <v>1362</v>
      </c>
      <c r="CF88" s="335" t="s">
        <v>1362</v>
      </c>
      <c r="CG88" s="372" t="s">
        <v>1362</v>
      </c>
      <c r="CH88" s="209"/>
      <c r="CI88" s="335" t="s">
        <v>1362</v>
      </c>
      <c r="CJ88" s="335"/>
      <c r="CK88" s="335"/>
      <c r="CL88" s="335"/>
      <c r="CM88" s="170"/>
      <c r="CN88" s="335" t="s">
        <v>1362</v>
      </c>
      <c r="CO88" s="335"/>
      <c r="CP88" s="335"/>
      <c r="CQ88" s="335"/>
      <c r="CR88" s="170"/>
      <c r="CS88" s="335" t="s">
        <v>1362</v>
      </c>
      <c r="CT88" s="335"/>
      <c r="CU88" s="335"/>
      <c r="CV88" s="335"/>
      <c r="CW88" s="170"/>
    </row>
    <row r="89" spans="1:135" s="14" customFormat="1" ht="15.75" customHeight="1">
      <c r="A89" s="16" t="s">
        <v>294</v>
      </c>
      <c r="B89" s="209">
        <v>58</v>
      </c>
      <c r="C89" s="197">
        <f t="shared" ref="C89:M89" si="258">C87+C65+C72-C69</f>
        <v>415028.40049731213</v>
      </c>
      <c r="D89" s="197">
        <f t="shared" si="258"/>
        <v>374600.43996655411</v>
      </c>
      <c r="E89" s="197">
        <f t="shared" si="258"/>
        <v>435187.15610841766</v>
      </c>
      <c r="F89" s="197">
        <f t="shared" si="258"/>
        <v>417947.9419298076</v>
      </c>
      <c r="G89" s="202">
        <f t="shared" si="258"/>
        <v>1642763.9385020914</v>
      </c>
      <c r="H89" s="199">
        <f t="shared" si="258"/>
        <v>1561490.958115407</v>
      </c>
      <c r="I89" s="197">
        <f t="shared" si="258"/>
        <v>1693898.26119813</v>
      </c>
      <c r="J89" s="197">
        <f t="shared" si="258"/>
        <v>1827892.7153265367</v>
      </c>
      <c r="K89" s="197">
        <f t="shared" si="258"/>
        <v>1584559.2902980829</v>
      </c>
      <c r="L89" s="200">
        <f t="shared" si="258"/>
        <v>6667841.2249381552</v>
      </c>
      <c r="M89" s="201">
        <f t="shared" si="258"/>
        <v>8310605.1634402499</v>
      </c>
      <c r="N89" s="209">
        <v>58</v>
      </c>
      <c r="O89" s="197">
        <f t="shared" ref="O89:Y89" si="259">O87+O65+O72-O69</f>
        <v>794485.25521192804</v>
      </c>
      <c r="P89" s="197">
        <f t="shared" si="259"/>
        <v>777420.68253387045</v>
      </c>
      <c r="Q89" s="197">
        <f t="shared" si="259"/>
        <v>649236.99197635031</v>
      </c>
      <c r="R89" s="197">
        <f t="shared" si="259"/>
        <v>707488.55571894848</v>
      </c>
      <c r="S89" s="202">
        <f t="shared" si="259"/>
        <v>2928631.4854410975</v>
      </c>
      <c r="T89" s="199">
        <f t="shared" si="259"/>
        <v>2022809.5422448688</v>
      </c>
      <c r="U89" s="197">
        <f t="shared" si="259"/>
        <v>2426268.5534344139</v>
      </c>
      <c r="V89" s="197">
        <f t="shared" si="259"/>
        <v>2514376.0655018073</v>
      </c>
      <c r="W89" s="197">
        <f t="shared" si="259"/>
        <v>2565005.5561177689</v>
      </c>
      <c r="X89" s="200">
        <f t="shared" si="259"/>
        <v>9528459.7172988579</v>
      </c>
      <c r="Y89" s="201">
        <f t="shared" si="259"/>
        <v>12457091.202739954</v>
      </c>
      <c r="Z89" s="209">
        <v>58</v>
      </c>
      <c r="AA89" s="197">
        <f t="shared" ref="AA89:AK89" si="260">AA87+AA65+AA72-AA69</f>
        <v>436088.61630581861</v>
      </c>
      <c r="AB89" s="197">
        <f t="shared" si="260"/>
        <v>422668.7212321944</v>
      </c>
      <c r="AC89" s="197">
        <f t="shared" si="260"/>
        <v>344469.80582519778</v>
      </c>
      <c r="AD89" s="197">
        <f t="shared" si="260"/>
        <v>351939.3456440437</v>
      </c>
      <c r="AE89" s="202">
        <f t="shared" si="260"/>
        <v>1555166.4890072548</v>
      </c>
      <c r="AF89" s="199">
        <f t="shared" si="260"/>
        <v>786636.62130675069</v>
      </c>
      <c r="AG89" s="197">
        <f t="shared" si="260"/>
        <v>1071653.5666590487</v>
      </c>
      <c r="AH89" s="197">
        <f t="shared" si="260"/>
        <v>816312.96531596978</v>
      </c>
      <c r="AI89" s="197">
        <f t="shared" si="260"/>
        <v>1042094.9069800877</v>
      </c>
      <c r="AJ89" s="200">
        <f t="shared" si="260"/>
        <v>3716698.0602618582</v>
      </c>
      <c r="AK89" s="201">
        <f t="shared" si="260"/>
        <v>5271864.5492691109</v>
      </c>
      <c r="AL89" s="209">
        <v>58</v>
      </c>
      <c r="AM89" s="197">
        <f t="shared" ref="AM89:AW89" si="261">AM87+AM65+AM72-AM69</f>
        <v>3604887.0029168595</v>
      </c>
      <c r="AN89" s="197">
        <f t="shared" si="261"/>
        <v>3854555.551476805</v>
      </c>
      <c r="AO89" s="197">
        <f t="shared" si="261"/>
        <v>2659921.318723463</v>
      </c>
      <c r="AP89" s="197">
        <f t="shared" si="261"/>
        <v>4033991.296647564</v>
      </c>
      <c r="AQ89" s="202">
        <f t="shared" si="261"/>
        <v>14153355.169764688</v>
      </c>
      <c r="AR89" s="199">
        <f t="shared" si="261"/>
        <v>5006607.208685739</v>
      </c>
      <c r="AS89" s="197">
        <f t="shared" si="261"/>
        <v>5143086.2501299232</v>
      </c>
      <c r="AT89" s="197">
        <f t="shared" si="261"/>
        <v>7645106.3137234803</v>
      </c>
      <c r="AU89" s="197">
        <f t="shared" si="261"/>
        <v>7948761.8247658713</v>
      </c>
      <c r="AV89" s="200">
        <f t="shared" si="261"/>
        <v>25743561.597305011</v>
      </c>
      <c r="AW89" s="201">
        <f t="shared" si="261"/>
        <v>39896916.767069705</v>
      </c>
      <c r="AX89" s="209">
        <v>58</v>
      </c>
      <c r="AY89" s="197">
        <f t="shared" ref="AY89:BI89" si="262">AY87+AY65+AY72-AY69</f>
        <v>145524.03175007069</v>
      </c>
      <c r="AZ89" s="197">
        <f t="shared" si="262"/>
        <v>135288.80442519361</v>
      </c>
      <c r="BA89" s="197">
        <f t="shared" si="262"/>
        <v>66145.821459595798</v>
      </c>
      <c r="BB89" s="197">
        <f t="shared" si="262"/>
        <v>140825.55424910138</v>
      </c>
      <c r="BC89" s="202">
        <f t="shared" si="262"/>
        <v>487784.21188396151</v>
      </c>
      <c r="BD89" s="199">
        <f t="shared" si="262"/>
        <v>117534.69955347349</v>
      </c>
      <c r="BE89" s="197">
        <f t="shared" si="262"/>
        <v>118241.70838960703</v>
      </c>
      <c r="BF89" s="197">
        <f t="shared" si="262"/>
        <v>335670.57318426616</v>
      </c>
      <c r="BG89" s="197">
        <f t="shared" si="262"/>
        <v>213634.49338909291</v>
      </c>
      <c r="BH89" s="200">
        <f t="shared" si="262"/>
        <v>785081.47451643972</v>
      </c>
      <c r="BI89" s="201">
        <f t="shared" si="262"/>
        <v>1272865.6864004009</v>
      </c>
      <c r="BJ89" s="209">
        <v>58</v>
      </c>
      <c r="BK89" s="197">
        <f t="shared" ref="BK89:BU89" si="263">BK87+BK65+BK72-BK69</f>
        <v>0</v>
      </c>
      <c r="BL89" s="197">
        <f t="shared" si="263"/>
        <v>0</v>
      </c>
      <c r="BM89" s="197">
        <f t="shared" si="263"/>
        <v>0</v>
      </c>
      <c r="BN89" s="197">
        <f t="shared" si="263"/>
        <v>0</v>
      </c>
      <c r="BO89" s="202">
        <f t="shared" si="263"/>
        <v>0</v>
      </c>
      <c r="BP89" s="199">
        <f t="shared" si="263"/>
        <v>0</v>
      </c>
      <c r="BQ89" s="197">
        <f t="shared" si="263"/>
        <v>0</v>
      </c>
      <c r="BR89" s="197">
        <f t="shared" si="263"/>
        <v>0</v>
      </c>
      <c r="BS89" s="197">
        <f t="shared" si="263"/>
        <v>0</v>
      </c>
      <c r="BT89" s="200">
        <f t="shared" si="263"/>
        <v>0</v>
      </c>
      <c r="BU89" s="201">
        <f t="shared" si="263"/>
        <v>0</v>
      </c>
      <c r="BV89" s="209">
        <v>58</v>
      </c>
      <c r="BW89" s="197">
        <f t="shared" ref="BW89:CG89" si="264">BW87+BW65+BW72-BW69</f>
        <v>198978.88668492762</v>
      </c>
      <c r="BX89" s="197">
        <f t="shared" si="264"/>
        <v>225159.70648227748</v>
      </c>
      <c r="BY89" s="197">
        <f t="shared" si="264"/>
        <v>244604.37605387226</v>
      </c>
      <c r="BZ89" s="197">
        <f t="shared" si="264"/>
        <v>280741.67265527585</v>
      </c>
      <c r="CA89" s="202">
        <f t="shared" si="264"/>
        <v>949484.6418763533</v>
      </c>
      <c r="CB89" s="199">
        <f t="shared" si="264"/>
        <v>236957.74171337215</v>
      </c>
      <c r="CC89" s="197">
        <f t="shared" si="264"/>
        <v>163599.00969785801</v>
      </c>
      <c r="CD89" s="197">
        <f t="shared" si="264"/>
        <v>187415.30474467165</v>
      </c>
      <c r="CE89" s="197">
        <f t="shared" si="264"/>
        <v>55790.27808537137</v>
      </c>
      <c r="CF89" s="200">
        <f t="shared" si="264"/>
        <v>643762.33424127335</v>
      </c>
      <c r="CG89" s="201">
        <f t="shared" si="264"/>
        <v>1593246.9761176263</v>
      </c>
      <c r="CH89" s="209">
        <v>58</v>
      </c>
      <c r="CI89" s="200">
        <f t="shared" ref="CI89:CW89" si="265">CI87+CI65+CI72-CI69</f>
        <v>5594992.193366915</v>
      </c>
      <c r="CJ89" s="200">
        <f t="shared" si="265"/>
        <v>5789693.9061168944</v>
      </c>
      <c r="CK89" s="200">
        <f t="shared" si="265"/>
        <v>4399565.4701468963</v>
      </c>
      <c r="CL89" s="200">
        <f t="shared" si="265"/>
        <v>5932934.3668447416</v>
      </c>
      <c r="CM89" s="197">
        <f t="shared" si="265"/>
        <v>5520880.0658195429</v>
      </c>
      <c r="CN89" s="200">
        <f t="shared" si="265"/>
        <v>9732036.7716196124</v>
      </c>
      <c r="CO89" s="200">
        <f t="shared" si="265"/>
        <v>10616747.349508978</v>
      </c>
      <c r="CP89" s="200">
        <f t="shared" si="265"/>
        <v>13326773.937796729</v>
      </c>
      <c r="CQ89" s="200">
        <f t="shared" si="265"/>
        <v>13409846.349636285</v>
      </c>
      <c r="CR89" s="197">
        <f t="shared" si="265"/>
        <v>4839805.3383449912</v>
      </c>
      <c r="CS89" s="200">
        <f t="shared" si="265"/>
        <v>15327028.964986529</v>
      </c>
      <c r="CT89" s="200">
        <f t="shared" si="265"/>
        <v>16406441.255625876</v>
      </c>
      <c r="CU89" s="200">
        <f t="shared" si="265"/>
        <v>17726339.407943629</v>
      </c>
      <c r="CV89" s="200">
        <f t="shared" si="265"/>
        <v>19342780.716481011</v>
      </c>
      <c r="CW89" s="197">
        <f t="shared" si="265"/>
        <v>22360943.34229783</v>
      </c>
      <c r="CX89" s="284"/>
      <c r="CY89" s="284"/>
      <c r="CZ89" s="284"/>
      <c r="DA89" s="284"/>
      <c r="DB89" s="284"/>
      <c r="DC89" s="284"/>
      <c r="DD89" s="284"/>
      <c r="DE89" s="284"/>
      <c r="DF89" s="284"/>
      <c r="DG89" s="284"/>
      <c r="DH89" s="284"/>
      <c r="DI89" s="284"/>
      <c r="DJ89" s="284"/>
      <c r="DK89" s="284"/>
      <c r="DL89" s="284"/>
      <c r="DM89" s="284"/>
      <c r="DN89" s="284"/>
      <c r="DO89" s="284"/>
      <c r="DP89" s="284"/>
      <c r="DQ89" s="284"/>
      <c r="DR89" s="284"/>
      <c r="DS89" s="284"/>
      <c r="DT89" s="284"/>
      <c r="DU89" s="284"/>
      <c r="DV89" s="284"/>
      <c r="DW89" s="284"/>
      <c r="DX89" s="284"/>
      <c r="DY89" s="284"/>
      <c r="DZ89" s="284"/>
      <c r="EA89" s="284"/>
      <c r="EB89" s="284"/>
      <c r="EC89" s="284"/>
      <c r="ED89" s="284"/>
      <c r="EE89" s="284"/>
    </row>
    <row r="90" spans="1:135" ht="15.75" customHeight="1">
      <c r="B90" s="209"/>
      <c r="C90" s="170" t="s">
        <v>1362</v>
      </c>
      <c r="D90" s="170" t="s">
        <v>1362</v>
      </c>
      <c r="E90" s="170" t="s">
        <v>1362</v>
      </c>
      <c r="F90" s="170" t="s">
        <v>1362</v>
      </c>
      <c r="G90" s="333"/>
      <c r="H90" s="334" t="s">
        <v>1362</v>
      </c>
      <c r="I90" s="170" t="s">
        <v>1362</v>
      </c>
      <c r="J90" s="170" t="s">
        <v>1362</v>
      </c>
      <c r="K90" s="170" t="s">
        <v>1362</v>
      </c>
      <c r="L90" s="335" t="s">
        <v>1362</v>
      </c>
      <c r="M90" s="372" t="s">
        <v>1362</v>
      </c>
      <c r="N90" s="209"/>
      <c r="O90" s="170" t="s">
        <v>1362</v>
      </c>
      <c r="P90" s="170" t="s">
        <v>1362</v>
      </c>
      <c r="Q90" s="170" t="s">
        <v>1362</v>
      </c>
      <c r="R90" s="170" t="s">
        <v>1362</v>
      </c>
      <c r="S90" s="333"/>
      <c r="T90" s="334" t="s">
        <v>1362</v>
      </c>
      <c r="U90" s="170" t="s">
        <v>1362</v>
      </c>
      <c r="V90" s="170" t="s">
        <v>1362</v>
      </c>
      <c r="W90" s="170" t="s">
        <v>1362</v>
      </c>
      <c r="X90" s="335"/>
      <c r="Y90" s="372" t="s">
        <v>1362</v>
      </c>
      <c r="Z90" s="209"/>
      <c r="AA90" s="170" t="s">
        <v>1362</v>
      </c>
      <c r="AB90" s="170" t="s">
        <v>1362</v>
      </c>
      <c r="AC90" s="170" t="s">
        <v>1362</v>
      </c>
      <c r="AD90" s="170" t="s">
        <v>1362</v>
      </c>
      <c r="AE90" s="333"/>
      <c r="AF90" s="334" t="s">
        <v>1362</v>
      </c>
      <c r="AG90" s="170" t="s">
        <v>1362</v>
      </c>
      <c r="AH90" s="170" t="s">
        <v>1362</v>
      </c>
      <c r="AI90" s="170" t="s">
        <v>1362</v>
      </c>
      <c r="AJ90" s="335"/>
      <c r="AK90" s="372" t="s">
        <v>1362</v>
      </c>
      <c r="AL90" s="209"/>
      <c r="AM90" s="170" t="s">
        <v>1362</v>
      </c>
      <c r="AN90" s="170" t="s">
        <v>1362</v>
      </c>
      <c r="AO90" s="170" t="s">
        <v>1362</v>
      </c>
      <c r="AP90" s="170" t="s">
        <v>1362</v>
      </c>
      <c r="AQ90" s="333"/>
      <c r="AR90" s="334" t="s">
        <v>1362</v>
      </c>
      <c r="AS90" s="170" t="s">
        <v>1362</v>
      </c>
      <c r="AT90" s="170" t="s">
        <v>1362</v>
      </c>
      <c r="AU90" s="170" t="s">
        <v>1362</v>
      </c>
      <c r="AV90" s="335"/>
      <c r="AW90" s="372" t="s">
        <v>1362</v>
      </c>
      <c r="AX90" s="209"/>
      <c r="AY90" s="170" t="s">
        <v>1362</v>
      </c>
      <c r="AZ90" s="170" t="s">
        <v>1362</v>
      </c>
      <c r="BA90" s="170" t="s">
        <v>1362</v>
      </c>
      <c r="BB90" s="170" t="s">
        <v>1362</v>
      </c>
      <c r="BC90" s="333"/>
      <c r="BD90" s="334" t="s">
        <v>1362</v>
      </c>
      <c r="BE90" s="170" t="s">
        <v>1362</v>
      </c>
      <c r="BF90" s="170" t="s">
        <v>1362</v>
      </c>
      <c r="BG90" s="170" t="s">
        <v>1362</v>
      </c>
      <c r="BH90" s="335"/>
      <c r="BI90" s="372" t="s">
        <v>1362</v>
      </c>
      <c r="BJ90" s="209"/>
      <c r="BK90" s="170" t="s">
        <v>1362</v>
      </c>
      <c r="BL90" s="170" t="s">
        <v>1362</v>
      </c>
      <c r="BM90" s="170" t="s">
        <v>1362</v>
      </c>
      <c r="BN90" s="170" t="s">
        <v>1362</v>
      </c>
      <c r="BO90" s="333"/>
      <c r="BP90" s="334" t="s">
        <v>1362</v>
      </c>
      <c r="BQ90" s="170" t="s">
        <v>1362</v>
      </c>
      <c r="BR90" s="170" t="s">
        <v>1362</v>
      </c>
      <c r="BS90" s="170" t="s">
        <v>1362</v>
      </c>
      <c r="BT90" s="335"/>
      <c r="BU90" s="372" t="s">
        <v>1362</v>
      </c>
      <c r="BV90" s="209"/>
      <c r="BW90" s="170" t="s">
        <v>1362</v>
      </c>
      <c r="BX90" s="170" t="s">
        <v>1362</v>
      </c>
      <c r="BY90" s="170" t="s">
        <v>1362</v>
      </c>
      <c r="BZ90" s="170" t="s">
        <v>1362</v>
      </c>
      <c r="CA90" s="333"/>
      <c r="CB90" s="334" t="s">
        <v>1362</v>
      </c>
      <c r="CC90" s="170" t="s">
        <v>1362</v>
      </c>
      <c r="CD90" s="170" t="s">
        <v>1362</v>
      </c>
      <c r="CE90" s="170" t="s">
        <v>1362</v>
      </c>
      <c r="CF90" s="335"/>
      <c r="CG90" s="372" t="s">
        <v>1362</v>
      </c>
      <c r="CH90" s="209"/>
      <c r="CI90" s="335" t="s">
        <v>1362</v>
      </c>
      <c r="CJ90" s="335"/>
      <c r="CK90" s="335"/>
      <c r="CL90" s="335"/>
      <c r="CM90" s="170"/>
      <c r="CN90" s="335" t="s">
        <v>1362</v>
      </c>
      <c r="CO90" s="335"/>
      <c r="CP90" s="335"/>
      <c r="CQ90" s="335"/>
      <c r="CR90" s="170"/>
      <c r="CS90" s="335" t="s">
        <v>1362</v>
      </c>
      <c r="CT90" s="335"/>
      <c r="CU90" s="335"/>
      <c r="CV90" s="335"/>
      <c r="CW90" s="170"/>
    </row>
    <row r="91" spans="1:135" s="14" customFormat="1" ht="15.75" customHeight="1">
      <c r="A91" s="16" t="s">
        <v>296</v>
      </c>
      <c r="B91" s="209">
        <v>59</v>
      </c>
      <c r="C91" s="197">
        <f t="shared" ref="C91:F91" si="266">C31-C89</f>
        <v>-347896.4988258559</v>
      </c>
      <c r="D91" s="197">
        <f t="shared" si="266"/>
        <v>-178803.03577179479</v>
      </c>
      <c r="E91" s="197">
        <f t="shared" si="266"/>
        <v>-234624.23949428566</v>
      </c>
      <c r="F91" s="197">
        <f t="shared" si="266"/>
        <v>-205875.22231865904</v>
      </c>
      <c r="G91" s="202">
        <f>SUM(C91:F91)</f>
        <v>-967198.99641059537</v>
      </c>
      <c r="H91" s="199">
        <f t="shared" ref="H91:M91" si="267">H31-H89</f>
        <v>-1242283.2774892766</v>
      </c>
      <c r="I91" s="197">
        <f t="shared" si="267"/>
        <v>-1016511.7779419085</v>
      </c>
      <c r="J91" s="197">
        <f t="shared" si="267"/>
        <v>-857644.36566151876</v>
      </c>
      <c r="K91" s="197">
        <f t="shared" si="267"/>
        <v>-340595.76579642273</v>
      </c>
      <c r="L91" s="200">
        <f t="shared" si="267"/>
        <v>-3457035.186889125</v>
      </c>
      <c r="M91" s="201">
        <f t="shared" si="267"/>
        <v>-4424234.183299724</v>
      </c>
      <c r="N91" s="209">
        <v>59</v>
      </c>
      <c r="O91" s="197">
        <f t="shared" ref="O91:R91" si="268">O31-O89</f>
        <v>-707652.61257081898</v>
      </c>
      <c r="P91" s="197">
        <f t="shared" si="268"/>
        <v>-446120.88939227012</v>
      </c>
      <c r="Q91" s="197">
        <f t="shared" si="268"/>
        <v>-189543.94990231196</v>
      </c>
      <c r="R91" s="197">
        <f t="shared" si="268"/>
        <v>-81900.184096149751</v>
      </c>
      <c r="S91" s="202">
        <f>SUM(O91:R91)</f>
        <v>-1425217.6359615508</v>
      </c>
      <c r="T91" s="199">
        <f t="shared" ref="T91:W91" si="269">T31-T89</f>
        <v>-1781862.3226562247</v>
      </c>
      <c r="U91" s="197">
        <f t="shared" si="269"/>
        <v>-1567078.6872050725</v>
      </c>
      <c r="V91" s="197">
        <f t="shared" si="269"/>
        <v>-1294038.9513734772</v>
      </c>
      <c r="W91" s="197">
        <f t="shared" si="269"/>
        <v>-1141251.2353974322</v>
      </c>
      <c r="X91" s="200">
        <f>SUM(T91:W91)</f>
        <v>-5784231.1966322064</v>
      </c>
      <c r="Y91" s="201">
        <f>Y31-Y89</f>
        <v>-7209448.8325937558</v>
      </c>
      <c r="Z91" s="209">
        <v>59</v>
      </c>
      <c r="AA91" s="197">
        <f t="shared" ref="AA91:AD91" si="270">AA31-AA89</f>
        <v>-381239.45363689109</v>
      </c>
      <c r="AB91" s="197">
        <f t="shared" si="270"/>
        <v>-285509.05388934002</v>
      </c>
      <c r="AC91" s="197">
        <f t="shared" si="270"/>
        <v>-130547.82675397018</v>
      </c>
      <c r="AD91" s="197">
        <f t="shared" si="270"/>
        <v>-14360.105813910544</v>
      </c>
      <c r="AE91" s="202">
        <f>SUM(AA91:AD91)</f>
        <v>-811656.44009411172</v>
      </c>
      <c r="AF91" s="199">
        <f t="shared" ref="AF91:AI91" si="271">AF31-AF89</f>
        <v>-668606.72099162918</v>
      </c>
      <c r="AG91" s="197">
        <f t="shared" si="271"/>
        <v>-768231.13803107408</v>
      </c>
      <c r="AH91" s="197">
        <f t="shared" si="271"/>
        <v>-362118.77208771039</v>
      </c>
      <c r="AI91" s="197">
        <f t="shared" si="271"/>
        <v>-501958.90863389801</v>
      </c>
      <c r="AJ91" s="200">
        <f>SUM(AF91:AI91)</f>
        <v>-2300915.5397443119</v>
      </c>
      <c r="AK91" s="201">
        <f>AK31-AK89</f>
        <v>-3112571.979838423</v>
      </c>
      <c r="AL91" s="209">
        <v>59</v>
      </c>
      <c r="AM91" s="197">
        <f t="shared" ref="AM91:AP91" si="272">AM31-AM89</f>
        <v>-3307262.1257688226</v>
      </c>
      <c r="AN91" s="197">
        <f t="shared" si="272"/>
        <v>-2530593.8342860923</v>
      </c>
      <c r="AO91" s="197">
        <f t="shared" si="272"/>
        <v>-905173.64770237217</v>
      </c>
      <c r="AP91" s="197">
        <f t="shared" si="272"/>
        <v>-1615849.5837934203</v>
      </c>
      <c r="AQ91" s="202">
        <f>SUM(AM91:AP91)</f>
        <v>-8358879.1915507074</v>
      </c>
      <c r="AR91" s="199">
        <f t="shared" ref="AR91:AU91" si="273">AR31-AR89</f>
        <v>-4569410.9033970293</v>
      </c>
      <c r="AS91" s="197">
        <f t="shared" si="273"/>
        <v>-3924473.5161697995</v>
      </c>
      <c r="AT91" s="197">
        <f t="shared" si="273"/>
        <v>-6198273.0432428885</v>
      </c>
      <c r="AU91" s="197">
        <f t="shared" si="273"/>
        <v>-6214727.0161207393</v>
      </c>
      <c r="AV91" s="200">
        <f>SUM(AR91:AU91)</f>
        <v>-20906884.478930458</v>
      </c>
      <c r="AW91" s="201">
        <f>AW31-AW89</f>
        <v>-29265763.670481168</v>
      </c>
      <c r="AX91" s="209">
        <v>59</v>
      </c>
      <c r="AY91" s="197">
        <f t="shared" ref="AY91:BB91" si="274">AY31-AY89</f>
        <v>-136830.80272102932</v>
      </c>
      <c r="AZ91" s="197">
        <f t="shared" si="274"/>
        <v>-56703.351509323416</v>
      </c>
      <c r="BA91" s="197">
        <f t="shared" si="274"/>
        <v>83810.840423171045</v>
      </c>
      <c r="BB91" s="197">
        <f t="shared" si="274"/>
        <v>44438.795375439251</v>
      </c>
      <c r="BC91" s="202">
        <f>SUM(AY91:BB91)</f>
        <v>-65284.518431742428</v>
      </c>
      <c r="BD91" s="199">
        <f t="shared" ref="BD91:BG91" si="275">BD31-BD89</f>
        <v>-112928.28401624085</v>
      </c>
      <c r="BE91" s="197">
        <f t="shared" si="275"/>
        <v>-63795.74641098475</v>
      </c>
      <c r="BF91" s="197">
        <f t="shared" si="275"/>
        <v>-288978.69579393551</v>
      </c>
      <c r="BG91" s="197">
        <f t="shared" si="275"/>
        <v>-180211.42924715532</v>
      </c>
      <c r="BH91" s="200">
        <f>SUM(BD91:BG91)</f>
        <v>-645914.1554683164</v>
      </c>
      <c r="BI91" s="201">
        <f>BI31-BI89</f>
        <v>-711198.67390005884</v>
      </c>
      <c r="BJ91" s="209">
        <v>59</v>
      </c>
      <c r="BK91" s="197">
        <f t="shared" ref="BK91:BN91" si="276">BK31-BK89</f>
        <v>0</v>
      </c>
      <c r="BL91" s="197">
        <f t="shared" si="276"/>
        <v>0</v>
      </c>
      <c r="BM91" s="197">
        <f t="shared" si="276"/>
        <v>0</v>
      </c>
      <c r="BN91" s="197">
        <f t="shared" si="276"/>
        <v>0</v>
      </c>
      <c r="BO91" s="202">
        <f>SUM(BK91:BN91)</f>
        <v>0</v>
      </c>
      <c r="BP91" s="199">
        <f t="shared" ref="BP91:BS91" si="277">BP31-BP89</f>
        <v>0</v>
      </c>
      <c r="BQ91" s="197">
        <f t="shared" si="277"/>
        <v>0</v>
      </c>
      <c r="BR91" s="197">
        <f t="shared" si="277"/>
        <v>0</v>
      </c>
      <c r="BS91" s="197">
        <f t="shared" si="277"/>
        <v>0</v>
      </c>
      <c r="BT91" s="200">
        <f>SUM(BP91:BS91)</f>
        <v>0</v>
      </c>
      <c r="BU91" s="201">
        <f>BU31-BU89</f>
        <v>0</v>
      </c>
      <c r="BV91" s="209">
        <v>59</v>
      </c>
      <c r="BW91" s="197">
        <f t="shared" ref="BW91:BZ91" si="278">BW31-BW89</f>
        <v>-166512.45427660801</v>
      </c>
      <c r="BX91" s="197">
        <f t="shared" si="278"/>
        <v>-127300.93496701127</v>
      </c>
      <c r="BY91" s="197">
        <f t="shared" si="278"/>
        <v>-169599.65792974946</v>
      </c>
      <c r="BZ91" s="197">
        <f t="shared" si="278"/>
        <v>-161319.51974350988</v>
      </c>
      <c r="CA91" s="202">
        <f>SUM(BW91:BZ91)</f>
        <v>-624732.56691687857</v>
      </c>
      <c r="CB91" s="199">
        <f t="shared" ref="CB91:CE91" si="279">CB31-CB89</f>
        <v>-216547.68538448017</v>
      </c>
      <c r="CC91" s="197">
        <f t="shared" si="279"/>
        <v>-87445.424095874783</v>
      </c>
      <c r="CD91" s="197">
        <f t="shared" si="279"/>
        <v>-102552.15902139264</v>
      </c>
      <c r="CE91" s="197">
        <f t="shared" si="279"/>
        <v>41617.517748683582</v>
      </c>
      <c r="CF91" s="200">
        <f>SUM(CB91:CE91)</f>
        <v>-364927.750753064</v>
      </c>
      <c r="CG91" s="201">
        <f>CG31-CG89</f>
        <v>-989660.31766994251</v>
      </c>
      <c r="CH91" s="209">
        <v>59</v>
      </c>
      <c r="CI91" s="200">
        <f t="shared" ref="CI91:CW91" si="280">CI31-CI89</f>
        <v>-5047393.9478000235</v>
      </c>
      <c r="CJ91" s="200">
        <f t="shared" si="280"/>
        <v>-3625031.0998158315</v>
      </c>
      <c r="CK91" s="200">
        <f t="shared" si="280"/>
        <v>-1545678.4813595177</v>
      </c>
      <c r="CL91" s="200">
        <f t="shared" si="280"/>
        <v>-2034865.8203902105</v>
      </c>
      <c r="CM91" s="197">
        <f t="shared" si="280"/>
        <v>-3017149.1992890257</v>
      </c>
      <c r="CN91" s="200">
        <f t="shared" si="280"/>
        <v>-8591639.1939348821</v>
      </c>
      <c r="CO91" s="200">
        <f t="shared" si="280"/>
        <v>-7427536.2898547109</v>
      </c>
      <c r="CP91" s="200">
        <f t="shared" si="280"/>
        <v>-9103605.9871809203</v>
      </c>
      <c r="CQ91" s="200">
        <f t="shared" si="280"/>
        <v>-8337126.8374469746</v>
      </c>
      <c r="CR91" s="197">
        <f t="shared" si="280"/>
        <v>-2564356.7288283641</v>
      </c>
      <c r="CS91" s="200">
        <f t="shared" si="280"/>
        <v>-13639033.141734907</v>
      </c>
      <c r="CT91" s="200">
        <f t="shared" si="280"/>
        <v>-11052567.389670547</v>
      </c>
      <c r="CU91" s="200">
        <f t="shared" si="280"/>
        <v>-10649284.468540441</v>
      </c>
      <c r="CV91" s="200">
        <f t="shared" si="280"/>
        <v>-10371992.657837171</v>
      </c>
      <c r="CW91" s="197">
        <f t="shared" si="280"/>
        <v>-12623343.333563421</v>
      </c>
      <c r="CX91" s="284"/>
      <c r="CY91" s="284"/>
      <c r="CZ91" s="284"/>
      <c r="DA91" s="284"/>
      <c r="DB91" s="284"/>
      <c r="DC91" s="284"/>
      <c r="DD91" s="284"/>
      <c r="DE91" s="284"/>
      <c r="DF91" s="284"/>
      <c r="DG91" s="284"/>
      <c r="DH91" s="284"/>
      <c r="DI91" s="284"/>
      <c r="DJ91" s="284"/>
      <c r="DK91" s="284"/>
      <c r="DL91" s="284"/>
      <c r="DM91" s="284"/>
      <c r="DN91" s="284"/>
      <c r="DO91" s="284"/>
      <c r="DP91" s="284"/>
      <c r="DQ91" s="284"/>
      <c r="DR91" s="284"/>
      <c r="DS91" s="284"/>
      <c r="DT91" s="284"/>
      <c r="DU91" s="284"/>
      <c r="DV91" s="284"/>
      <c r="DW91" s="284"/>
      <c r="DX91" s="284"/>
      <c r="DY91" s="284"/>
      <c r="DZ91" s="284"/>
      <c r="EA91" s="284"/>
      <c r="EB91" s="284"/>
      <c r="EC91" s="284"/>
      <c r="ED91" s="284"/>
      <c r="EE91" s="284"/>
    </row>
    <row r="92" spans="1:135" ht="15.75" customHeight="1">
      <c r="B92" s="209"/>
      <c r="C92" s="273" t="s">
        <v>1366</v>
      </c>
      <c r="D92" s="273" t="s">
        <v>1366</v>
      </c>
      <c r="E92" s="273" t="s">
        <v>1366</v>
      </c>
      <c r="F92" s="273" t="s">
        <v>1366</v>
      </c>
      <c r="G92" s="339"/>
      <c r="H92" s="340" t="s">
        <v>1366</v>
      </c>
      <c r="I92" s="273" t="s">
        <v>1366</v>
      </c>
      <c r="J92" s="273" t="s">
        <v>1366</v>
      </c>
      <c r="K92" s="273" t="s">
        <v>1366</v>
      </c>
      <c r="L92" s="341" t="s">
        <v>1366</v>
      </c>
      <c r="M92" s="340" t="s">
        <v>1366</v>
      </c>
      <c r="N92" s="209"/>
      <c r="O92" s="273" t="s">
        <v>1366</v>
      </c>
      <c r="P92" s="273" t="s">
        <v>1366</v>
      </c>
      <c r="Q92" s="273" t="s">
        <v>1366</v>
      </c>
      <c r="R92" s="273" t="s">
        <v>1366</v>
      </c>
      <c r="S92" s="339"/>
      <c r="T92" s="340" t="s">
        <v>1366</v>
      </c>
      <c r="U92" s="273" t="s">
        <v>1366</v>
      </c>
      <c r="V92" s="273" t="s">
        <v>1366</v>
      </c>
      <c r="W92" s="273" t="s">
        <v>1366</v>
      </c>
      <c r="X92" s="341" t="s">
        <v>1366</v>
      </c>
      <c r="Y92" s="340" t="s">
        <v>1366</v>
      </c>
      <c r="Z92" s="209"/>
      <c r="AA92" s="273" t="s">
        <v>1366</v>
      </c>
      <c r="AB92" s="273" t="s">
        <v>1366</v>
      </c>
      <c r="AC92" s="273" t="s">
        <v>1366</v>
      </c>
      <c r="AD92" s="273" t="s">
        <v>1366</v>
      </c>
      <c r="AE92" s="339"/>
      <c r="AF92" s="340" t="s">
        <v>1366</v>
      </c>
      <c r="AG92" s="273" t="s">
        <v>1366</v>
      </c>
      <c r="AH92" s="273" t="s">
        <v>1366</v>
      </c>
      <c r="AI92" s="273" t="s">
        <v>1366</v>
      </c>
      <c r="AJ92" s="341" t="s">
        <v>1366</v>
      </c>
      <c r="AK92" s="340" t="s">
        <v>1366</v>
      </c>
      <c r="AL92" s="209"/>
      <c r="AM92" s="273" t="s">
        <v>1366</v>
      </c>
      <c r="AN92" s="273" t="s">
        <v>1366</v>
      </c>
      <c r="AO92" s="273" t="s">
        <v>1366</v>
      </c>
      <c r="AP92" s="273" t="s">
        <v>1366</v>
      </c>
      <c r="AQ92" s="339"/>
      <c r="AR92" s="340" t="s">
        <v>1366</v>
      </c>
      <c r="AS92" s="273" t="s">
        <v>1366</v>
      </c>
      <c r="AT92" s="273" t="s">
        <v>1366</v>
      </c>
      <c r="AU92" s="273" t="s">
        <v>1366</v>
      </c>
      <c r="AV92" s="341" t="s">
        <v>1366</v>
      </c>
      <c r="AW92" s="340" t="s">
        <v>1366</v>
      </c>
      <c r="AX92" s="209"/>
      <c r="AY92" s="273" t="s">
        <v>1366</v>
      </c>
      <c r="AZ92" s="273" t="s">
        <v>1366</v>
      </c>
      <c r="BA92" s="273" t="s">
        <v>1366</v>
      </c>
      <c r="BB92" s="273" t="s">
        <v>1366</v>
      </c>
      <c r="BC92" s="339"/>
      <c r="BD92" s="340" t="s">
        <v>1366</v>
      </c>
      <c r="BE92" s="273" t="s">
        <v>1366</v>
      </c>
      <c r="BF92" s="273" t="s">
        <v>1366</v>
      </c>
      <c r="BG92" s="273" t="s">
        <v>1366</v>
      </c>
      <c r="BH92" s="341" t="s">
        <v>1366</v>
      </c>
      <c r="BI92" s="340" t="s">
        <v>1366</v>
      </c>
      <c r="BJ92" s="209"/>
      <c r="BK92" s="273" t="s">
        <v>1366</v>
      </c>
      <c r="BL92" s="273" t="s">
        <v>1366</v>
      </c>
      <c r="BM92" s="273" t="s">
        <v>1366</v>
      </c>
      <c r="BN92" s="273" t="s">
        <v>1366</v>
      </c>
      <c r="BO92" s="339"/>
      <c r="BP92" s="340" t="s">
        <v>1366</v>
      </c>
      <c r="BQ92" s="273" t="s">
        <v>1366</v>
      </c>
      <c r="BR92" s="273" t="s">
        <v>1366</v>
      </c>
      <c r="BS92" s="273" t="s">
        <v>1366</v>
      </c>
      <c r="BT92" s="341" t="s">
        <v>1366</v>
      </c>
      <c r="BU92" s="340" t="s">
        <v>1366</v>
      </c>
      <c r="BV92" s="209"/>
      <c r="BW92" s="273" t="s">
        <v>1366</v>
      </c>
      <c r="BX92" s="273" t="s">
        <v>1366</v>
      </c>
      <c r="BY92" s="273" t="s">
        <v>1366</v>
      </c>
      <c r="BZ92" s="273" t="s">
        <v>1366</v>
      </c>
      <c r="CA92" s="339"/>
      <c r="CB92" s="340" t="s">
        <v>1366</v>
      </c>
      <c r="CC92" s="273" t="s">
        <v>1366</v>
      </c>
      <c r="CD92" s="273" t="s">
        <v>1366</v>
      </c>
      <c r="CE92" s="273" t="s">
        <v>1366</v>
      </c>
      <c r="CF92" s="341" t="s">
        <v>1366</v>
      </c>
      <c r="CG92" s="340" t="s">
        <v>1366</v>
      </c>
      <c r="CH92" s="209"/>
      <c r="CI92" s="341" t="s">
        <v>1366</v>
      </c>
      <c r="CJ92" s="341"/>
      <c r="CK92" s="341"/>
      <c r="CL92" s="341"/>
      <c r="CM92" s="273"/>
      <c r="CN92" s="341" t="s">
        <v>1366</v>
      </c>
      <c r="CO92" s="341"/>
      <c r="CP92" s="341"/>
      <c r="CQ92" s="341"/>
      <c r="CR92" s="273"/>
      <c r="CS92" s="341" t="s">
        <v>1366</v>
      </c>
      <c r="CT92" s="341"/>
      <c r="CU92" s="341"/>
      <c r="CV92" s="341"/>
      <c r="CW92" s="273"/>
    </row>
    <row r="93" spans="1:135" ht="15.75" customHeight="1">
      <c r="A93" s="118" t="s">
        <v>298</v>
      </c>
      <c r="B93" s="209">
        <v>60</v>
      </c>
      <c r="C93" s="342">
        <f t="shared" ref="C93:M93" si="281">IF((C31-C27)=0,"",C91/(C31-C27))</f>
        <v>-5.1822827919945196</v>
      </c>
      <c r="D93" s="342">
        <f t="shared" si="281"/>
        <v>-0.91320432212645541</v>
      </c>
      <c r="E93" s="342">
        <f t="shared" si="281"/>
        <v>-1.169828617648621</v>
      </c>
      <c r="F93" s="342">
        <f t="shared" si="281"/>
        <v>-0.970776546347625</v>
      </c>
      <c r="G93" s="343">
        <f t="shared" si="281"/>
        <v>-1.4316891480724605</v>
      </c>
      <c r="H93" s="344">
        <f t="shared" si="281"/>
        <v>-3.8917712601793291</v>
      </c>
      <c r="I93" s="342">
        <f t="shared" si="281"/>
        <v>-1.5006378235590105</v>
      </c>
      <c r="J93" s="342">
        <f t="shared" si="281"/>
        <v>-0.88394313266044089</v>
      </c>
      <c r="K93" s="342">
        <f t="shared" si="281"/>
        <v>-0.27379883661208443</v>
      </c>
      <c r="L93" s="345">
        <f t="shared" si="281"/>
        <v>-1.0766876435144959</v>
      </c>
      <c r="M93" s="344">
        <f t="shared" si="281"/>
        <v>-1.1383972878316804</v>
      </c>
      <c r="N93" s="209">
        <v>60</v>
      </c>
      <c r="O93" s="342">
        <f t="shared" ref="O93:Y93" si="282">IF((O31-O27)=0,"",O91/(O31-O27))</f>
        <v>-8.1496150646438537</v>
      </c>
      <c r="P93" s="342">
        <f t="shared" si="282"/>
        <v>-1.3465776273563632</v>
      </c>
      <c r="Q93" s="342">
        <f t="shared" si="282"/>
        <v>-0.41232721088648527</v>
      </c>
      <c r="R93" s="342">
        <f t="shared" si="282"/>
        <v>-0.13091704995042944</v>
      </c>
      <c r="S93" s="343">
        <f t="shared" si="282"/>
        <v>-0.94798756606834123</v>
      </c>
      <c r="T93" s="344">
        <f t="shared" si="282"/>
        <v>-7.3952391967763704</v>
      </c>
      <c r="U93" s="342">
        <f t="shared" si="282"/>
        <v>-1.8239026655218675</v>
      </c>
      <c r="V93" s="342">
        <f t="shared" si="282"/>
        <v>-1.0603946535689783</v>
      </c>
      <c r="W93" s="342">
        <f t="shared" si="282"/>
        <v>-0.80157876874433343</v>
      </c>
      <c r="X93" s="345">
        <f t="shared" si="282"/>
        <v>-1.5448392545234757</v>
      </c>
      <c r="Y93" s="344">
        <f t="shared" si="282"/>
        <v>-1.3738453050094002</v>
      </c>
      <c r="Z93" s="209">
        <v>60</v>
      </c>
      <c r="AA93" s="342">
        <f t="shared" ref="AA93:AK93" si="283">IF((AA31-AA27)=0,"",AA91/(AA31-AA27))</f>
        <v>-6.9506886720964678</v>
      </c>
      <c r="AB93" s="342">
        <f t="shared" si="283"/>
        <v>-2.0815817027002592</v>
      </c>
      <c r="AC93" s="342">
        <f t="shared" si="283"/>
        <v>-0.61025906417265752</v>
      </c>
      <c r="AD93" s="342">
        <f t="shared" si="283"/>
        <v>-4.2538474288692694E-2</v>
      </c>
      <c r="AE93" s="343">
        <f t="shared" si="283"/>
        <v>-1.0916549699369698</v>
      </c>
      <c r="AF93" s="344">
        <f t="shared" si="283"/>
        <v>-5.6647232540784422</v>
      </c>
      <c r="AG93" s="342">
        <f t="shared" si="283"/>
        <v>-2.5318864577839104</v>
      </c>
      <c r="AH93" s="342">
        <f t="shared" si="283"/>
        <v>-0.79727741456554535</v>
      </c>
      <c r="AI93" s="342">
        <f t="shared" si="283"/>
        <v>-0.92931948651972118</v>
      </c>
      <c r="AJ93" s="345">
        <f t="shared" si="283"/>
        <v>-1.6251899613107263</v>
      </c>
      <c r="AK93" s="344">
        <f t="shared" si="283"/>
        <v>-1.4414776505525018</v>
      </c>
      <c r="AL93" s="209">
        <v>60</v>
      </c>
      <c r="AM93" s="342">
        <f t="shared" ref="AM93:AW93" si="284">IF((AM31-AM27)=0,"",AM91/(AM31-AM27))</f>
        <v>-11.112183085837302</v>
      </c>
      <c r="AN93" s="342">
        <f t="shared" si="284"/>
        <v>-1.9113799148631787</v>
      </c>
      <c r="AO93" s="342">
        <f t="shared" si="284"/>
        <v>-0.51584262663568603</v>
      </c>
      <c r="AP93" s="342">
        <f t="shared" si="284"/>
        <v>-0.66821955686220957</v>
      </c>
      <c r="AQ93" s="343">
        <f t="shared" si="284"/>
        <v>-1.4425599869562569</v>
      </c>
      <c r="AR93" s="344">
        <f t="shared" si="284"/>
        <v>-10.451622870828121</v>
      </c>
      <c r="AS93" s="342">
        <f t="shared" si="284"/>
        <v>-3.2204435476531121</v>
      </c>
      <c r="AT93" s="342">
        <f t="shared" si="284"/>
        <v>-4.2840271714127915</v>
      </c>
      <c r="AU93" s="342">
        <f t="shared" si="284"/>
        <v>-3.583969009812753</v>
      </c>
      <c r="AV93" s="345">
        <f t="shared" si="284"/>
        <v>-4.3225718747081787</v>
      </c>
      <c r="AW93" s="344">
        <f t="shared" si="284"/>
        <v>-2.7528306106204359</v>
      </c>
      <c r="AX93" s="209">
        <v>60</v>
      </c>
      <c r="AY93" s="342">
        <f t="shared" ref="AY93:BI93" si="285">IF((AY31-AY27)=0,"",AY91/(AY31-AY27))</f>
        <v>-15.73992842750611</v>
      </c>
      <c r="AZ93" s="342">
        <f t="shared" si="285"/>
        <v>-0.72155022851401385</v>
      </c>
      <c r="BA93" s="342">
        <f t="shared" si="285"/>
        <v>0.55890041409892621</v>
      </c>
      <c r="BB93" s="342">
        <f t="shared" si="285"/>
        <v>0.23986695478919473</v>
      </c>
      <c r="BC93" s="343">
        <f t="shared" si="285"/>
        <v>-0.15451968236546315</v>
      </c>
      <c r="BD93" s="344">
        <f t="shared" si="285"/>
        <v>-24.515435722953498</v>
      </c>
      <c r="BE93" s="342">
        <f t="shared" si="285"/>
        <v>-1.1717259479414392</v>
      </c>
      <c r="BF93" s="342">
        <f t="shared" si="285"/>
        <v>-6.1890571111149972</v>
      </c>
      <c r="BG93" s="342">
        <f t="shared" si="285"/>
        <v>-5.3918284835241943</v>
      </c>
      <c r="BH93" s="345">
        <f t="shared" si="285"/>
        <v>-4.6412775634843086</v>
      </c>
      <c r="BI93" s="344">
        <f t="shared" si="285"/>
        <v>-1.2662283133454018</v>
      </c>
      <c r="BJ93" s="209">
        <v>60</v>
      </c>
      <c r="BK93" s="342" t="str">
        <f t="shared" ref="BK93:BU93" si="286">IF((BK31-BK27)=0,"",BK91/(BK31-BK27))</f>
        <v/>
      </c>
      <c r="BL93" s="342" t="str">
        <f t="shared" si="286"/>
        <v/>
      </c>
      <c r="BM93" s="342" t="str">
        <f t="shared" si="286"/>
        <v/>
      </c>
      <c r="BN93" s="342" t="str">
        <f t="shared" si="286"/>
        <v/>
      </c>
      <c r="BO93" s="343" t="str">
        <f t="shared" si="286"/>
        <v/>
      </c>
      <c r="BP93" s="344" t="str">
        <f t="shared" si="286"/>
        <v/>
      </c>
      <c r="BQ93" s="342" t="str">
        <f t="shared" si="286"/>
        <v/>
      </c>
      <c r="BR93" s="342" t="str">
        <f t="shared" si="286"/>
        <v/>
      </c>
      <c r="BS93" s="342" t="str">
        <f t="shared" si="286"/>
        <v/>
      </c>
      <c r="BT93" s="345" t="str">
        <f t="shared" si="286"/>
        <v/>
      </c>
      <c r="BU93" s="344" t="str">
        <f t="shared" si="286"/>
        <v/>
      </c>
      <c r="BV93" s="209">
        <v>60</v>
      </c>
      <c r="BW93" s="342">
        <f t="shared" ref="BW93:CG93" si="287">IF((BW31-BW27)=0,"",BW91/(BW31-BW27))</f>
        <v>-5.1287573633725971</v>
      </c>
      <c r="BX93" s="342">
        <f t="shared" si="287"/>
        <v>-1.3008638162512802</v>
      </c>
      <c r="BY93" s="342">
        <f t="shared" si="287"/>
        <v>-2.2611865249474659</v>
      </c>
      <c r="BZ93" s="342">
        <f t="shared" si="287"/>
        <v>-1.3508341275902085</v>
      </c>
      <c r="CA93" s="343">
        <f t="shared" si="287"/>
        <v>-1.9237215558817846</v>
      </c>
      <c r="CB93" s="344">
        <f t="shared" si="287"/>
        <v>-10.609852412702097</v>
      </c>
      <c r="CC93" s="342">
        <f t="shared" si="287"/>
        <v>-1.1482771744052651</v>
      </c>
      <c r="CD93" s="342">
        <f t="shared" si="287"/>
        <v>-1.2084416403298766</v>
      </c>
      <c r="CE93" s="342">
        <f t="shared" si="287"/>
        <v>0.42725037962653079</v>
      </c>
      <c r="CF93" s="345">
        <f t="shared" si="287"/>
        <v>-1.3087607218151811</v>
      </c>
      <c r="CG93" s="344">
        <f t="shared" si="287"/>
        <v>-1.6396325263636056</v>
      </c>
      <c r="CH93" s="209">
        <v>60</v>
      </c>
      <c r="CI93" s="345">
        <f t="shared" ref="CI93:CW93" si="288">IF((CI31-CI27)=0,"",CI91/(CI31-CI27))</f>
        <v>-9.2173303852988084</v>
      </c>
      <c r="CJ93" s="345">
        <f t="shared" si="288"/>
        <v>-1.6746400821706822</v>
      </c>
      <c r="CK93" s="345">
        <f t="shared" si="288"/>
        <v>-0.54160465618727216</v>
      </c>
      <c r="CL93" s="345">
        <f t="shared" si="288"/>
        <v>-0.52201899380168992</v>
      </c>
      <c r="CM93" s="373">
        <f t="shared" si="288"/>
        <v>-1.2050613105513075</v>
      </c>
      <c r="CN93" s="345">
        <f t="shared" si="288"/>
        <v>-7.53389814399456</v>
      </c>
      <c r="CO93" s="345">
        <f t="shared" si="288"/>
        <v>-2.3289572721662104</v>
      </c>
      <c r="CP93" s="345">
        <f t="shared" si="288"/>
        <v>-2.1556343706040537</v>
      </c>
      <c r="CQ93" s="345">
        <f t="shared" si="288"/>
        <v>-1.6435221418045238</v>
      </c>
      <c r="CR93" s="373">
        <f t="shared" si="288"/>
        <v>-1.1269675430609305</v>
      </c>
      <c r="CS93" s="345">
        <f t="shared" si="288"/>
        <v>-8.0800159300523351</v>
      </c>
      <c r="CT93" s="345">
        <f t="shared" si="288"/>
        <v>-2.0644056371877859</v>
      </c>
      <c r="CU93" s="345">
        <f t="shared" si="288"/>
        <v>-1.5047621587968769</v>
      </c>
      <c r="CV93" s="345">
        <f t="shared" si="288"/>
        <v>-1.1561963776240589</v>
      </c>
      <c r="CW93" s="373">
        <f t="shared" si="288"/>
        <v>-1.2963505712126773</v>
      </c>
    </row>
    <row r="94" spans="1:135" s="283" customFormat="1" ht="15.75" customHeight="1">
      <c r="A94" s="118" t="s">
        <v>300</v>
      </c>
      <c r="B94" s="209">
        <v>61</v>
      </c>
      <c r="C94" s="347">
        <f>IF((C31-C27-C24)=0,"",(C72+C65-C63)/(C31-C27-C24))</f>
        <v>6.0731205324866337</v>
      </c>
      <c r="D94" s="347">
        <f t="shared" ref="D94:M94" si="289">IF((D31-D27-D24)=0,"",(D72+D65-D63)/(D31-D27-D24))</f>
        <v>1.7708439200680073</v>
      </c>
      <c r="E94" s="347">
        <f t="shared" si="289"/>
        <v>1.9054073371697768</v>
      </c>
      <c r="F94" s="347">
        <f t="shared" si="289"/>
        <v>1.6615222179870608</v>
      </c>
      <c r="G94" s="343">
        <f t="shared" si="289"/>
        <v>2.2039988590040331</v>
      </c>
      <c r="H94" s="348">
        <f t="shared" si="289"/>
        <v>4.8447947816907888</v>
      </c>
      <c r="I94" s="347">
        <f t="shared" si="289"/>
        <v>2.4400237090462777</v>
      </c>
      <c r="J94" s="347">
        <f t="shared" si="289"/>
        <v>1.8047010136726693</v>
      </c>
      <c r="K94" s="347">
        <f t="shared" si="289"/>
        <v>1.2060956320225598</v>
      </c>
      <c r="L94" s="345">
        <f t="shared" si="289"/>
        <v>2.0090537583755426</v>
      </c>
      <c r="M94" s="349">
        <f t="shared" si="289"/>
        <v>2.0429409184768539</v>
      </c>
      <c r="N94" s="209">
        <v>61</v>
      </c>
      <c r="O94" s="347">
        <f>IF((O31-O27-O24)=0,"",(O72+O65-O63)/(O31-O27-O24))</f>
        <v>9.0588219384685083</v>
      </c>
      <c r="P94" s="347">
        <f t="shared" ref="P94:Y94" si="290">IF((P31-P27-P24)=0,"",(P72+P65-P63)/(P31-P27-P24))</f>
        <v>2.2395386607914478</v>
      </c>
      <c r="Q94" s="347">
        <f t="shared" si="290"/>
        <v>1.2903226925979483</v>
      </c>
      <c r="R94" s="347">
        <f t="shared" si="290"/>
        <v>1.0081174932153905</v>
      </c>
      <c r="S94" s="343">
        <f t="shared" si="290"/>
        <v>1.8307527823697443</v>
      </c>
      <c r="T94" s="348">
        <f t="shared" si="290"/>
        <v>8.3282867592137499</v>
      </c>
      <c r="U94" s="347">
        <f t="shared" si="290"/>
        <v>2.7631048350738814</v>
      </c>
      <c r="V94" s="347">
        <f t="shared" si="290"/>
        <v>1.9937667762121176</v>
      </c>
      <c r="W94" s="347">
        <f t="shared" si="290"/>
        <v>1.7322893862741924</v>
      </c>
      <c r="X94" s="345">
        <f t="shared" si="290"/>
        <v>2.4785162693316165</v>
      </c>
      <c r="Y94" s="349">
        <f t="shared" si="290"/>
        <v>2.2929364357999136</v>
      </c>
      <c r="Z94" s="209">
        <v>61</v>
      </c>
      <c r="AA94" s="347">
        <f>IF((AA31-AA27-AA24)=0,"",(AA72+AA65-AA63)/(AA31-AA27-AA24))</f>
        <v>7.9156266649385545</v>
      </c>
      <c r="AB94" s="347">
        <f t="shared" ref="AB94:AK94" si="291">IF((AB31-AB27-AB24)=0,"",(AB72+AB65-AB63)/(AB31-AB27-AB24))</f>
        <v>3.0162877712478888</v>
      </c>
      <c r="AC94" s="347">
        <f t="shared" si="291"/>
        <v>1.5410594211062041</v>
      </c>
      <c r="AD94" s="347">
        <f t="shared" si="291"/>
        <v>0.9818875028004036</v>
      </c>
      <c r="AE94" s="343">
        <f t="shared" si="291"/>
        <v>2.0295755815482552</v>
      </c>
      <c r="AF94" s="348">
        <f t="shared" si="291"/>
        <v>6.6313831416759603</v>
      </c>
      <c r="AG94" s="347">
        <f t="shared" si="291"/>
        <v>3.4884088422596951</v>
      </c>
      <c r="AH94" s="347">
        <f t="shared" si="291"/>
        <v>1.7500265633078695</v>
      </c>
      <c r="AI94" s="347">
        <f t="shared" si="291"/>
        <v>1.8806421676828287</v>
      </c>
      <c r="AJ94" s="345">
        <f t="shared" si="291"/>
        <v>2.5793632560297053</v>
      </c>
      <c r="AK94" s="349">
        <f t="shared" si="291"/>
        <v>2.3900546525858819</v>
      </c>
      <c r="AL94" s="209">
        <v>61</v>
      </c>
      <c r="AM94" s="347">
        <f>IF((AM31-AM27-AM24)=0,"",(AM72+AM65-AM63)/(AM31-AM27-AM24))</f>
        <v>12.085741629422719</v>
      </c>
      <c r="AN94" s="347">
        <f t="shared" ref="AN94:AW94" si="292">IF((AN31-AN27-AN24)=0,"",(AN72+AN65-AN63)/(AN31-AN27-AN24))</f>
        <v>2.8825381772994514</v>
      </c>
      <c r="AO94" s="347">
        <f t="shared" si="292"/>
        <v>1.4808914429928695</v>
      </c>
      <c r="AP94" s="347">
        <f t="shared" si="292"/>
        <v>1.6313456744363246</v>
      </c>
      <c r="AQ94" s="343">
        <f t="shared" si="292"/>
        <v>2.4086394437262544</v>
      </c>
      <c r="AR94" s="348">
        <f t="shared" si="292"/>
        <v>11.414790434843859</v>
      </c>
      <c r="AS94" s="347">
        <f t="shared" si="292"/>
        <v>4.1742857273449099</v>
      </c>
      <c r="AT94" s="347">
        <f t="shared" si="292"/>
        <v>5.2225731895143914</v>
      </c>
      <c r="AU94" s="347">
        <f t="shared" si="292"/>
        <v>4.5179363055785666</v>
      </c>
      <c r="AV94" s="345">
        <f t="shared" si="292"/>
        <v>5.2655558326937051</v>
      </c>
      <c r="AW94" s="349">
        <f t="shared" si="292"/>
        <v>3.7084026963185091</v>
      </c>
      <c r="AX94" s="209">
        <v>61</v>
      </c>
      <c r="AY94" s="347">
        <f>IF((AY31-AY27-AY24)=0,"",(AY72+AY65-AY63)/(AY31-AY27-AY24))</f>
        <v>16.725745526896922</v>
      </c>
      <c r="AZ94" s="347">
        <f t="shared" ref="AZ94:BI94" si="293">IF((AZ31-AZ27-AZ24)=0,"",(AZ72+AZ65-AZ63)/(AZ31-AZ27-AZ24))</f>
        <v>1.714737732061919</v>
      </c>
      <c r="BA94" s="347">
        <f t="shared" si="293"/>
        <v>0.43161083057153771</v>
      </c>
      <c r="BB94" s="347">
        <f t="shared" si="293"/>
        <v>0.74996611517314782</v>
      </c>
      <c r="BC94" s="343">
        <f t="shared" si="293"/>
        <v>1.1451347522941229</v>
      </c>
      <c r="BD94" s="348">
        <f t="shared" si="293"/>
        <v>25.460666649666493</v>
      </c>
      <c r="BE94" s="347">
        <f t="shared" si="293"/>
        <v>2.1572416673356027</v>
      </c>
      <c r="BF94" s="347">
        <f t="shared" si="293"/>
        <v>7.1448771195470142</v>
      </c>
      <c r="BG94" s="347">
        <f t="shared" si="293"/>
        <v>6.3194596274265304</v>
      </c>
      <c r="BH94" s="345">
        <f t="shared" si="293"/>
        <v>5.601594860621999</v>
      </c>
      <c r="BI94" s="349">
        <f t="shared" si="293"/>
        <v>2.2493363377851723</v>
      </c>
      <c r="BJ94" s="209">
        <v>61</v>
      </c>
      <c r="BK94" s="347" t="str">
        <f>IF((BK31-BK27-BK24)=0,"",(BK72+BK65-BK63)/(BK31-BK27-BK24))</f>
        <v/>
      </c>
      <c r="BL94" s="347" t="str">
        <f t="shared" ref="BL94:BU94" si="294">IF((BL31-BL27-BL24)=0,"",(BL72+BL65-BL63)/(BL31-BL27-BL24))</f>
        <v/>
      </c>
      <c r="BM94" s="347" t="str">
        <f t="shared" si="294"/>
        <v/>
      </c>
      <c r="BN94" s="347" t="str">
        <f t="shared" si="294"/>
        <v/>
      </c>
      <c r="BO94" s="343" t="str">
        <f t="shared" si="294"/>
        <v/>
      </c>
      <c r="BP94" s="348" t="str">
        <f t="shared" si="294"/>
        <v/>
      </c>
      <c r="BQ94" s="347" t="str">
        <f t="shared" si="294"/>
        <v/>
      </c>
      <c r="BR94" s="347" t="str">
        <f t="shared" si="294"/>
        <v/>
      </c>
      <c r="BS94" s="347" t="str">
        <f t="shared" si="294"/>
        <v/>
      </c>
      <c r="BT94" s="345" t="str">
        <f t="shared" si="294"/>
        <v/>
      </c>
      <c r="BU94" s="349" t="str">
        <f t="shared" si="294"/>
        <v/>
      </c>
      <c r="BV94" s="209">
        <v>61</v>
      </c>
      <c r="BW94" s="347">
        <f>IF((BW31-BW27-BW24)=0,"",(BW72+BW65-BW63)/(BW31-BW27-BW24))</f>
        <v>6.1233446622745262</v>
      </c>
      <c r="BX94" s="347">
        <f t="shared" ref="BX94:CW94" si="295">IF((BX31-BX27-BX24)=0,"",(BX72+BX65-BX63)/(BX31-BX27-BX24))</f>
        <v>2.2936090956130708</v>
      </c>
      <c r="BY94" s="347">
        <f t="shared" si="295"/>
        <v>3.2485012080771307</v>
      </c>
      <c r="BZ94" s="347">
        <f t="shared" si="295"/>
        <v>2.3415667497953656</v>
      </c>
      <c r="CA94" s="343">
        <f t="shared" si="295"/>
        <v>2.9146566162094598</v>
      </c>
      <c r="CB94" s="348">
        <f t="shared" si="295"/>
        <v>11.592234407487474</v>
      </c>
      <c r="CC94" s="347">
        <f t="shared" si="295"/>
        <v>2.1345448437416943</v>
      </c>
      <c r="CD94" s="347">
        <f t="shared" si="295"/>
        <v>2.1921875477310437</v>
      </c>
      <c r="CE94" s="347">
        <f t="shared" si="295"/>
        <v>0.55815931683251019</v>
      </c>
      <c r="CF94" s="345">
        <f t="shared" si="295"/>
        <v>2.2936767484349461</v>
      </c>
      <c r="CG94" s="349">
        <f t="shared" si="295"/>
        <v>2.6277870170192092</v>
      </c>
      <c r="CH94" s="209">
        <v>61</v>
      </c>
      <c r="CI94" s="345">
        <f t="shared" ref="CI94:CR94" si="296">IF((CI31-CI27-CI24)=0,"",(CI72+CI65-CI63)/(CI31-CI27-CI24))</f>
        <v>10.171121580569126</v>
      </c>
      <c r="CJ94" s="345">
        <f t="shared" si="296"/>
        <v>2.6230282857205967</v>
      </c>
      <c r="CK94" s="345">
        <f t="shared" si="296"/>
        <v>1.4758606636931921</v>
      </c>
      <c r="CL94" s="345">
        <f t="shared" si="296"/>
        <v>1.4565923703060908</v>
      </c>
      <c r="CM94" s="346">
        <f t="shared" si="296"/>
        <v>2.0720534714012651</v>
      </c>
      <c r="CN94" s="345">
        <f t="shared" si="296"/>
        <v>8.4884953247582455</v>
      </c>
      <c r="CO94" s="345">
        <f t="shared" si="296"/>
        <v>3.2773548455160486</v>
      </c>
      <c r="CP94" s="345">
        <f t="shared" si="296"/>
        <v>3.091225387114537</v>
      </c>
      <c r="CQ94" s="345">
        <f t="shared" si="296"/>
        <v>2.5789597799448325</v>
      </c>
      <c r="CR94" s="346">
        <f t="shared" si="296"/>
        <v>1.9205495070822673</v>
      </c>
      <c r="CS94" s="345">
        <f t="shared" si="295"/>
        <v>9.0343516432009707</v>
      </c>
      <c r="CT94" s="345">
        <f t="shared" si="295"/>
        <v>3.0127994221672019</v>
      </c>
      <c r="CU94" s="345">
        <f t="shared" si="295"/>
        <v>2.4398148207431154</v>
      </c>
      <c r="CV94" s="345">
        <f t="shared" si="295"/>
        <v>2.0912584689253593</v>
      </c>
      <c r="CW94" s="346">
        <f t="shared" si="295"/>
        <v>2.2139165561989902</v>
      </c>
    </row>
    <row r="95" spans="1:135" s="283" customFormat="1" ht="15.75" customHeight="1">
      <c r="A95" s="118" t="s">
        <v>302</v>
      </c>
      <c r="B95" s="209">
        <v>62</v>
      </c>
      <c r="C95" s="347">
        <f>IF((C31-C27)=0,"",(C72)/(C31-C27))</f>
        <v>0.14371667956415687</v>
      </c>
      <c r="D95" s="347">
        <f t="shared" ref="D95:M95" si="297">IF((D31-D27)=0,"",(D72)/(D31-D27))</f>
        <v>0.16715548813995315</v>
      </c>
      <c r="E95" s="347">
        <f t="shared" si="297"/>
        <v>0.24562214807688787</v>
      </c>
      <c r="F95" s="347">
        <f t="shared" si="297"/>
        <v>0.31384834777077286</v>
      </c>
      <c r="G95" s="343">
        <f t="shared" si="297"/>
        <v>0.23417134590574457</v>
      </c>
      <c r="H95" s="348">
        <f t="shared" si="297"/>
        <v>6.3993779121744879E-2</v>
      </c>
      <c r="I95" s="347">
        <f t="shared" si="297"/>
        <v>7.1171349287051253E-2</v>
      </c>
      <c r="J95" s="347">
        <f t="shared" si="297"/>
        <v>7.3608370130777062E-2</v>
      </c>
      <c r="K95" s="347">
        <f t="shared" si="297"/>
        <v>6.8708945843548169E-2</v>
      </c>
      <c r="L95" s="345">
        <f t="shared" si="297"/>
        <v>7.0240193650687635E-2</v>
      </c>
      <c r="M95" s="349">
        <f t="shared" si="297"/>
        <v>9.8736222451359518E-2</v>
      </c>
      <c r="N95" s="209">
        <v>62</v>
      </c>
      <c r="O95" s="347">
        <f t="shared" ref="O95:Y95" si="298">IF((O31-O27)=0,"",(O72)/(O31-O27))</f>
        <v>0.11953294737571507</v>
      </c>
      <c r="P95" s="347">
        <f t="shared" si="298"/>
        <v>0.12568207484275515</v>
      </c>
      <c r="Q95" s="347">
        <f t="shared" si="298"/>
        <v>0.11333056024404956</v>
      </c>
      <c r="R95" s="347">
        <f t="shared" si="298"/>
        <v>0.12462376256005189</v>
      </c>
      <c r="S95" s="343">
        <f t="shared" si="298"/>
        <v>0.12110986861491885</v>
      </c>
      <c r="T95" s="348">
        <f t="shared" si="298"/>
        <v>9.1206059689850627E-2</v>
      </c>
      <c r="U95" s="347">
        <f t="shared" si="298"/>
        <v>7.13870632523982E-2</v>
      </c>
      <c r="V95" s="347">
        <f t="shared" si="298"/>
        <v>6.1890942849075897E-2</v>
      </c>
      <c r="W95" s="347">
        <f t="shared" si="298"/>
        <v>7.0318686634376015E-2</v>
      </c>
      <c r="X95" s="345">
        <f t="shared" si="298"/>
        <v>6.9161172962361669E-2</v>
      </c>
      <c r="Y95" s="349">
        <f t="shared" si="298"/>
        <v>8.4044120960259733E-2</v>
      </c>
      <c r="Z95" s="209">
        <v>62</v>
      </c>
      <c r="AA95" s="347">
        <f t="shared" ref="AA95:AK95" si="299">IF((AA31-AA27)=0,"",(AA72)/(AA31-AA27))</f>
        <v>4.6160598638268019E-2</v>
      </c>
      <c r="AB95" s="347">
        <f t="shared" si="299"/>
        <v>7.6666255691077392E-2</v>
      </c>
      <c r="AC95" s="347">
        <f t="shared" si="299"/>
        <v>6.4279867888682077E-2</v>
      </c>
      <c r="AD95" s="347">
        <f t="shared" si="299"/>
        <v>6.155195076234582E-2</v>
      </c>
      <c r="AE95" s="343">
        <f t="shared" si="299"/>
        <v>6.3989620156125429E-2</v>
      </c>
      <c r="AF95" s="348">
        <f t="shared" si="299"/>
        <v>4.5417618723786572E-2</v>
      </c>
      <c r="AG95" s="347">
        <f t="shared" si="299"/>
        <v>5.1050165221699806E-2</v>
      </c>
      <c r="AH95" s="347">
        <f t="shared" si="299"/>
        <v>4.3891533855953936E-2</v>
      </c>
      <c r="AI95" s="347">
        <f t="shared" si="299"/>
        <v>4.9400427705761273E-2</v>
      </c>
      <c r="AJ95" s="345">
        <f t="shared" si="299"/>
        <v>4.7654657613740534E-2</v>
      </c>
      <c r="AK95" s="349">
        <f t="shared" si="299"/>
        <v>5.3279281609035958E-2</v>
      </c>
      <c r="AL95" s="209">
        <v>62</v>
      </c>
      <c r="AM95" s="347">
        <f t="shared" ref="AM95:AW95" si="300">IF((AM31-AM27)=0,"",(AM72)/(AM31-AM27))</f>
        <v>3.4811283092485018E-2</v>
      </c>
      <c r="AN95" s="347">
        <f t="shared" si="300"/>
        <v>3.3865138420232289E-2</v>
      </c>
      <c r="AO95" s="347">
        <f t="shared" si="300"/>
        <v>3.2466315829921481E-2</v>
      </c>
      <c r="AP95" s="347">
        <f t="shared" si="300"/>
        <v>3.7421649477335159E-2</v>
      </c>
      <c r="AQ95" s="343">
        <f t="shared" si="300"/>
        <v>3.4974326424962343E-2</v>
      </c>
      <c r="AR95" s="348">
        <f t="shared" si="300"/>
        <v>5.0175041823702249E-2</v>
      </c>
      <c r="AS95" s="347">
        <f t="shared" si="300"/>
        <v>5.4197184564890762E-2</v>
      </c>
      <c r="AT95" s="347">
        <f t="shared" si="300"/>
        <v>5.7084887473612206E-2</v>
      </c>
      <c r="AU95" s="347">
        <f t="shared" si="300"/>
        <v>6.7013629954995171E-2</v>
      </c>
      <c r="AV95" s="345">
        <f t="shared" si="300"/>
        <v>5.9292360555392429E-2</v>
      </c>
      <c r="AW95" s="349">
        <f t="shared" si="300"/>
        <v>4.6037893864344405E-2</v>
      </c>
      <c r="AX95" s="209">
        <v>62</v>
      </c>
      <c r="AY95" s="347">
        <f t="shared" ref="AY95:BI95" si="301">IF((AY31-AY27)=0,"",(AY72)/(AY31-AY27))</f>
        <v>1.8672381749244137E-2</v>
      </c>
      <c r="AZ95" s="347">
        <f t="shared" si="301"/>
        <v>7.9990373266443753E-3</v>
      </c>
      <c r="BA95" s="347">
        <f t="shared" si="301"/>
        <v>8.8141486282650606E-3</v>
      </c>
      <c r="BB95" s="347">
        <f t="shared" si="301"/>
        <v>1.0317961307560351E-2</v>
      </c>
      <c r="BC95" s="343">
        <f t="shared" si="301"/>
        <v>9.5247926125508892E-3</v>
      </c>
      <c r="BD95" s="348">
        <f t="shared" si="301"/>
        <v>7.4609253213527932E-2</v>
      </c>
      <c r="BE95" s="347">
        <f t="shared" si="301"/>
        <v>1.7007025549356389E-2</v>
      </c>
      <c r="BF95" s="347">
        <f t="shared" si="301"/>
        <v>4.1038998114280203E-2</v>
      </c>
      <c r="BG95" s="347">
        <f t="shared" si="301"/>
        <v>7.344390630430013E-2</v>
      </c>
      <c r="BH95" s="345">
        <f t="shared" si="301"/>
        <v>4.0530732269983792E-2</v>
      </c>
      <c r="BI95" s="349">
        <f t="shared" si="301"/>
        <v>1.720730449353872E-2</v>
      </c>
      <c r="BJ95" s="209">
        <v>62</v>
      </c>
      <c r="BK95" s="347" t="str">
        <f t="shared" ref="BK95:BU95" si="302">IF((BK31-BK27)=0,"",(BK72)/(BK31-BK27))</f>
        <v/>
      </c>
      <c r="BL95" s="347" t="str">
        <f t="shared" si="302"/>
        <v/>
      </c>
      <c r="BM95" s="347" t="str">
        <f t="shared" si="302"/>
        <v/>
      </c>
      <c r="BN95" s="347" t="str">
        <f t="shared" si="302"/>
        <v/>
      </c>
      <c r="BO95" s="343" t="str">
        <f t="shared" si="302"/>
        <v/>
      </c>
      <c r="BP95" s="348" t="str">
        <f t="shared" si="302"/>
        <v/>
      </c>
      <c r="BQ95" s="347" t="str">
        <f t="shared" si="302"/>
        <v/>
      </c>
      <c r="BR95" s="347" t="str">
        <f t="shared" si="302"/>
        <v/>
      </c>
      <c r="BS95" s="347" t="str">
        <f t="shared" si="302"/>
        <v/>
      </c>
      <c r="BT95" s="345" t="str">
        <f t="shared" si="302"/>
        <v/>
      </c>
      <c r="BU95" s="349" t="str">
        <f t="shared" si="302"/>
        <v/>
      </c>
      <c r="BV95" s="209">
        <v>62</v>
      </c>
      <c r="BW95" s="347">
        <f t="shared" ref="BW95:CG95" si="303">IF((BW31-BW27)=0,"",(BW72)/(BW31-BW27))</f>
        <v>7.1260473426886031E-3</v>
      </c>
      <c r="BX95" s="347">
        <f t="shared" si="303"/>
        <v>8.518284242418666E-3</v>
      </c>
      <c r="BY95" s="347">
        <f t="shared" si="303"/>
        <v>1.178344939970487E-2</v>
      </c>
      <c r="BZ95" s="347">
        <f t="shared" si="303"/>
        <v>9.4050460813203795E-3</v>
      </c>
      <c r="CA95" s="343">
        <f t="shared" si="303"/>
        <v>9.4593123636686344E-3</v>
      </c>
      <c r="CB95" s="348">
        <f t="shared" si="303"/>
        <v>2.4000154344167496E-2</v>
      </c>
      <c r="CC95" s="347">
        <f t="shared" si="303"/>
        <v>1.6124107562059505E-2</v>
      </c>
      <c r="CD95" s="347">
        <f t="shared" si="303"/>
        <v>1.5098501648339658E-2</v>
      </c>
      <c r="CE95" s="347">
        <f t="shared" si="303"/>
        <v>1.4807044687391326E-2</v>
      </c>
      <c r="CF95" s="345">
        <f t="shared" si="303"/>
        <v>1.5928372239158099E-2</v>
      </c>
      <c r="CG95" s="349">
        <f t="shared" si="303"/>
        <v>1.2447777384717036E-2</v>
      </c>
      <c r="CH95" s="209">
        <v>62</v>
      </c>
      <c r="CI95" s="345">
        <f t="shared" ref="CI95:CW95" si="304">IF((CI31-CI27)=0,"",(CI72)/(CI31-CI27))</f>
        <v>6.0835823775697885E-2</v>
      </c>
      <c r="CJ95" s="345">
        <f t="shared" si="304"/>
        <v>6.0601086430283696E-2</v>
      </c>
      <c r="CK95" s="345">
        <f t="shared" si="304"/>
        <v>6.1069898119787649E-2</v>
      </c>
      <c r="CL95" s="345">
        <f t="shared" si="304"/>
        <v>6.6398545796174768E-2</v>
      </c>
      <c r="CM95" s="346">
        <f t="shared" si="304"/>
        <v>0.1371346023760919</v>
      </c>
      <c r="CN95" s="345">
        <f t="shared" si="304"/>
        <v>6.1850059416906661E-2</v>
      </c>
      <c r="CO95" s="345">
        <f t="shared" si="304"/>
        <v>6.0590084680798913E-2</v>
      </c>
      <c r="CP95" s="345">
        <f t="shared" si="304"/>
        <v>5.9829802092686422E-2</v>
      </c>
      <c r="CQ95" s="345">
        <f t="shared" si="304"/>
        <v>6.5521445424098254E-2</v>
      </c>
      <c r="CR95" s="346">
        <f t="shared" si="304"/>
        <v>6.5142108660988421E-2</v>
      </c>
      <c r="CS95" s="345">
        <f t="shared" si="304"/>
        <v>6.1521033924031049E-2</v>
      </c>
      <c r="CT95" s="345">
        <f t="shared" si="304"/>
        <v>6.0594532876350436E-2</v>
      </c>
      <c r="CU95" s="345">
        <f t="shared" si="304"/>
        <v>6.0329882132603353E-2</v>
      </c>
      <c r="CV95" s="345">
        <f t="shared" si="304"/>
        <v>6.5902571067701074E-2</v>
      </c>
      <c r="CW95" s="346">
        <f t="shared" si="304"/>
        <v>8.5469971178383439E-2</v>
      </c>
    </row>
    <row r="96" spans="1:135" ht="15.75" customHeight="1">
      <c r="A96" s="118" t="s">
        <v>304</v>
      </c>
      <c r="B96" s="209">
        <v>63</v>
      </c>
      <c r="C96" s="347">
        <f t="shared" ref="C96:M96" si="305">IF((C31-C27)=0,"",C87/(C31-C27))</f>
        <v>0.10916225950788461</v>
      </c>
      <c r="D96" s="347">
        <f t="shared" si="305"/>
        <v>0.14236040205844816</v>
      </c>
      <c r="E96" s="347">
        <f t="shared" si="305"/>
        <v>0.26442128047884395</v>
      </c>
      <c r="F96" s="347">
        <f t="shared" si="305"/>
        <v>0.30925432836056421</v>
      </c>
      <c r="G96" s="350">
        <f t="shared" si="305"/>
        <v>0.22769028906842728</v>
      </c>
      <c r="H96" s="348">
        <f t="shared" si="305"/>
        <v>4.697647848853994E-2</v>
      </c>
      <c r="I96" s="347">
        <f t="shared" si="305"/>
        <v>6.0614114512732763E-2</v>
      </c>
      <c r="J96" s="347">
        <f t="shared" si="305"/>
        <v>7.924211898777142E-2</v>
      </c>
      <c r="K96" s="347">
        <f t="shared" si="305"/>
        <v>6.7703204589524488E-2</v>
      </c>
      <c r="L96" s="351">
        <f t="shared" si="305"/>
        <v>6.7633885138953409E-2</v>
      </c>
      <c r="M96" s="348">
        <f t="shared" si="305"/>
        <v>9.5456369354826792E-2</v>
      </c>
      <c r="N96" s="209">
        <v>63</v>
      </c>
      <c r="O96" s="347">
        <f t="shared" ref="O96:Y96" si="306">IF((O31-O27)=0,"",O87/(O31-O27))</f>
        <v>9.0793126175345004E-2</v>
      </c>
      <c r="P96" s="347">
        <f t="shared" si="306"/>
        <v>0.10703896656491561</v>
      </c>
      <c r="Q96" s="347">
        <f t="shared" si="306"/>
        <v>0.12200451828853673</v>
      </c>
      <c r="R96" s="347">
        <f t="shared" si="306"/>
        <v>0.12279955673503898</v>
      </c>
      <c r="S96" s="350">
        <f t="shared" si="306"/>
        <v>0.11723478369859699</v>
      </c>
      <c r="T96" s="348">
        <f t="shared" si="306"/>
        <v>6.6952437562620593E-2</v>
      </c>
      <c r="U96" s="347">
        <f t="shared" si="306"/>
        <v>6.0797830447986423E-2</v>
      </c>
      <c r="V96" s="347">
        <f t="shared" si="306"/>
        <v>6.6627877356860848E-2</v>
      </c>
      <c r="W96" s="347">
        <f t="shared" si="306"/>
        <v>6.9289382470141103E-2</v>
      </c>
      <c r="X96" s="351">
        <f t="shared" si="306"/>
        <v>6.632298519185903E-2</v>
      </c>
      <c r="Y96" s="348">
        <f t="shared" si="306"/>
        <v>8.0908869209486853E-2</v>
      </c>
      <c r="Z96" s="209">
        <v>63</v>
      </c>
      <c r="AA96" s="347">
        <f t="shared" ref="AA96:AK96" si="307">IF((AA31-AA27)=0,"",AA87/(AA31-AA27))</f>
        <v>3.5062007157912731E-2</v>
      </c>
      <c r="AB96" s="347">
        <f t="shared" si="307"/>
        <v>6.5293931452370099E-2</v>
      </c>
      <c r="AC96" s="347">
        <f t="shared" si="307"/>
        <v>6.9199643066453528E-2</v>
      </c>
      <c r="AD96" s="347">
        <f t="shared" si="307"/>
        <v>6.065097148828906E-2</v>
      </c>
      <c r="AE96" s="350">
        <f t="shared" si="307"/>
        <v>6.2079388388715268E-2</v>
      </c>
      <c r="AF96" s="348">
        <f t="shared" si="307"/>
        <v>3.3340112402483385E-2</v>
      </c>
      <c r="AG96" s="347">
        <f t="shared" si="307"/>
        <v>4.3477615524215169E-2</v>
      </c>
      <c r="AH96" s="347">
        <f t="shared" si="307"/>
        <v>4.7250851257675884E-2</v>
      </c>
      <c r="AI96" s="347">
        <f t="shared" si="307"/>
        <v>4.8677318836892421E-2</v>
      </c>
      <c r="AJ96" s="351">
        <f t="shared" si="307"/>
        <v>4.5826705281021993E-2</v>
      </c>
      <c r="AK96" s="348">
        <f t="shared" si="307"/>
        <v>5.1422997966619886E-2</v>
      </c>
      <c r="AL96" s="209">
        <v>63</v>
      </c>
      <c r="AM96" s="347">
        <f t="shared" ref="AM96:AW96" si="308">IF((AM31-AM27)=0,"",AM87/(AM31-AM27))</f>
        <v>2.6441456414583279E-2</v>
      </c>
      <c r="AN96" s="347">
        <f t="shared" si="308"/>
        <v>2.8841737563727342E-2</v>
      </c>
      <c r="AO96" s="347">
        <f t="shared" si="308"/>
        <v>3.4951183642816595E-2</v>
      </c>
      <c r="AP96" s="347">
        <f t="shared" si="308"/>
        <v>3.6873882425884991E-2</v>
      </c>
      <c r="AQ96" s="350">
        <f t="shared" si="308"/>
        <v>3.3920543230002174E-2</v>
      </c>
      <c r="AR96" s="348">
        <f t="shared" si="308"/>
        <v>3.6832435984263091E-2</v>
      </c>
      <c r="AS96" s="347">
        <f t="shared" si="308"/>
        <v>4.6157820308202126E-2</v>
      </c>
      <c r="AT96" s="347">
        <f t="shared" si="308"/>
        <v>6.1453981898400269E-2</v>
      </c>
      <c r="AU96" s="347">
        <f t="shared" si="308"/>
        <v>6.6032704234186071E-2</v>
      </c>
      <c r="AV96" s="351">
        <f t="shared" si="308"/>
        <v>5.7016042014473446E-2</v>
      </c>
      <c r="AW96" s="348">
        <f t="shared" si="308"/>
        <v>4.4427914301927107E-2</v>
      </c>
      <c r="AX96" s="209">
        <v>63</v>
      </c>
      <c r="AY96" s="347">
        <f t="shared" ref="AY96:BI96" si="309">IF((AY31-AY27)=0,"",AY87/(AY31-AY27))</f>
        <v>1.4182900609190224E-2</v>
      </c>
      <c r="AZ96" s="347">
        <f t="shared" si="309"/>
        <v>6.812496452094933E-3</v>
      </c>
      <c r="BA96" s="347">
        <f t="shared" si="309"/>
        <v>9.4887553295361724E-3</v>
      </c>
      <c r="BB96" s="347">
        <f t="shared" si="309"/>
        <v>1.0166930037657554E-2</v>
      </c>
      <c r="BC96" s="350">
        <f t="shared" si="309"/>
        <v>9.3849300713404471E-3</v>
      </c>
      <c r="BD96" s="348">
        <f t="shared" si="309"/>
        <v>5.4769073287006073E-2</v>
      </c>
      <c r="BE96" s="347">
        <f t="shared" si="309"/>
        <v>1.4484280605836614E-2</v>
      </c>
      <c r="BF96" s="347">
        <f t="shared" si="309"/>
        <v>4.4179991567983218E-2</v>
      </c>
      <c r="BG96" s="347">
        <f t="shared" si="309"/>
        <v>7.2368856097663595E-2</v>
      </c>
      <c r="BH96" s="351">
        <f t="shared" si="309"/>
        <v>3.9682702862311334E-2</v>
      </c>
      <c r="BI96" s="348">
        <f t="shared" si="309"/>
        <v>1.6891975560229689E-2</v>
      </c>
      <c r="BJ96" s="209">
        <v>63</v>
      </c>
      <c r="BK96" s="347" t="str">
        <f t="shared" ref="BK96:BU96" si="310">IF((BK31-BK27)=0,"",BK87/(BK31-BK27))</f>
        <v/>
      </c>
      <c r="BL96" s="347" t="str">
        <f t="shared" si="310"/>
        <v/>
      </c>
      <c r="BM96" s="347" t="str">
        <f t="shared" si="310"/>
        <v/>
      </c>
      <c r="BN96" s="347" t="str">
        <f t="shared" si="310"/>
        <v/>
      </c>
      <c r="BO96" s="350" t="str">
        <f t="shared" si="310"/>
        <v/>
      </c>
      <c r="BP96" s="348" t="str">
        <f t="shared" si="310"/>
        <v/>
      </c>
      <c r="BQ96" s="347" t="str">
        <f t="shared" si="310"/>
        <v/>
      </c>
      <c r="BR96" s="347" t="str">
        <f t="shared" si="310"/>
        <v/>
      </c>
      <c r="BS96" s="347" t="str">
        <f t="shared" si="310"/>
        <v/>
      </c>
      <c r="BT96" s="351" t="str">
        <f t="shared" si="310"/>
        <v/>
      </c>
      <c r="BU96" s="348" t="str">
        <f t="shared" si="310"/>
        <v/>
      </c>
      <c r="BV96" s="209">
        <v>63</v>
      </c>
      <c r="BW96" s="347">
        <f t="shared" ref="BW96:CG96" si="311">IF((BW31-BW27)=0,"",BW87/(BW31-BW27))</f>
        <v>5.412701098071104E-3</v>
      </c>
      <c r="BX96" s="347">
        <f t="shared" si="311"/>
        <v>7.2547206382092815E-3</v>
      </c>
      <c r="BY96" s="347">
        <f t="shared" si="311"/>
        <v>1.2685316870334832E-2</v>
      </c>
      <c r="BZ96" s="347">
        <f t="shared" si="311"/>
        <v>9.267377794842574E-3</v>
      </c>
      <c r="CA96" s="350">
        <f t="shared" si="311"/>
        <v>9.0649396723250161E-3</v>
      </c>
      <c r="CB96" s="348">
        <f t="shared" si="311"/>
        <v>1.7618005214624394E-2</v>
      </c>
      <c r="CC96" s="347">
        <f t="shared" si="311"/>
        <v>1.3732330663570987E-2</v>
      </c>
      <c r="CD96" s="347">
        <f t="shared" si="311"/>
        <v>1.6254092598832603E-2</v>
      </c>
      <c r="CE96" s="347">
        <f t="shared" si="311"/>
        <v>1.459030354095908E-2</v>
      </c>
      <c r="CF96" s="351">
        <f t="shared" si="311"/>
        <v>1.5083973380235576E-2</v>
      </c>
      <c r="CG96" s="348">
        <f t="shared" si="311"/>
        <v>1.1845509344396722E-2</v>
      </c>
      <c r="CH96" s="209">
        <v>63</v>
      </c>
      <c r="CI96" s="351">
        <f t="shared" ref="CI96:CW96" si="312">IF((CI31-CI27)=0,"",CI87/(CI31-CI27))</f>
        <v>4.620880472968384E-2</v>
      </c>
      <c r="CJ96" s="351">
        <f t="shared" si="312"/>
        <v>5.1611796450085561E-2</v>
      </c>
      <c r="CK96" s="351">
        <f t="shared" si="312"/>
        <v>6.5743992494080292E-2</v>
      </c>
      <c r="CL96" s="351">
        <f t="shared" si="312"/>
        <v>6.5426623495599051E-2</v>
      </c>
      <c r="CM96" s="373">
        <f t="shared" si="312"/>
        <v>0.13300783915004261</v>
      </c>
      <c r="CN96" s="351">
        <f t="shared" si="312"/>
        <v>4.5402819236314708E-2</v>
      </c>
      <c r="CO96" s="351">
        <f t="shared" si="312"/>
        <v>5.160242665016198E-2</v>
      </c>
      <c r="CP96" s="351">
        <f t="shared" si="312"/>
        <v>6.4408983489516944E-2</v>
      </c>
      <c r="CQ96" s="351">
        <f t="shared" si="312"/>
        <v>6.4562361859691275E-2</v>
      </c>
      <c r="CR96" s="373">
        <f t="shared" si="312"/>
        <v>0.20641803597866304</v>
      </c>
      <c r="CS96" s="351">
        <f t="shared" si="312"/>
        <v>4.5664286851365504E-2</v>
      </c>
      <c r="CT96" s="351">
        <f t="shared" si="312"/>
        <v>5.1606215020584018E-2</v>
      </c>
      <c r="CU96" s="351">
        <f t="shared" si="312"/>
        <v>6.4947338053761516E-2</v>
      </c>
      <c r="CV96" s="351">
        <f t="shared" si="312"/>
        <v>6.4937908698699837E-2</v>
      </c>
      <c r="CW96" s="373">
        <f t="shared" si="312"/>
        <v>8.2434015013686884E-2</v>
      </c>
    </row>
    <row r="97" spans="1:106" s="283" customFormat="1" ht="15.75" customHeight="1">
      <c r="A97" s="282"/>
      <c r="N97" s="209"/>
      <c r="Z97" s="209"/>
      <c r="AL97" s="209"/>
      <c r="AX97" s="209"/>
      <c r="BJ97" s="374"/>
    </row>
    <row r="98" spans="1:106" s="283" customFormat="1" ht="15.75" customHeight="1">
      <c r="A98" s="282"/>
    </row>
    <row r="99" spans="1:106" s="283" customFormat="1" ht="15.75" customHeight="1">
      <c r="C99" s="285"/>
      <c r="D99" s="285"/>
      <c r="E99" s="285"/>
      <c r="F99" s="285"/>
      <c r="H99" s="285"/>
      <c r="I99" s="285"/>
      <c r="J99" s="285"/>
      <c r="K99" s="285"/>
      <c r="O99" s="285"/>
      <c r="P99" s="285"/>
      <c r="Q99" s="285"/>
      <c r="R99" s="285"/>
      <c r="T99" s="285"/>
      <c r="U99" s="285"/>
      <c r="V99" s="285"/>
      <c r="W99" s="285"/>
      <c r="AA99" s="285"/>
      <c r="AB99" s="285"/>
      <c r="AC99" s="285"/>
      <c r="AD99" s="285"/>
      <c r="AF99" s="285"/>
      <c r="AG99" s="285"/>
      <c r="AH99" s="285"/>
      <c r="AI99" s="285"/>
      <c r="AM99" s="285"/>
      <c r="AN99" s="285"/>
      <c r="AO99" s="285"/>
      <c r="AP99" s="285"/>
      <c r="AR99" s="285"/>
      <c r="AS99" s="285"/>
      <c r="AT99" s="285"/>
      <c r="AU99" s="285"/>
      <c r="AY99" s="285"/>
      <c r="AZ99" s="285"/>
      <c r="BA99" s="285"/>
      <c r="BB99" s="285"/>
      <c r="BD99" s="285"/>
      <c r="BE99" s="285"/>
      <c r="BF99" s="285"/>
      <c r="BG99" s="285"/>
      <c r="BK99" s="285"/>
      <c r="BL99" s="285"/>
      <c r="BM99" s="285"/>
      <c r="BN99" s="285"/>
      <c r="BP99" s="285"/>
      <c r="BQ99" s="285"/>
      <c r="BR99" s="285"/>
      <c r="BS99" s="285"/>
      <c r="BW99" s="285"/>
      <c r="BX99" s="285"/>
      <c r="BY99" s="285"/>
      <c r="BZ99" s="285"/>
      <c r="CB99" s="285"/>
      <c r="CC99" s="285"/>
      <c r="CD99" s="285"/>
      <c r="CE99" s="285"/>
      <c r="CX99" s="285"/>
      <c r="CY99" s="285"/>
      <c r="CZ99" s="285"/>
      <c r="DA99" s="285"/>
      <c r="DB99" s="285"/>
    </row>
    <row r="100" spans="1:106" s="283" customFormat="1" ht="15.75" customHeight="1">
      <c r="C100" s="285"/>
      <c r="H100" s="285"/>
      <c r="O100" s="285"/>
      <c r="T100" s="285"/>
      <c r="AA100" s="285"/>
      <c r="AF100" s="285"/>
      <c r="AM100" s="285"/>
      <c r="AR100" s="285"/>
      <c r="AY100" s="285"/>
      <c r="BD100" s="285"/>
      <c r="BK100" s="285"/>
      <c r="BP100" s="285"/>
      <c r="BW100" s="285"/>
      <c r="CB100" s="285"/>
      <c r="CX100" s="285"/>
      <c r="CZ100" s="285"/>
      <c r="DB100" s="285"/>
    </row>
    <row r="101" spans="1:106" s="283" customFormat="1" ht="15.75" customHeight="1"/>
    <row r="102" spans="1:106" s="283" customFormat="1">
      <c r="C102" s="285"/>
      <c r="D102" s="285"/>
      <c r="E102" s="285"/>
      <c r="F102" s="285"/>
      <c r="H102" s="285"/>
      <c r="I102" s="285"/>
      <c r="J102" s="285"/>
      <c r="K102" s="285"/>
      <c r="O102" s="285"/>
      <c r="P102" s="285"/>
      <c r="Q102" s="285"/>
      <c r="R102" s="285"/>
      <c r="T102" s="285"/>
      <c r="U102" s="285"/>
      <c r="V102" s="285"/>
      <c r="W102" s="285"/>
      <c r="AA102" s="285"/>
      <c r="AB102" s="285"/>
      <c r="AC102" s="285"/>
      <c r="AD102" s="285"/>
      <c r="AF102" s="285"/>
      <c r="AG102" s="285"/>
      <c r="AH102" s="285"/>
      <c r="AI102" s="285"/>
      <c r="AM102" s="285"/>
      <c r="AN102" s="285"/>
      <c r="AO102" s="285"/>
      <c r="AP102" s="285"/>
      <c r="AR102" s="285"/>
      <c r="AS102" s="285"/>
      <c r="AT102" s="285"/>
      <c r="AU102" s="285"/>
      <c r="AY102" s="285"/>
      <c r="AZ102" s="285"/>
      <c r="BA102" s="285"/>
      <c r="BB102" s="285"/>
      <c r="BD102" s="285"/>
      <c r="BE102" s="285"/>
      <c r="BF102" s="285"/>
      <c r="BG102" s="285"/>
      <c r="BK102" s="285"/>
      <c r="BL102" s="285"/>
      <c r="BM102" s="285"/>
      <c r="BN102" s="285"/>
      <c r="BP102" s="285"/>
      <c r="BQ102" s="285"/>
      <c r="BR102" s="285"/>
      <c r="BS102" s="285"/>
      <c r="BW102" s="285"/>
      <c r="BX102" s="285"/>
      <c r="BY102" s="285"/>
      <c r="BZ102" s="285"/>
      <c r="CB102" s="285"/>
      <c r="CC102" s="285"/>
      <c r="CD102" s="285"/>
      <c r="CE102" s="285"/>
      <c r="CX102" s="285"/>
      <c r="CY102" s="285"/>
      <c r="CZ102" s="285"/>
      <c r="DA102" s="285"/>
      <c r="DB102" s="285"/>
    </row>
    <row r="103" spans="1:106" s="283" customFormat="1">
      <c r="C103" s="285"/>
      <c r="H103" s="285"/>
      <c r="O103" s="285"/>
      <c r="T103" s="285"/>
      <c r="AA103" s="285"/>
      <c r="AF103" s="285"/>
      <c r="AM103" s="285"/>
      <c r="AR103" s="285"/>
      <c r="AY103" s="285"/>
      <c r="BD103" s="285"/>
      <c r="BK103" s="285"/>
      <c r="BP103" s="285"/>
      <c r="BW103" s="285"/>
      <c r="CB103" s="285"/>
      <c r="CX103" s="285"/>
      <c r="CZ103" s="285"/>
      <c r="DB103" s="285"/>
    </row>
    <row r="104" spans="1:106" s="283" customFormat="1"/>
    <row r="105" spans="1:106" s="283" customFormat="1">
      <c r="CX105" s="285"/>
      <c r="CZ105" s="285"/>
      <c r="DB105" s="285"/>
    </row>
    <row r="106" spans="1:106" s="283" customFormat="1">
      <c r="CX106" s="285"/>
      <c r="CZ106" s="285"/>
      <c r="DB106" s="285"/>
    </row>
    <row r="107" spans="1:106" s="283" customFormat="1">
      <c r="CX107" s="285"/>
      <c r="CZ107" s="285"/>
      <c r="DB107" s="285"/>
    </row>
    <row r="108" spans="1:106" s="283" customFormat="1"/>
    <row r="109" spans="1:106" s="283" customFormat="1">
      <c r="CX109" s="285"/>
      <c r="CZ109" s="285"/>
      <c r="DB109" s="285"/>
    </row>
    <row r="110" spans="1:106" s="283" customFormat="1"/>
    <row r="111" spans="1:106" s="283" customFormat="1"/>
    <row r="112" spans="1:106" s="283" customFormat="1"/>
    <row r="113" s="283" customFormat="1"/>
    <row r="114" s="283" customFormat="1"/>
    <row r="115" s="283" customFormat="1"/>
    <row r="116" s="283" customFormat="1"/>
    <row r="117" s="283" customFormat="1"/>
    <row r="118" s="283" customFormat="1"/>
    <row r="119" s="283" customFormat="1"/>
    <row r="120" s="283" customFormat="1"/>
    <row r="121" s="283" customFormat="1"/>
    <row r="122" s="283" customFormat="1"/>
    <row r="123" s="283" customFormat="1"/>
    <row r="124" s="283" customFormat="1"/>
    <row r="125" s="283" customFormat="1"/>
    <row r="126" s="283" customFormat="1"/>
    <row r="127" s="283" customFormat="1"/>
    <row r="128" s="283" customFormat="1"/>
    <row r="129" s="283" customFormat="1"/>
    <row r="130" s="283" customFormat="1"/>
    <row r="131" s="283" customFormat="1"/>
    <row r="132" s="283" customFormat="1"/>
    <row r="133" s="283" customFormat="1"/>
    <row r="134" s="283" customFormat="1"/>
    <row r="135" s="283" customFormat="1"/>
    <row r="136" s="283" customFormat="1"/>
    <row r="137" s="283" customFormat="1"/>
    <row r="138" s="283" customFormat="1"/>
    <row r="139" s="283" customFormat="1"/>
    <row r="140" s="283" customFormat="1"/>
    <row r="141" s="283" customFormat="1"/>
    <row r="142" s="283" customFormat="1"/>
    <row r="143" s="283" customFormat="1"/>
    <row r="144" s="283" customFormat="1"/>
    <row r="145" s="283" customFormat="1"/>
    <row r="146" s="283" customFormat="1"/>
    <row r="147" s="283" customFormat="1"/>
    <row r="148" s="283" customFormat="1"/>
    <row r="149" s="283" customFormat="1"/>
    <row r="150" s="283" customFormat="1"/>
    <row r="151" s="283" customFormat="1"/>
    <row r="152" s="283" customFormat="1"/>
    <row r="153" s="283" customFormat="1"/>
    <row r="154" s="283" customFormat="1"/>
    <row r="155" s="283" customFormat="1"/>
    <row r="156" s="283" customFormat="1"/>
    <row r="157" s="283" customFormat="1"/>
    <row r="158" s="283" customFormat="1"/>
    <row r="159" s="283" customFormat="1"/>
    <row r="160" s="283" customFormat="1"/>
    <row r="161" s="283" customFormat="1"/>
    <row r="162" s="283" customFormat="1"/>
    <row r="163" s="283" customFormat="1"/>
    <row r="164" s="283" customFormat="1"/>
    <row r="165" s="283" customFormat="1"/>
    <row r="166" s="283" customFormat="1"/>
    <row r="167" s="283" customFormat="1"/>
    <row r="168" s="283" customFormat="1"/>
    <row r="169" s="283" customFormat="1"/>
    <row r="170" s="283" customFormat="1"/>
    <row r="171" s="283" customFormat="1"/>
    <row r="172" s="283" customFormat="1"/>
    <row r="173" s="283" customFormat="1"/>
    <row r="174" s="283" customFormat="1"/>
    <row r="175" s="283" customFormat="1"/>
    <row r="176" s="283" customFormat="1"/>
    <row r="177" s="283" customFormat="1"/>
    <row r="178" s="283" customFormat="1"/>
    <row r="179" s="283" customFormat="1"/>
    <row r="180" s="283" customFormat="1"/>
    <row r="181" s="283" customFormat="1"/>
    <row r="182" s="283" customFormat="1"/>
    <row r="183" s="283" customFormat="1"/>
    <row r="184" s="283" customFormat="1"/>
    <row r="185" s="283" customFormat="1"/>
    <row r="186" s="283" customFormat="1"/>
    <row r="187" s="283" customFormat="1"/>
    <row r="188" s="283" customFormat="1"/>
    <row r="189" s="283" customFormat="1"/>
    <row r="190" s="283" customFormat="1"/>
    <row r="191" s="283" customFormat="1"/>
    <row r="192" s="283" customFormat="1"/>
    <row r="193" s="283" customFormat="1"/>
    <row r="194" s="283" customFormat="1"/>
    <row r="195" s="283" customFormat="1"/>
    <row r="196" s="283" customFormat="1"/>
    <row r="197" s="283" customFormat="1"/>
    <row r="198" s="283" customFormat="1"/>
    <row r="199" s="283" customFormat="1"/>
    <row r="200" s="283" customFormat="1"/>
    <row r="201" s="283" customFormat="1"/>
    <row r="202" s="283" customFormat="1"/>
    <row r="203" s="283" customFormat="1"/>
    <row r="204" s="283" customFormat="1"/>
    <row r="205" s="283" customFormat="1"/>
    <row r="206" s="283" customFormat="1"/>
    <row r="207" s="283" customFormat="1"/>
    <row r="208" s="283" customFormat="1"/>
    <row r="209" s="283" customFormat="1"/>
    <row r="210" s="283" customFormat="1"/>
    <row r="211" s="283" customFormat="1"/>
    <row r="212" s="283" customFormat="1"/>
    <row r="213" s="283" customFormat="1"/>
    <row r="214" s="283" customFormat="1"/>
    <row r="215" s="283" customFormat="1"/>
    <row r="216" s="283" customFormat="1"/>
    <row r="217" s="283" customFormat="1"/>
    <row r="218" s="283" customFormat="1"/>
    <row r="219" s="283" customFormat="1"/>
    <row r="220" s="283" customFormat="1"/>
    <row r="221" s="283" customFormat="1"/>
    <row r="222" s="283" customFormat="1"/>
    <row r="223" s="283" customFormat="1"/>
    <row r="224" s="283" customFormat="1"/>
    <row r="225" s="283" customFormat="1"/>
    <row r="226" s="283" customFormat="1"/>
    <row r="227" s="283" customFormat="1"/>
    <row r="228" s="283" customFormat="1"/>
    <row r="229" s="283" customFormat="1"/>
    <row r="230" s="283" customFormat="1"/>
    <row r="231" s="283" customFormat="1"/>
    <row r="232" s="283" customFormat="1"/>
    <row r="233" s="283" customFormat="1"/>
    <row r="234" s="283" customFormat="1"/>
    <row r="235" s="283" customFormat="1"/>
    <row r="236" s="283" customFormat="1"/>
    <row r="237" s="283" customFormat="1"/>
    <row r="238" s="283" customFormat="1"/>
    <row r="239" s="283" customFormat="1"/>
    <row r="240" s="283" customFormat="1"/>
    <row r="241" s="283" customFormat="1"/>
    <row r="242" s="283" customFormat="1"/>
    <row r="243" s="283" customFormat="1"/>
    <row r="244" s="283" customFormat="1"/>
    <row r="245" s="283" customFormat="1"/>
    <row r="246" s="283" customFormat="1"/>
    <row r="247" s="283" customFormat="1"/>
    <row r="248" s="283" customFormat="1"/>
    <row r="249" s="283" customFormat="1"/>
    <row r="250" s="283" customFormat="1"/>
    <row r="251" s="283" customFormat="1"/>
    <row r="252" s="283" customFormat="1"/>
    <row r="253" s="283" customFormat="1"/>
    <row r="254" s="283" customFormat="1"/>
    <row r="255" s="283" customFormat="1"/>
    <row r="256" s="283" customFormat="1"/>
    <row r="257" s="283" customFormat="1"/>
    <row r="258" s="283" customFormat="1"/>
    <row r="259" s="283" customFormat="1"/>
    <row r="260" s="283" customFormat="1"/>
    <row r="261" s="283" customFormat="1"/>
    <row r="262" s="283" customFormat="1"/>
    <row r="263" s="283" customFormat="1"/>
    <row r="264" s="283" customFormat="1"/>
    <row r="265" s="283" customFormat="1"/>
    <row r="266" s="283" customFormat="1"/>
    <row r="267" s="283" customFormat="1"/>
    <row r="268" s="283" customFormat="1"/>
    <row r="269" s="283" customFormat="1"/>
    <row r="270" s="283" customFormat="1"/>
    <row r="271" s="283" customFormat="1"/>
    <row r="272" s="283" customFormat="1"/>
    <row r="273" s="283" customFormat="1"/>
    <row r="274" s="283" customFormat="1"/>
    <row r="275" s="283" customFormat="1"/>
    <row r="276" s="283" customFormat="1"/>
    <row r="277" s="283" customFormat="1"/>
    <row r="278" s="283" customFormat="1"/>
    <row r="279" s="283" customFormat="1"/>
    <row r="280" s="283" customFormat="1"/>
    <row r="281" s="283" customFormat="1"/>
    <row r="282" s="283" customFormat="1"/>
    <row r="283" s="283" customFormat="1"/>
    <row r="284" s="283" customFormat="1"/>
    <row r="285" s="283" customFormat="1"/>
    <row r="286" s="283" customFormat="1"/>
    <row r="287" s="283" customFormat="1"/>
    <row r="288" s="283" customFormat="1"/>
    <row r="289" s="283" customFormat="1"/>
    <row r="290" s="283" customFormat="1"/>
    <row r="291" s="283" customFormat="1"/>
    <row r="292" s="283" customFormat="1"/>
    <row r="293" s="283" customFormat="1"/>
    <row r="294" s="283" customFormat="1"/>
    <row r="295" s="283" customFormat="1"/>
    <row r="296" s="283" customFormat="1"/>
    <row r="297" s="283" customFormat="1"/>
    <row r="298" s="283" customFormat="1"/>
    <row r="299" s="283" customFormat="1"/>
    <row r="300" s="283" customFormat="1"/>
    <row r="301" s="283" customFormat="1"/>
    <row r="302" s="283" customFormat="1"/>
    <row r="303" s="283" customFormat="1"/>
    <row r="304" s="283" customFormat="1"/>
    <row r="305" s="283" customFormat="1"/>
    <row r="306" s="283" customFormat="1"/>
    <row r="307" s="283" customFormat="1"/>
    <row r="308" s="283" customFormat="1"/>
    <row r="309" s="283" customFormat="1"/>
    <row r="310" s="283" customFormat="1"/>
    <row r="311" s="283" customFormat="1"/>
    <row r="312" s="283" customFormat="1"/>
    <row r="313" s="283" customFormat="1"/>
    <row r="314" s="283" customFormat="1"/>
    <row r="315" s="283" customFormat="1"/>
    <row r="316" s="283" customFormat="1"/>
    <row r="317" s="283" customFormat="1"/>
    <row r="318" s="283" customFormat="1"/>
    <row r="319" s="283" customFormat="1"/>
    <row r="320" s="283" customFormat="1"/>
    <row r="321" s="283" customFormat="1"/>
    <row r="322" s="283" customFormat="1"/>
    <row r="323" s="283" customFormat="1"/>
    <row r="324" s="283" customFormat="1"/>
    <row r="325" s="283" customFormat="1"/>
    <row r="326" s="283" customFormat="1"/>
    <row r="327" s="283" customFormat="1"/>
    <row r="328" s="283" customFormat="1"/>
    <row r="329" s="283" customFormat="1"/>
    <row r="330" s="283" customFormat="1"/>
    <row r="331" s="283" customFormat="1"/>
    <row r="332" s="283" customFormat="1"/>
    <row r="333" s="283" customFormat="1"/>
    <row r="334" s="283" customFormat="1"/>
    <row r="335" s="283" customFormat="1"/>
    <row r="336" s="283" customFormat="1"/>
    <row r="337" s="283" customFormat="1"/>
    <row r="338" s="283" customFormat="1"/>
    <row r="339" s="283" customFormat="1"/>
    <row r="340" s="283" customFormat="1"/>
    <row r="341" s="283" customFormat="1"/>
  </sheetData>
  <sheetProtection formatColumns="0"/>
  <mergeCells count="18">
    <mergeCell ref="B10:B12"/>
    <mergeCell ref="N10:N12"/>
    <mergeCell ref="Z10:Z12"/>
    <mergeCell ref="AL10:AL12"/>
    <mergeCell ref="AX10:AX12"/>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s>
  <pageMargins left="0.25" right="0.25" top="0.5" bottom="0.75" header="0.3" footer="0.3"/>
  <pageSetup paperSize="9" scale="7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25"/>
  <sheetViews>
    <sheetView zoomScale="80" zoomScaleNormal="80" workbookViewId="0">
      <selection activeCell="I35" sqref="I35"/>
    </sheetView>
  </sheetViews>
  <sheetFormatPr defaultColWidth="9.140625" defaultRowHeight="12.6"/>
  <cols>
    <col min="1" max="1" width="3" style="597" customWidth="1"/>
    <col min="2" max="9" width="14.5703125" style="593" customWidth="1"/>
    <col min="10" max="10" width="3.140625" style="593" customWidth="1"/>
    <col min="11" max="16" width="14.5703125" style="593" customWidth="1"/>
    <col min="17" max="17" width="16.140625" style="593" customWidth="1"/>
    <col min="18" max="79" width="14.5703125" style="593" customWidth="1"/>
    <col min="80" max="16384" width="9.140625" style="593"/>
  </cols>
  <sheetData>
    <row r="1" spans="1:21" s="162" customFormat="1" ht="42.6" customHeight="1">
      <c r="A1" s="581" t="s">
        <v>1388</v>
      </c>
      <c r="B1" s="210"/>
    </row>
    <row r="2" spans="1:21" s="162" customFormat="1" ht="15.6">
      <c r="A2" s="581" t="s">
        <v>1353</v>
      </c>
      <c r="B2" s="210"/>
      <c r="C2" s="122"/>
      <c r="D2" s="352" t="str">
        <f>'Schedule 3A_Income Statement'!B2</f>
        <v>Tufts Health Public Plan, Inc.</v>
      </c>
      <c r="E2" s="353"/>
      <c r="F2" s="353"/>
      <c r="G2" s="353"/>
      <c r="H2" s="354"/>
    </row>
    <row r="3" spans="1:21" s="162" customFormat="1" ht="15.6">
      <c r="A3" s="581" t="s">
        <v>1338</v>
      </c>
      <c r="B3" s="210"/>
      <c r="C3" s="122"/>
      <c r="D3" s="449" t="s">
        <v>1389</v>
      </c>
      <c r="E3" s="450"/>
      <c r="F3" s="450"/>
      <c r="G3" s="450"/>
      <c r="H3" s="451"/>
    </row>
    <row r="4" spans="1:21" s="162" customFormat="1" ht="15.6">
      <c r="A4" s="581" t="s">
        <v>1356</v>
      </c>
      <c r="B4" s="210"/>
      <c r="C4" s="122"/>
      <c r="D4" s="355">
        <v>43921</v>
      </c>
      <c r="E4" s="711">
        <v>43921</v>
      </c>
      <c r="F4" s="711">
        <v>43921</v>
      </c>
      <c r="G4" s="711">
        <v>43921</v>
      </c>
      <c r="H4" s="354"/>
    </row>
    <row r="5" spans="1:21" s="162" customFormat="1" ht="15.6">
      <c r="A5" s="581" t="s">
        <v>1357</v>
      </c>
      <c r="B5" s="210"/>
      <c r="C5" s="122"/>
      <c r="D5" s="352" t="str">
        <f>'Schedule 3A_Income Statement'!B5</f>
        <v>Jeffrey Muehlberg</v>
      </c>
      <c r="E5" s="353"/>
      <c r="F5" s="353"/>
      <c r="G5" s="353"/>
      <c r="H5" s="354"/>
    </row>
    <row r="6" spans="1:21" s="162" customFormat="1" ht="15.6">
      <c r="A6" s="581" t="s">
        <v>1341</v>
      </c>
      <c r="B6" s="210"/>
      <c r="C6" s="122"/>
      <c r="D6" s="355">
        <f>'Schedule 3A_Income Statement'!B6</f>
        <v>45412</v>
      </c>
      <c r="E6" s="353"/>
      <c r="F6" s="353"/>
      <c r="G6" s="353"/>
      <c r="H6" s="354"/>
      <c r="O6" s="164"/>
    </row>
    <row r="7" spans="1:21" s="162" customFormat="1" ht="15.6">
      <c r="A7" s="581" t="s">
        <v>1390</v>
      </c>
      <c r="B7" s="210"/>
      <c r="C7" s="210"/>
      <c r="D7" s="774" t="s">
        <v>1391</v>
      </c>
      <c r="E7" s="775"/>
      <c r="F7" s="775"/>
      <c r="G7" s="775"/>
      <c r="H7" s="776"/>
      <c r="O7" s="164"/>
    </row>
    <row r="8" spans="1:21" ht="15.6">
      <c r="A8" s="592" t="s">
        <v>1342</v>
      </c>
      <c r="D8" s="602"/>
      <c r="E8" s="602"/>
      <c r="F8" s="602"/>
      <c r="G8" s="602"/>
      <c r="H8" s="602"/>
    </row>
    <row r="9" spans="1:21">
      <c r="A9" s="593"/>
      <c r="B9" s="594"/>
      <c r="C9" s="594"/>
      <c r="D9" s="594"/>
      <c r="E9" s="594"/>
      <c r="F9" s="594"/>
      <c r="G9" s="594"/>
      <c r="H9" s="594"/>
      <c r="I9" s="594"/>
      <c r="K9" s="594"/>
      <c r="L9" s="594"/>
      <c r="M9" s="594"/>
      <c r="N9" s="594"/>
      <c r="O9" s="594"/>
      <c r="P9" s="594"/>
      <c r="Q9" s="594"/>
      <c r="R9" s="594"/>
      <c r="S9" s="594"/>
      <c r="T9" s="594"/>
    </row>
    <row r="10" spans="1:21" ht="27" customHeight="1">
      <c r="A10" s="595"/>
      <c r="B10" s="603" t="s">
        <v>1392</v>
      </c>
      <c r="C10" s="603" t="s">
        <v>311</v>
      </c>
      <c r="D10" s="603" t="s">
        <v>314</v>
      </c>
      <c r="E10" s="603" t="s">
        <v>317</v>
      </c>
      <c r="F10" s="603" t="s">
        <v>320</v>
      </c>
      <c r="G10" s="603" t="s">
        <v>1347</v>
      </c>
      <c r="H10" s="603" t="s">
        <v>325</v>
      </c>
      <c r="J10" s="596"/>
      <c r="K10" s="603" t="s">
        <v>327</v>
      </c>
      <c r="L10" s="603" t="s">
        <v>330</v>
      </c>
      <c r="M10" s="603" t="s">
        <v>333</v>
      </c>
      <c r="N10" s="603" t="s">
        <v>336</v>
      </c>
      <c r="O10" s="603" t="s">
        <v>338</v>
      </c>
      <c r="P10" s="603" t="s">
        <v>317</v>
      </c>
      <c r="Q10" s="603" t="s">
        <v>343</v>
      </c>
      <c r="R10" s="603" t="s">
        <v>53</v>
      </c>
      <c r="S10" s="603" t="s">
        <v>325</v>
      </c>
      <c r="U10" s="597"/>
    </row>
    <row r="11" spans="1:21" ht="14.1" customHeight="1">
      <c r="A11" s="595"/>
      <c r="B11" s="598" t="s">
        <v>1393</v>
      </c>
      <c r="C11" s="598" t="s">
        <v>1394</v>
      </c>
      <c r="D11" s="598" t="s">
        <v>1395</v>
      </c>
      <c r="E11" s="598" t="s">
        <v>1394</v>
      </c>
      <c r="F11" s="598" t="s">
        <v>1395</v>
      </c>
      <c r="G11" s="599" t="s">
        <v>1395</v>
      </c>
      <c r="H11" s="598" t="s">
        <v>1395</v>
      </c>
      <c r="J11" s="596"/>
      <c r="K11" s="598" t="s">
        <v>1393</v>
      </c>
      <c r="L11" s="598" t="s">
        <v>1394</v>
      </c>
      <c r="M11" s="598" t="s">
        <v>1395</v>
      </c>
      <c r="N11" s="598" t="s">
        <v>1394</v>
      </c>
      <c r="O11" s="598" t="s">
        <v>1395</v>
      </c>
      <c r="P11" s="598" t="s">
        <v>1394</v>
      </c>
      <c r="Q11" s="600" t="s">
        <v>1395</v>
      </c>
      <c r="R11" s="599" t="s">
        <v>1395</v>
      </c>
      <c r="S11" s="598" t="s">
        <v>1395</v>
      </c>
      <c r="U11" s="597"/>
    </row>
    <row r="12" spans="1:21" ht="15" customHeight="1">
      <c r="A12" s="595"/>
      <c r="B12" s="601">
        <v>1</v>
      </c>
      <c r="C12" s="604">
        <v>42738</v>
      </c>
      <c r="D12" s="605">
        <v>119331.63</v>
      </c>
      <c r="E12" s="604"/>
      <c r="F12" s="605"/>
      <c r="G12" s="606">
        <f>+D12+F12</f>
        <v>119331.63</v>
      </c>
      <c r="H12" s="605">
        <v>0</v>
      </c>
      <c r="J12" s="596"/>
      <c r="K12" s="601">
        <v>1</v>
      </c>
      <c r="L12" s="604"/>
      <c r="M12" s="605"/>
      <c r="N12" s="604">
        <v>42307</v>
      </c>
      <c r="O12" s="605">
        <v>77728.759999999995</v>
      </c>
      <c r="P12" s="604"/>
      <c r="Q12" s="605"/>
      <c r="R12" s="606">
        <f>+M12+O12+Q12</f>
        <v>77728.759999999995</v>
      </c>
      <c r="S12" s="605">
        <v>0</v>
      </c>
      <c r="U12" s="597"/>
    </row>
    <row r="13" spans="1:21" ht="13.35" customHeight="1">
      <c r="A13" s="595"/>
      <c r="B13" s="601">
        <v>2</v>
      </c>
      <c r="C13" s="604">
        <v>42401</v>
      </c>
      <c r="D13" s="605">
        <v>470560.32</v>
      </c>
      <c r="E13" s="604">
        <v>42534</v>
      </c>
      <c r="F13" s="605">
        <v>928.51</v>
      </c>
      <c r="G13" s="606">
        <f t="shared" ref="G13:G18" si="0">+D13+F13</f>
        <v>471488.83</v>
      </c>
      <c r="H13" s="605">
        <v>0</v>
      </c>
      <c r="J13" s="596"/>
      <c r="K13" s="601">
        <v>2</v>
      </c>
      <c r="L13" s="604">
        <v>43102</v>
      </c>
      <c r="M13" s="605">
        <v>-118329</v>
      </c>
      <c r="N13" s="604">
        <v>42675</v>
      </c>
      <c r="O13" s="605">
        <v>257568.85</v>
      </c>
      <c r="P13" s="604">
        <v>43087</v>
      </c>
      <c r="Q13" s="605">
        <v>-84307</v>
      </c>
      <c r="R13" s="606">
        <f t="shared" ref="R13:R18" si="1">+M13+O13+Q13</f>
        <v>54932.850000000006</v>
      </c>
      <c r="S13" s="605">
        <v>0</v>
      </c>
      <c r="U13" s="597"/>
    </row>
    <row r="14" spans="1:21" ht="13.35" customHeight="1">
      <c r="A14" s="595"/>
      <c r="B14" s="601">
        <v>3</v>
      </c>
      <c r="C14" s="604">
        <v>43280</v>
      </c>
      <c r="D14" s="605">
        <v>257915.61</v>
      </c>
      <c r="E14" s="604">
        <v>43305</v>
      </c>
      <c r="F14" s="605">
        <v>173585.26</v>
      </c>
      <c r="G14" s="606">
        <f t="shared" si="0"/>
        <v>431500.87</v>
      </c>
      <c r="H14" s="605">
        <v>0</v>
      </c>
      <c r="J14" s="596"/>
      <c r="K14" s="601">
        <v>3</v>
      </c>
      <c r="L14" s="604">
        <v>43556</v>
      </c>
      <c r="M14" s="605">
        <v>663295</v>
      </c>
      <c r="N14" s="604">
        <v>43040</v>
      </c>
      <c r="O14" s="605">
        <v>0</v>
      </c>
      <c r="P14" s="604">
        <v>43535</v>
      </c>
      <c r="Q14" s="605">
        <v>462793</v>
      </c>
      <c r="R14" s="606">
        <f t="shared" si="1"/>
        <v>1126088</v>
      </c>
      <c r="S14" s="605">
        <v>0</v>
      </c>
      <c r="U14" s="597"/>
    </row>
    <row r="15" spans="1:21" ht="13.35" customHeight="1">
      <c r="A15" s="595"/>
      <c r="B15" s="601">
        <v>4</v>
      </c>
      <c r="C15" s="604">
        <v>43647</v>
      </c>
      <c r="D15" s="605">
        <v>517269.56</v>
      </c>
      <c r="E15" s="604" t="s">
        <v>1396</v>
      </c>
      <c r="F15" s="605">
        <f>334051.73+748337</f>
        <v>1082388.73</v>
      </c>
      <c r="G15" s="606">
        <f t="shared" si="0"/>
        <v>1599658.29</v>
      </c>
      <c r="H15" s="605">
        <v>0</v>
      </c>
      <c r="J15" s="596"/>
      <c r="K15" s="601">
        <v>4</v>
      </c>
      <c r="L15" s="604"/>
      <c r="M15" s="605">
        <v>0</v>
      </c>
      <c r="N15" s="604">
        <v>43405</v>
      </c>
      <c r="O15" s="605">
        <v>797576.66</v>
      </c>
      <c r="P15" s="604"/>
      <c r="Q15" s="605">
        <v>0</v>
      </c>
      <c r="R15" s="606">
        <f t="shared" si="1"/>
        <v>797576.66</v>
      </c>
      <c r="S15" s="605">
        <v>0</v>
      </c>
      <c r="U15" s="597"/>
    </row>
    <row r="16" spans="1:21" ht="13.35" customHeight="1">
      <c r="A16" s="595"/>
      <c r="B16" s="601">
        <v>5</v>
      </c>
      <c r="C16" s="604">
        <v>44075</v>
      </c>
      <c r="D16" s="605">
        <v>538748.67000000004</v>
      </c>
      <c r="E16" s="604">
        <v>44053</v>
      </c>
      <c r="F16" s="605">
        <v>417817.59</v>
      </c>
      <c r="G16" s="606">
        <f t="shared" si="0"/>
        <v>956566.26</v>
      </c>
      <c r="H16" s="605">
        <v>0</v>
      </c>
      <c r="J16" s="596"/>
      <c r="K16" s="601">
        <v>5</v>
      </c>
      <c r="L16" s="604"/>
      <c r="M16" s="605"/>
      <c r="N16" s="604">
        <v>43770</v>
      </c>
      <c r="O16" s="605">
        <v>605545.23</v>
      </c>
      <c r="P16" s="604"/>
      <c r="Q16" s="605"/>
      <c r="R16" s="606">
        <f t="shared" si="1"/>
        <v>605545.23</v>
      </c>
      <c r="S16" s="605">
        <v>0</v>
      </c>
      <c r="U16" s="597"/>
    </row>
    <row r="17" spans="1:21" ht="13.35" customHeight="1">
      <c r="A17" s="595"/>
      <c r="B17" s="601">
        <v>6</v>
      </c>
      <c r="C17" s="604">
        <v>44348</v>
      </c>
      <c r="D17" s="605">
        <v>591582.21</v>
      </c>
      <c r="E17" s="604"/>
      <c r="F17" s="605">
        <v>0</v>
      </c>
      <c r="G17" s="606">
        <f t="shared" si="0"/>
        <v>591582.21</v>
      </c>
      <c r="H17" s="605">
        <v>0</v>
      </c>
      <c r="J17" s="596"/>
      <c r="K17" s="601">
        <v>6</v>
      </c>
      <c r="L17" s="604"/>
      <c r="M17" s="605">
        <v>0</v>
      </c>
      <c r="N17" s="604"/>
      <c r="O17" s="605">
        <v>0</v>
      </c>
      <c r="P17" s="604"/>
      <c r="Q17" s="605">
        <v>0</v>
      </c>
      <c r="R17" s="606">
        <f t="shared" si="1"/>
        <v>0</v>
      </c>
      <c r="S17" s="605">
        <v>0</v>
      </c>
      <c r="U17" s="597"/>
    </row>
    <row r="18" spans="1:21" ht="14.1" customHeight="1">
      <c r="A18" s="595"/>
      <c r="B18" s="601">
        <v>7</v>
      </c>
      <c r="C18" s="604"/>
      <c r="D18" s="605">
        <v>0</v>
      </c>
      <c r="E18" s="604"/>
      <c r="F18" s="605">
        <v>0</v>
      </c>
      <c r="G18" s="606">
        <f t="shared" si="0"/>
        <v>0</v>
      </c>
      <c r="H18" s="605">
        <v>0</v>
      </c>
      <c r="J18" s="596"/>
      <c r="K18" s="601">
        <v>7</v>
      </c>
      <c r="L18" s="604"/>
      <c r="M18" s="605">
        <v>0</v>
      </c>
      <c r="N18" s="604"/>
      <c r="O18" s="605">
        <v>0</v>
      </c>
      <c r="P18" s="604"/>
      <c r="Q18" s="605">
        <v>0</v>
      </c>
      <c r="R18" s="606">
        <f t="shared" si="1"/>
        <v>0</v>
      </c>
      <c r="S18" s="605">
        <v>0</v>
      </c>
      <c r="U18" s="597"/>
    </row>
    <row r="19" spans="1:21" ht="14.1" customHeight="1">
      <c r="A19" s="595"/>
      <c r="B19" s="601">
        <v>8</v>
      </c>
      <c r="C19" s="604">
        <v>45047</v>
      </c>
      <c r="D19" s="605">
        <v>623699.29</v>
      </c>
      <c r="E19" s="604">
        <v>45055</v>
      </c>
      <c r="F19" s="605">
        <v>637589.52</v>
      </c>
      <c r="G19" s="606">
        <f t="shared" ref="G19:G20" si="2">+D19+F19</f>
        <v>1261288.81</v>
      </c>
      <c r="H19" s="605">
        <v>0</v>
      </c>
      <c r="J19" s="596"/>
      <c r="K19" s="601">
        <v>8</v>
      </c>
      <c r="L19" s="604"/>
      <c r="M19" s="605"/>
      <c r="N19" s="604">
        <v>44986</v>
      </c>
      <c r="O19" s="605">
        <v>1416355.62</v>
      </c>
      <c r="P19" s="604"/>
      <c r="Q19" s="605"/>
      <c r="R19" s="606">
        <f t="shared" ref="R19:R20" si="3">+M19+O19+Q19</f>
        <v>1416355.62</v>
      </c>
      <c r="S19" s="605">
        <v>0</v>
      </c>
      <c r="U19" s="597"/>
    </row>
    <row r="20" spans="1:21" ht="14.1" customHeight="1">
      <c r="A20" s="595"/>
      <c r="B20" s="601">
        <v>9</v>
      </c>
      <c r="C20" s="604"/>
      <c r="D20" s="605">
        <v>0</v>
      </c>
      <c r="E20" s="604"/>
      <c r="F20" s="605">
        <v>0</v>
      </c>
      <c r="G20" s="606">
        <f t="shared" si="2"/>
        <v>0</v>
      </c>
      <c r="H20" s="605">
        <v>0</v>
      </c>
      <c r="J20" s="596"/>
      <c r="K20" s="601">
        <v>9</v>
      </c>
      <c r="L20" s="604"/>
      <c r="M20" s="605">
        <v>0</v>
      </c>
      <c r="N20" s="604"/>
      <c r="O20" s="605">
        <v>0</v>
      </c>
      <c r="P20" s="604"/>
      <c r="Q20" s="605">
        <v>0</v>
      </c>
      <c r="R20" s="606">
        <f t="shared" si="3"/>
        <v>0</v>
      </c>
      <c r="S20" s="605">
        <v>0</v>
      </c>
      <c r="U20" s="597"/>
    </row>
    <row r="21" spans="1:21" ht="14.45">
      <c r="A21" s="595"/>
      <c r="B21" s="601" t="s">
        <v>53</v>
      </c>
      <c r="C21" s="608"/>
      <c r="D21" s="607">
        <f>SUM(D12:D20)</f>
        <v>3119107.29</v>
      </c>
      <c r="E21" s="608"/>
      <c r="F21" s="607">
        <f>SUM(F12:F20)</f>
        <v>2312309.6100000003</v>
      </c>
      <c r="G21" s="607">
        <f>SUM(G12:G20)</f>
        <v>5431416.9000000004</v>
      </c>
      <c r="H21" s="607">
        <f t="shared" ref="H21" si="4">G21+F21+D21</f>
        <v>10862833.800000001</v>
      </c>
      <c r="J21" s="596"/>
      <c r="K21" s="601" t="s">
        <v>53</v>
      </c>
      <c r="L21" s="608"/>
      <c r="M21" s="607">
        <f>SUM(M12:M20)</f>
        <v>544966</v>
      </c>
      <c r="N21" s="608"/>
      <c r="O21" s="607">
        <f>SUM(O12:O20)</f>
        <v>3154775.12</v>
      </c>
      <c r="P21" s="608"/>
      <c r="Q21" s="607">
        <f t="shared" ref="Q21:R21" si="5">SUM(Q12:Q20)</f>
        <v>378486</v>
      </c>
      <c r="R21" s="607">
        <f t="shared" si="5"/>
        <v>4078227.12</v>
      </c>
      <c r="S21" s="607">
        <f t="shared" ref="S21" si="6">R21+Q21+O21+M21</f>
        <v>8156454.2400000002</v>
      </c>
      <c r="U21" s="597"/>
    </row>
    <row r="22" spans="1:21">
      <c r="A22" s="593"/>
      <c r="B22" s="602"/>
      <c r="C22" s="602"/>
      <c r="D22" s="602"/>
      <c r="E22" s="602"/>
      <c r="F22" s="602"/>
      <c r="G22" s="602"/>
      <c r="H22" s="602"/>
      <c r="I22" s="602"/>
      <c r="K22" s="602"/>
      <c r="L22" s="602"/>
      <c r="M22" s="602"/>
      <c r="N22" s="602"/>
      <c r="O22" s="602"/>
      <c r="P22" s="602"/>
      <c r="Q22" s="602"/>
      <c r="R22" s="602"/>
      <c r="S22" s="602"/>
      <c r="T22" s="602"/>
    </row>
    <row r="23" spans="1:21">
      <c r="A23" s="593"/>
    </row>
    <row r="24" spans="1:21">
      <c r="A24" s="593"/>
    </row>
    <row r="25" spans="1:21">
      <c r="A25" s="593"/>
    </row>
  </sheetData>
  <sheetProtection formatColumns="0" insertRows="0"/>
  <mergeCells count="1">
    <mergeCell ref="D7:H7"/>
  </mergeCells>
  <dataValidations count="2">
    <dataValidation type="list" allowBlank="1" showInputMessage="1" showErrorMessage="1" sqref="D4:G4" xr:uid="{00000000-0002-0000-0E00-000000000000}">
      <formula1>"3/31/2020, 6/30/2020, 9/30/2020, 12/31/2020"</formula1>
    </dataValidation>
    <dataValidation type="list" allowBlank="1" showInputMessage="1" showErrorMessage="1" sqref="D7" xr:uid="{00000000-0002-0000-0E00-000001000000}">
      <formula1>"Y,N"</formula1>
    </dataValidation>
  </dataValidation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56"/>
  </sheetPr>
  <dimension ref="A1:G31"/>
  <sheetViews>
    <sheetView topLeftCell="A3" zoomScale="80" zoomScaleNormal="80" workbookViewId="0">
      <selection activeCell="G25" sqref="G25"/>
    </sheetView>
  </sheetViews>
  <sheetFormatPr defaultColWidth="9.42578125" defaultRowHeight="12.6"/>
  <cols>
    <col min="1" max="1" width="25" style="462" bestFit="1" customWidth="1"/>
    <col min="2" max="2" width="65.5703125" style="462" bestFit="1" customWidth="1"/>
    <col min="3" max="3" width="28.42578125" style="462" customWidth="1"/>
    <col min="4" max="4" width="70.5703125" style="710" customWidth="1"/>
    <col min="5" max="16384" width="9.42578125" style="462"/>
  </cols>
  <sheetData>
    <row r="1" spans="1:7" ht="15.6">
      <c r="A1" s="459" t="s">
        <v>349</v>
      </c>
      <c r="B1" s="460"/>
      <c r="C1" s="461"/>
      <c r="D1" s="707"/>
    </row>
    <row r="2" spans="1:7" ht="12.95">
      <c r="A2" s="210" t="s">
        <v>1353</v>
      </c>
      <c r="B2" s="352" t="str">
        <f>'Schedule 2_Balance Sheet'!C2</f>
        <v>Tufts Health Public Plan, Inc.</v>
      </c>
      <c r="C2" s="354"/>
      <c r="D2" s="707"/>
    </row>
    <row r="3" spans="1:7" ht="12.95">
      <c r="A3" s="210" t="s">
        <v>1338</v>
      </c>
      <c r="B3" s="449" t="str">
        <f>'Schedule 2_Balance Sheet'!C3</f>
        <v>01/01/2023 to 12/31/2023</v>
      </c>
      <c r="C3" s="451"/>
      <c r="D3" s="707"/>
    </row>
    <row r="4" spans="1:7" ht="12.95">
      <c r="A4" s="210" t="s">
        <v>1356</v>
      </c>
      <c r="B4" s="355">
        <f>'Schedule 2_Balance Sheet'!C4</f>
        <v>45382</v>
      </c>
      <c r="C4" s="354"/>
      <c r="D4" s="707"/>
    </row>
    <row r="5" spans="1:7" ht="12.95">
      <c r="A5" s="210" t="s">
        <v>1357</v>
      </c>
      <c r="B5" s="352" t="str">
        <f>'Schedule 2_Balance Sheet'!C5</f>
        <v>Jeffrey Muehlberg</v>
      </c>
      <c r="C5" s="354"/>
      <c r="D5" s="707"/>
    </row>
    <row r="6" spans="1:7" ht="12.95">
      <c r="A6" s="210" t="s">
        <v>1341</v>
      </c>
      <c r="B6" s="355">
        <f>'Schedule 2_Balance Sheet'!C6</f>
        <v>45412</v>
      </c>
      <c r="C6" s="354"/>
      <c r="D6" s="707"/>
    </row>
    <row r="7" spans="1:7" ht="15.6">
      <c r="A7" s="459"/>
      <c r="B7" s="463"/>
      <c r="C7" s="463"/>
      <c r="D7" s="707"/>
    </row>
    <row r="8" spans="1:7" ht="38.1" customHeight="1">
      <c r="A8" s="518" t="s">
        <v>1372</v>
      </c>
      <c r="B8" s="518" t="s">
        <v>1397</v>
      </c>
      <c r="C8" s="519" t="s">
        <v>1398</v>
      </c>
      <c r="D8" s="708" t="s">
        <v>1399</v>
      </c>
    </row>
    <row r="9" spans="1:7" ht="72.75" customHeight="1">
      <c r="A9" s="464">
        <v>1</v>
      </c>
      <c r="B9" s="465" t="s">
        <v>352</v>
      </c>
      <c r="C9" s="286" t="s">
        <v>653</v>
      </c>
      <c r="D9" s="706" t="s">
        <v>1400</v>
      </c>
      <c r="G9" s="462" t="s">
        <v>1401</v>
      </c>
    </row>
    <row r="10" spans="1:7" ht="60.75" customHeight="1">
      <c r="A10" s="464">
        <v>2</v>
      </c>
      <c r="B10" s="465" t="s">
        <v>355</v>
      </c>
      <c r="C10" s="286" t="s">
        <v>653</v>
      </c>
      <c r="D10" s="705"/>
      <c r="G10" s="462" t="s">
        <v>1401</v>
      </c>
    </row>
    <row r="11" spans="1:7" ht="60.75" customHeight="1">
      <c r="A11" s="464">
        <v>3</v>
      </c>
      <c r="B11" s="466" t="s">
        <v>358</v>
      </c>
      <c r="C11" s="286" t="s">
        <v>653</v>
      </c>
      <c r="D11" s="706" t="s">
        <v>1402</v>
      </c>
      <c r="G11" s="462" t="s">
        <v>1401</v>
      </c>
    </row>
    <row r="12" spans="1:7" ht="60.75" customHeight="1">
      <c r="A12" s="464">
        <v>4</v>
      </c>
      <c r="B12" s="465" t="s">
        <v>361</v>
      </c>
      <c r="C12" s="286" t="s">
        <v>653</v>
      </c>
      <c r="D12" s="706" t="s">
        <v>1403</v>
      </c>
      <c r="G12" s="462" t="s">
        <v>1401</v>
      </c>
    </row>
    <row r="13" spans="1:7" ht="60.75" customHeight="1">
      <c r="A13" s="464">
        <v>5</v>
      </c>
      <c r="B13" s="465" t="s">
        <v>364</v>
      </c>
      <c r="C13" s="286" t="s">
        <v>653</v>
      </c>
      <c r="D13" s="706" t="s">
        <v>1404</v>
      </c>
      <c r="G13" s="462" t="s">
        <v>1401</v>
      </c>
    </row>
    <row r="14" spans="1:7" ht="62.45">
      <c r="A14" s="464">
        <v>6</v>
      </c>
      <c r="B14" s="466" t="s">
        <v>1405</v>
      </c>
      <c r="C14" s="286" t="s">
        <v>653</v>
      </c>
      <c r="D14" s="706"/>
      <c r="G14" s="462" t="s">
        <v>1401</v>
      </c>
    </row>
    <row r="15" spans="1:7" ht="60.75" customHeight="1">
      <c r="A15" s="464">
        <v>7</v>
      </c>
      <c r="B15" s="465" t="s">
        <v>370</v>
      </c>
      <c r="C15" s="286" t="s">
        <v>653</v>
      </c>
      <c r="D15" s="706" t="s">
        <v>1406</v>
      </c>
      <c r="G15" s="462" t="s">
        <v>1401</v>
      </c>
    </row>
    <row r="16" spans="1:7" ht="60.75" customHeight="1">
      <c r="A16" s="464">
        <v>8</v>
      </c>
      <c r="B16" s="465" t="s">
        <v>373</v>
      </c>
      <c r="C16" s="286" t="s">
        <v>653</v>
      </c>
      <c r="D16" s="706" t="s">
        <v>1407</v>
      </c>
      <c r="G16" s="462" t="s">
        <v>1401</v>
      </c>
    </row>
    <row r="17" spans="1:7" ht="60.75" customHeight="1">
      <c r="A17" s="464">
        <v>9</v>
      </c>
      <c r="B17" s="465" t="s">
        <v>376</v>
      </c>
      <c r="C17" s="286"/>
      <c r="D17" s="706" t="s">
        <v>1408</v>
      </c>
      <c r="G17" s="462" t="s">
        <v>1401</v>
      </c>
    </row>
    <row r="18" spans="1:7" ht="60.75" customHeight="1">
      <c r="A18" s="464">
        <v>10</v>
      </c>
      <c r="B18" s="465" t="s">
        <v>379</v>
      </c>
      <c r="C18" s="286" t="s">
        <v>653</v>
      </c>
      <c r="D18" s="706" t="s">
        <v>1409</v>
      </c>
      <c r="G18" s="462" t="s">
        <v>1401</v>
      </c>
    </row>
    <row r="19" spans="1:7" ht="60.75" customHeight="1">
      <c r="A19" s="464">
        <v>11</v>
      </c>
      <c r="B19" s="465" t="s">
        <v>382</v>
      </c>
      <c r="C19" s="286" t="s">
        <v>653</v>
      </c>
      <c r="D19" s="706" t="s">
        <v>1410</v>
      </c>
      <c r="G19" s="462" t="s">
        <v>1401</v>
      </c>
    </row>
    <row r="20" spans="1:7" ht="60.75" customHeight="1">
      <c r="A20" s="464">
        <v>12</v>
      </c>
      <c r="B20" s="465" t="s">
        <v>385</v>
      </c>
      <c r="C20" s="286" t="s">
        <v>653</v>
      </c>
      <c r="D20" s="706" t="s">
        <v>1407</v>
      </c>
      <c r="G20" s="462" t="s">
        <v>1401</v>
      </c>
    </row>
    <row r="21" spans="1:7" ht="60.75" customHeight="1">
      <c r="A21" s="464">
        <v>13</v>
      </c>
      <c r="B21" s="465" t="s">
        <v>388</v>
      </c>
      <c r="C21" s="286" t="s">
        <v>653</v>
      </c>
      <c r="D21" s="706" t="s">
        <v>1411</v>
      </c>
      <c r="G21" s="462" t="s">
        <v>1401</v>
      </c>
    </row>
    <row r="22" spans="1:7" ht="60.75" customHeight="1">
      <c r="A22" s="464">
        <v>14</v>
      </c>
      <c r="B22" s="465" t="s">
        <v>391</v>
      </c>
      <c r="C22" s="286" t="s">
        <v>653</v>
      </c>
      <c r="D22" s="706" t="s">
        <v>1407</v>
      </c>
      <c r="G22" s="462" t="s">
        <v>1401</v>
      </c>
    </row>
    <row r="23" spans="1:7" ht="60.75" customHeight="1">
      <c r="A23" s="464">
        <v>15</v>
      </c>
      <c r="B23" s="465" t="s">
        <v>394</v>
      </c>
      <c r="C23" s="286" t="s">
        <v>653</v>
      </c>
      <c r="D23" s="706" t="s">
        <v>1407</v>
      </c>
      <c r="G23" s="462" t="s">
        <v>1401</v>
      </c>
    </row>
    <row r="24" spans="1:7" ht="60.75" customHeight="1">
      <c r="A24" s="464">
        <v>16</v>
      </c>
      <c r="B24" s="465" t="s">
        <v>397</v>
      </c>
      <c r="C24" s="286" t="s">
        <v>653</v>
      </c>
      <c r="D24" s="706" t="s">
        <v>1407</v>
      </c>
      <c r="G24" s="462" t="s">
        <v>1401</v>
      </c>
    </row>
    <row r="25" spans="1:7" ht="60.75" customHeight="1">
      <c r="A25" s="464">
        <v>17</v>
      </c>
      <c r="B25" s="465" t="s">
        <v>400</v>
      </c>
      <c r="C25" s="286" t="s">
        <v>653</v>
      </c>
      <c r="D25" s="706" t="s">
        <v>1412</v>
      </c>
      <c r="G25" s="462" t="s">
        <v>1401</v>
      </c>
    </row>
    <row r="26" spans="1:7" ht="60.75" customHeight="1">
      <c r="A26" s="464">
        <v>18</v>
      </c>
      <c r="B26" s="465" t="s">
        <v>403</v>
      </c>
      <c r="C26" s="286" t="s">
        <v>653</v>
      </c>
      <c r="D26" s="706" t="s">
        <v>1413</v>
      </c>
      <c r="G26" s="462" t="s">
        <v>1401</v>
      </c>
    </row>
    <row r="27" spans="1:7">
      <c r="A27" s="467"/>
      <c r="B27" s="467"/>
      <c r="C27" s="467"/>
      <c r="D27" s="709"/>
    </row>
    <row r="28" spans="1:7">
      <c r="A28" s="467"/>
      <c r="B28" s="467"/>
      <c r="C28" s="467"/>
      <c r="D28" s="709"/>
    </row>
    <row r="29" spans="1:7">
      <c r="A29" s="467"/>
      <c r="B29" s="467"/>
      <c r="C29" s="467"/>
      <c r="D29" s="709"/>
    </row>
    <row r="30" spans="1:7" ht="12.95">
      <c r="A30" s="469"/>
      <c r="B30" s="467"/>
      <c r="C30" s="468"/>
      <c r="D30" s="709"/>
    </row>
    <row r="31" spans="1:7" ht="12.95">
      <c r="A31" s="470"/>
      <c r="B31" s="470"/>
      <c r="C31" s="467"/>
      <c r="D31" s="709"/>
    </row>
  </sheetData>
  <sheetProtection formatColumns="0" formatRows="0"/>
  <pageMargins left="0.75" right="0.75" top="1" bottom="1" header="0.5" footer="0.5"/>
  <pageSetup scale="52" orientation="portrait"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190"/>
  <sheetViews>
    <sheetView zoomScale="90" zoomScaleNormal="90" workbookViewId="0">
      <selection activeCell="I30" sqref="I30"/>
    </sheetView>
  </sheetViews>
  <sheetFormatPr defaultColWidth="9.42578125" defaultRowHeight="12.6"/>
  <cols>
    <col min="1" max="1" width="53" style="168" customWidth="1"/>
    <col min="2" max="5" width="14.5703125" style="168" customWidth="1"/>
    <col min="6" max="6" width="5.42578125" style="288" customWidth="1"/>
    <col min="7" max="7" width="9.42578125" style="288"/>
    <col min="8" max="8" width="15" style="288" bestFit="1" customWidth="1"/>
    <col min="9" max="23" width="9.42578125" style="288"/>
    <col min="24" max="16384" width="9.42578125" style="168"/>
  </cols>
  <sheetData>
    <row r="1" spans="1:23" s="162" customFormat="1" ht="21" customHeight="1">
      <c r="A1" s="17" t="s">
        <v>1414</v>
      </c>
      <c r="D1" s="756"/>
      <c r="E1" s="756"/>
      <c r="F1" s="287"/>
      <c r="G1" s="163"/>
      <c r="H1" s="163"/>
      <c r="I1" s="163"/>
      <c r="J1" s="163"/>
      <c r="K1" s="163"/>
      <c r="L1" s="163"/>
      <c r="M1" s="163"/>
      <c r="N1" s="163"/>
      <c r="O1" s="163"/>
      <c r="P1" s="163"/>
      <c r="Q1" s="163"/>
      <c r="R1" s="163"/>
      <c r="S1" s="163"/>
      <c r="T1" s="163"/>
      <c r="U1" s="163"/>
      <c r="V1" s="163"/>
      <c r="W1" s="163"/>
    </row>
    <row r="2" spans="1:23" s="162" customFormat="1" ht="21" customHeight="1">
      <c r="A2" s="15" t="s">
        <v>1353</v>
      </c>
      <c r="B2" s="352" t="str">
        <f>'Schedule 2_Balance Sheet'!C2</f>
        <v>Tufts Health Public Plan, Inc.</v>
      </c>
      <c r="C2" s="353"/>
      <c r="D2" s="353"/>
      <c r="E2" s="353"/>
      <c r="F2" s="354"/>
      <c r="G2" s="163"/>
      <c r="H2" s="163"/>
      <c r="I2" s="163"/>
      <c r="J2" s="163"/>
      <c r="K2" s="163"/>
      <c r="L2" s="163"/>
      <c r="M2" s="163"/>
      <c r="N2" s="163"/>
      <c r="O2" s="163"/>
      <c r="P2" s="163"/>
      <c r="Q2" s="163"/>
      <c r="R2" s="163"/>
      <c r="S2" s="163"/>
      <c r="T2" s="163"/>
      <c r="U2" s="163"/>
      <c r="V2" s="163"/>
      <c r="W2" s="163"/>
    </row>
    <row r="3" spans="1:23" s="162" customFormat="1" ht="21" customHeight="1">
      <c r="A3" s="15" t="s">
        <v>1338</v>
      </c>
      <c r="B3" s="449" t="str">
        <f>'Schedule 2_Balance Sheet'!C3</f>
        <v>01/01/2023 to 12/31/2023</v>
      </c>
      <c r="C3" s="450"/>
      <c r="D3" s="450"/>
      <c r="E3" s="450"/>
      <c r="F3" s="451"/>
      <c r="G3" s="163"/>
      <c r="H3" s="163"/>
      <c r="I3" s="163"/>
      <c r="J3" s="163"/>
      <c r="K3" s="163"/>
      <c r="L3" s="163"/>
      <c r="M3" s="163"/>
      <c r="N3" s="163"/>
      <c r="O3" s="163"/>
      <c r="P3" s="163"/>
      <c r="Q3" s="163"/>
      <c r="R3" s="163"/>
      <c r="S3" s="163"/>
      <c r="T3" s="163"/>
      <c r="U3" s="163"/>
      <c r="V3" s="163"/>
      <c r="W3" s="163"/>
    </row>
    <row r="4" spans="1:23" s="162" customFormat="1" ht="21" customHeight="1">
      <c r="A4" s="15" t="s">
        <v>1356</v>
      </c>
      <c r="B4" s="355">
        <f>'Schedule 2_Balance Sheet'!C4</f>
        <v>45382</v>
      </c>
      <c r="C4" s="353"/>
      <c r="D4" s="353"/>
      <c r="E4" s="353"/>
      <c r="F4" s="354"/>
      <c r="G4" s="163"/>
      <c r="H4" s="163"/>
      <c r="I4" s="163"/>
      <c r="J4" s="163"/>
      <c r="K4" s="163"/>
      <c r="L4" s="163"/>
      <c r="M4" s="163"/>
      <c r="N4" s="163"/>
      <c r="O4" s="163"/>
      <c r="P4" s="163"/>
      <c r="Q4" s="163"/>
      <c r="R4" s="163"/>
      <c r="S4" s="163"/>
      <c r="T4" s="163"/>
      <c r="U4" s="163"/>
      <c r="V4" s="163"/>
      <c r="W4" s="163"/>
    </row>
    <row r="5" spans="1:23" s="162" customFormat="1" ht="21" customHeight="1">
      <c r="A5" s="15" t="s">
        <v>1357</v>
      </c>
      <c r="B5" s="352" t="str">
        <f>'Schedule 2_Balance Sheet'!C5</f>
        <v>Jeffrey Muehlberg</v>
      </c>
      <c r="C5" s="353"/>
      <c r="D5" s="353"/>
      <c r="E5" s="353"/>
      <c r="F5" s="354"/>
      <c r="G5" s="163"/>
      <c r="H5" s="163"/>
      <c r="I5" s="163"/>
      <c r="J5" s="163"/>
      <c r="K5" s="163"/>
      <c r="L5" s="163"/>
      <c r="M5" s="163"/>
      <c r="N5" s="163"/>
      <c r="O5" s="163"/>
      <c r="P5" s="163"/>
      <c r="Q5" s="163"/>
      <c r="R5" s="163"/>
      <c r="S5" s="163"/>
      <c r="T5" s="163"/>
      <c r="U5" s="163"/>
      <c r="V5" s="163"/>
      <c r="W5" s="163"/>
    </row>
    <row r="6" spans="1:23" s="162" customFormat="1" ht="21" customHeight="1">
      <c r="A6" s="15" t="s">
        <v>1341</v>
      </c>
      <c r="B6" s="355">
        <f>'Schedule 2_Balance Sheet'!C6</f>
        <v>45412</v>
      </c>
      <c r="C6" s="353"/>
      <c r="D6" s="353"/>
      <c r="E6" s="353"/>
      <c r="F6" s="354"/>
      <c r="G6" s="163"/>
      <c r="H6" s="163"/>
      <c r="I6" s="163"/>
      <c r="J6" s="163"/>
      <c r="K6" s="163"/>
      <c r="L6" s="163"/>
      <c r="M6" s="163"/>
      <c r="N6" s="163"/>
      <c r="O6" s="163"/>
      <c r="P6" s="163"/>
      <c r="Q6" s="163"/>
      <c r="R6" s="163"/>
      <c r="S6" s="163"/>
      <c r="T6" s="163"/>
      <c r="U6" s="163"/>
      <c r="V6" s="163"/>
      <c r="W6" s="163"/>
    </row>
    <row r="7" spans="1:23" ht="12.95">
      <c r="A7" s="210" t="s">
        <v>1359</v>
      </c>
      <c r="B7" s="119"/>
      <c r="C7" s="119"/>
      <c r="D7" s="119"/>
      <c r="E7" s="119"/>
      <c r="H7" s="163"/>
    </row>
    <row r="8" spans="1:23" ht="12.95">
      <c r="A8" s="26"/>
      <c r="B8" s="67"/>
      <c r="C8" s="67"/>
      <c r="D8" s="67"/>
      <c r="E8" s="67"/>
      <c r="H8" s="163"/>
    </row>
    <row r="9" spans="1:23" ht="12.95">
      <c r="A9" s="119"/>
      <c r="B9" s="68" t="s">
        <v>1344</v>
      </c>
      <c r="C9" s="68" t="s">
        <v>1348</v>
      </c>
      <c r="D9" s="68" t="s">
        <v>1349</v>
      </c>
      <c r="E9" s="68" t="s">
        <v>1350</v>
      </c>
      <c r="H9" s="163"/>
    </row>
    <row r="10" spans="1:23" ht="12.95">
      <c r="A10" s="118" t="s">
        <v>1415</v>
      </c>
      <c r="B10" s="169">
        <f>'Schedule 3A_Income Statement'!CS91</f>
        <v>2354598.0628953055</v>
      </c>
      <c r="C10" s="169">
        <f>'Schedule 3A_Income Statement'!CT91</f>
        <v>2544753.2768523321</v>
      </c>
      <c r="D10" s="169">
        <f>'Schedule 3A_Income Statement'!CU91</f>
        <v>-81989.245561376214</v>
      </c>
      <c r="E10" s="169">
        <f>'Schedule 3A_Income Statement'!CV91</f>
        <v>-2104089.8256627023</v>
      </c>
      <c r="H10" s="163"/>
    </row>
    <row r="11" spans="1:23" ht="12.95">
      <c r="A11" s="118" t="s">
        <v>1416</v>
      </c>
      <c r="B11" s="286"/>
      <c r="C11" s="286"/>
      <c r="D11" s="286"/>
      <c r="E11" s="286"/>
      <c r="H11" s="163"/>
    </row>
    <row r="12" spans="1:23" ht="12.95">
      <c r="A12" s="119"/>
      <c r="B12" s="170" t="s">
        <v>1362</v>
      </c>
      <c r="C12" s="170" t="s">
        <v>1362</v>
      </c>
      <c r="D12" s="170" t="s">
        <v>1362</v>
      </c>
      <c r="E12" s="170" t="s">
        <v>1362</v>
      </c>
      <c r="H12" s="163"/>
    </row>
    <row r="13" spans="1:23" ht="12.95">
      <c r="A13" s="118" t="s">
        <v>1417</v>
      </c>
      <c r="B13" s="169">
        <f>+B10+B11</f>
        <v>2354598.0628953055</v>
      </c>
      <c r="C13" s="169">
        <f>+C10+C11</f>
        <v>2544753.2768523321</v>
      </c>
      <c r="D13" s="169">
        <f>+D10+D11</f>
        <v>-81989.245561376214</v>
      </c>
      <c r="E13" s="169">
        <f>+E10+E11</f>
        <v>-2104089.8256627023</v>
      </c>
      <c r="H13" s="163"/>
    </row>
    <row r="14" spans="1:23" ht="12.95">
      <c r="A14" s="119"/>
      <c r="B14" s="166" t="s">
        <v>1362</v>
      </c>
      <c r="C14" s="166" t="s">
        <v>1362</v>
      </c>
      <c r="D14" s="166" t="s">
        <v>1362</v>
      </c>
      <c r="E14" s="166" t="s">
        <v>1362</v>
      </c>
      <c r="H14" s="163"/>
    </row>
    <row r="15" spans="1:23" ht="12.95">
      <c r="A15" s="118" t="s">
        <v>1418</v>
      </c>
      <c r="B15" s="170"/>
      <c r="C15" s="170"/>
      <c r="D15" s="170"/>
      <c r="E15" s="170"/>
      <c r="H15" s="163"/>
    </row>
    <row r="16" spans="1:23" ht="12.95">
      <c r="A16" s="171" t="s">
        <v>1419</v>
      </c>
      <c r="B16" s="286"/>
      <c r="C16" s="286"/>
      <c r="D16" s="286"/>
      <c r="E16" s="286"/>
      <c r="H16" s="163"/>
    </row>
    <row r="17" spans="1:8" ht="12.95">
      <c r="A17" s="171" t="s">
        <v>1420</v>
      </c>
      <c r="B17" s="286">
        <v>59128963.692228168</v>
      </c>
      <c r="C17" s="286">
        <v>62997015.36168237</v>
      </c>
      <c r="D17" s="286">
        <v>71316799.44725211</v>
      </c>
      <c r="E17" s="286">
        <v>74639385.797478706</v>
      </c>
      <c r="H17" s="163"/>
    </row>
    <row r="18" spans="1:8" ht="12.95">
      <c r="A18" s="171" t="s">
        <v>68</v>
      </c>
      <c r="B18" s="286">
        <v>0</v>
      </c>
      <c r="C18" s="286">
        <v>0</v>
      </c>
      <c r="D18" s="286">
        <v>-1789.5436448865314</v>
      </c>
      <c r="E18" s="286">
        <v>0</v>
      </c>
      <c r="H18" s="163"/>
    </row>
    <row r="19" spans="1:8" ht="12.95">
      <c r="A19" s="171" t="s">
        <v>1363</v>
      </c>
      <c r="B19" s="286">
        <v>2622271.08</v>
      </c>
      <c r="C19" s="286">
        <v>2809447.62</v>
      </c>
      <c r="D19" s="286">
        <v>0</v>
      </c>
      <c r="E19" s="286">
        <v>3845758</v>
      </c>
      <c r="H19" s="163"/>
    </row>
    <row r="20" spans="1:8" ht="12.95">
      <c r="A20" s="171" t="s">
        <v>110</v>
      </c>
      <c r="B20" s="286">
        <v>-4937599.9215820543</v>
      </c>
      <c r="C20" s="286">
        <v>-1850550.9215820543</v>
      </c>
      <c r="D20" s="286">
        <v>-1074859.9215820543</v>
      </c>
      <c r="E20" s="286">
        <v>0</v>
      </c>
      <c r="H20" s="163"/>
    </row>
    <row r="21" spans="1:8" ht="12.95">
      <c r="A21" s="171" t="s">
        <v>1421</v>
      </c>
      <c r="B21" s="286">
        <v>-53210906.702450544</v>
      </c>
      <c r="C21" s="286">
        <v>-51748884.385307685</v>
      </c>
      <c r="D21" s="286">
        <v>-45163927.484626353</v>
      </c>
      <c r="E21" s="286">
        <v>-67598864.069999993</v>
      </c>
      <c r="H21" s="163"/>
    </row>
    <row r="22" spans="1:8" ht="12.95">
      <c r="A22" s="171" t="s">
        <v>124</v>
      </c>
      <c r="B22" s="286">
        <v>0</v>
      </c>
      <c r="C22" s="286">
        <v>0</v>
      </c>
      <c r="D22" s="286">
        <v>15073890.189999999</v>
      </c>
      <c r="E22" s="286">
        <v>0</v>
      </c>
      <c r="H22" s="163"/>
    </row>
    <row r="23" spans="1:8" ht="12.95">
      <c r="A23" s="171" t="s">
        <v>1422</v>
      </c>
      <c r="B23" s="286"/>
      <c r="C23" s="286"/>
      <c r="D23" s="286"/>
      <c r="E23" s="286"/>
      <c r="H23" s="163"/>
    </row>
    <row r="24" spans="1:8" ht="12.95">
      <c r="A24" s="119"/>
      <c r="B24" s="170" t="s">
        <v>1362</v>
      </c>
      <c r="C24" s="170" t="s">
        <v>1362</v>
      </c>
      <c r="D24" s="170" t="s">
        <v>1362</v>
      </c>
      <c r="E24" s="170" t="s">
        <v>1362</v>
      </c>
      <c r="H24" s="163"/>
    </row>
    <row r="25" spans="1:8" ht="12.95">
      <c r="A25" s="118" t="s">
        <v>1423</v>
      </c>
      <c r="B25" s="169">
        <f>SUM(B16:B23)</f>
        <v>3602728.1481955647</v>
      </c>
      <c r="C25" s="169">
        <f>SUM(C16:C23)</f>
        <v>12207027.674792632</v>
      </c>
      <c r="D25" s="169">
        <f>SUM(D16:D23)</f>
        <v>40150112.687398806</v>
      </c>
      <c r="E25" s="169">
        <f>SUM(E16:E23)</f>
        <v>10886279.727478713</v>
      </c>
      <c r="H25" s="163"/>
    </row>
    <row r="26" spans="1:8" ht="12.95">
      <c r="A26" s="119"/>
      <c r="B26" s="170" t="s">
        <v>1362</v>
      </c>
      <c r="C26" s="170" t="s">
        <v>1362</v>
      </c>
      <c r="D26" s="170" t="s">
        <v>1362</v>
      </c>
      <c r="E26" s="170" t="s">
        <v>1362</v>
      </c>
      <c r="H26" s="163"/>
    </row>
    <row r="27" spans="1:8" ht="12.95">
      <c r="A27" s="118" t="s">
        <v>1424</v>
      </c>
      <c r="B27" s="169">
        <f>+B25+B13</f>
        <v>5957326.2110908702</v>
      </c>
      <c r="C27" s="169">
        <f>+C25+C13</f>
        <v>14751780.951644965</v>
      </c>
      <c r="D27" s="169">
        <f>+D25+D13</f>
        <v>40068123.44183743</v>
      </c>
      <c r="E27" s="169">
        <f>+E25+E13</f>
        <v>8782189.9018160105</v>
      </c>
      <c r="H27" s="163"/>
    </row>
    <row r="28" spans="1:8" ht="12.95">
      <c r="A28" s="119"/>
      <c r="B28" s="170" t="s">
        <v>1362</v>
      </c>
      <c r="C28" s="170" t="s">
        <v>1362</v>
      </c>
      <c r="D28" s="170" t="s">
        <v>1362</v>
      </c>
      <c r="E28" s="170" t="s">
        <v>1362</v>
      </c>
      <c r="H28" s="163"/>
    </row>
    <row r="29" spans="1:8" ht="12.95">
      <c r="A29" s="118" t="s">
        <v>1425</v>
      </c>
      <c r="B29" s="286"/>
      <c r="C29" s="286"/>
      <c r="D29" s="286"/>
      <c r="E29" s="286"/>
      <c r="H29" s="163"/>
    </row>
    <row r="30" spans="1:8" ht="12.95">
      <c r="A30" s="118" t="s">
        <v>1426</v>
      </c>
      <c r="B30" s="286"/>
      <c r="C30" s="286"/>
      <c r="D30" s="286"/>
      <c r="E30" s="286"/>
      <c r="H30" s="163"/>
    </row>
    <row r="31" spans="1:8" ht="12.95">
      <c r="A31" s="118" t="s">
        <v>1427</v>
      </c>
      <c r="B31" s="286"/>
      <c r="C31" s="286"/>
      <c r="D31" s="286"/>
      <c r="E31" s="286"/>
      <c r="H31" s="163"/>
    </row>
    <row r="32" spans="1:8" ht="12.95">
      <c r="A32" s="118" t="s">
        <v>1428</v>
      </c>
      <c r="B32" s="286"/>
      <c r="C32" s="286"/>
      <c r="D32" s="286"/>
      <c r="E32" s="286"/>
      <c r="H32" s="163"/>
    </row>
    <row r="33" spans="1:8" ht="12.95">
      <c r="A33" s="119"/>
      <c r="B33" s="170" t="s">
        <v>1362</v>
      </c>
      <c r="C33" s="170" t="s">
        <v>1362</v>
      </c>
      <c r="D33" s="170" t="s">
        <v>1362</v>
      </c>
      <c r="E33" s="170" t="s">
        <v>1362</v>
      </c>
      <c r="H33" s="163"/>
    </row>
    <row r="34" spans="1:8" ht="12.95">
      <c r="A34" s="119"/>
      <c r="B34" s="161"/>
      <c r="C34" s="161"/>
      <c r="D34" s="161"/>
      <c r="E34" s="161"/>
      <c r="H34" s="163"/>
    </row>
    <row r="35" spans="1:8" ht="12.95">
      <c r="A35" s="119"/>
      <c r="B35" s="170" t="s">
        <v>1362</v>
      </c>
      <c r="C35" s="170" t="s">
        <v>1362</v>
      </c>
      <c r="D35" s="170" t="s">
        <v>1362</v>
      </c>
      <c r="E35" s="170" t="s">
        <v>1362</v>
      </c>
      <c r="H35" s="163"/>
    </row>
    <row r="36" spans="1:8" ht="12.95">
      <c r="A36" s="118" t="s">
        <v>1429</v>
      </c>
      <c r="B36" s="169">
        <f>SUM(B27:B35)</f>
        <v>5957326.2110908702</v>
      </c>
      <c r="C36" s="169">
        <f>SUM(C27:C35)</f>
        <v>14751780.951644965</v>
      </c>
      <c r="D36" s="169">
        <f>SUM(D27:D35)</f>
        <v>40068123.44183743</v>
      </c>
      <c r="E36" s="169">
        <f>SUM(E27:E35)</f>
        <v>8782189.9018160105</v>
      </c>
      <c r="H36" s="163"/>
    </row>
    <row r="37" spans="1:8" ht="12.95">
      <c r="A37" s="119"/>
      <c r="B37" s="167"/>
      <c r="C37" s="167"/>
      <c r="D37" s="167"/>
      <c r="E37" s="167"/>
      <c r="H37" s="163"/>
    </row>
    <row r="38" spans="1:8" ht="12.95">
      <c r="A38" s="119"/>
      <c r="B38" s="167"/>
      <c r="C38" s="167"/>
      <c r="D38" s="167"/>
      <c r="E38" s="167"/>
      <c r="H38" s="163"/>
    </row>
    <row r="39" spans="1:8" ht="12.95">
      <c r="A39" s="118" t="s">
        <v>1430</v>
      </c>
      <c r="B39" s="286"/>
      <c r="C39" s="169">
        <f>+B40</f>
        <v>5957326.2110908702</v>
      </c>
      <c r="D39" s="169">
        <f>+C40</f>
        <v>20709107.162735835</v>
      </c>
      <c r="E39" s="169">
        <f>+D40</f>
        <v>60777230.604573265</v>
      </c>
      <c r="H39" s="163"/>
    </row>
    <row r="40" spans="1:8" ht="12.95">
      <c r="A40" s="118" t="s">
        <v>1431</v>
      </c>
      <c r="B40" s="169">
        <f>+B39+B36</f>
        <v>5957326.2110908702</v>
      </c>
      <c r="C40" s="169">
        <f>+C39+C36</f>
        <v>20709107.162735835</v>
      </c>
      <c r="D40" s="169">
        <f>+D39+D36</f>
        <v>60777230.604573265</v>
      </c>
      <c r="E40" s="169">
        <f>+E39+E36</f>
        <v>69559420.506389275</v>
      </c>
      <c r="H40" s="163"/>
    </row>
    <row r="41" spans="1:8" s="288" customFormat="1">
      <c r="A41" s="289"/>
      <c r="B41" s="290"/>
      <c r="C41" s="290"/>
      <c r="D41" s="290"/>
      <c r="E41" s="290"/>
    </row>
    <row r="42" spans="1:8" s="288" customFormat="1">
      <c r="A42" s="289"/>
    </row>
    <row r="43" spans="1:8" s="288" customFormat="1">
      <c r="B43" s="291"/>
      <c r="C43" s="291"/>
      <c r="D43" s="291"/>
      <c r="E43" s="291"/>
    </row>
    <row r="44" spans="1:8" s="288" customFormat="1"/>
    <row r="45" spans="1:8" s="288" customFormat="1">
      <c r="B45" s="291"/>
      <c r="C45" s="291"/>
      <c r="D45" s="291"/>
      <c r="E45" s="292"/>
    </row>
    <row r="46" spans="1:8" s="288" customFormat="1"/>
    <row r="47" spans="1:8" s="288" customFormat="1">
      <c r="B47" s="292"/>
      <c r="D47" s="292"/>
      <c r="E47" s="292"/>
    </row>
    <row r="48" spans="1:8" s="288" customFormat="1">
      <c r="C48" s="292"/>
    </row>
    <row r="49" spans="4:4" s="288" customFormat="1"/>
    <row r="50" spans="4:4" s="288" customFormat="1"/>
    <row r="51" spans="4:4" s="288" customFormat="1">
      <c r="D51" s="293"/>
    </row>
    <row r="52" spans="4:4" s="288" customFormat="1"/>
    <row r="53" spans="4:4" s="288" customFormat="1"/>
    <row r="54" spans="4:4" s="288" customFormat="1"/>
    <row r="55" spans="4:4" s="288" customFormat="1"/>
    <row r="56" spans="4:4" s="288" customFormat="1"/>
    <row r="57" spans="4:4" s="288" customFormat="1"/>
    <row r="58" spans="4:4" s="288" customFormat="1"/>
    <row r="59" spans="4:4" s="288" customFormat="1"/>
    <row r="60" spans="4:4" s="288" customFormat="1"/>
    <row r="61" spans="4:4" s="288" customFormat="1"/>
    <row r="62" spans="4:4" s="288" customFormat="1"/>
    <row r="63" spans="4:4" s="288" customFormat="1"/>
    <row r="64" spans="4:4" s="288" customFormat="1"/>
    <row r="65" s="288" customFormat="1"/>
    <row r="66" s="288" customFormat="1"/>
    <row r="67" s="288" customFormat="1"/>
    <row r="68" s="288" customFormat="1"/>
    <row r="69" s="288" customFormat="1"/>
    <row r="70" s="288" customFormat="1"/>
    <row r="71" s="288" customFormat="1"/>
    <row r="72" s="288" customFormat="1"/>
    <row r="73" s="288" customFormat="1"/>
    <row r="74" s="288" customFormat="1"/>
    <row r="75" s="288" customFormat="1"/>
    <row r="76" s="288" customFormat="1"/>
    <row r="77" s="288" customFormat="1"/>
    <row r="78" s="288" customFormat="1"/>
    <row r="79" s="288" customFormat="1"/>
    <row r="80" s="288" customFormat="1"/>
    <row r="81" s="288" customFormat="1"/>
    <row r="82" s="288" customFormat="1"/>
    <row r="83" s="288" customFormat="1"/>
    <row r="84" s="288" customFormat="1"/>
    <row r="85" s="288" customFormat="1"/>
    <row r="86" s="288" customFormat="1"/>
    <row r="87" s="288" customFormat="1"/>
    <row r="88" s="288" customFormat="1"/>
    <row r="89" s="288" customFormat="1"/>
    <row r="90" s="288" customFormat="1"/>
    <row r="91" s="288" customFormat="1"/>
    <row r="92" s="288" customFormat="1"/>
    <row r="93" s="288" customFormat="1"/>
    <row r="94" s="288" customFormat="1"/>
    <row r="95" s="288" customFormat="1"/>
    <row r="96" s="288" customFormat="1"/>
    <row r="97" s="288" customFormat="1"/>
    <row r="98" s="288" customFormat="1"/>
    <row r="99" s="288" customFormat="1"/>
    <row r="100" s="288" customFormat="1"/>
    <row r="101" s="288" customFormat="1"/>
    <row r="102" s="288" customFormat="1"/>
    <row r="103" s="288" customFormat="1"/>
    <row r="104" s="288" customFormat="1"/>
    <row r="105" s="288" customFormat="1"/>
    <row r="106" s="288" customFormat="1"/>
    <row r="107" s="288" customFormat="1"/>
    <row r="108" s="288" customFormat="1"/>
    <row r="109" s="288" customFormat="1"/>
    <row r="110" s="288" customFormat="1"/>
    <row r="111" s="288" customFormat="1"/>
    <row r="112" s="288" customFormat="1"/>
    <row r="113" s="288" customFormat="1"/>
    <row r="114" s="288" customFormat="1"/>
    <row r="115" s="288" customFormat="1"/>
    <row r="116" s="288" customFormat="1"/>
    <row r="117" s="288" customFormat="1"/>
    <row r="118" s="288" customFormat="1"/>
    <row r="119" s="288" customFormat="1"/>
    <row r="120" s="288" customFormat="1"/>
    <row r="121" s="288" customFormat="1"/>
    <row r="122" s="288" customFormat="1"/>
    <row r="123" s="288" customFormat="1"/>
    <row r="124" s="288" customFormat="1"/>
    <row r="125" s="288" customFormat="1"/>
    <row r="126" s="288" customFormat="1"/>
    <row r="127" s="288" customFormat="1"/>
    <row r="128" s="288" customFormat="1"/>
    <row r="129" s="288" customFormat="1"/>
    <row r="130" s="288" customFormat="1"/>
    <row r="131" s="288" customFormat="1"/>
    <row r="132" s="288" customFormat="1"/>
    <row r="133" s="288" customFormat="1"/>
    <row r="134" s="288" customFormat="1"/>
    <row r="135" s="288" customFormat="1"/>
    <row r="136" s="288" customFormat="1"/>
    <row r="137" s="288" customFormat="1"/>
    <row r="138" s="288" customFormat="1"/>
    <row r="139" s="288" customFormat="1"/>
    <row r="140" s="288" customFormat="1"/>
    <row r="141" s="288" customFormat="1"/>
    <row r="142" s="288" customFormat="1"/>
    <row r="143" s="288" customFormat="1"/>
    <row r="144" s="288" customFormat="1"/>
    <row r="145" s="288" customFormat="1"/>
    <row r="146" s="288" customFormat="1"/>
    <row r="147" s="288" customFormat="1"/>
    <row r="148" s="288" customFormat="1"/>
    <row r="149" s="288" customFormat="1"/>
    <row r="150" s="288" customFormat="1"/>
    <row r="151" s="288" customFormat="1"/>
    <row r="152" s="288" customFormat="1"/>
    <row r="153" s="288" customFormat="1"/>
    <row r="154" s="288" customFormat="1"/>
    <row r="155" s="288" customFormat="1"/>
    <row r="156" s="288" customFormat="1"/>
    <row r="157" s="288" customFormat="1"/>
    <row r="158" s="288" customFormat="1"/>
    <row r="159" s="288" customFormat="1"/>
    <row r="160" s="288" customFormat="1"/>
    <row r="161" s="288" customFormat="1"/>
    <row r="162" s="288" customFormat="1"/>
    <row r="163" s="288" customFormat="1"/>
    <row r="164" s="288" customFormat="1"/>
    <row r="165" s="288" customFormat="1"/>
    <row r="166" s="288" customFormat="1"/>
    <row r="167" s="288" customFormat="1"/>
    <row r="168" s="288" customFormat="1"/>
    <row r="169" s="288" customFormat="1"/>
    <row r="170" s="288" customFormat="1"/>
    <row r="171" s="288" customFormat="1"/>
    <row r="172" s="288" customFormat="1"/>
    <row r="173" s="288" customFormat="1"/>
    <row r="174" s="288" customFormat="1"/>
    <row r="175" s="288" customFormat="1"/>
    <row r="176" s="288" customFormat="1"/>
    <row r="177" s="288" customFormat="1"/>
    <row r="178" s="288" customFormat="1"/>
    <row r="179" s="288" customFormat="1"/>
    <row r="180" s="288" customFormat="1"/>
    <row r="181" s="288" customFormat="1"/>
    <row r="182" s="288" customFormat="1"/>
    <row r="183" s="288" customFormat="1"/>
    <row r="184" s="288" customFormat="1"/>
    <row r="185" s="288" customFormat="1"/>
    <row r="186" s="288" customFormat="1"/>
    <row r="187" s="288" customFormat="1"/>
    <row r="188" s="288" customFormat="1"/>
    <row r="189" s="288" customFormat="1"/>
    <row r="190" s="288" customFormat="1"/>
  </sheetData>
  <sheetProtection formatColumns="0"/>
  <mergeCells count="1">
    <mergeCell ref="D1:E1"/>
  </mergeCells>
  <phoneticPr fontId="0" type="noConversion"/>
  <pageMargins left="0.75" right="0.75" top="1" bottom="1" header="0.5" footer="0.5"/>
  <pageSetup scale="8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Y63"/>
  <sheetViews>
    <sheetView topLeftCell="AN7" zoomScale="70" zoomScaleNormal="70" workbookViewId="0">
      <selection activeCell="BE29" sqref="BE29"/>
    </sheetView>
  </sheetViews>
  <sheetFormatPr defaultColWidth="9.42578125" defaultRowHeight="12.6"/>
  <cols>
    <col min="1" max="1" width="6.5703125" style="301" customWidth="1"/>
    <col min="2" max="2" width="38.42578125" style="294" customWidth="1"/>
    <col min="3" max="3" width="11.5703125" style="294" bestFit="1" customWidth="1"/>
    <col min="4" max="4" width="14.5703125" style="294" customWidth="1"/>
    <col min="5" max="5" width="18.42578125" style="294" customWidth="1"/>
    <col min="6" max="7" width="14.5703125" style="294" customWidth="1"/>
    <col min="8" max="8" width="17.42578125" style="294" customWidth="1"/>
    <col min="9" max="19" width="14.5703125" style="294" customWidth="1"/>
    <col min="20" max="20" width="17.28515625" style="294" customWidth="1"/>
    <col min="21" max="22" width="14.5703125" style="294" customWidth="1"/>
    <col min="23" max="23" width="17.85546875" style="294" customWidth="1"/>
    <col min="24" max="34" width="14.5703125" style="294" customWidth="1"/>
    <col min="35" max="35" width="17.28515625" style="294" customWidth="1"/>
    <col min="36" max="37" width="14.5703125" style="294" customWidth="1"/>
    <col min="38" max="38" width="17.5703125" style="294" customWidth="1"/>
    <col min="39" max="49" width="14.5703125" style="294" customWidth="1"/>
    <col min="50" max="50" width="17.28515625" style="294" customWidth="1"/>
    <col min="51" max="52" width="14.5703125" style="294" customWidth="1"/>
    <col min="53" max="53" width="16.85546875" style="294" customWidth="1"/>
    <col min="54" max="64" width="14.5703125" style="294" customWidth="1"/>
    <col min="65" max="65" width="17.28515625" style="294" customWidth="1"/>
    <col min="66" max="67" width="14.5703125" style="294" customWidth="1"/>
    <col min="68" max="68" width="16.85546875" style="294" customWidth="1"/>
    <col min="69" max="77" width="14.5703125" style="294" customWidth="1"/>
    <col min="78" max="16384" width="9.42578125" style="294"/>
  </cols>
  <sheetData>
    <row r="1" spans="1:77" ht="15.6">
      <c r="A1" s="17" t="s">
        <v>1432</v>
      </c>
      <c r="B1" s="303"/>
      <c r="C1" s="303"/>
      <c r="D1" s="304"/>
      <c r="E1" s="304"/>
      <c r="F1" s="304"/>
      <c r="G1" s="304"/>
    </row>
    <row r="2" spans="1:77" ht="15.6">
      <c r="A2" s="305"/>
      <c r="B2" s="15" t="s">
        <v>1353</v>
      </c>
      <c r="C2" s="15"/>
      <c r="D2" s="352" t="str">
        <f>'Schedule 2_Balance Sheet'!C2</f>
        <v>Tufts Health Public Plan, Inc.</v>
      </c>
      <c r="E2" s="353"/>
      <c r="F2" s="353"/>
      <c r="G2" s="353"/>
      <c r="H2" s="354"/>
    </row>
    <row r="3" spans="1:77" ht="15.6">
      <c r="A3" s="306"/>
      <c r="B3" s="15" t="s">
        <v>1338</v>
      </c>
      <c r="C3" s="15"/>
      <c r="D3" s="449" t="str">
        <f>'Schedule 2_Balance Sheet'!C3</f>
        <v>01/01/2023 to 12/31/2023</v>
      </c>
      <c r="E3" s="450"/>
      <c r="F3" s="450"/>
      <c r="G3" s="450"/>
      <c r="H3" s="451"/>
    </row>
    <row r="4" spans="1:77" s="296" customFormat="1" ht="18" customHeight="1">
      <c r="A4" s="215"/>
      <c r="B4" s="15" t="s">
        <v>1356</v>
      </c>
      <c r="C4" s="15"/>
      <c r="D4" s="355">
        <f>'Schedule 2_Balance Sheet'!C4</f>
        <v>45382</v>
      </c>
      <c r="E4" s="353"/>
      <c r="F4" s="353"/>
      <c r="G4" s="353"/>
      <c r="H4" s="354"/>
      <c r="I4" s="295"/>
      <c r="J4" s="295"/>
      <c r="K4" s="295"/>
      <c r="L4" s="295"/>
      <c r="M4" s="295"/>
      <c r="U4" s="295"/>
      <c r="V4" s="295"/>
      <c r="X4" s="295"/>
      <c r="AF4" s="295"/>
      <c r="AG4" s="295"/>
      <c r="AI4" s="295"/>
      <c r="AP4" s="295"/>
      <c r="AQ4" s="295"/>
      <c r="AR4" s="295"/>
      <c r="AS4" s="295"/>
      <c r="AT4" s="295"/>
    </row>
    <row r="5" spans="1:77" s="296" customFormat="1" ht="15.6">
      <c r="A5" s="215"/>
      <c r="B5" s="15" t="s">
        <v>1357</v>
      </c>
      <c r="C5" s="15"/>
      <c r="D5" s="352" t="str">
        <f>'Schedule 2_Balance Sheet'!C5</f>
        <v>Jeffrey Muehlberg</v>
      </c>
      <c r="E5" s="353"/>
      <c r="F5" s="353"/>
      <c r="G5" s="353"/>
      <c r="H5" s="354"/>
    </row>
    <row r="6" spans="1:77" s="296" customFormat="1" ht="15.6">
      <c r="A6" s="216"/>
      <c r="B6" s="15" t="s">
        <v>1341</v>
      </c>
      <c r="C6" s="15"/>
      <c r="D6" s="355">
        <f>'Schedule 2_Balance Sheet'!C6</f>
        <v>45412</v>
      </c>
      <c r="E6" s="353"/>
      <c r="F6" s="353"/>
      <c r="G6" s="353"/>
      <c r="H6" s="354"/>
    </row>
    <row r="7" spans="1:77" s="296" customFormat="1" ht="18" customHeight="1">
      <c r="A7" s="215" t="s">
        <v>1433</v>
      </c>
      <c r="B7" s="217"/>
      <c r="C7" s="217"/>
      <c r="D7" s="128"/>
      <c r="E7" s="128"/>
      <c r="F7" s="128"/>
      <c r="G7" s="128"/>
    </row>
    <row r="8" spans="1:77" s="296" customFormat="1" ht="18" customHeight="1">
      <c r="A8" s="215" t="s">
        <v>1434</v>
      </c>
      <c r="B8" s="217"/>
      <c r="C8" s="217"/>
      <c r="D8" s="128"/>
      <c r="E8" s="128"/>
      <c r="F8" s="128"/>
      <c r="G8" s="128"/>
    </row>
    <row r="9" spans="1:77" s="296" customFormat="1" ht="18" customHeight="1">
      <c r="A9" s="297" t="s">
        <v>1342</v>
      </c>
    </row>
    <row r="10" spans="1:77" s="296" customFormat="1" ht="11.25" customHeight="1">
      <c r="A10" s="298"/>
    </row>
    <row r="11" spans="1:77" s="296" customFormat="1" ht="14.25" customHeight="1">
      <c r="A11" s="297"/>
    </row>
    <row r="12" spans="1:77" s="296" customFormat="1" ht="15" customHeight="1">
      <c r="A12" s="298"/>
    </row>
    <row r="13" spans="1:77" s="296" customFormat="1" ht="15" customHeight="1">
      <c r="A13" s="208"/>
      <c r="B13" s="129"/>
      <c r="C13" s="524"/>
      <c r="D13" s="134" t="s">
        <v>1344</v>
      </c>
      <c r="E13" s="135"/>
      <c r="F13" s="135"/>
      <c r="G13" s="135"/>
      <c r="H13" s="135"/>
      <c r="I13" s="135"/>
      <c r="J13" s="135"/>
      <c r="K13" s="135"/>
      <c r="L13" s="135"/>
      <c r="M13" s="135"/>
      <c r="N13" s="135"/>
      <c r="O13" s="135"/>
      <c r="P13" s="527"/>
      <c r="Q13" s="527"/>
      <c r="R13" s="128"/>
      <c r="S13" s="130" t="s">
        <v>1348</v>
      </c>
      <c r="T13" s="131"/>
      <c r="U13" s="131"/>
      <c r="V13" s="131"/>
      <c r="W13" s="131"/>
      <c r="X13" s="131"/>
      <c r="Y13" s="131"/>
      <c r="Z13" s="131"/>
      <c r="AA13" s="131"/>
      <c r="AB13" s="131"/>
      <c r="AC13" s="131"/>
      <c r="AD13" s="131"/>
      <c r="AE13" s="132"/>
      <c r="AF13" s="527"/>
      <c r="AG13" s="128"/>
      <c r="AH13" s="130" t="s">
        <v>1349</v>
      </c>
      <c r="AI13" s="131"/>
      <c r="AJ13" s="131"/>
      <c r="AK13" s="131"/>
      <c r="AL13" s="131"/>
      <c r="AM13" s="131"/>
      <c r="AN13" s="131"/>
      <c r="AO13" s="131"/>
      <c r="AP13" s="131"/>
      <c r="AQ13" s="131"/>
      <c r="AR13" s="131"/>
      <c r="AS13" s="131"/>
      <c r="AT13" s="132"/>
      <c r="AU13" s="527"/>
      <c r="AV13" s="128"/>
      <c r="AW13" s="130" t="s">
        <v>1350</v>
      </c>
      <c r="AX13" s="131"/>
      <c r="AY13" s="131"/>
      <c r="AZ13" s="131"/>
      <c r="BA13" s="131"/>
      <c r="BB13" s="131"/>
      <c r="BC13" s="131"/>
      <c r="BD13" s="131"/>
      <c r="BE13" s="131"/>
      <c r="BF13" s="131"/>
      <c r="BG13" s="131"/>
      <c r="BH13" s="131"/>
      <c r="BI13" s="132"/>
      <c r="BJ13" s="527"/>
      <c r="BL13" s="130" t="s">
        <v>1351</v>
      </c>
      <c r="BM13" s="131"/>
      <c r="BN13" s="131"/>
      <c r="BO13" s="131"/>
      <c r="BP13" s="131"/>
      <c r="BQ13" s="131"/>
      <c r="BR13" s="131"/>
      <c r="BS13" s="131"/>
      <c r="BT13" s="131"/>
      <c r="BU13" s="131"/>
      <c r="BV13" s="131"/>
      <c r="BW13" s="131"/>
      <c r="BX13" s="132"/>
      <c r="BY13" s="527"/>
    </row>
    <row r="14" spans="1:77" s="299" customFormat="1" ht="15" customHeight="1">
      <c r="A14" s="109" t="s">
        <v>489</v>
      </c>
      <c r="B14" s="133"/>
      <c r="C14" s="133"/>
      <c r="D14" s="777" t="s">
        <v>1435</v>
      </c>
      <c r="E14" s="777" t="s">
        <v>412</v>
      </c>
      <c r="F14" s="777" t="s">
        <v>414</v>
      </c>
      <c r="G14" s="777" t="s">
        <v>1436</v>
      </c>
      <c r="H14" s="777" t="s">
        <v>418</v>
      </c>
      <c r="I14" s="777" t="s">
        <v>420</v>
      </c>
      <c r="J14" s="777" t="s">
        <v>422</v>
      </c>
      <c r="K14" s="134" t="s">
        <v>1437</v>
      </c>
      <c r="L14" s="135"/>
      <c r="M14" s="135"/>
      <c r="N14" s="135"/>
      <c r="O14" s="131"/>
      <c r="P14" s="779" t="s">
        <v>434</v>
      </c>
      <c r="Q14" s="781" t="s">
        <v>1438</v>
      </c>
      <c r="R14" s="136"/>
      <c r="S14" s="777" t="s">
        <v>1435</v>
      </c>
      <c r="T14" s="777" t="s">
        <v>412</v>
      </c>
      <c r="U14" s="777" t="s">
        <v>414</v>
      </c>
      <c r="V14" s="777" t="s">
        <v>1436</v>
      </c>
      <c r="W14" s="777" t="s">
        <v>418</v>
      </c>
      <c r="X14" s="777" t="s">
        <v>420</v>
      </c>
      <c r="Y14" s="777" t="s">
        <v>422</v>
      </c>
      <c r="Z14" s="134" t="s">
        <v>1437</v>
      </c>
      <c r="AA14" s="135"/>
      <c r="AB14" s="135"/>
      <c r="AC14" s="135"/>
      <c r="AD14" s="131"/>
      <c r="AE14" s="779" t="s">
        <v>434</v>
      </c>
      <c r="AF14" s="781" t="s">
        <v>1438</v>
      </c>
      <c r="AG14" s="136"/>
      <c r="AH14" s="777" t="s">
        <v>1435</v>
      </c>
      <c r="AI14" s="777" t="s">
        <v>412</v>
      </c>
      <c r="AJ14" s="777" t="s">
        <v>414</v>
      </c>
      <c r="AK14" s="777" t="s">
        <v>1436</v>
      </c>
      <c r="AL14" s="777" t="s">
        <v>418</v>
      </c>
      <c r="AM14" s="777" t="s">
        <v>420</v>
      </c>
      <c r="AN14" s="777" t="s">
        <v>422</v>
      </c>
      <c r="AO14" s="134" t="s">
        <v>1437</v>
      </c>
      <c r="AP14" s="135"/>
      <c r="AQ14" s="135"/>
      <c r="AR14" s="135"/>
      <c r="AS14" s="131"/>
      <c r="AT14" s="779" t="s">
        <v>434</v>
      </c>
      <c r="AU14" s="781" t="s">
        <v>1438</v>
      </c>
      <c r="AV14" s="136"/>
      <c r="AW14" s="777" t="s">
        <v>1435</v>
      </c>
      <c r="AX14" s="777" t="s">
        <v>412</v>
      </c>
      <c r="AY14" s="777" t="s">
        <v>414</v>
      </c>
      <c r="AZ14" s="777" t="s">
        <v>1436</v>
      </c>
      <c r="BA14" s="777" t="s">
        <v>418</v>
      </c>
      <c r="BB14" s="777" t="s">
        <v>420</v>
      </c>
      <c r="BC14" s="777" t="s">
        <v>422</v>
      </c>
      <c r="BD14" s="134" t="s">
        <v>1437</v>
      </c>
      <c r="BE14" s="135"/>
      <c r="BF14" s="135"/>
      <c r="BG14" s="135"/>
      <c r="BH14" s="131"/>
      <c r="BI14" s="779" t="s">
        <v>1439</v>
      </c>
      <c r="BJ14" s="781" t="s">
        <v>1438</v>
      </c>
      <c r="BL14" s="777" t="s">
        <v>1435</v>
      </c>
      <c r="BM14" s="777" t="s">
        <v>412</v>
      </c>
      <c r="BN14" s="777" t="s">
        <v>414</v>
      </c>
      <c r="BO14" s="777" t="s">
        <v>1436</v>
      </c>
      <c r="BP14" s="777" t="s">
        <v>418</v>
      </c>
      <c r="BQ14" s="777" t="s">
        <v>420</v>
      </c>
      <c r="BR14" s="777" t="s">
        <v>422</v>
      </c>
      <c r="BS14" s="134" t="s">
        <v>1437</v>
      </c>
      <c r="BT14" s="135"/>
      <c r="BU14" s="135"/>
      <c r="BV14" s="135"/>
      <c r="BW14" s="131"/>
      <c r="BX14" s="779" t="s">
        <v>1439</v>
      </c>
      <c r="BY14" s="781" t="s">
        <v>1438</v>
      </c>
    </row>
    <row r="15" spans="1:77" s="300" customFormat="1" ht="35.450000000000003" customHeight="1">
      <c r="A15" s="111" t="s">
        <v>492</v>
      </c>
      <c r="B15" s="137"/>
      <c r="C15" s="137"/>
      <c r="D15" s="778"/>
      <c r="E15" s="778"/>
      <c r="F15" s="778"/>
      <c r="G15" s="778"/>
      <c r="H15" s="778"/>
      <c r="I15" s="778"/>
      <c r="J15" s="778"/>
      <c r="K15" s="515" t="s">
        <v>424</v>
      </c>
      <c r="L15" s="529" t="s">
        <v>1440</v>
      </c>
      <c r="M15" s="515" t="s">
        <v>1441</v>
      </c>
      <c r="N15" s="515" t="s">
        <v>430</v>
      </c>
      <c r="O15" s="515" t="s">
        <v>1442</v>
      </c>
      <c r="P15" s="780"/>
      <c r="Q15" s="782"/>
      <c r="R15" s="138"/>
      <c r="S15" s="778"/>
      <c r="T15" s="778"/>
      <c r="U15" s="778"/>
      <c r="V15" s="778"/>
      <c r="W15" s="778"/>
      <c r="X15" s="778"/>
      <c r="Y15" s="778"/>
      <c r="Z15" s="515" t="s">
        <v>424</v>
      </c>
      <c r="AA15" s="529" t="s">
        <v>1440</v>
      </c>
      <c r="AB15" s="515" t="s">
        <v>1441</v>
      </c>
      <c r="AC15" s="515" t="s">
        <v>430</v>
      </c>
      <c r="AD15" s="515" t="s">
        <v>1442</v>
      </c>
      <c r="AE15" s="780"/>
      <c r="AF15" s="782"/>
      <c r="AG15" s="138"/>
      <c r="AH15" s="778"/>
      <c r="AI15" s="778"/>
      <c r="AJ15" s="778"/>
      <c r="AK15" s="778"/>
      <c r="AL15" s="778"/>
      <c r="AM15" s="778"/>
      <c r="AN15" s="778"/>
      <c r="AO15" s="515" t="s">
        <v>424</v>
      </c>
      <c r="AP15" s="529" t="s">
        <v>1440</v>
      </c>
      <c r="AQ15" s="515" t="s">
        <v>1441</v>
      </c>
      <c r="AR15" s="515" t="s">
        <v>430</v>
      </c>
      <c r="AS15" s="515" t="s">
        <v>1442</v>
      </c>
      <c r="AT15" s="780"/>
      <c r="AU15" s="782"/>
      <c r="AV15" s="138"/>
      <c r="AW15" s="778"/>
      <c r="AX15" s="778"/>
      <c r="AY15" s="778"/>
      <c r="AZ15" s="778"/>
      <c r="BA15" s="778"/>
      <c r="BB15" s="778"/>
      <c r="BC15" s="778"/>
      <c r="BD15" s="515" t="s">
        <v>424</v>
      </c>
      <c r="BE15" s="529" t="s">
        <v>1440</v>
      </c>
      <c r="BF15" s="515" t="s">
        <v>1441</v>
      </c>
      <c r="BG15" s="515" t="s">
        <v>430</v>
      </c>
      <c r="BH15" s="515" t="s">
        <v>1442</v>
      </c>
      <c r="BI15" s="780"/>
      <c r="BJ15" s="782"/>
      <c r="BL15" s="778"/>
      <c r="BM15" s="778"/>
      <c r="BN15" s="778"/>
      <c r="BO15" s="778"/>
      <c r="BP15" s="778"/>
      <c r="BQ15" s="778"/>
      <c r="BR15" s="778"/>
      <c r="BS15" s="515" t="s">
        <v>424</v>
      </c>
      <c r="BT15" s="529" t="s">
        <v>1440</v>
      </c>
      <c r="BU15" s="515" t="s">
        <v>1441</v>
      </c>
      <c r="BV15" s="515" t="s">
        <v>430</v>
      </c>
      <c r="BW15" s="515" t="s">
        <v>1442</v>
      </c>
      <c r="BX15" s="780"/>
      <c r="BY15" s="782"/>
    </row>
    <row r="16" spans="1:77" s="296" customFormat="1" ht="12.95">
      <c r="A16" s="139"/>
      <c r="B16" s="140" t="s">
        <v>1443</v>
      </c>
      <c r="C16" s="152"/>
      <c r="D16" s="141"/>
      <c r="E16" s="141"/>
      <c r="F16" s="142"/>
      <c r="G16" s="141"/>
      <c r="H16" s="141"/>
      <c r="I16" s="142"/>
      <c r="J16" s="142"/>
      <c r="K16" s="143"/>
      <c r="L16" s="143"/>
      <c r="M16" s="143"/>
      <c r="N16" s="143"/>
      <c r="O16" s="143"/>
      <c r="P16" s="142"/>
      <c r="Q16" s="142"/>
      <c r="R16" s="128"/>
      <c r="S16" s="141"/>
      <c r="T16" s="141"/>
      <c r="U16" s="142"/>
      <c r="V16" s="141"/>
      <c r="W16" s="141"/>
      <c r="X16" s="142"/>
      <c r="Y16" s="142"/>
      <c r="Z16" s="143"/>
      <c r="AA16" s="143"/>
      <c r="AB16" s="143"/>
      <c r="AC16" s="143"/>
      <c r="AD16" s="143"/>
      <c r="AE16" s="142"/>
      <c r="AF16" s="896"/>
      <c r="AG16" s="128"/>
      <c r="AH16" s="141"/>
      <c r="AI16" s="141"/>
      <c r="AJ16" s="142"/>
      <c r="AK16" s="141"/>
      <c r="AL16" s="141"/>
      <c r="AM16" s="142"/>
      <c r="AN16" s="142"/>
      <c r="AO16" s="143"/>
      <c r="AP16" s="143"/>
      <c r="AQ16" s="143"/>
      <c r="AR16" s="143"/>
      <c r="AS16" s="143"/>
      <c r="AT16" s="142"/>
      <c r="AU16" s="896"/>
      <c r="AV16" s="128"/>
      <c r="AW16" s="141"/>
      <c r="AX16" s="141"/>
      <c r="AY16" s="142"/>
      <c r="AZ16" s="141"/>
      <c r="BA16" s="141"/>
      <c r="BB16" s="142"/>
      <c r="BC16" s="142"/>
      <c r="BD16" s="143"/>
      <c r="BE16" s="143"/>
      <c r="BF16" s="143"/>
      <c r="BG16" s="143"/>
      <c r="BH16" s="143"/>
      <c r="BI16" s="142"/>
      <c r="BJ16" s="896"/>
      <c r="BL16" s="141"/>
      <c r="BM16" s="141"/>
      <c r="BN16" s="142"/>
      <c r="BO16" s="141"/>
      <c r="BP16" s="141"/>
      <c r="BQ16" s="142"/>
      <c r="BR16" s="142"/>
      <c r="BS16" s="143"/>
      <c r="BT16" s="143"/>
      <c r="BU16" s="143"/>
      <c r="BV16" s="143"/>
      <c r="BW16" s="143"/>
      <c r="BX16" s="142"/>
      <c r="BY16" s="896"/>
    </row>
    <row r="17" spans="1:77" s="296" customFormat="1" ht="12.95">
      <c r="A17" s="144"/>
      <c r="B17" s="145" t="s">
        <v>494</v>
      </c>
      <c r="C17" s="525"/>
      <c r="D17" s="146"/>
      <c r="E17" s="146"/>
      <c r="F17" s="147"/>
      <c r="G17" s="146"/>
      <c r="H17" s="146"/>
      <c r="I17" s="147"/>
      <c r="J17" s="147"/>
      <c r="K17" s="148"/>
      <c r="L17" s="148"/>
      <c r="M17" s="148"/>
      <c r="N17" s="148"/>
      <c r="O17" s="148"/>
      <c r="P17" s="147"/>
      <c r="Q17" s="147"/>
      <c r="R17" s="128"/>
      <c r="S17" s="146"/>
      <c r="T17" s="146"/>
      <c r="U17" s="147"/>
      <c r="V17" s="146"/>
      <c r="W17" s="146"/>
      <c r="X17" s="147"/>
      <c r="Y17" s="147"/>
      <c r="Z17" s="148"/>
      <c r="AA17" s="148"/>
      <c r="AB17" s="148"/>
      <c r="AC17" s="148"/>
      <c r="AD17" s="148"/>
      <c r="AE17" s="147"/>
      <c r="AF17" s="897"/>
      <c r="AG17" s="128"/>
      <c r="AH17" s="146"/>
      <c r="AI17" s="146"/>
      <c r="AJ17" s="147"/>
      <c r="AK17" s="146"/>
      <c r="AL17" s="146"/>
      <c r="AM17" s="147"/>
      <c r="AN17" s="147"/>
      <c r="AO17" s="148"/>
      <c r="AP17" s="148"/>
      <c r="AQ17" s="148"/>
      <c r="AR17" s="148"/>
      <c r="AS17" s="148"/>
      <c r="AT17" s="147"/>
      <c r="AU17" s="897"/>
      <c r="AV17" s="128"/>
      <c r="AW17" s="146"/>
      <c r="AX17" s="146"/>
      <c r="AY17" s="147"/>
      <c r="AZ17" s="146"/>
      <c r="BA17" s="146"/>
      <c r="BB17" s="147"/>
      <c r="BC17" s="147"/>
      <c r="BD17" s="148"/>
      <c r="BE17" s="148"/>
      <c r="BF17" s="148"/>
      <c r="BG17" s="148"/>
      <c r="BH17" s="148"/>
      <c r="BI17" s="147"/>
      <c r="BJ17" s="897"/>
      <c r="BL17" s="146"/>
      <c r="BM17" s="146"/>
      <c r="BN17" s="147"/>
      <c r="BO17" s="146"/>
      <c r="BP17" s="146"/>
      <c r="BQ17" s="147"/>
      <c r="BR17" s="147"/>
      <c r="BS17" s="148"/>
      <c r="BT17" s="148"/>
      <c r="BU17" s="148"/>
      <c r="BV17" s="148"/>
      <c r="BW17" s="148"/>
      <c r="BX17" s="147"/>
      <c r="BY17" s="897"/>
    </row>
    <row r="18" spans="1:77" s="296" customFormat="1">
      <c r="A18" s="149">
        <v>1</v>
      </c>
      <c r="B18" s="104" t="s">
        <v>219</v>
      </c>
      <c r="C18" s="104" t="str">
        <f>INDEX('Medical Services Definitions'!$C$7:$C$33,MATCH($B18,'Medical Services Definitions'!$B$7:$B$33,0))</f>
        <v>Inpatient</v>
      </c>
      <c r="D18" s="699">
        <v>7501187.1300000018</v>
      </c>
      <c r="E18" s="699"/>
      <c r="F18" s="307">
        <f>SUM(D18:E18)</f>
        <v>7501187.1300000018</v>
      </c>
      <c r="G18" s="699">
        <v>813757.47</v>
      </c>
      <c r="H18" s="699"/>
      <c r="I18" s="307">
        <f>SUM(G18:H18)</f>
        <v>813757.47</v>
      </c>
      <c r="J18" s="307">
        <f>F18+I18</f>
        <v>8314944.6000000015</v>
      </c>
      <c r="K18" s="699">
        <v>19635.07541555597</v>
      </c>
      <c r="L18" s="699"/>
      <c r="M18" s="699"/>
      <c r="N18" s="699"/>
      <c r="O18" s="531"/>
      <c r="P18" s="203">
        <f>SUM(J18:N18)</f>
        <v>8334579.6754155578</v>
      </c>
      <c r="Q18" s="898">
        <f>P18-O18-'Schedule 3A_Income Statement'!CS34</f>
        <v>0</v>
      </c>
      <c r="R18" s="204"/>
      <c r="S18" s="699">
        <v>8068726.7999999998</v>
      </c>
      <c r="T18" s="699"/>
      <c r="U18" s="307">
        <f>SUM(S18:T18)</f>
        <v>8068726.7999999998</v>
      </c>
      <c r="V18" s="699">
        <v>892476.57000000007</v>
      </c>
      <c r="W18" s="699"/>
      <c r="X18" s="307">
        <f>SUM(V18:W18)</f>
        <v>892476.57000000007</v>
      </c>
      <c r="Y18" s="307">
        <f>U18+X18</f>
        <v>8961203.3699999992</v>
      </c>
      <c r="Z18" s="699">
        <v>58203.17605500191</v>
      </c>
      <c r="AA18" s="699"/>
      <c r="AB18" s="699"/>
      <c r="AC18" s="699"/>
      <c r="AD18" s="531"/>
      <c r="AE18" s="203">
        <f>SUM(Y18:AC18)</f>
        <v>9019406.5460550003</v>
      </c>
      <c r="AF18" s="898">
        <f>AE18-AD18-'Schedule 3A_Income Statement'!CT34</f>
        <v>0</v>
      </c>
      <c r="AG18" s="204"/>
      <c r="AH18" s="699">
        <v>10227129.1</v>
      </c>
      <c r="AI18" s="699"/>
      <c r="AJ18" s="307">
        <f>SUM(AH18:AI18)</f>
        <v>10227129.1</v>
      </c>
      <c r="AK18" s="699">
        <v>966201.10000000056</v>
      </c>
      <c r="AL18" s="699"/>
      <c r="AM18" s="307">
        <f>SUM(AK18:AL18)</f>
        <v>966201.10000000056</v>
      </c>
      <c r="AN18" s="307">
        <f>AJ18+AM18</f>
        <v>11193330.199999999</v>
      </c>
      <c r="AO18" s="699">
        <v>158335.7546248812</v>
      </c>
      <c r="AP18" s="699"/>
      <c r="AQ18" s="699"/>
      <c r="AR18" s="699"/>
      <c r="AS18" s="531"/>
      <c r="AT18" s="203">
        <f>SUM(AN18:AR18)</f>
        <v>11351665.95462488</v>
      </c>
      <c r="AU18" s="898">
        <f>AT18-AS18-'Schedule 3A_Income Statement'!CU34</f>
        <v>0</v>
      </c>
      <c r="AV18" s="204"/>
      <c r="AW18" s="699">
        <v>10488084.069999993</v>
      </c>
      <c r="AX18" s="699"/>
      <c r="AY18" s="307">
        <f>SUM(AW18:AX18)</f>
        <v>10488084.069999993</v>
      </c>
      <c r="AZ18" s="699">
        <v>1168247.0599999996</v>
      </c>
      <c r="BA18" s="699"/>
      <c r="BB18" s="307">
        <f>SUM(AZ18:BA18)</f>
        <v>1168247.0599999996</v>
      </c>
      <c r="BC18" s="307">
        <f>AY18+BB18</f>
        <v>11656331.129999992</v>
      </c>
      <c r="BD18" s="699">
        <v>438781.15586846694</v>
      </c>
      <c r="BE18" s="699"/>
      <c r="BF18" s="699"/>
      <c r="BG18" s="699"/>
      <c r="BH18" s="531"/>
      <c r="BI18" s="203">
        <f>SUM(BC18:BG18)</f>
        <v>12095112.285868458</v>
      </c>
      <c r="BJ18" s="898">
        <f>BI18-BH18-'Schedule 3A_Income Statement'!CV34</f>
        <v>0</v>
      </c>
      <c r="BL18" s="307">
        <f>D18+S18+AH18+AW18</f>
        <v>36285127.099999994</v>
      </c>
      <c r="BM18" s="307">
        <f t="shared" ref="BM18:BM45" si="0">E18+T18+AI18+AX18</f>
        <v>0</v>
      </c>
      <c r="BN18" s="307">
        <f t="shared" ref="BN18:BN45" si="1">F18+U18+AJ18+AY18</f>
        <v>36285127.099999994</v>
      </c>
      <c r="BO18" s="307">
        <f t="shared" ref="BO18:BO45" si="2">G18+V18+AK18+AZ18</f>
        <v>3840682.2</v>
      </c>
      <c r="BP18" s="307">
        <f t="shared" ref="BP18:BP45" si="3">H18+W18+AL18+BA18</f>
        <v>0</v>
      </c>
      <c r="BQ18" s="307">
        <f t="shared" ref="BQ18:BQ45" si="4">I18+X18+AM18+BB18</f>
        <v>3840682.2</v>
      </c>
      <c r="BR18" s="307">
        <f t="shared" ref="BR18:BR45" si="5">J18+Y18+AN18+BC18</f>
        <v>40125809.29999999</v>
      </c>
      <c r="BS18" s="307">
        <f t="shared" ref="BS18:BS45" si="6">K18+Z18+AO18+BD18</f>
        <v>674955.16196390602</v>
      </c>
      <c r="BT18" s="307">
        <f t="shared" ref="BT18:BT45" si="7">L18+AA18+AP18+BE18</f>
        <v>0</v>
      </c>
      <c r="BU18" s="307">
        <f t="shared" ref="BU18:BU45" si="8">M18+AB18+AQ18+BF18</f>
        <v>0</v>
      </c>
      <c r="BV18" s="307">
        <f t="shared" ref="BV18:BV45" si="9">N18+AC18+AR18+BG18</f>
        <v>0</v>
      </c>
      <c r="BW18" s="307">
        <f t="shared" ref="BW18:BW45" si="10">O18+AD18+AS18+BH18</f>
        <v>0</v>
      </c>
      <c r="BX18" s="307">
        <f t="shared" ref="BX18:BX45" si="11">P18+AE18+AT18+BI18</f>
        <v>40800764.461963892</v>
      </c>
      <c r="BY18" s="307">
        <f t="shared" ref="BY18:BY45" si="12">Q18+AF18+AU18+BJ18</f>
        <v>0</v>
      </c>
    </row>
    <row r="19" spans="1:77" s="296" customFormat="1">
      <c r="A19" s="150">
        <v>2</v>
      </c>
      <c r="B19" s="106" t="s">
        <v>437</v>
      </c>
      <c r="C19" s="106" t="str">
        <f>INDEX('Medical Services Definitions'!$C$7:$C$33,MATCH($B19,'Medical Services Definitions'!$B$7:$B$33,0))</f>
        <v>Inpatient</v>
      </c>
      <c r="D19" s="699">
        <v>1963593.53</v>
      </c>
      <c r="E19" s="699"/>
      <c r="F19" s="307">
        <f t="shared" ref="F19:F52" si="13">SUM(D19:E19)</f>
        <v>1963593.53</v>
      </c>
      <c r="G19" s="699">
        <v>702614.95</v>
      </c>
      <c r="H19" s="699"/>
      <c r="I19" s="307">
        <f t="shared" ref="I19:I45" si="14">SUM(G19:H19)</f>
        <v>702614.95</v>
      </c>
      <c r="J19" s="307">
        <f t="shared" ref="J19:J45" si="15">F19+I19</f>
        <v>2666208.48</v>
      </c>
      <c r="K19" s="699">
        <v>6264.2866469034925</v>
      </c>
      <c r="L19" s="699"/>
      <c r="M19" s="699"/>
      <c r="N19" s="699"/>
      <c r="O19" s="531"/>
      <c r="P19" s="203">
        <f t="shared" ref="P19:P45" si="16">SUM(J19:N19)</f>
        <v>2672472.7666469035</v>
      </c>
      <c r="Q19" s="898">
        <f>P19-O19-'Schedule 3A_Income Statement'!CS35</f>
        <v>0</v>
      </c>
      <c r="R19" s="204"/>
      <c r="S19" s="699">
        <v>2851581.7300000004</v>
      </c>
      <c r="T19" s="699"/>
      <c r="U19" s="307">
        <f t="shared" ref="U19:U45" si="17">SUM(S19:T19)</f>
        <v>2851581.7300000004</v>
      </c>
      <c r="V19" s="699">
        <v>925766.90000000037</v>
      </c>
      <c r="W19" s="699"/>
      <c r="X19" s="307">
        <f t="shared" ref="X19:X45" si="18">SUM(V19:W19)</f>
        <v>925766.90000000037</v>
      </c>
      <c r="Y19" s="307">
        <f t="shared" ref="Y19:Y45" si="19">U19+X19</f>
        <v>3777348.6300000008</v>
      </c>
      <c r="Z19" s="699">
        <v>25146.39936943748</v>
      </c>
      <c r="AA19" s="699"/>
      <c r="AB19" s="699"/>
      <c r="AC19" s="699"/>
      <c r="AD19" s="531"/>
      <c r="AE19" s="203">
        <f t="shared" ref="AE19:AE45" si="20">SUM(Y19:AC19)</f>
        <v>3802495.0293694381</v>
      </c>
      <c r="AF19" s="898">
        <f>AE19-AD19-'Schedule 3A_Income Statement'!CT35</f>
        <v>0</v>
      </c>
      <c r="AG19" s="204"/>
      <c r="AH19" s="699">
        <v>3134734.7899999982</v>
      </c>
      <c r="AI19" s="699"/>
      <c r="AJ19" s="307">
        <f t="shared" ref="AJ19:AJ45" si="21">SUM(AH19:AI19)</f>
        <v>3134734.7899999982</v>
      </c>
      <c r="AK19" s="699">
        <v>1021787.3399999996</v>
      </c>
      <c r="AL19" s="699"/>
      <c r="AM19" s="307">
        <f t="shared" ref="AM19:AM45" si="22">SUM(AK19:AL19)</f>
        <v>1021787.3399999996</v>
      </c>
      <c r="AN19" s="307">
        <f t="shared" ref="AN19:AN45" si="23">AJ19+AM19</f>
        <v>4156522.129999998</v>
      </c>
      <c r="AO19" s="699">
        <v>58231.934129633592</v>
      </c>
      <c r="AP19" s="699"/>
      <c r="AQ19" s="699"/>
      <c r="AR19" s="699"/>
      <c r="AS19" s="531"/>
      <c r="AT19" s="203">
        <f t="shared" ref="AT19:AT45" si="24">SUM(AN19:AR19)</f>
        <v>4214754.064129632</v>
      </c>
      <c r="AU19" s="898">
        <f>AT19-AS19-'Schedule 3A_Income Statement'!CU35</f>
        <v>0</v>
      </c>
      <c r="AV19" s="204"/>
      <c r="AW19" s="699">
        <v>3182443.540000001</v>
      </c>
      <c r="AX19" s="699"/>
      <c r="AY19" s="307">
        <f t="shared" ref="AY19:AY45" si="25">SUM(AW19:AX19)</f>
        <v>3182443.540000001</v>
      </c>
      <c r="AZ19" s="699">
        <v>1158242.06</v>
      </c>
      <c r="BA19" s="699"/>
      <c r="BB19" s="307">
        <f t="shared" ref="BB19:BB45" si="26">SUM(AZ19:BA19)</f>
        <v>1158242.06</v>
      </c>
      <c r="BC19" s="307">
        <f t="shared" ref="BC19:BC45" si="27">AY19+BB19</f>
        <v>4340685.6000000015</v>
      </c>
      <c r="BD19" s="699">
        <v>165419.08455569274</v>
      </c>
      <c r="BE19" s="699"/>
      <c r="BF19" s="699"/>
      <c r="BG19" s="699"/>
      <c r="BH19" s="531"/>
      <c r="BI19" s="203">
        <f t="shared" ref="BI19:BI45" si="28">SUM(BC19:BG19)</f>
        <v>4506104.6845556945</v>
      </c>
      <c r="BJ19" s="898">
        <f>BI19-BH19-'Schedule 3A_Income Statement'!CV35</f>
        <v>0</v>
      </c>
      <c r="BL19" s="307">
        <f t="shared" ref="BL19:BL45" si="29">D19+S19+AH19+AW19</f>
        <v>11132353.59</v>
      </c>
      <c r="BM19" s="307">
        <f t="shared" si="0"/>
        <v>0</v>
      </c>
      <c r="BN19" s="307">
        <f t="shared" si="1"/>
        <v>11132353.59</v>
      </c>
      <c r="BO19" s="307">
        <f t="shared" si="2"/>
        <v>3808411.25</v>
      </c>
      <c r="BP19" s="307">
        <f t="shared" si="3"/>
        <v>0</v>
      </c>
      <c r="BQ19" s="307">
        <f t="shared" si="4"/>
        <v>3808411.25</v>
      </c>
      <c r="BR19" s="307">
        <f t="shared" si="5"/>
        <v>14940764.84</v>
      </c>
      <c r="BS19" s="307">
        <f t="shared" si="6"/>
        <v>255061.7047016673</v>
      </c>
      <c r="BT19" s="307">
        <f t="shared" si="7"/>
        <v>0</v>
      </c>
      <c r="BU19" s="307">
        <f t="shared" si="8"/>
        <v>0</v>
      </c>
      <c r="BV19" s="307">
        <f t="shared" si="9"/>
        <v>0</v>
      </c>
      <c r="BW19" s="307">
        <f t="shared" si="10"/>
        <v>0</v>
      </c>
      <c r="BX19" s="307">
        <f t="shared" si="11"/>
        <v>15195826.544701668</v>
      </c>
      <c r="BY19" s="307">
        <f t="shared" si="12"/>
        <v>0</v>
      </c>
    </row>
    <row r="20" spans="1:77" s="296" customFormat="1">
      <c r="A20" s="149">
        <v>3</v>
      </c>
      <c r="B20" s="104" t="s">
        <v>222</v>
      </c>
      <c r="C20" s="104" t="str">
        <f>INDEX('Medical Services Definitions'!$C$7:$C$33,MATCH($B20,'Medical Services Definitions'!$B$7:$B$33,0))</f>
        <v>Outpatient</v>
      </c>
      <c r="D20" s="699">
        <v>3930201.0399999996</v>
      </c>
      <c r="E20" s="699"/>
      <c r="F20" s="307">
        <f t="shared" si="13"/>
        <v>3930201.0399999996</v>
      </c>
      <c r="G20" s="699">
        <v>1004311.0900000002</v>
      </c>
      <c r="H20" s="699"/>
      <c r="I20" s="307">
        <f t="shared" si="14"/>
        <v>1004311.0900000002</v>
      </c>
      <c r="J20" s="307">
        <f t="shared" si="15"/>
        <v>4934512.13</v>
      </c>
      <c r="K20" s="699">
        <v>12109.518586868886</v>
      </c>
      <c r="L20" s="699"/>
      <c r="M20" s="699"/>
      <c r="N20" s="699"/>
      <c r="O20" s="531"/>
      <c r="P20" s="203">
        <f t="shared" si="16"/>
        <v>4946621.6485868692</v>
      </c>
      <c r="Q20" s="898">
        <f>P20-O20-'Schedule 3A_Income Statement'!CS36</f>
        <v>0</v>
      </c>
      <c r="R20" s="204"/>
      <c r="S20" s="699">
        <v>4512503.7200000007</v>
      </c>
      <c r="T20" s="699"/>
      <c r="U20" s="307">
        <f t="shared" si="17"/>
        <v>4512503.7200000007</v>
      </c>
      <c r="V20" s="699">
        <v>1005415.9799999999</v>
      </c>
      <c r="W20" s="699"/>
      <c r="X20" s="307">
        <f t="shared" si="18"/>
        <v>1005415.9799999999</v>
      </c>
      <c r="Y20" s="307">
        <f t="shared" si="19"/>
        <v>5517919.7000000002</v>
      </c>
      <c r="Z20" s="699">
        <v>36732.777459944831</v>
      </c>
      <c r="AA20" s="699"/>
      <c r="AB20" s="699"/>
      <c r="AC20" s="699"/>
      <c r="AD20" s="531"/>
      <c r="AE20" s="203">
        <f t="shared" si="20"/>
        <v>5554652.4774599448</v>
      </c>
      <c r="AF20" s="898">
        <f>AE20-AD20-'Schedule 3A_Income Statement'!CT36</f>
        <v>0</v>
      </c>
      <c r="AG20" s="204"/>
      <c r="AH20" s="699">
        <v>5248606.410000002</v>
      </c>
      <c r="AI20" s="699"/>
      <c r="AJ20" s="307">
        <f t="shared" si="21"/>
        <v>5248606.410000002</v>
      </c>
      <c r="AK20" s="699">
        <v>1179921.1499999997</v>
      </c>
      <c r="AL20" s="699"/>
      <c r="AM20" s="307">
        <f t="shared" si="22"/>
        <v>1179921.1499999997</v>
      </c>
      <c r="AN20" s="307">
        <f t="shared" si="23"/>
        <v>6428527.5600000015</v>
      </c>
      <c r="AO20" s="699">
        <v>96551.040115975309</v>
      </c>
      <c r="AP20" s="699"/>
      <c r="AQ20" s="699"/>
      <c r="AR20" s="699"/>
      <c r="AS20" s="531"/>
      <c r="AT20" s="203">
        <f t="shared" si="24"/>
        <v>6525078.6001159772</v>
      </c>
      <c r="AU20" s="898">
        <f>AT20-AS20-'Schedule 3A_Income Statement'!CU36</f>
        <v>0</v>
      </c>
      <c r="AV20" s="204"/>
      <c r="AW20" s="699">
        <v>5748424.4300000034</v>
      </c>
      <c r="AX20" s="699"/>
      <c r="AY20" s="307">
        <f t="shared" si="25"/>
        <v>5748424.4300000034</v>
      </c>
      <c r="AZ20" s="699">
        <v>1224588.0700000003</v>
      </c>
      <c r="BA20" s="699"/>
      <c r="BB20" s="307">
        <f t="shared" si="26"/>
        <v>1224588.0700000003</v>
      </c>
      <c r="BC20" s="307">
        <f t="shared" si="27"/>
        <v>6973012.5000000037</v>
      </c>
      <c r="BD20" s="699">
        <v>284428.6448239095</v>
      </c>
      <c r="BE20" s="699"/>
      <c r="BF20" s="699"/>
      <c r="BG20" s="699"/>
      <c r="BH20" s="531"/>
      <c r="BI20" s="203">
        <f t="shared" si="28"/>
        <v>7257441.1448239135</v>
      </c>
      <c r="BJ20" s="898">
        <f>BI20-BH20-'Schedule 3A_Income Statement'!CV36</f>
        <v>0</v>
      </c>
      <c r="BL20" s="307">
        <f t="shared" si="29"/>
        <v>19439735.600000005</v>
      </c>
      <c r="BM20" s="307">
        <f t="shared" si="0"/>
        <v>0</v>
      </c>
      <c r="BN20" s="307">
        <f t="shared" si="1"/>
        <v>19439735.600000005</v>
      </c>
      <c r="BO20" s="307">
        <f t="shared" si="2"/>
        <v>4414236.29</v>
      </c>
      <c r="BP20" s="307">
        <f t="shared" si="3"/>
        <v>0</v>
      </c>
      <c r="BQ20" s="307">
        <f t="shared" si="4"/>
        <v>4414236.29</v>
      </c>
      <c r="BR20" s="307">
        <f t="shared" si="5"/>
        <v>23853971.890000004</v>
      </c>
      <c r="BS20" s="307">
        <f t="shared" si="6"/>
        <v>429821.98098669853</v>
      </c>
      <c r="BT20" s="307">
        <f t="shared" si="7"/>
        <v>0</v>
      </c>
      <c r="BU20" s="307">
        <f t="shared" si="8"/>
        <v>0</v>
      </c>
      <c r="BV20" s="307">
        <f t="shared" si="9"/>
        <v>0</v>
      </c>
      <c r="BW20" s="307">
        <f t="shared" si="10"/>
        <v>0</v>
      </c>
      <c r="BX20" s="307">
        <f t="shared" si="11"/>
        <v>24283793.870986704</v>
      </c>
      <c r="BY20" s="307">
        <f t="shared" si="12"/>
        <v>0</v>
      </c>
    </row>
    <row r="21" spans="1:77" s="296" customFormat="1">
      <c r="A21" s="150">
        <v>4</v>
      </c>
      <c r="B21" s="106" t="s">
        <v>223</v>
      </c>
      <c r="C21" s="899" t="str">
        <f>INDEX('Medical Services Definitions'!$C$7:$C$33,MATCH($B21,'Medical Services Definitions'!$B$7:$B$33,0))</f>
        <v>Professional</v>
      </c>
      <c r="D21" s="699">
        <v>1389332.65</v>
      </c>
      <c r="E21" s="700"/>
      <c r="F21" s="307">
        <f t="shared" si="13"/>
        <v>1389332.65</v>
      </c>
      <c r="G21" s="700">
        <v>698558.27999999991</v>
      </c>
      <c r="H21" s="700"/>
      <c r="I21" s="307">
        <f t="shared" si="14"/>
        <v>698558.27999999991</v>
      </c>
      <c r="J21" s="307">
        <f t="shared" si="15"/>
        <v>2087890.9299999997</v>
      </c>
      <c r="K21" s="699">
        <v>5152.7992396934424</v>
      </c>
      <c r="L21" s="699"/>
      <c r="M21" s="699"/>
      <c r="N21" s="699"/>
      <c r="O21" s="531"/>
      <c r="P21" s="203">
        <f t="shared" si="16"/>
        <v>2093043.7292396931</v>
      </c>
      <c r="Q21" s="898">
        <f>P21-O21-'Schedule 3A_Income Statement'!CS37</f>
        <v>0</v>
      </c>
      <c r="R21" s="204"/>
      <c r="S21" s="699">
        <v>1589491.6299999994</v>
      </c>
      <c r="T21" s="700"/>
      <c r="U21" s="307">
        <f t="shared" si="17"/>
        <v>1589491.6299999994</v>
      </c>
      <c r="V21" s="700">
        <v>687721.4</v>
      </c>
      <c r="W21" s="700"/>
      <c r="X21" s="307">
        <f t="shared" si="18"/>
        <v>687721.4</v>
      </c>
      <c r="Y21" s="307">
        <f t="shared" si="19"/>
        <v>2277213.0299999993</v>
      </c>
      <c r="Z21" s="699">
        <v>15098.362285868265</v>
      </c>
      <c r="AA21" s="699"/>
      <c r="AB21" s="699"/>
      <c r="AC21" s="699"/>
      <c r="AD21" s="531"/>
      <c r="AE21" s="203">
        <f t="shared" si="20"/>
        <v>2292311.3922858676</v>
      </c>
      <c r="AF21" s="898">
        <f>AE21-AD21-'Schedule 3A_Income Statement'!CT37</f>
        <v>0</v>
      </c>
      <c r="AG21" s="204"/>
      <c r="AH21" s="699">
        <v>1826647.3000000007</v>
      </c>
      <c r="AI21" s="700"/>
      <c r="AJ21" s="307">
        <f t="shared" si="21"/>
        <v>1826647.3000000007</v>
      </c>
      <c r="AK21" s="700">
        <v>804101.95999999973</v>
      </c>
      <c r="AL21" s="700"/>
      <c r="AM21" s="307">
        <f t="shared" si="22"/>
        <v>804101.95999999973</v>
      </c>
      <c r="AN21" s="307">
        <f t="shared" si="23"/>
        <v>2630749.2600000007</v>
      </c>
      <c r="AO21" s="699">
        <v>38204.889304053155</v>
      </c>
      <c r="AP21" s="699"/>
      <c r="AQ21" s="699"/>
      <c r="AR21" s="699"/>
      <c r="AS21" s="531"/>
      <c r="AT21" s="203">
        <f t="shared" si="24"/>
        <v>2668954.1493040537</v>
      </c>
      <c r="AU21" s="898">
        <f>AT21-AS21-'Schedule 3A_Income Statement'!CU37</f>
        <v>0</v>
      </c>
      <c r="AV21" s="204"/>
      <c r="AW21" s="699">
        <v>1828930.29</v>
      </c>
      <c r="AX21" s="700"/>
      <c r="AY21" s="307">
        <f t="shared" si="25"/>
        <v>1828930.29</v>
      </c>
      <c r="AZ21" s="700">
        <v>889598.76000000024</v>
      </c>
      <c r="BA21" s="700"/>
      <c r="BB21" s="307">
        <f t="shared" si="26"/>
        <v>889598.76000000024</v>
      </c>
      <c r="BC21" s="307">
        <f t="shared" si="27"/>
        <v>2718529.0500000003</v>
      </c>
      <c r="BD21" s="699">
        <v>106672.25248298538</v>
      </c>
      <c r="BE21" s="699"/>
      <c r="BF21" s="699"/>
      <c r="BG21" s="699"/>
      <c r="BH21" s="531"/>
      <c r="BI21" s="203">
        <f t="shared" si="28"/>
        <v>2825201.3024829859</v>
      </c>
      <c r="BJ21" s="898">
        <f>BI21-BH21-'Schedule 3A_Income Statement'!CV37</f>
        <v>0</v>
      </c>
      <c r="BL21" s="307">
        <f t="shared" si="29"/>
        <v>6634401.8700000001</v>
      </c>
      <c r="BM21" s="307">
        <f t="shared" si="0"/>
        <v>0</v>
      </c>
      <c r="BN21" s="307">
        <f t="shared" si="1"/>
        <v>6634401.8700000001</v>
      </c>
      <c r="BO21" s="307">
        <f t="shared" si="2"/>
        <v>3079980.4</v>
      </c>
      <c r="BP21" s="307">
        <f t="shared" si="3"/>
        <v>0</v>
      </c>
      <c r="BQ21" s="307">
        <f t="shared" si="4"/>
        <v>3079980.4</v>
      </c>
      <c r="BR21" s="307">
        <f t="shared" si="5"/>
        <v>9714382.2699999996</v>
      </c>
      <c r="BS21" s="307">
        <f t="shared" si="6"/>
        <v>165128.30331260024</v>
      </c>
      <c r="BT21" s="307">
        <f t="shared" si="7"/>
        <v>0</v>
      </c>
      <c r="BU21" s="307">
        <f t="shared" si="8"/>
        <v>0</v>
      </c>
      <c r="BV21" s="307">
        <f t="shared" si="9"/>
        <v>0</v>
      </c>
      <c r="BW21" s="307">
        <f t="shared" si="10"/>
        <v>0</v>
      </c>
      <c r="BX21" s="307">
        <f t="shared" si="11"/>
        <v>9879510.5733125992</v>
      </c>
      <c r="BY21" s="307">
        <f t="shared" si="12"/>
        <v>0</v>
      </c>
    </row>
    <row r="22" spans="1:77" s="296" customFormat="1">
      <c r="A22" s="149">
        <v>5</v>
      </c>
      <c r="B22" s="104" t="s">
        <v>224</v>
      </c>
      <c r="C22" s="888" t="str">
        <f>INDEX('Medical Services Definitions'!$C$7:$C$33,MATCH($B22,'Medical Services Definitions'!$B$7:$B$33,0))</f>
        <v>Professional</v>
      </c>
      <c r="D22" s="699">
        <v>2805741.6199999996</v>
      </c>
      <c r="E22" s="699"/>
      <c r="F22" s="307">
        <f t="shared" si="13"/>
        <v>2805741.6199999996</v>
      </c>
      <c r="G22" s="699">
        <v>1235305.82</v>
      </c>
      <c r="H22" s="699"/>
      <c r="I22" s="307">
        <f t="shared" si="14"/>
        <v>1235305.82</v>
      </c>
      <c r="J22" s="307">
        <f t="shared" si="15"/>
        <v>4041047.4399999995</v>
      </c>
      <c r="K22" s="699">
        <v>10121.652020059526</v>
      </c>
      <c r="L22" s="699"/>
      <c r="M22" s="699"/>
      <c r="N22" s="699"/>
      <c r="O22" s="531"/>
      <c r="P22" s="203">
        <f t="shared" si="16"/>
        <v>4051169.092020059</v>
      </c>
      <c r="Q22" s="898">
        <f>P22-O22-'Schedule 3A_Income Statement'!CS38</f>
        <v>0</v>
      </c>
      <c r="R22" s="204"/>
      <c r="S22" s="699">
        <v>3386664.4200000013</v>
      </c>
      <c r="T22" s="699"/>
      <c r="U22" s="307">
        <f t="shared" si="17"/>
        <v>3386664.4200000013</v>
      </c>
      <c r="V22" s="699">
        <v>1073306.1599999999</v>
      </c>
      <c r="W22" s="699"/>
      <c r="X22" s="307">
        <f t="shared" si="18"/>
        <v>1073306.1599999999</v>
      </c>
      <c r="Y22" s="307">
        <f t="shared" si="19"/>
        <v>4459970.580000001</v>
      </c>
      <c r="Z22" s="699">
        <v>29978.015540261287</v>
      </c>
      <c r="AA22" s="699"/>
      <c r="AB22" s="699"/>
      <c r="AC22" s="699"/>
      <c r="AD22" s="531"/>
      <c r="AE22" s="203">
        <f t="shared" si="20"/>
        <v>4489948.5955402628</v>
      </c>
      <c r="AF22" s="898">
        <f>AE22-AD22-'Schedule 3A_Income Statement'!CT38</f>
        <v>0</v>
      </c>
      <c r="AG22" s="204"/>
      <c r="AH22" s="699">
        <v>3954472.5999999996</v>
      </c>
      <c r="AI22" s="699"/>
      <c r="AJ22" s="307">
        <f t="shared" si="21"/>
        <v>3954472.5999999996</v>
      </c>
      <c r="AK22" s="699">
        <v>1186771.5100000007</v>
      </c>
      <c r="AL22" s="699"/>
      <c r="AM22" s="307">
        <f t="shared" si="22"/>
        <v>1186771.5100000007</v>
      </c>
      <c r="AN22" s="307">
        <f t="shared" si="23"/>
        <v>5141244.1100000003</v>
      </c>
      <c r="AO22" s="699">
        <v>75009.526328727603</v>
      </c>
      <c r="AP22" s="699"/>
      <c r="AQ22" s="699"/>
      <c r="AR22" s="699"/>
      <c r="AS22" s="531"/>
      <c r="AT22" s="203">
        <f t="shared" si="24"/>
        <v>5216253.6363287279</v>
      </c>
      <c r="AU22" s="898">
        <f>AT22-AS22-'Schedule 3A_Income Statement'!CU38</f>
        <v>0</v>
      </c>
      <c r="AV22" s="204"/>
      <c r="AW22" s="699">
        <v>4403154.549999997</v>
      </c>
      <c r="AX22" s="699"/>
      <c r="AY22" s="307">
        <f t="shared" si="25"/>
        <v>4403154.549999997</v>
      </c>
      <c r="AZ22" s="699">
        <v>1259318.5199999991</v>
      </c>
      <c r="BA22" s="699"/>
      <c r="BB22" s="307">
        <f t="shared" si="26"/>
        <v>1259318.5199999991</v>
      </c>
      <c r="BC22" s="307">
        <f t="shared" si="27"/>
        <v>5662473.0699999966</v>
      </c>
      <c r="BD22" s="699">
        <v>223236.62989734602</v>
      </c>
      <c r="BE22" s="699"/>
      <c r="BF22" s="699"/>
      <c r="BG22" s="699"/>
      <c r="BH22" s="531"/>
      <c r="BI22" s="203">
        <f t="shared" si="28"/>
        <v>5885709.6998973424</v>
      </c>
      <c r="BJ22" s="898">
        <f>BI22-BH22-'Schedule 3A_Income Statement'!CV38</f>
        <v>0</v>
      </c>
      <c r="BL22" s="307">
        <f t="shared" si="29"/>
        <v>14550033.189999998</v>
      </c>
      <c r="BM22" s="307">
        <f t="shared" si="0"/>
        <v>0</v>
      </c>
      <c r="BN22" s="307">
        <f t="shared" si="1"/>
        <v>14550033.189999998</v>
      </c>
      <c r="BO22" s="307">
        <f t="shared" si="2"/>
        <v>4754702.01</v>
      </c>
      <c r="BP22" s="307">
        <f t="shared" si="3"/>
        <v>0</v>
      </c>
      <c r="BQ22" s="307">
        <f t="shared" si="4"/>
        <v>4754702.01</v>
      </c>
      <c r="BR22" s="307">
        <f t="shared" si="5"/>
        <v>19304735.199999996</v>
      </c>
      <c r="BS22" s="307">
        <f t="shared" si="6"/>
        <v>338345.82378639444</v>
      </c>
      <c r="BT22" s="307">
        <f t="shared" si="7"/>
        <v>0</v>
      </c>
      <c r="BU22" s="307">
        <f t="shared" si="8"/>
        <v>0</v>
      </c>
      <c r="BV22" s="307">
        <f t="shared" si="9"/>
        <v>0</v>
      </c>
      <c r="BW22" s="307">
        <f t="shared" si="10"/>
        <v>0</v>
      </c>
      <c r="BX22" s="307">
        <f t="shared" si="11"/>
        <v>19643081.023786392</v>
      </c>
      <c r="BY22" s="307">
        <f t="shared" si="12"/>
        <v>0</v>
      </c>
    </row>
    <row r="23" spans="1:77" s="296" customFormat="1">
      <c r="A23" s="149">
        <v>6</v>
      </c>
      <c r="B23" s="104" t="s">
        <v>225</v>
      </c>
      <c r="C23" s="888" t="str">
        <f>INDEX('Medical Services Definitions'!$C$7:$C$33,MATCH($B23,'Medical Services Definitions'!$B$7:$B$33,0))</f>
        <v>Professional</v>
      </c>
      <c r="D23" s="699">
        <v>412415.30999999988</v>
      </c>
      <c r="E23" s="699"/>
      <c r="F23" s="307">
        <f t="shared" si="13"/>
        <v>412415.30999999988</v>
      </c>
      <c r="G23" s="699">
        <v>422233.05000000005</v>
      </c>
      <c r="H23" s="699"/>
      <c r="I23" s="307">
        <f t="shared" si="14"/>
        <v>422233.05000000005</v>
      </c>
      <c r="J23" s="307">
        <f t="shared" si="15"/>
        <v>834648.35999999987</v>
      </c>
      <c r="K23" s="699">
        <v>2125.5564423322794</v>
      </c>
      <c r="L23" s="699"/>
      <c r="M23" s="699"/>
      <c r="N23" s="699"/>
      <c r="O23" s="531"/>
      <c r="P23" s="203">
        <f t="shared" si="16"/>
        <v>836773.91644233209</v>
      </c>
      <c r="Q23" s="898">
        <f>P23-O23-'Schedule 3A_Income Statement'!CS39</f>
        <v>0</v>
      </c>
      <c r="R23" s="204"/>
      <c r="S23" s="699">
        <v>485761.02000000043</v>
      </c>
      <c r="T23" s="699"/>
      <c r="U23" s="307">
        <f t="shared" si="17"/>
        <v>485761.02000000043</v>
      </c>
      <c r="V23" s="699">
        <v>388296.60999999975</v>
      </c>
      <c r="W23" s="699"/>
      <c r="X23" s="307">
        <f t="shared" si="18"/>
        <v>388296.60999999975</v>
      </c>
      <c r="Y23" s="307">
        <f t="shared" si="19"/>
        <v>874057.63000000012</v>
      </c>
      <c r="Z23" s="699">
        <v>6046.2760621167836</v>
      </c>
      <c r="AA23" s="699"/>
      <c r="AB23" s="699"/>
      <c r="AC23" s="699"/>
      <c r="AD23" s="531"/>
      <c r="AE23" s="203">
        <f t="shared" si="20"/>
        <v>880103.90606211685</v>
      </c>
      <c r="AF23" s="898">
        <f>AE23-AD23-'Schedule 3A_Income Statement'!CT39</f>
        <v>0</v>
      </c>
      <c r="AG23" s="204"/>
      <c r="AH23" s="699">
        <v>478480.0399999998</v>
      </c>
      <c r="AI23" s="699"/>
      <c r="AJ23" s="307">
        <f t="shared" si="21"/>
        <v>478480.0399999998</v>
      </c>
      <c r="AK23" s="699">
        <v>405173.22000000009</v>
      </c>
      <c r="AL23" s="699"/>
      <c r="AM23" s="307">
        <f t="shared" si="22"/>
        <v>405173.22000000009</v>
      </c>
      <c r="AN23" s="307">
        <f t="shared" si="23"/>
        <v>883653.25999999989</v>
      </c>
      <c r="AO23" s="699">
        <v>13043.996170759783</v>
      </c>
      <c r="AP23" s="699"/>
      <c r="AQ23" s="699"/>
      <c r="AR23" s="699"/>
      <c r="AS23" s="531"/>
      <c r="AT23" s="203">
        <f t="shared" si="24"/>
        <v>896697.25617075968</v>
      </c>
      <c r="AU23" s="898">
        <f>AT23-AS23-'Schedule 3A_Income Statement'!CU39</f>
        <v>0</v>
      </c>
      <c r="AV23" s="204"/>
      <c r="AW23" s="699">
        <v>588121.34000000008</v>
      </c>
      <c r="AX23" s="699"/>
      <c r="AY23" s="307">
        <f t="shared" si="25"/>
        <v>588121.34000000008</v>
      </c>
      <c r="AZ23" s="699">
        <v>435674.53000000026</v>
      </c>
      <c r="BA23" s="699"/>
      <c r="BB23" s="307">
        <f t="shared" si="26"/>
        <v>435674.53000000026</v>
      </c>
      <c r="BC23" s="307">
        <f t="shared" si="27"/>
        <v>1023795.8700000003</v>
      </c>
      <c r="BD23" s="699">
        <v>41372.036453678913</v>
      </c>
      <c r="BE23" s="699"/>
      <c r="BF23" s="699"/>
      <c r="BG23" s="699"/>
      <c r="BH23" s="531"/>
      <c r="BI23" s="203">
        <f t="shared" si="28"/>
        <v>1065167.9064536793</v>
      </c>
      <c r="BJ23" s="898">
        <f>BI23-BH23-'Schedule 3A_Income Statement'!CV39</f>
        <v>0</v>
      </c>
      <c r="BL23" s="307">
        <f t="shared" si="29"/>
        <v>1964777.7100000002</v>
      </c>
      <c r="BM23" s="307">
        <f t="shared" si="0"/>
        <v>0</v>
      </c>
      <c r="BN23" s="307">
        <f t="shared" si="1"/>
        <v>1964777.7100000002</v>
      </c>
      <c r="BO23" s="307">
        <f t="shared" si="2"/>
        <v>1651377.4100000001</v>
      </c>
      <c r="BP23" s="307">
        <f t="shared" si="3"/>
        <v>0</v>
      </c>
      <c r="BQ23" s="307">
        <f t="shared" si="4"/>
        <v>1651377.4100000001</v>
      </c>
      <c r="BR23" s="307">
        <f t="shared" si="5"/>
        <v>3616155.12</v>
      </c>
      <c r="BS23" s="307">
        <f t="shared" si="6"/>
        <v>62587.865128887759</v>
      </c>
      <c r="BT23" s="307">
        <f t="shared" si="7"/>
        <v>0</v>
      </c>
      <c r="BU23" s="307">
        <f t="shared" si="8"/>
        <v>0</v>
      </c>
      <c r="BV23" s="307">
        <f t="shared" si="9"/>
        <v>0</v>
      </c>
      <c r="BW23" s="307">
        <f t="shared" si="10"/>
        <v>0</v>
      </c>
      <c r="BX23" s="307">
        <f t="shared" si="11"/>
        <v>3678742.9851288879</v>
      </c>
      <c r="BY23" s="307">
        <f t="shared" si="12"/>
        <v>0</v>
      </c>
    </row>
    <row r="24" spans="1:77" s="296" customFormat="1">
      <c r="A24" s="900">
        <v>7</v>
      </c>
      <c r="B24" s="106" t="s">
        <v>226</v>
      </c>
      <c r="C24" s="899" t="str">
        <f>INDEX('Medical Services Definitions'!$C$7:$C$33,MATCH($B24,'Medical Services Definitions'!$B$7:$B$33,0))</f>
        <v>Dental</v>
      </c>
      <c r="D24" s="699">
        <v>166386.78</v>
      </c>
      <c r="E24" s="699"/>
      <c r="F24" s="307">
        <f t="shared" si="13"/>
        <v>166386.78</v>
      </c>
      <c r="G24" s="699">
        <v>285765.42</v>
      </c>
      <c r="H24" s="699"/>
      <c r="I24" s="307">
        <f t="shared" si="14"/>
        <v>285765.42</v>
      </c>
      <c r="J24" s="307">
        <f t="shared" si="15"/>
        <v>452152.19999999995</v>
      </c>
      <c r="K24" s="699">
        <v>1236.1053388739238</v>
      </c>
      <c r="L24" s="699"/>
      <c r="M24" s="699"/>
      <c r="N24" s="699"/>
      <c r="O24" s="531"/>
      <c r="P24" s="203">
        <f t="shared" si="16"/>
        <v>453388.30533887388</v>
      </c>
      <c r="Q24" s="898">
        <f>P24-O24-'Schedule 3A_Income Statement'!CS40</f>
        <v>0</v>
      </c>
      <c r="R24" s="204"/>
      <c r="S24" s="699">
        <v>63906.360000000015</v>
      </c>
      <c r="T24" s="699"/>
      <c r="U24" s="307">
        <f t="shared" si="17"/>
        <v>63906.360000000015</v>
      </c>
      <c r="V24" s="699">
        <v>260946.63999999996</v>
      </c>
      <c r="W24" s="699"/>
      <c r="X24" s="307">
        <f t="shared" si="18"/>
        <v>260946.63999999996</v>
      </c>
      <c r="Y24" s="307">
        <f t="shared" si="19"/>
        <v>324853</v>
      </c>
      <c r="Z24" s="699">
        <v>2488.0917149183224</v>
      </c>
      <c r="AA24" s="699"/>
      <c r="AB24" s="699"/>
      <c r="AC24" s="699"/>
      <c r="AD24" s="531"/>
      <c r="AE24" s="203">
        <f t="shared" si="20"/>
        <v>327341.09171491832</v>
      </c>
      <c r="AF24" s="898">
        <f>AE24-AD24-'Schedule 3A_Income Statement'!CT40</f>
        <v>0</v>
      </c>
      <c r="AG24" s="204"/>
      <c r="AH24" s="699">
        <v>124746.66000000003</v>
      </c>
      <c r="AI24" s="699"/>
      <c r="AJ24" s="307">
        <f t="shared" si="21"/>
        <v>124746.66000000003</v>
      </c>
      <c r="AK24" s="699">
        <v>283829.02</v>
      </c>
      <c r="AL24" s="699"/>
      <c r="AM24" s="307">
        <f t="shared" si="22"/>
        <v>283829.02</v>
      </c>
      <c r="AN24" s="307">
        <f t="shared" si="23"/>
        <v>408575.68000000005</v>
      </c>
      <c r="AO24" s="699">
        <v>6363.6544431686052</v>
      </c>
      <c r="AP24" s="699"/>
      <c r="AQ24" s="699"/>
      <c r="AR24" s="699"/>
      <c r="AS24" s="531"/>
      <c r="AT24" s="203">
        <f t="shared" si="24"/>
        <v>414939.33444316866</v>
      </c>
      <c r="AU24" s="898">
        <f>AT24-AS24-'Schedule 3A_Income Statement'!CU40</f>
        <v>0</v>
      </c>
      <c r="AV24" s="204"/>
      <c r="AW24" s="699">
        <v>94393.77999999997</v>
      </c>
      <c r="AX24" s="699"/>
      <c r="AY24" s="307">
        <f t="shared" si="25"/>
        <v>94393.77999999997</v>
      </c>
      <c r="AZ24" s="699">
        <v>328545.49000000011</v>
      </c>
      <c r="BA24" s="699"/>
      <c r="BB24" s="307">
        <f t="shared" si="26"/>
        <v>328545.49000000011</v>
      </c>
      <c r="BC24" s="307">
        <f t="shared" si="27"/>
        <v>422939.27000000008</v>
      </c>
      <c r="BD24" s="699">
        <v>18818.257118035763</v>
      </c>
      <c r="BE24" s="699"/>
      <c r="BF24" s="699"/>
      <c r="BG24" s="699"/>
      <c r="BH24" s="531"/>
      <c r="BI24" s="203">
        <f t="shared" si="28"/>
        <v>441757.52711803582</v>
      </c>
      <c r="BJ24" s="898">
        <f>BI24-BH24-'Schedule 3A_Income Statement'!CV40</f>
        <v>0</v>
      </c>
      <c r="BL24" s="307">
        <f t="shared" si="29"/>
        <v>449433.58</v>
      </c>
      <c r="BM24" s="307">
        <f t="shared" si="0"/>
        <v>0</v>
      </c>
      <c r="BN24" s="307">
        <f t="shared" si="1"/>
        <v>449433.58</v>
      </c>
      <c r="BO24" s="307">
        <f t="shared" si="2"/>
        <v>1159086.57</v>
      </c>
      <c r="BP24" s="307">
        <f t="shared" si="3"/>
        <v>0</v>
      </c>
      <c r="BQ24" s="307">
        <f t="shared" si="4"/>
        <v>1159086.57</v>
      </c>
      <c r="BR24" s="307">
        <f t="shared" si="5"/>
        <v>1608520.15</v>
      </c>
      <c r="BS24" s="307">
        <f t="shared" si="6"/>
        <v>28906.108614996614</v>
      </c>
      <c r="BT24" s="307">
        <f t="shared" si="7"/>
        <v>0</v>
      </c>
      <c r="BU24" s="307">
        <f t="shared" si="8"/>
        <v>0</v>
      </c>
      <c r="BV24" s="307">
        <f t="shared" si="9"/>
        <v>0</v>
      </c>
      <c r="BW24" s="307">
        <f t="shared" si="10"/>
        <v>0</v>
      </c>
      <c r="BX24" s="307">
        <f t="shared" si="11"/>
        <v>1637426.2586149967</v>
      </c>
      <c r="BY24" s="307">
        <f t="shared" si="12"/>
        <v>0</v>
      </c>
    </row>
    <row r="25" spans="1:77" s="296" customFormat="1">
      <c r="A25" s="901">
        <v>8</v>
      </c>
      <c r="B25" s="104" t="s">
        <v>227</v>
      </c>
      <c r="C25" s="888" t="str">
        <f>INDEX('Medical Services Definitions'!$C$7:$C$33,MATCH($B25,'Medical Services Definitions'!$B$7:$B$33,0))</f>
        <v>Professional</v>
      </c>
      <c r="D25" s="699">
        <v>127591.03999999999</v>
      </c>
      <c r="E25" s="699"/>
      <c r="F25" s="307">
        <f t="shared" si="13"/>
        <v>127591.03999999999</v>
      </c>
      <c r="G25" s="699">
        <v>44352.25</v>
      </c>
      <c r="H25" s="699"/>
      <c r="I25" s="307">
        <f t="shared" si="14"/>
        <v>44352.25</v>
      </c>
      <c r="J25" s="307">
        <f t="shared" si="15"/>
        <v>171943.28999999998</v>
      </c>
      <c r="K25" s="699">
        <v>427.15108280906134</v>
      </c>
      <c r="L25" s="699"/>
      <c r="M25" s="699"/>
      <c r="N25" s="699"/>
      <c r="O25" s="531"/>
      <c r="P25" s="203">
        <f t="shared" si="16"/>
        <v>172370.44108280903</v>
      </c>
      <c r="Q25" s="898">
        <f>P25-O25-'Schedule 3A_Income Statement'!CS41</f>
        <v>0</v>
      </c>
      <c r="R25" s="204"/>
      <c r="S25" s="699">
        <v>142983.78999999998</v>
      </c>
      <c r="T25" s="699"/>
      <c r="U25" s="307">
        <f t="shared" si="17"/>
        <v>142983.78999999998</v>
      </c>
      <c r="V25" s="699">
        <v>35807.789999999994</v>
      </c>
      <c r="W25" s="699"/>
      <c r="X25" s="307">
        <f t="shared" si="18"/>
        <v>35807.789999999994</v>
      </c>
      <c r="Y25" s="307">
        <f t="shared" si="19"/>
        <v>178791.57999999996</v>
      </c>
      <c r="Z25" s="699">
        <v>1202.7875737072682</v>
      </c>
      <c r="AA25" s="699"/>
      <c r="AB25" s="699"/>
      <c r="AC25" s="699"/>
      <c r="AD25" s="531"/>
      <c r="AE25" s="203">
        <f t="shared" si="20"/>
        <v>179994.36757370722</v>
      </c>
      <c r="AF25" s="898">
        <f>AE25-AD25-'Schedule 3A_Income Statement'!CT41</f>
        <v>0</v>
      </c>
      <c r="AG25" s="204"/>
      <c r="AH25" s="699">
        <v>157425.02000000014</v>
      </c>
      <c r="AI25" s="699"/>
      <c r="AJ25" s="307">
        <f t="shared" si="21"/>
        <v>157425.02000000014</v>
      </c>
      <c r="AK25" s="699">
        <v>40209.67</v>
      </c>
      <c r="AL25" s="699"/>
      <c r="AM25" s="307">
        <f t="shared" si="22"/>
        <v>40209.67</v>
      </c>
      <c r="AN25" s="307">
        <f t="shared" si="23"/>
        <v>197634.69000000012</v>
      </c>
      <c r="AO25" s="699">
        <v>2946.5081412950894</v>
      </c>
      <c r="AP25" s="699"/>
      <c r="AQ25" s="699"/>
      <c r="AR25" s="699"/>
      <c r="AS25" s="531"/>
      <c r="AT25" s="203">
        <f t="shared" si="24"/>
        <v>200581.1981412952</v>
      </c>
      <c r="AU25" s="898">
        <f>AT25-AS25-'Schedule 3A_Income Statement'!CU41</f>
        <v>0</v>
      </c>
      <c r="AV25" s="204"/>
      <c r="AW25" s="699">
        <v>172790.58999999985</v>
      </c>
      <c r="AX25" s="699"/>
      <c r="AY25" s="307">
        <f t="shared" si="25"/>
        <v>172790.58999999985</v>
      </c>
      <c r="AZ25" s="699">
        <v>42500.069999999978</v>
      </c>
      <c r="BA25" s="699"/>
      <c r="BB25" s="307">
        <f t="shared" si="26"/>
        <v>42500.069999999978</v>
      </c>
      <c r="BC25" s="307">
        <f t="shared" si="27"/>
        <v>215290.65999999983</v>
      </c>
      <c r="BD25" s="699">
        <v>8706.3481915528173</v>
      </c>
      <c r="BE25" s="699"/>
      <c r="BF25" s="699"/>
      <c r="BG25" s="699"/>
      <c r="BH25" s="531"/>
      <c r="BI25" s="203">
        <f t="shared" si="28"/>
        <v>223997.00819155265</v>
      </c>
      <c r="BJ25" s="898">
        <f>BI25-BH25-'Schedule 3A_Income Statement'!CV41</f>
        <v>0</v>
      </c>
      <c r="BL25" s="307">
        <f t="shared" si="29"/>
        <v>600790.43999999994</v>
      </c>
      <c r="BM25" s="307">
        <f t="shared" si="0"/>
        <v>0</v>
      </c>
      <c r="BN25" s="307">
        <f t="shared" si="1"/>
        <v>600790.43999999994</v>
      </c>
      <c r="BO25" s="307">
        <f t="shared" si="2"/>
        <v>162869.77999999997</v>
      </c>
      <c r="BP25" s="307">
        <f t="shared" si="3"/>
        <v>0</v>
      </c>
      <c r="BQ25" s="307">
        <f t="shared" si="4"/>
        <v>162869.77999999997</v>
      </c>
      <c r="BR25" s="307">
        <f t="shared" si="5"/>
        <v>763660.21999999986</v>
      </c>
      <c r="BS25" s="307">
        <f t="shared" si="6"/>
        <v>13282.794989364236</v>
      </c>
      <c r="BT25" s="307">
        <f t="shared" si="7"/>
        <v>0</v>
      </c>
      <c r="BU25" s="307">
        <f t="shared" si="8"/>
        <v>0</v>
      </c>
      <c r="BV25" s="307">
        <f t="shared" si="9"/>
        <v>0</v>
      </c>
      <c r="BW25" s="307">
        <f t="shared" si="10"/>
        <v>0</v>
      </c>
      <c r="BX25" s="307">
        <f t="shared" si="11"/>
        <v>776943.01498936419</v>
      </c>
      <c r="BY25" s="307">
        <f t="shared" si="12"/>
        <v>0</v>
      </c>
    </row>
    <row r="26" spans="1:77" s="296" customFormat="1">
      <c r="A26" s="900">
        <v>9</v>
      </c>
      <c r="B26" s="504" t="s">
        <v>228</v>
      </c>
      <c r="C26" s="899" t="str">
        <f>INDEX('Medical Services Definitions'!$C$7:$C$33,MATCH($B26,'Medical Services Definitions'!$B$7:$B$33,0))</f>
        <v>Pharmacy</v>
      </c>
      <c r="D26" s="699">
        <v>0</v>
      </c>
      <c r="E26" s="699"/>
      <c r="F26" s="307">
        <f t="shared" si="13"/>
        <v>0</v>
      </c>
      <c r="G26" s="699">
        <v>0</v>
      </c>
      <c r="H26" s="699"/>
      <c r="I26" s="307">
        <f t="shared" si="14"/>
        <v>0</v>
      </c>
      <c r="J26" s="307">
        <f t="shared" si="15"/>
        <v>0</v>
      </c>
      <c r="K26" s="699">
        <v>0</v>
      </c>
      <c r="L26" s="699"/>
      <c r="M26" s="699"/>
      <c r="N26" s="699"/>
      <c r="O26" s="531"/>
      <c r="P26" s="203">
        <f t="shared" si="16"/>
        <v>0</v>
      </c>
      <c r="Q26" s="898">
        <f>P26-O26-'Schedule 3A_Income Statement'!CS42</f>
        <v>0</v>
      </c>
      <c r="R26" s="204"/>
      <c r="S26" s="699">
        <v>0</v>
      </c>
      <c r="T26" s="699"/>
      <c r="U26" s="307">
        <f t="shared" si="17"/>
        <v>0</v>
      </c>
      <c r="V26" s="699">
        <v>0</v>
      </c>
      <c r="W26" s="699"/>
      <c r="X26" s="307">
        <f t="shared" si="18"/>
        <v>0</v>
      </c>
      <c r="Y26" s="307">
        <f t="shared" si="19"/>
        <v>0</v>
      </c>
      <c r="Z26" s="699">
        <v>0</v>
      </c>
      <c r="AA26" s="699"/>
      <c r="AB26" s="699"/>
      <c r="AC26" s="699"/>
      <c r="AD26" s="531"/>
      <c r="AE26" s="203">
        <f t="shared" si="20"/>
        <v>0</v>
      </c>
      <c r="AF26" s="898">
        <f>AE26-AD26-'Schedule 3A_Income Statement'!CT42</f>
        <v>0</v>
      </c>
      <c r="AG26" s="204"/>
      <c r="AH26" s="699">
        <v>0</v>
      </c>
      <c r="AI26" s="699"/>
      <c r="AJ26" s="307">
        <f t="shared" si="21"/>
        <v>0</v>
      </c>
      <c r="AK26" s="699">
        <v>0</v>
      </c>
      <c r="AL26" s="699"/>
      <c r="AM26" s="307">
        <f t="shared" si="22"/>
        <v>0</v>
      </c>
      <c r="AN26" s="307">
        <f t="shared" si="23"/>
        <v>0</v>
      </c>
      <c r="AO26" s="699">
        <v>0</v>
      </c>
      <c r="AP26" s="699"/>
      <c r="AQ26" s="699"/>
      <c r="AR26" s="699"/>
      <c r="AS26" s="531"/>
      <c r="AT26" s="203">
        <f t="shared" si="24"/>
        <v>0</v>
      </c>
      <c r="AU26" s="898">
        <f>AT26-AS26-'Schedule 3A_Income Statement'!CU42</f>
        <v>0</v>
      </c>
      <c r="AV26" s="204"/>
      <c r="AW26" s="699">
        <v>0</v>
      </c>
      <c r="AX26" s="699"/>
      <c r="AY26" s="307">
        <f t="shared" si="25"/>
        <v>0</v>
      </c>
      <c r="AZ26" s="699">
        <v>0</v>
      </c>
      <c r="BA26" s="699"/>
      <c r="BB26" s="307">
        <f t="shared" si="26"/>
        <v>0</v>
      </c>
      <c r="BC26" s="307">
        <f t="shared" si="27"/>
        <v>0</v>
      </c>
      <c r="BD26" s="699">
        <v>0</v>
      </c>
      <c r="BE26" s="699"/>
      <c r="BF26" s="699"/>
      <c r="BG26" s="699"/>
      <c r="BH26" s="531"/>
      <c r="BI26" s="203">
        <f t="shared" si="28"/>
        <v>0</v>
      </c>
      <c r="BJ26" s="898">
        <f>BI26-BH26-'Schedule 3A_Income Statement'!CV42</f>
        <v>0</v>
      </c>
      <c r="BL26" s="307">
        <f t="shared" si="29"/>
        <v>0</v>
      </c>
      <c r="BM26" s="307">
        <f t="shared" si="0"/>
        <v>0</v>
      </c>
      <c r="BN26" s="307">
        <f t="shared" si="1"/>
        <v>0</v>
      </c>
      <c r="BO26" s="307">
        <f t="shared" si="2"/>
        <v>0</v>
      </c>
      <c r="BP26" s="307">
        <f t="shared" si="3"/>
        <v>0</v>
      </c>
      <c r="BQ26" s="307">
        <f t="shared" si="4"/>
        <v>0</v>
      </c>
      <c r="BR26" s="307">
        <f t="shared" si="5"/>
        <v>0</v>
      </c>
      <c r="BS26" s="307">
        <f t="shared" si="6"/>
        <v>0</v>
      </c>
      <c r="BT26" s="307">
        <f t="shared" si="7"/>
        <v>0</v>
      </c>
      <c r="BU26" s="307">
        <f t="shared" si="8"/>
        <v>0</v>
      </c>
      <c r="BV26" s="307">
        <f t="shared" si="9"/>
        <v>0</v>
      </c>
      <c r="BW26" s="307">
        <f t="shared" si="10"/>
        <v>0</v>
      </c>
      <c r="BX26" s="307">
        <f t="shared" si="11"/>
        <v>0</v>
      </c>
      <c r="BY26" s="307">
        <f t="shared" si="12"/>
        <v>0</v>
      </c>
    </row>
    <row r="27" spans="1:77" s="296" customFormat="1">
      <c r="A27" s="901" t="s">
        <v>504</v>
      </c>
      <c r="B27" s="504" t="s">
        <v>230</v>
      </c>
      <c r="C27" s="888" t="str">
        <f>INDEX('Medical Services Definitions'!$C$7:$C$33,MATCH($B27,'Medical Services Definitions'!$B$7:$B$33,0))</f>
        <v>Pharmacy</v>
      </c>
      <c r="D27" s="699">
        <v>14107599.65</v>
      </c>
      <c r="E27" s="699"/>
      <c r="F27" s="307">
        <f t="shared" si="13"/>
        <v>14107599.65</v>
      </c>
      <c r="G27" s="699">
        <v>0</v>
      </c>
      <c r="H27" s="699"/>
      <c r="I27" s="307">
        <f t="shared" si="14"/>
        <v>0</v>
      </c>
      <c r="J27" s="307">
        <f t="shared" si="15"/>
        <v>14107599.65</v>
      </c>
      <c r="K27" s="699">
        <v>0</v>
      </c>
      <c r="L27" s="699"/>
      <c r="M27" s="699"/>
      <c r="N27" s="699"/>
      <c r="O27" s="531"/>
      <c r="P27" s="203">
        <f t="shared" si="16"/>
        <v>14107599.65</v>
      </c>
      <c r="Q27" s="898">
        <f>P27-O27-'Schedule 3A_Income Statement'!CS43</f>
        <v>0</v>
      </c>
      <c r="R27" s="204"/>
      <c r="S27" s="699">
        <v>15684312.859999999</v>
      </c>
      <c r="T27" s="699"/>
      <c r="U27" s="307">
        <f t="shared" si="17"/>
        <v>15684312.859999999</v>
      </c>
      <c r="V27" s="699">
        <v>0</v>
      </c>
      <c r="W27" s="699"/>
      <c r="X27" s="307">
        <f t="shared" si="18"/>
        <v>0</v>
      </c>
      <c r="Y27" s="307">
        <f t="shared" si="19"/>
        <v>15684312.859999999</v>
      </c>
      <c r="Z27" s="699">
        <v>0</v>
      </c>
      <c r="AA27" s="699"/>
      <c r="AB27" s="699"/>
      <c r="AC27" s="699"/>
      <c r="AD27" s="531"/>
      <c r="AE27" s="203">
        <f t="shared" si="20"/>
        <v>15684312.859999999</v>
      </c>
      <c r="AF27" s="898">
        <f>AE27-AD27-'Schedule 3A_Income Statement'!CT43</f>
        <v>0</v>
      </c>
      <c r="AG27" s="204"/>
      <c r="AH27" s="699">
        <v>17064505.609999999</v>
      </c>
      <c r="AI27" s="699"/>
      <c r="AJ27" s="307">
        <f t="shared" si="21"/>
        <v>17064505.609999999</v>
      </c>
      <c r="AK27" s="699">
        <v>0</v>
      </c>
      <c r="AL27" s="699"/>
      <c r="AM27" s="307">
        <f t="shared" si="22"/>
        <v>0</v>
      </c>
      <c r="AN27" s="307">
        <f t="shared" si="23"/>
        <v>17064505.609999999</v>
      </c>
      <c r="AO27" s="699">
        <v>0</v>
      </c>
      <c r="AP27" s="699"/>
      <c r="AQ27" s="699"/>
      <c r="AR27" s="699"/>
      <c r="AS27" s="531"/>
      <c r="AT27" s="203">
        <f t="shared" si="24"/>
        <v>17064505.609999999</v>
      </c>
      <c r="AU27" s="898">
        <f>AT27-AS27-'Schedule 3A_Income Statement'!CU43</f>
        <v>0</v>
      </c>
      <c r="AV27" s="204"/>
      <c r="AW27" s="699">
        <v>19757594.560000002</v>
      </c>
      <c r="AX27" s="699"/>
      <c r="AY27" s="307">
        <f t="shared" si="25"/>
        <v>19757594.560000002</v>
      </c>
      <c r="AZ27" s="699">
        <v>0</v>
      </c>
      <c r="BA27" s="699"/>
      <c r="BB27" s="307">
        <f t="shared" si="26"/>
        <v>0</v>
      </c>
      <c r="BC27" s="307">
        <f t="shared" si="27"/>
        <v>19757594.560000002</v>
      </c>
      <c r="BD27" s="699">
        <v>0</v>
      </c>
      <c r="BE27" s="699"/>
      <c r="BF27" s="699"/>
      <c r="BG27" s="699"/>
      <c r="BH27" s="531"/>
      <c r="BI27" s="203">
        <f t="shared" si="28"/>
        <v>19757594.560000002</v>
      </c>
      <c r="BJ27" s="898">
        <f>BI27-BH27-'Schedule 3A_Income Statement'!CV43</f>
        <v>0</v>
      </c>
      <c r="BL27" s="307">
        <f t="shared" si="29"/>
        <v>66614012.68</v>
      </c>
      <c r="BM27" s="307">
        <f t="shared" si="0"/>
        <v>0</v>
      </c>
      <c r="BN27" s="307">
        <f t="shared" si="1"/>
        <v>66614012.68</v>
      </c>
      <c r="BO27" s="307">
        <f t="shared" si="2"/>
        <v>0</v>
      </c>
      <c r="BP27" s="307">
        <f t="shared" si="3"/>
        <v>0</v>
      </c>
      <c r="BQ27" s="307">
        <f t="shared" si="4"/>
        <v>0</v>
      </c>
      <c r="BR27" s="307">
        <f t="shared" si="5"/>
        <v>66614012.68</v>
      </c>
      <c r="BS27" s="307">
        <f t="shared" si="6"/>
        <v>0</v>
      </c>
      <c r="BT27" s="307">
        <f t="shared" si="7"/>
        <v>0</v>
      </c>
      <c r="BU27" s="307">
        <f t="shared" si="8"/>
        <v>0</v>
      </c>
      <c r="BV27" s="307">
        <f t="shared" si="9"/>
        <v>0</v>
      </c>
      <c r="BW27" s="307">
        <f t="shared" si="10"/>
        <v>0</v>
      </c>
      <c r="BX27" s="307">
        <f t="shared" si="11"/>
        <v>66614012.68</v>
      </c>
      <c r="BY27" s="307">
        <f t="shared" si="12"/>
        <v>0</v>
      </c>
    </row>
    <row r="28" spans="1:77" s="296" customFormat="1">
      <c r="A28" s="901" t="s">
        <v>506</v>
      </c>
      <c r="B28" s="502" t="s">
        <v>233</v>
      </c>
      <c r="C28" s="888" t="str">
        <f>INDEX('Medical Services Definitions'!$C$7:$C$33,MATCH($B28,'Medical Services Definitions'!$B$7:$B$33,0))</f>
        <v>Exclude</v>
      </c>
      <c r="D28" s="699">
        <v>11304576.3824783</v>
      </c>
      <c r="E28" s="699"/>
      <c r="F28" s="307">
        <f t="shared" si="13"/>
        <v>11304576.3824783</v>
      </c>
      <c r="G28" s="699">
        <v>0</v>
      </c>
      <c r="H28" s="699"/>
      <c r="I28" s="307">
        <f t="shared" si="14"/>
        <v>0</v>
      </c>
      <c r="J28" s="307">
        <f t="shared" si="15"/>
        <v>11304576.3824783</v>
      </c>
      <c r="K28" s="699">
        <v>0</v>
      </c>
      <c r="L28" s="699"/>
      <c r="M28" s="699"/>
      <c r="N28" s="699"/>
      <c r="O28" s="531"/>
      <c r="P28" s="203">
        <f t="shared" si="16"/>
        <v>11304576.3824783</v>
      </c>
      <c r="Q28" s="898">
        <f>P28-O28-'Schedule 3A_Income Statement'!CS44</f>
        <v>0</v>
      </c>
      <c r="R28" s="204"/>
      <c r="S28" s="699">
        <v>12584876.103436541</v>
      </c>
      <c r="T28" s="699"/>
      <c r="U28" s="307">
        <f t="shared" si="17"/>
        <v>12584876.103436541</v>
      </c>
      <c r="V28" s="699">
        <v>0</v>
      </c>
      <c r="W28" s="699"/>
      <c r="X28" s="307">
        <f t="shared" si="18"/>
        <v>0</v>
      </c>
      <c r="Y28" s="307">
        <f t="shared" si="19"/>
        <v>12584876.103436541</v>
      </c>
      <c r="Z28" s="699">
        <v>0</v>
      </c>
      <c r="AA28" s="699"/>
      <c r="AB28" s="699"/>
      <c r="AC28" s="699"/>
      <c r="AD28" s="531"/>
      <c r="AE28" s="203">
        <f t="shared" si="20"/>
        <v>12584876.103436541</v>
      </c>
      <c r="AF28" s="898">
        <f>AE28-AD28-'Schedule 3A_Income Statement'!CT44</f>
        <v>0</v>
      </c>
      <c r="AG28" s="204"/>
      <c r="AH28" s="699">
        <v>13676493.122448448</v>
      </c>
      <c r="AI28" s="699"/>
      <c r="AJ28" s="307">
        <f t="shared" si="21"/>
        <v>13676493.122448448</v>
      </c>
      <c r="AK28" s="699">
        <v>0</v>
      </c>
      <c r="AL28" s="699"/>
      <c r="AM28" s="307">
        <f t="shared" si="22"/>
        <v>0</v>
      </c>
      <c r="AN28" s="307">
        <f t="shared" si="23"/>
        <v>13676493.122448448</v>
      </c>
      <c r="AO28" s="699">
        <v>0</v>
      </c>
      <c r="AP28" s="699"/>
      <c r="AQ28" s="699"/>
      <c r="AR28" s="699"/>
      <c r="AS28" s="531"/>
      <c r="AT28" s="203">
        <f t="shared" si="24"/>
        <v>13676493.122448448</v>
      </c>
      <c r="AU28" s="898">
        <f>AT28-AS28-'Schedule 3A_Income Statement'!CU44</f>
        <v>0</v>
      </c>
      <c r="AV28" s="204"/>
      <c r="AW28" s="699">
        <v>15834289.931385245</v>
      </c>
      <c r="AX28" s="699"/>
      <c r="AY28" s="307">
        <f t="shared" si="25"/>
        <v>15834289.931385245</v>
      </c>
      <c r="AZ28" s="699">
        <v>0</v>
      </c>
      <c r="BA28" s="699"/>
      <c r="BB28" s="307">
        <f t="shared" si="26"/>
        <v>0</v>
      </c>
      <c r="BC28" s="307">
        <f t="shared" si="27"/>
        <v>15834289.931385245</v>
      </c>
      <c r="BD28" s="699">
        <v>0</v>
      </c>
      <c r="BE28" s="699"/>
      <c r="BF28" s="699"/>
      <c r="BG28" s="699"/>
      <c r="BH28" s="531"/>
      <c r="BI28" s="203">
        <f t="shared" si="28"/>
        <v>15834289.931385245</v>
      </c>
      <c r="BJ28" s="898">
        <f>BI28-BH28-'Schedule 3A_Income Statement'!CV44</f>
        <v>0</v>
      </c>
      <c r="BL28" s="307">
        <f t="shared" si="29"/>
        <v>53400235.539748535</v>
      </c>
      <c r="BM28" s="307">
        <f t="shared" si="0"/>
        <v>0</v>
      </c>
      <c r="BN28" s="307">
        <f t="shared" si="1"/>
        <v>53400235.539748535</v>
      </c>
      <c r="BO28" s="307">
        <f t="shared" si="2"/>
        <v>0</v>
      </c>
      <c r="BP28" s="307">
        <f t="shared" si="3"/>
        <v>0</v>
      </c>
      <c r="BQ28" s="307">
        <f t="shared" si="4"/>
        <v>0</v>
      </c>
      <c r="BR28" s="307">
        <f t="shared" si="5"/>
        <v>53400235.539748535</v>
      </c>
      <c r="BS28" s="307">
        <f t="shared" si="6"/>
        <v>0</v>
      </c>
      <c r="BT28" s="307">
        <f t="shared" si="7"/>
        <v>0</v>
      </c>
      <c r="BU28" s="307">
        <f t="shared" si="8"/>
        <v>0</v>
      </c>
      <c r="BV28" s="307">
        <f t="shared" si="9"/>
        <v>0</v>
      </c>
      <c r="BW28" s="307">
        <f t="shared" si="10"/>
        <v>0</v>
      </c>
      <c r="BX28" s="307">
        <f t="shared" si="11"/>
        <v>53400235.539748535</v>
      </c>
      <c r="BY28" s="307">
        <f t="shared" si="12"/>
        <v>0</v>
      </c>
    </row>
    <row r="29" spans="1:77" s="296" customFormat="1">
      <c r="A29" s="901" t="s">
        <v>509</v>
      </c>
      <c r="B29" s="502" t="s">
        <v>236</v>
      </c>
      <c r="C29" s="888" t="str">
        <f>INDEX('Medical Services Definitions'!$C$7:$C$33,MATCH($B29,'Medical Services Definitions'!$B$7:$B$33,0))</f>
        <v>Pharmacy</v>
      </c>
      <c r="D29" s="699">
        <v>0</v>
      </c>
      <c r="E29" s="699"/>
      <c r="F29" s="307">
        <f t="shared" si="13"/>
        <v>0</v>
      </c>
      <c r="G29" s="699">
        <v>229679.24</v>
      </c>
      <c r="H29" s="699"/>
      <c r="I29" s="307">
        <f t="shared" si="14"/>
        <v>229679.24</v>
      </c>
      <c r="J29" s="307">
        <f t="shared" si="15"/>
        <v>229679.24</v>
      </c>
      <c r="K29" s="699">
        <v>0</v>
      </c>
      <c r="L29" s="699"/>
      <c r="M29" s="699"/>
      <c r="N29" s="699"/>
      <c r="O29" s="531"/>
      <c r="P29" s="203">
        <f t="shared" si="16"/>
        <v>229679.24</v>
      </c>
      <c r="Q29" s="898">
        <f>P29-O29-'Schedule 3A_Income Statement'!CS45</f>
        <v>0</v>
      </c>
      <c r="R29" s="204"/>
      <c r="S29" s="699">
        <v>0</v>
      </c>
      <c r="T29" s="699"/>
      <c r="U29" s="307">
        <f t="shared" si="17"/>
        <v>0</v>
      </c>
      <c r="V29" s="699">
        <v>196986.98</v>
      </c>
      <c r="W29" s="699"/>
      <c r="X29" s="307">
        <f t="shared" si="18"/>
        <v>196986.98</v>
      </c>
      <c r="Y29" s="307">
        <f t="shared" si="19"/>
        <v>196986.98</v>
      </c>
      <c r="Z29" s="699">
        <v>0</v>
      </c>
      <c r="AA29" s="699"/>
      <c r="AB29" s="699"/>
      <c r="AC29" s="699"/>
      <c r="AD29" s="531"/>
      <c r="AE29" s="203">
        <f t="shared" si="20"/>
        <v>196986.98</v>
      </c>
      <c r="AF29" s="898">
        <f>AE29-AD29-'Schedule 3A_Income Statement'!CT45</f>
        <v>0</v>
      </c>
      <c r="AG29" s="204"/>
      <c r="AH29" s="699">
        <v>0</v>
      </c>
      <c r="AI29" s="699"/>
      <c r="AJ29" s="307">
        <f t="shared" si="21"/>
        <v>0</v>
      </c>
      <c r="AK29" s="699">
        <v>188469.74000000011</v>
      </c>
      <c r="AL29" s="699"/>
      <c r="AM29" s="307">
        <f t="shared" si="22"/>
        <v>188469.74000000011</v>
      </c>
      <c r="AN29" s="307">
        <f t="shared" si="23"/>
        <v>188469.74000000011</v>
      </c>
      <c r="AO29" s="699">
        <v>0</v>
      </c>
      <c r="AP29" s="699"/>
      <c r="AQ29" s="699"/>
      <c r="AR29" s="699"/>
      <c r="AS29" s="531"/>
      <c r="AT29" s="203">
        <f t="shared" si="24"/>
        <v>188469.74000000011</v>
      </c>
      <c r="AU29" s="898">
        <f>AT29-AS29-'Schedule 3A_Income Statement'!CU45</f>
        <v>0</v>
      </c>
      <c r="AV29" s="204"/>
      <c r="AW29" s="699">
        <v>0</v>
      </c>
      <c r="AX29" s="699"/>
      <c r="AY29" s="307">
        <f t="shared" si="25"/>
        <v>0</v>
      </c>
      <c r="AZ29" s="699">
        <v>174383.07999999996</v>
      </c>
      <c r="BA29" s="699"/>
      <c r="BB29" s="307">
        <f t="shared" si="26"/>
        <v>174383.07999999996</v>
      </c>
      <c r="BC29" s="307">
        <f t="shared" si="27"/>
        <v>174383.07999999996</v>
      </c>
      <c r="BD29" s="699">
        <v>0</v>
      </c>
      <c r="BE29" s="699"/>
      <c r="BF29" s="699"/>
      <c r="BG29" s="699"/>
      <c r="BH29" s="531"/>
      <c r="BI29" s="203">
        <f t="shared" si="28"/>
        <v>174383.07999999996</v>
      </c>
      <c r="BJ29" s="898">
        <f>BI29-BH29-'Schedule 3A_Income Statement'!CV45</f>
        <v>0</v>
      </c>
      <c r="BL29" s="307">
        <f t="shared" si="29"/>
        <v>0</v>
      </c>
      <c r="BM29" s="307">
        <f t="shared" si="0"/>
        <v>0</v>
      </c>
      <c r="BN29" s="307">
        <f t="shared" si="1"/>
        <v>0</v>
      </c>
      <c r="BO29" s="307">
        <f t="shared" si="2"/>
        <v>789519.04</v>
      </c>
      <c r="BP29" s="307">
        <f t="shared" si="3"/>
        <v>0</v>
      </c>
      <c r="BQ29" s="307">
        <f t="shared" si="4"/>
        <v>789519.04</v>
      </c>
      <c r="BR29" s="307">
        <f t="shared" si="5"/>
        <v>789519.04</v>
      </c>
      <c r="BS29" s="307">
        <f t="shared" si="6"/>
        <v>0</v>
      </c>
      <c r="BT29" s="307">
        <f t="shared" si="7"/>
        <v>0</v>
      </c>
      <c r="BU29" s="307">
        <f t="shared" si="8"/>
        <v>0</v>
      </c>
      <c r="BV29" s="307">
        <f t="shared" si="9"/>
        <v>0</v>
      </c>
      <c r="BW29" s="307">
        <f t="shared" si="10"/>
        <v>0</v>
      </c>
      <c r="BX29" s="307">
        <f t="shared" si="11"/>
        <v>789519.04</v>
      </c>
      <c r="BY29" s="307">
        <f t="shared" si="12"/>
        <v>0</v>
      </c>
    </row>
    <row r="30" spans="1:77" s="296" customFormat="1">
      <c r="A30" s="901" t="s">
        <v>511</v>
      </c>
      <c r="B30" s="502" t="s">
        <v>238</v>
      </c>
      <c r="C30" s="888" t="str">
        <f>INDEX('Medical Services Definitions'!$C$7:$C$33,MATCH($B30,'Medical Services Definitions'!$B$7:$B$33,0))</f>
        <v>Exclude</v>
      </c>
      <c r="D30" s="699">
        <v>0</v>
      </c>
      <c r="E30" s="699"/>
      <c r="F30" s="307">
        <f t="shared" si="13"/>
        <v>0</v>
      </c>
      <c r="G30" s="699">
        <v>184044.52752170101</v>
      </c>
      <c r="H30" s="699"/>
      <c r="I30" s="307">
        <f t="shared" si="14"/>
        <v>184044.52752170101</v>
      </c>
      <c r="J30" s="307">
        <f t="shared" si="15"/>
        <v>184044.52752170101</v>
      </c>
      <c r="K30" s="699">
        <v>0</v>
      </c>
      <c r="L30" s="699"/>
      <c r="M30" s="699"/>
      <c r="N30" s="699"/>
      <c r="O30" s="531"/>
      <c r="P30" s="203">
        <f t="shared" si="16"/>
        <v>184044.52752170101</v>
      </c>
      <c r="Q30" s="898">
        <f>P30-O30-'Schedule 3A_Income Statement'!CS46</f>
        <v>0</v>
      </c>
      <c r="R30" s="204"/>
      <c r="S30" s="699">
        <v>0</v>
      </c>
      <c r="T30" s="699"/>
      <c r="U30" s="307">
        <f t="shared" si="17"/>
        <v>0</v>
      </c>
      <c r="V30" s="699">
        <v>152598.25656345984</v>
      </c>
      <c r="W30" s="699"/>
      <c r="X30" s="307">
        <f t="shared" si="18"/>
        <v>152598.25656345984</v>
      </c>
      <c r="Y30" s="307">
        <f t="shared" si="19"/>
        <v>152598.25656345984</v>
      </c>
      <c r="Z30" s="699">
        <v>0</v>
      </c>
      <c r="AA30" s="699"/>
      <c r="AB30" s="699"/>
      <c r="AC30" s="699"/>
      <c r="AD30" s="531"/>
      <c r="AE30" s="203">
        <f t="shared" si="20"/>
        <v>152598.25656345984</v>
      </c>
      <c r="AF30" s="898">
        <f>AE30-AD30-'Schedule 3A_Income Statement'!CT46</f>
        <v>0</v>
      </c>
      <c r="AG30" s="204"/>
      <c r="AH30" s="699">
        <v>0</v>
      </c>
      <c r="AI30" s="699"/>
      <c r="AJ30" s="307">
        <f t="shared" si="21"/>
        <v>0</v>
      </c>
      <c r="AK30" s="699">
        <v>143991.55755155438</v>
      </c>
      <c r="AL30" s="699"/>
      <c r="AM30" s="307">
        <f t="shared" si="22"/>
        <v>143991.55755155438</v>
      </c>
      <c r="AN30" s="307">
        <f t="shared" si="23"/>
        <v>143991.55755155438</v>
      </c>
      <c r="AO30" s="699">
        <v>0</v>
      </c>
      <c r="AP30" s="699"/>
      <c r="AQ30" s="699"/>
      <c r="AR30" s="699"/>
      <c r="AS30" s="531"/>
      <c r="AT30" s="203">
        <f t="shared" si="24"/>
        <v>143991.55755155438</v>
      </c>
      <c r="AU30" s="898">
        <f>AT30-AS30-'Schedule 3A_Income Statement'!CU46</f>
        <v>0</v>
      </c>
      <c r="AV30" s="204"/>
      <c r="AW30" s="699">
        <v>0</v>
      </c>
      <c r="AX30" s="699"/>
      <c r="AY30" s="307">
        <f t="shared" si="25"/>
        <v>0</v>
      </c>
      <c r="AZ30" s="699">
        <v>127883.49861475389</v>
      </c>
      <c r="BA30" s="699"/>
      <c r="BB30" s="307">
        <f t="shared" si="26"/>
        <v>127883.49861475389</v>
      </c>
      <c r="BC30" s="307">
        <f t="shared" si="27"/>
        <v>127883.49861475389</v>
      </c>
      <c r="BD30" s="699">
        <v>0</v>
      </c>
      <c r="BE30" s="699"/>
      <c r="BF30" s="699"/>
      <c r="BG30" s="699"/>
      <c r="BH30" s="531"/>
      <c r="BI30" s="203">
        <f t="shared" si="28"/>
        <v>127883.49861475389</v>
      </c>
      <c r="BJ30" s="898">
        <f>BI30-BH30-'Schedule 3A_Income Statement'!CV46</f>
        <v>0</v>
      </c>
      <c r="BL30" s="307">
        <f t="shared" si="29"/>
        <v>0</v>
      </c>
      <c r="BM30" s="307">
        <f t="shared" si="0"/>
        <v>0</v>
      </c>
      <c r="BN30" s="307">
        <f t="shared" si="1"/>
        <v>0</v>
      </c>
      <c r="BO30" s="307">
        <f t="shared" si="2"/>
        <v>608517.84025146905</v>
      </c>
      <c r="BP30" s="307">
        <f t="shared" si="3"/>
        <v>0</v>
      </c>
      <c r="BQ30" s="307">
        <f t="shared" si="4"/>
        <v>608517.84025146905</v>
      </c>
      <c r="BR30" s="307">
        <f t="shared" si="5"/>
        <v>608517.84025146905</v>
      </c>
      <c r="BS30" s="307">
        <f t="shared" si="6"/>
        <v>0</v>
      </c>
      <c r="BT30" s="307">
        <f t="shared" si="7"/>
        <v>0</v>
      </c>
      <c r="BU30" s="307">
        <f t="shared" si="8"/>
        <v>0</v>
      </c>
      <c r="BV30" s="307">
        <f t="shared" si="9"/>
        <v>0</v>
      </c>
      <c r="BW30" s="307">
        <f t="shared" si="10"/>
        <v>0</v>
      </c>
      <c r="BX30" s="307">
        <f t="shared" si="11"/>
        <v>608517.84025146905</v>
      </c>
      <c r="BY30" s="307">
        <f t="shared" si="12"/>
        <v>0</v>
      </c>
    </row>
    <row r="31" spans="1:77" s="296" customFormat="1">
      <c r="A31" s="900">
        <v>12</v>
      </c>
      <c r="B31" s="104" t="s">
        <v>239</v>
      </c>
      <c r="C31" s="888" t="str">
        <f>INDEX('Medical Services Definitions'!$C$7:$C$33,MATCH($B31,'Medical Services Definitions'!$B$7:$B$33,0))</f>
        <v>Outpatient</v>
      </c>
      <c r="D31" s="699">
        <v>172555.18999999997</v>
      </c>
      <c r="E31" s="699"/>
      <c r="F31" s="307">
        <f t="shared" si="13"/>
        <v>172555.18999999997</v>
      </c>
      <c r="G31" s="699">
        <v>75535.61</v>
      </c>
      <c r="H31" s="699"/>
      <c r="I31" s="307">
        <f t="shared" si="14"/>
        <v>75535.61</v>
      </c>
      <c r="J31" s="307">
        <f t="shared" si="15"/>
        <v>248090.8</v>
      </c>
      <c r="K31" s="699">
        <v>623.7604666199768</v>
      </c>
      <c r="L31" s="699"/>
      <c r="M31" s="699"/>
      <c r="N31" s="699"/>
      <c r="O31" s="531"/>
      <c r="P31" s="203">
        <f t="shared" si="16"/>
        <v>248714.56046661997</v>
      </c>
      <c r="Q31" s="898">
        <f>P31-O31-'Schedule 3A_Income Statement'!CS47</f>
        <v>0</v>
      </c>
      <c r="R31" s="204"/>
      <c r="S31" s="699">
        <v>212224.53000000006</v>
      </c>
      <c r="T31" s="699"/>
      <c r="U31" s="307">
        <f t="shared" si="17"/>
        <v>212224.53000000006</v>
      </c>
      <c r="V31" s="699">
        <v>57827.790000000023</v>
      </c>
      <c r="W31" s="699"/>
      <c r="X31" s="307">
        <f t="shared" si="18"/>
        <v>57827.790000000023</v>
      </c>
      <c r="Y31" s="307">
        <f t="shared" si="19"/>
        <v>270052.32000000007</v>
      </c>
      <c r="Z31" s="699">
        <v>1759.7199942289735</v>
      </c>
      <c r="AA31" s="699"/>
      <c r="AB31" s="699"/>
      <c r="AC31" s="699"/>
      <c r="AD31" s="531"/>
      <c r="AE31" s="203">
        <f t="shared" si="20"/>
        <v>271812.03999422904</v>
      </c>
      <c r="AF31" s="898">
        <f>AE31-AD31-'Schedule 3A_Income Statement'!CT47</f>
        <v>0</v>
      </c>
      <c r="AG31" s="204"/>
      <c r="AH31" s="699">
        <v>232568.7</v>
      </c>
      <c r="AI31" s="699"/>
      <c r="AJ31" s="307">
        <f t="shared" si="21"/>
        <v>232568.7</v>
      </c>
      <c r="AK31" s="699">
        <v>63109.34</v>
      </c>
      <c r="AL31" s="699"/>
      <c r="AM31" s="307">
        <f t="shared" si="22"/>
        <v>63109.34</v>
      </c>
      <c r="AN31" s="307">
        <f t="shared" si="23"/>
        <v>295678.04000000004</v>
      </c>
      <c r="AO31" s="699">
        <v>4343.5525862259237</v>
      </c>
      <c r="AP31" s="699"/>
      <c r="AQ31" s="699"/>
      <c r="AR31" s="699"/>
      <c r="AS31" s="531"/>
      <c r="AT31" s="203">
        <f t="shared" si="24"/>
        <v>300021.59258622595</v>
      </c>
      <c r="AU31" s="898">
        <f>AT31-AS31-'Schedule 3A_Income Statement'!CU47</f>
        <v>0</v>
      </c>
      <c r="AV31" s="204"/>
      <c r="AW31" s="699">
        <v>299268.64999999979</v>
      </c>
      <c r="AX31" s="699"/>
      <c r="AY31" s="307">
        <f t="shared" si="25"/>
        <v>299268.64999999979</v>
      </c>
      <c r="AZ31" s="699">
        <v>78932.09</v>
      </c>
      <c r="BA31" s="699"/>
      <c r="BB31" s="307">
        <f t="shared" si="26"/>
        <v>78932.09</v>
      </c>
      <c r="BC31" s="307">
        <f t="shared" si="27"/>
        <v>378200.73999999976</v>
      </c>
      <c r="BD31" s="699">
        <v>14961.319646172589</v>
      </c>
      <c r="BE31" s="699"/>
      <c r="BF31" s="699"/>
      <c r="BG31" s="699"/>
      <c r="BH31" s="531"/>
      <c r="BI31" s="203">
        <f t="shared" si="28"/>
        <v>393162.05964617233</v>
      </c>
      <c r="BJ31" s="898">
        <f>BI31-BH31-'Schedule 3A_Income Statement'!CV47</f>
        <v>0</v>
      </c>
      <c r="BL31" s="307">
        <f t="shared" si="29"/>
        <v>916617.06999999983</v>
      </c>
      <c r="BM31" s="307">
        <f t="shared" si="0"/>
        <v>0</v>
      </c>
      <c r="BN31" s="307">
        <f t="shared" si="1"/>
        <v>916617.06999999983</v>
      </c>
      <c r="BO31" s="307">
        <f t="shared" si="2"/>
        <v>275404.83</v>
      </c>
      <c r="BP31" s="307">
        <f t="shared" si="3"/>
        <v>0</v>
      </c>
      <c r="BQ31" s="307">
        <f t="shared" si="4"/>
        <v>275404.83</v>
      </c>
      <c r="BR31" s="307">
        <f t="shared" si="5"/>
        <v>1192021.8999999999</v>
      </c>
      <c r="BS31" s="307">
        <f t="shared" si="6"/>
        <v>21688.352693247463</v>
      </c>
      <c r="BT31" s="307">
        <f t="shared" si="7"/>
        <v>0</v>
      </c>
      <c r="BU31" s="307">
        <f t="shared" si="8"/>
        <v>0</v>
      </c>
      <c r="BV31" s="307">
        <f t="shared" si="9"/>
        <v>0</v>
      </c>
      <c r="BW31" s="307">
        <f t="shared" si="10"/>
        <v>0</v>
      </c>
      <c r="BX31" s="307">
        <f t="shared" si="11"/>
        <v>1213710.2526932473</v>
      </c>
      <c r="BY31" s="307">
        <f t="shared" si="12"/>
        <v>0</v>
      </c>
    </row>
    <row r="32" spans="1:77" s="296" customFormat="1">
      <c r="A32" s="901">
        <v>13</v>
      </c>
      <c r="B32" s="106" t="s">
        <v>240</v>
      </c>
      <c r="C32" s="899" t="str">
        <f>INDEX('Medical Services Definitions'!$C$7:$C$33,MATCH($B32,'Medical Services Definitions'!$B$7:$B$33,0))</f>
        <v>Long Term</v>
      </c>
      <c r="D32" s="699">
        <v>649605.65</v>
      </c>
      <c r="E32" s="699"/>
      <c r="F32" s="307">
        <f t="shared" si="13"/>
        <v>649605.65</v>
      </c>
      <c r="G32" s="699">
        <v>671993.83999999985</v>
      </c>
      <c r="H32" s="699"/>
      <c r="I32" s="307">
        <f t="shared" si="14"/>
        <v>671993.83999999985</v>
      </c>
      <c r="J32" s="307">
        <f t="shared" si="15"/>
        <v>1321599.4899999998</v>
      </c>
      <c r="K32" s="699">
        <v>2668.8793299609097</v>
      </c>
      <c r="L32" s="699"/>
      <c r="M32" s="699"/>
      <c r="N32" s="699"/>
      <c r="O32" s="531"/>
      <c r="P32" s="203">
        <f t="shared" si="16"/>
        <v>1324268.3693299606</v>
      </c>
      <c r="Q32" s="898">
        <f>P32-O32-'Schedule 3A_Income Statement'!CS48</f>
        <v>0</v>
      </c>
      <c r="R32" s="204"/>
      <c r="S32" s="699">
        <v>626086.19999999984</v>
      </c>
      <c r="T32" s="699"/>
      <c r="U32" s="307">
        <f t="shared" si="17"/>
        <v>626086.19999999984</v>
      </c>
      <c r="V32" s="699">
        <v>717233.33000000007</v>
      </c>
      <c r="W32" s="699"/>
      <c r="X32" s="307">
        <f t="shared" si="18"/>
        <v>717233.33000000007</v>
      </c>
      <c r="Y32" s="307">
        <f t="shared" si="19"/>
        <v>1343319.5299999998</v>
      </c>
      <c r="Z32" s="699">
        <v>7656.0640584192006</v>
      </c>
      <c r="AA32" s="699"/>
      <c r="AB32" s="699"/>
      <c r="AC32" s="699"/>
      <c r="AD32" s="531"/>
      <c r="AE32" s="203">
        <f t="shared" si="20"/>
        <v>1350975.5940584191</v>
      </c>
      <c r="AF32" s="898">
        <f>AE32-AD32-'Schedule 3A_Income Statement'!CT48</f>
        <v>0</v>
      </c>
      <c r="AG32" s="204"/>
      <c r="AH32" s="699">
        <v>629424.74999999977</v>
      </c>
      <c r="AI32" s="699"/>
      <c r="AJ32" s="307">
        <f t="shared" si="21"/>
        <v>629424.74999999977</v>
      </c>
      <c r="AK32" s="699">
        <v>796464.58000000007</v>
      </c>
      <c r="AL32" s="699"/>
      <c r="AM32" s="307">
        <f t="shared" si="22"/>
        <v>796464.58000000007</v>
      </c>
      <c r="AN32" s="307">
        <f t="shared" si="23"/>
        <v>1425889.3299999998</v>
      </c>
      <c r="AO32" s="699">
        <v>18272.072025799076</v>
      </c>
      <c r="AP32" s="699"/>
      <c r="AQ32" s="699"/>
      <c r="AR32" s="699"/>
      <c r="AS32" s="531"/>
      <c r="AT32" s="203">
        <f t="shared" si="24"/>
        <v>1444161.4020257988</v>
      </c>
      <c r="AU32" s="898">
        <f>AT32-AS32-'Schedule 3A_Income Statement'!CU48</f>
        <v>0</v>
      </c>
      <c r="AV32" s="204"/>
      <c r="AW32" s="699">
        <v>838994.85000000009</v>
      </c>
      <c r="AX32" s="699"/>
      <c r="AY32" s="307">
        <f t="shared" si="25"/>
        <v>838994.85000000009</v>
      </c>
      <c r="AZ32" s="699">
        <v>978602.56</v>
      </c>
      <c r="BA32" s="699"/>
      <c r="BB32" s="307">
        <f t="shared" si="26"/>
        <v>978602.56</v>
      </c>
      <c r="BC32" s="307">
        <f t="shared" si="27"/>
        <v>1817597.4100000001</v>
      </c>
      <c r="BD32" s="699">
        <v>57281.898194287205</v>
      </c>
      <c r="BE32" s="699"/>
      <c r="BF32" s="699"/>
      <c r="BG32" s="699"/>
      <c r="BH32" s="531"/>
      <c r="BI32" s="203">
        <f t="shared" si="28"/>
        <v>1874879.3081942874</v>
      </c>
      <c r="BJ32" s="898">
        <f>BI32-BH32-'Schedule 3A_Income Statement'!CV48</f>
        <v>0</v>
      </c>
      <c r="BL32" s="307">
        <f t="shared" si="29"/>
        <v>2744111.4499999997</v>
      </c>
      <c r="BM32" s="307">
        <f t="shared" si="0"/>
        <v>0</v>
      </c>
      <c r="BN32" s="307">
        <f t="shared" si="1"/>
        <v>2744111.4499999997</v>
      </c>
      <c r="BO32" s="307">
        <f t="shared" si="2"/>
        <v>3164294.31</v>
      </c>
      <c r="BP32" s="307">
        <f t="shared" si="3"/>
        <v>0</v>
      </c>
      <c r="BQ32" s="307">
        <f t="shared" si="4"/>
        <v>3164294.31</v>
      </c>
      <c r="BR32" s="307">
        <f t="shared" si="5"/>
        <v>5908405.7599999998</v>
      </c>
      <c r="BS32" s="307">
        <f t="shared" si="6"/>
        <v>85878.913608466391</v>
      </c>
      <c r="BT32" s="307">
        <f t="shared" si="7"/>
        <v>0</v>
      </c>
      <c r="BU32" s="307">
        <f t="shared" si="8"/>
        <v>0</v>
      </c>
      <c r="BV32" s="307">
        <f t="shared" si="9"/>
        <v>0</v>
      </c>
      <c r="BW32" s="307">
        <f t="shared" si="10"/>
        <v>0</v>
      </c>
      <c r="BX32" s="307">
        <f t="shared" si="11"/>
        <v>5994284.6736084661</v>
      </c>
      <c r="BY32" s="307">
        <f t="shared" si="12"/>
        <v>0</v>
      </c>
    </row>
    <row r="33" spans="1:77" s="296" customFormat="1">
      <c r="A33" s="900">
        <v>14</v>
      </c>
      <c r="B33" s="104" t="s">
        <v>241</v>
      </c>
      <c r="C33" s="899" t="str">
        <f>INDEX('Medical Services Definitions'!$C$7:$C$33,MATCH($B33,'Medical Services Definitions'!$B$7:$B$33,0))</f>
        <v>Professional</v>
      </c>
      <c r="D33" s="699">
        <v>596.37</v>
      </c>
      <c r="E33" s="699"/>
      <c r="F33" s="307">
        <f t="shared" si="13"/>
        <v>596.37</v>
      </c>
      <c r="G33" s="699">
        <v>3907280.1099999994</v>
      </c>
      <c r="H33" s="699"/>
      <c r="I33" s="307">
        <f t="shared" si="14"/>
        <v>3907280.1099999994</v>
      </c>
      <c r="J33" s="307">
        <f t="shared" si="15"/>
        <v>3907876.4799999995</v>
      </c>
      <c r="K33" s="699">
        <v>7593.9773194272384</v>
      </c>
      <c r="L33" s="699"/>
      <c r="M33" s="699"/>
      <c r="N33" s="699"/>
      <c r="O33" s="531"/>
      <c r="P33" s="203">
        <f t="shared" si="16"/>
        <v>3915470.4573194268</v>
      </c>
      <c r="Q33" s="898">
        <f>P33-O33-'Schedule 3A_Income Statement'!CS49</f>
        <v>0</v>
      </c>
      <c r="R33" s="204"/>
      <c r="S33" s="699">
        <v>187.04999999999995</v>
      </c>
      <c r="T33" s="699"/>
      <c r="U33" s="307">
        <f t="shared" si="17"/>
        <v>187.04999999999995</v>
      </c>
      <c r="V33" s="699">
        <v>4036815.87</v>
      </c>
      <c r="W33" s="699"/>
      <c r="X33" s="307">
        <f t="shared" si="18"/>
        <v>4036815.87</v>
      </c>
      <c r="Y33" s="307">
        <f t="shared" si="19"/>
        <v>4037002.92</v>
      </c>
      <c r="Z33" s="699">
        <v>21344.149264204167</v>
      </c>
      <c r="AA33" s="699"/>
      <c r="AB33" s="699"/>
      <c r="AC33" s="699"/>
      <c r="AD33" s="531"/>
      <c r="AE33" s="203">
        <f t="shared" si="20"/>
        <v>4058347.0692642042</v>
      </c>
      <c r="AF33" s="898">
        <f>AE33-AD33-'Schedule 3A_Income Statement'!CT49</f>
        <v>0</v>
      </c>
      <c r="AG33" s="204"/>
      <c r="AH33" s="699">
        <v>3582754.92</v>
      </c>
      <c r="AI33" s="699"/>
      <c r="AJ33" s="307">
        <f t="shared" si="21"/>
        <v>3582754.92</v>
      </c>
      <c r="AK33" s="699">
        <v>1152856.7199999997</v>
      </c>
      <c r="AL33" s="699"/>
      <c r="AM33" s="307">
        <f t="shared" si="22"/>
        <v>1152856.7199999997</v>
      </c>
      <c r="AN33" s="307">
        <f t="shared" si="23"/>
        <v>4735611.6399999997</v>
      </c>
      <c r="AO33" s="699">
        <v>62960.995559049537</v>
      </c>
      <c r="AP33" s="699"/>
      <c r="AQ33" s="699"/>
      <c r="AR33" s="699"/>
      <c r="AS33" s="531"/>
      <c r="AT33" s="203">
        <f t="shared" si="24"/>
        <v>4798572.6355590494</v>
      </c>
      <c r="AU33" s="898">
        <f>AT33-AS33-'Schedule 3A_Income Statement'!CU49</f>
        <v>0</v>
      </c>
      <c r="AV33" s="204"/>
      <c r="AW33" s="699">
        <v>1314003.5899999999</v>
      </c>
      <c r="AX33" s="699"/>
      <c r="AY33" s="307">
        <f t="shared" si="25"/>
        <v>1314003.5899999999</v>
      </c>
      <c r="AZ33" s="699">
        <v>3492432.5500000007</v>
      </c>
      <c r="BA33" s="699"/>
      <c r="BB33" s="307">
        <f t="shared" si="26"/>
        <v>3492432.5500000007</v>
      </c>
      <c r="BC33" s="307">
        <f t="shared" si="27"/>
        <v>4806436.1400000006</v>
      </c>
      <c r="BD33" s="699">
        <v>159982.30927499267</v>
      </c>
      <c r="BE33" s="699"/>
      <c r="BF33" s="699"/>
      <c r="BG33" s="699"/>
      <c r="BH33" s="531"/>
      <c r="BI33" s="203">
        <f t="shared" si="28"/>
        <v>4966418.4492749935</v>
      </c>
      <c r="BJ33" s="898">
        <f>BI33-BH33-'Schedule 3A_Income Statement'!CV49</f>
        <v>0</v>
      </c>
      <c r="BL33" s="307">
        <f t="shared" si="29"/>
        <v>4897541.93</v>
      </c>
      <c r="BM33" s="307">
        <f t="shared" si="0"/>
        <v>0</v>
      </c>
      <c r="BN33" s="307">
        <f t="shared" si="1"/>
        <v>4897541.93</v>
      </c>
      <c r="BO33" s="307">
        <f t="shared" si="2"/>
        <v>12589385.25</v>
      </c>
      <c r="BP33" s="307">
        <f t="shared" si="3"/>
        <v>0</v>
      </c>
      <c r="BQ33" s="307">
        <f t="shared" si="4"/>
        <v>12589385.25</v>
      </c>
      <c r="BR33" s="307">
        <f t="shared" si="5"/>
        <v>17486927.18</v>
      </c>
      <c r="BS33" s="307">
        <f t="shared" si="6"/>
        <v>251881.43141767362</v>
      </c>
      <c r="BT33" s="307">
        <f t="shared" si="7"/>
        <v>0</v>
      </c>
      <c r="BU33" s="307">
        <f t="shared" si="8"/>
        <v>0</v>
      </c>
      <c r="BV33" s="307">
        <f t="shared" si="9"/>
        <v>0</v>
      </c>
      <c r="BW33" s="307">
        <f t="shared" si="10"/>
        <v>0</v>
      </c>
      <c r="BX33" s="307">
        <f t="shared" si="11"/>
        <v>17738808.611417674</v>
      </c>
      <c r="BY33" s="307">
        <f t="shared" si="12"/>
        <v>0</v>
      </c>
    </row>
    <row r="34" spans="1:77" s="296" customFormat="1">
      <c r="A34" s="901">
        <v>15</v>
      </c>
      <c r="B34" s="104" t="s">
        <v>242</v>
      </c>
      <c r="C34" s="899" t="str">
        <f>INDEX('Medical Services Definitions'!$C$7:$C$33,MATCH($B34,'Medical Services Definitions'!$B$7:$B$33,0))</f>
        <v>Professional</v>
      </c>
      <c r="D34" s="699">
        <v>616809.23</v>
      </c>
      <c r="E34" s="699"/>
      <c r="F34" s="307">
        <f t="shared" ref="F34:F37" si="30">SUM(D34:E34)</f>
        <v>616809.23</v>
      </c>
      <c r="G34" s="699">
        <v>886290.17999999982</v>
      </c>
      <c r="H34" s="699"/>
      <c r="I34" s="307">
        <f t="shared" ref="I34:I37" si="31">SUM(G34:H34)</f>
        <v>886290.17999999982</v>
      </c>
      <c r="J34" s="307">
        <f t="shared" ref="J34:J37" si="32">F34+I34</f>
        <v>1503099.4099999997</v>
      </c>
      <c r="K34" s="699">
        <v>3430.6535110460827</v>
      </c>
      <c r="L34" s="699"/>
      <c r="M34" s="699"/>
      <c r="N34" s="699"/>
      <c r="O34" s="531"/>
      <c r="P34" s="203">
        <f t="shared" ref="P34:P37" si="33">SUM(J34:N34)</f>
        <v>1506530.0635110456</v>
      </c>
      <c r="Q34" s="898">
        <f>P34-O34-'Schedule 3A_Income Statement'!CS50</f>
        <v>0</v>
      </c>
      <c r="R34" s="204"/>
      <c r="S34" s="699">
        <v>736828.01</v>
      </c>
      <c r="T34" s="699"/>
      <c r="U34" s="307">
        <f t="shared" ref="U34:U37" si="34">SUM(S34:T34)</f>
        <v>736828.01</v>
      </c>
      <c r="V34" s="699">
        <v>1028071.11</v>
      </c>
      <c r="W34" s="699"/>
      <c r="X34" s="307">
        <f t="shared" ref="X34:X37" si="35">SUM(V34:W34)</f>
        <v>1028071.11</v>
      </c>
      <c r="Y34" s="307">
        <f t="shared" ref="Y34:Y37" si="36">U34+X34</f>
        <v>1764899.12</v>
      </c>
      <c r="Z34" s="699">
        <v>11295.548126068315</v>
      </c>
      <c r="AA34" s="699"/>
      <c r="AB34" s="699"/>
      <c r="AC34" s="699"/>
      <c r="AD34" s="531"/>
      <c r="AE34" s="203">
        <f t="shared" ref="AE34:AE37" si="37">SUM(Y34:AC34)</f>
        <v>1776194.6681260685</v>
      </c>
      <c r="AF34" s="898">
        <f>AE34-AD34-'Schedule 3A_Income Statement'!CT50</f>
        <v>0</v>
      </c>
      <c r="AG34" s="204"/>
      <c r="AH34" s="699">
        <v>981845.34000000008</v>
      </c>
      <c r="AI34" s="699"/>
      <c r="AJ34" s="307">
        <f t="shared" ref="AJ34:AJ37" si="38">SUM(AH34:AI34)</f>
        <v>981845.34000000008</v>
      </c>
      <c r="AK34" s="699">
        <v>1114357.2300000002</v>
      </c>
      <c r="AL34" s="699"/>
      <c r="AM34" s="307">
        <f t="shared" ref="AM34:AM37" si="39">SUM(AK34:AL34)</f>
        <v>1114357.2300000002</v>
      </c>
      <c r="AN34" s="307">
        <f t="shared" ref="AN34:AN37" si="40">AJ34+AM34</f>
        <v>2096202.5700000003</v>
      </c>
      <c r="AO34" s="699">
        <v>30861.713744289824</v>
      </c>
      <c r="AP34" s="699"/>
      <c r="AQ34" s="699"/>
      <c r="AR34" s="699"/>
      <c r="AS34" s="531"/>
      <c r="AT34" s="203">
        <f t="shared" ref="AT34:AT37" si="41">SUM(AN34:AR34)</f>
        <v>2127064.28374429</v>
      </c>
      <c r="AU34" s="898">
        <f>AT34-AS34-'Schedule 3A_Income Statement'!CU50</f>
        <v>0</v>
      </c>
      <c r="AV34" s="204"/>
      <c r="AW34" s="699">
        <v>990314.96999999974</v>
      </c>
      <c r="AX34" s="699"/>
      <c r="AY34" s="307">
        <f t="shared" ref="AY34:AY37" si="42">SUM(AW34:AX34)</f>
        <v>990314.96999999974</v>
      </c>
      <c r="AZ34" s="699">
        <v>1126397.7500000005</v>
      </c>
      <c r="BA34" s="699"/>
      <c r="BB34" s="307">
        <f t="shared" ref="BB34:BB37" si="43">SUM(AZ34:BA34)</f>
        <v>1126397.7500000005</v>
      </c>
      <c r="BC34" s="307">
        <f t="shared" ref="BC34:BC37" si="44">AY34+BB34</f>
        <v>2116712.7200000002</v>
      </c>
      <c r="BD34" s="699">
        <v>80300.254600863205</v>
      </c>
      <c r="BE34" s="699"/>
      <c r="BF34" s="699"/>
      <c r="BG34" s="699"/>
      <c r="BH34" s="531"/>
      <c r="BI34" s="203">
        <f t="shared" ref="BI34:BI37" si="45">SUM(BC34:BG34)</f>
        <v>2197012.9746008636</v>
      </c>
      <c r="BJ34" s="898">
        <f>BI34-BH34-'Schedule 3A_Income Statement'!CV50</f>
        <v>0</v>
      </c>
      <c r="BL34" s="307">
        <f t="shared" si="29"/>
        <v>3325797.55</v>
      </c>
      <c r="BM34" s="307">
        <f t="shared" si="0"/>
        <v>0</v>
      </c>
      <c r="BN34" s="307">
        <f t="shared" si="1"/>
        <v>3325797.55</v>
      </c>
      <c r="BO34" s="307">
        <f t="shared" si="2"/>
        <v>4155116.2700000005</v>
      </c>
      <c r="BP34" s="307">
        <f t="shared" si="3"/>
        <v>0</v>
      </c>
      <c r="BQ34" s="307">
        <f t="shared" si="4"/>
        <v>4155116.2700000005</v>
      </c>
      <c r="BR34" s="307">
        <f t="shared" si="5"/>
        <v>7480913.8200000003</v>
      </c>
      <c r="BS34" s="307">
        <f t="shared" si="6"/>
        <v>125888.16998226743</v>
      </c>
      <c r="BT34" s="307">
        <f t="shared" si="7"/>
        <v>0</v>
      </c>
      <c r="BU34" s="307">
        <f t="shared" si="8"/>
        <v>0</v>
      </c>
      <c r="BV34" s="307">
        <f t="shared" si="9"/>
        <v>0</v>
      </c>
      <c r="BW34" s="307">
        <f t="shared" si="10"/>
        <v>0</v>
      </c>
      <c r="BX34" s="307">
        <f t="shared" si="11"/>
        <v>7606801.9899822678</v>
      </c>
      <c r="BY34" s="307">
        <f t="shared" si="12"/>
        <v>0</v>
      </c>
    </row>
    <row r="35" spans="1:77" s="296" customFormat="1">
      <c r="A35" s="901">
        <v>16</v>
      </c>
      <c r="B35" s="104" t="s">
        <v>243</v>
      </c>
      <c r="C35" s="899" t="str">
        <f>INDEX('Medical Services Definitions'!$C$7:$C$33,MATCH($B35,'Medical Services Definitions'!$B$7:$B$33,0))</f>
        <v>Professional</v>
      </c>
      <c r="D35" s="699">
        <v>7526.78</v>
      </c>
      <c r="E35" s="699"/>
      <c r="F35" s="307">
        <f t="shared" si="30"/>
        <v>7526.78</v>
      </c>
      <c r="G35" s="699">
        <v>608506.01</v>
      </c>
      <c r="H35" s="699"/>
      <c r="I35" s="307">
        <f t="shared" si="31"/>
        <v>608506.01</v>
      </c>
      <c r="J35" s="307">
        <f t="shared" si="32"/>
        <v>616032.79</v>
      </c>
      <c r="K35" s="699">
        <v>1365.2695287617407</v>
      </c>
      <c r="L35" s="699"/>
      <c r="M35" s="699"/>
      <c r="N35" s="699"/>
      <c r="O35" s="531"/>
      <c r="P35" s="203">
        <f t="shared" si="33"/>
        <v>617398.05952876178</v>
      </c>
      <c r="Q35" s="898">
        <f>P35-O35-'Schedule 3A_Income Statement'!CS51</f>
        <v>0</v>
      </c>
      <c r="R35" s="204"/>
      <c r="S35" s="699">
        <v>42.330000000000837</v>
      </c>
      <c r="T35" s="699"/>
      <c r="U35" s="307">
        <f t="shared" si="34"/>
        <v>42.330000000000837</v>
      </c>
      <c r="V35" s="699">
        <v>610466</v>
      </c>
      <c r="W35" s="699"/>
      <c r="X35" s="307">
        <f t="shared" si="35"/>
        <v>610466</v>
      </c>
      <c r="Y35" s="307">
        <f t="shared" si="36"/>
        <v>610508.32999999996</v>
      </c>
      <c r="Z35" s="699">
        <v>3631.7485809390082</v>
      </c>
      <c r="AA35" s="699"/>
      <c r="AB35" s="699"/>
      <c r="AC35" s="699"/>
      <c r="AD35" s="531"/>
      <c r="AE35" s="203">
        <f t="shared" si="37"/>
        <v>614140.07858093898</v>
      </c>
      <c r="AF35" s="898">
        <f>AE35-AD35-'Schedule 3A_Income Statement'!CT51</f>
        <v>0</v>
      </c>
      <c r="AG35" s="204"/>
      <c r="AH35" s="699">
        <v>0</v>
      </c>
      <c r="AI35" s="699"/>
      <c r="AJ35" s="307">
        <f t="shared" si="38"/>
        <v>0</v>
      </c>
      <c r="AK35" s="699">
        <v>634814.09000000008</v>
      </c>
      <c r="AL35" s="699"/>
      <c r="AM35" s="307">
        <f t="shared" si="39"/>
        <v>634814.09000000008</v>
      </c>
      <c r="AN35" s="307">
        <f t="shared" si="40"/>
        <v>634814.09000000008</v>
      </c>
      <c r="AO35" s="699">
        <v>8989.5692691297736</v>
      </c>
      <c r="AP35" s="699"/>
      <c r="AQ35" s="699"/>
      <c r="AR35" s="699"/>
      <c r="AS35" s="531"/>
      <c r="AT35" s="203">
        <f t="shared" si="41"/>
        <v>643803.65926912986</v>
      </c>
      <c r="AU35" s="898">
        <f>AT35-AS35-'Schedule 3A_Income Statement'!CU51</f>
        <v>0</v>
      </c>
      <c r="AV35" s="204"/>
      <c r="AW35" s="699">
        <v>87</v>
      </c>
      <c r="AX35" s="699"/>
      <c r="AY35" s="307">
        <f t="shared" si="42"/>
        <v>87</v>
      </c>
      <c r="AZ35" s="699">
        <v>757056.30999999959</v>
      </c>
      <c r="BA35" s="699"/>
      <c r="BB35" s="307">
        <f t="shared" si="43"/>
        <v>757056.30999999959</v>
      </c>
      <c r="BC35" s="307">
        <f t="shared" si="44"/>
        <v>757143.30999999959</v>
      </c>
      <c r="BD35" s="699">
        <v>28487.255493823053</v>
      </c>
      <c r="BE35" s="699"/>
      <c r="BF35" s="699"/>
      <c r="BG35" s="699"/>
      <c r="BH35" s="531"/>
      <c r="BI35" s="203">
        <f t="shared" si="45"/>
        <v>785630.56549382268</v>
      </c>
      <c r="BJ35" s="898">
        <f>BI35-BH35-'Schedule 3A_Income Statement'!CV51</f>
        <v>0</v>
      </c>
      <c r="BL35" s="307">
        <f t="shared" si="29"/>
        <v>7656.1100000000006</v>
      </c>
      <c r="BM35" s="307">
        <f t="shared" si="0"/>
        <v>0</v>
      </c>
      <c r="BN35" s="307">
        <f t="shared" si="1"/>
        <v>7656.1100000000006</v>
      </c>
      <c r="BO35" s="307">
        <f t="shared" si="2"/>
        <v>2610842.4099999997</v>
      </c>
      <c r="BP35" s="307">
        <f t="shared" si="3"/>
        <v>0</v>
      </c>
      <c r="BQ35" s="307">
        <f t="shared" si="4"/>
        <v>2610842.4099999997</v>
      </c>
      <c r="BR35" s="307">
        <f t="shared" si="5"/>
        <v>2618498.5199999996</v>
      </c>
      <c r="BS35" s="307">
        <f t="shared" si="6"/>
        <v>42473.842872653579</v>
      </c>
      <c r="BT35" s="307">
        <f t="shared" si="7"/>
        <v>0</v>
      </c>
      <c r="BU35" s="307">
        <f t="shared" si="8"/>
        <v>0</v>
      </c>
      <c r="BV35" s="307">
        <f t="shared" si="9"/>
        <v>0</v>
      </c>
      <c r="BW35" s="307">
        <f t="shared" si="10"/>
        <v>0</v>
      </c>
      <c r="BX35" s="307">
        <f t="shared" si="11"/>
        <v>2660972.3628726532</v>
      </c>
      <c r="BY35" s="307">
        <f t="shared" si="12"/>
        <v>0</v>
      </c>
    </row>
    <row r="36" spans="1:77" s="296" customFormat="1">
      <c r="A36" s="901">
        <v>17</v>
      </c>
      <c r="B36" s="104" t="s">
        <v>244</v>
      </c>
      <c r="C36" s="899" t="str">
        <f>INDEX('Medical Services Definitions'!$C$7:$C$33,MATCH($B36,'Medical Services Definitions'!$B$7:$B$33,0))</f>
        <v>Professional</v>
      </c>
      <c r="D36" s="699">
        <v>0</v>
      </c>
      <c r="E36" s="699"/>
      <c r="F36" s="307">
        <f t="shared" si="30"/>
        <v>0</v>
      </c>
      <c r="G36" s="699">
        <v>122655.2</v>
      </c>
      <c r="H36" s="699"/>
      <c r="I36" s="307">
        <f t="shared" si="31"/>
        <v>122655.2</v>
      </c>
      <c r="J36" s="307">
        <f t="shared" si="32"/>
        <v>122655.2</v>
      </c>
      <c r="K36" s="699">
        <v>270.54304472272634</v>
      </c>
      <c r="L36" s="699"/>
      <c r="M36" s="699"/>
      <c r="N36" s="699"/>
      <c r="O36" s="531"/>
      <c r="P36" s="203">
        <f t="shared" si="33"/>
        <v>122925.74304472272</v>
      </c>
      <c r="Q36" s="898">
        <f>P36-O36-'Schedule 3A_Income Statement'!CS52</f>
        <v>0</v>
      </c>
      <c r="R36" s="204"/>
      <c r="S36" s="699">
        <v>0</v>
      </c>
      <c r="T36" s="699"/>
      <c r="U36" s="307">
        <f t="shared" si="34"/>
        <v>0</v>
      </c>
      <c r="V36" s="699">
        <v>114121.11</v>
      </c>
      <c r="W36" s="699"/>
      <c r="X36" s="307">
        <f t="shared" si="35"/>
        <v>114121.11</v>
      </c>
      <c r="Y36" s="307">
        <f t="shared" si="36"/>
        <v>114121.11</v>
      </c>
      <c r="Z36" s="699">
        <v>675.94814981191303</v>
      </c>
      <c r="AA36" s="699"/>
      <c r="AB36" s="699"/>
      <c r="AC36" s="699"/>
      <c r="AD36" s="531"/>
      <c r="AE36" s="203">
        <f t="shared" si="37"/>
        <v>114797.05814981191</v>
      </c>
      <c r="AF36" s="898">
        <f>AE36-AD36-'Schedule 3A_Income Statement'!CT52</f>
        <v>0</v>
      </c>
      <c r="AG36" s="204"/>
      <c r="AH36" s="699">
        <v>0</v>
      </c>
      <c r="AI36" s="699"/>
      <c r="AJ36" s="307">
        <f t="shared" si="38"/>
        <v>0</v>
      </c>
      <c r="AK36" s="699">
        <v>138280.90999999997</v>
      </c>
      <c r="AL36" s="699"/>
      <c r="AM36" s="307">
        <f t="shared" si="39"/>
        <v>138280.90999999997</v>
      </c>
      <c r="AN36" s="307">
        <f t="shared" si="40"/>
        <v>138280.90999999997</v>
      </c>
      <c r="AO36" s="699">
        <v>1952.5492962650023</v>
      </c>
      <c r="AP36" s="699"/>
      <c r="AQ36" s="699"/>
      <c r="AR36" s="699"/>
      <c r="AS36" s="531"/>
      <c r="AT36" s="203">
        <f t="shared" si="41"/>
        <v>140233.45929626498</v>
      </c>
      <c r="AU36" s="898">
        <f>AT36-AS36-'Schedule 3A_Income Statement'!CU52</f>
        <v>0</v>
      </c>
      <c r="AV36" s="204"/>
      <c r="AW36" s="699">
        <v>0</v>
      </c>
      <c r="AX36" s="699"/>
      <c r="AY36" s="307">
        <f t="shared" si="42"/>
        <v>0</v>
      </c>
      <c r="AZ36" s="699">
        <v>176081.66000000003</v>
      </c>
      <c r="BA36" s="699"/>
      <c r="BB36" s="307">
        <f t="shared" si="43"/>
        <v>176081.66000000003</v>
      </c>
      <c r="BC36" s="307">
        <f t="shared" si="44"/>
        <v>176081.66000000003</v>
      </c>
      <c r="BD36" s="699">
        <v>6319.8980998281331</v>
      </c>
      <c r="BE36" s="699"/>
      <c r="BF36" s="699"/>
      <c r="BG36" s="699"/>
      <c r="BH36" s="531"/>
      <c r="BI36" s="203">
        <f t="shared" si="45"/>
        <v>182401.55809982817</v>
      </c>
      <c r="BJ36" s="898">
        <f>BI36-BH36-'Schedule 3A_Income Statement'!CV52</f>
        <v>0</v>
      </c>
      <c r="BL36" s="307">
        <f t="shared" si="29"/>
        <v>0</v>
      </c>
      <c r="BM36" s="307">
        <f t="shared" si="0"/>
        <v>0</v>
      </c>
      <c r="BN36" s="307">
        <f t="shared" si="1"/>
        <v>0</v>
      </c>
      <c r="BO36" s="307">
        <f t="shared" si="2"/>
        <v>551138.88</v>
      </c>
      <c r="BP36" s="307">
        <f t="shared" si="3"/>
        <v>0</v>
      </c>
      <c r="BQ36" s="307">
        <f t="shared" si="4"/>
        <v>551138.88</v>
      </c>
      <c r="BR36" s="307">
        <f t="shared" si="5"/>
        <v>551138.88</v>
      </c>
      <c r="BS36" s="307">
        <f t="shared" si="6"/>
        <v>9218.9385906277748</v>
      </c>
      <c r="BT36" s="307">
        <f t="shared" si="7"/>
        <v>0</v>
      </c>
      <c r="BU36" s="307">
        <f t="shared" si="8"/>
        <v>0</v>
      </c>
      <c r="BV36" s="307">
        <f t="shared" si="9"/>
        <v>0</v>
      </c>
      <c r="BW36" s="307">
        <f t="shared" si="10"/>
        <v>0</v>
      </c>
      <c r="BX36" s="307">
        <f t="shared" si="11"/>
        <v>560357.81859062775</v>
      </c>
      <c r="BY36" s="307">
        <f t="shared" si="12"/>
        <v>0</v>
      </c>
    </row>
    <row r="37" spans="1:77" s="296" customFormat="1">
      <c r="A37" s="901">
        <v>18</v>
      </c>
      <c r="B37" s="104" t="s">
        <v>245</v>
      </c>
      <c r="C37" s="899" t="str">
        <f>INDEX('Medical Services Definitions'!$C$7:$C$33,MATCH($B37,'Medical Services Definitions'!$B$7:$B$33,0))</f>
        <v>Professional</v>
      </c>
      <c r="D37" s="699">
        <v>0</v>
      </c>
      <c r="E37" s="699"/>
      <c r="F37" s="307">
        <f t="shared" si="30"/>
        <v>0</v>
      </c>
      <c r="G37" s="699">
        <v>0</v>
      </c>
      <c r="H37" s="699"/>
      <c r="I37" s="307">
        <f t="shared" si="31"/>
        <v>0</v>
      </c>
      <c r="J37" s="307">
        <f t="shared" si="32"/>
        <v>0</v>
      </c>
      <c r="K37" s="699">
        <v>0</v>
      </c>
      <c r="L37" s="699"/>
      <c r="M37" s="699"/>
      <c r="N37" s="699"/>
      <c r="O37" s="531"/>
      <c r="P37" s="203">
        <f t="shared" si="33"/>
        <v>0</v>
      </c>
      <c r="Q37" s="898">
        <f>P37-O37-'Schedule 3A_Income Statement'!CS53</f>
        <v>0</v>
      </c>
      <c r="R37" s="204"/>
      <c r="S37" s="699">
        <v>0</v>
      </c>
      <c r="T37" s="699"/>
      <c r="U37" s="307">
        <f t="shared" si="34"/>
        <v>0</v>
      </c>
      <c r="V37" s="699">
        <v>0</v>
      </c>
      <c r="W37" s="699"/>
      <c r="X37" s="307">
        <f t="shared" si="35"/>
        <v>0</v>
      </c>
      <c r="Y37" s="307">
        <f t="shared" si="36"/>
        <v>0</v>
      </c>
      <c r="Z37" s="699">
        <v>0</v>
      </c>
      <c r="AA37" s="699"/>
      <c r="AB37" s="699"/>
      <c r="AC37" s="699"/>
      <c r="AD37" s="531"/>
      <c r="AE37" s="203">
        <f t="shared" si="37"/>
        <v>0</v>
      </c>
      <c r="AF37" s="898">
        <f>AE37-AD37-'Schedule 3A_Income Statement'!CT53</f>
        <v>0</v>
      </c>
      <c r="AG37" s="204"/>
      <c r="AH37" s="699">
        <v>0</v>
      </c>
      <c r="AI37" s="699"/>
      <c r="AJ37" s="307">
        <f t="shared" si="38"/>
        <v>0</v>
      </c>
      <c r="AK37" s="699">
        <v>0</v>
      </c>
      <c r="AL37" s="699"/>
      <c r="AM37" s="307">
        <f t="shared" si="39"/>
        <v>0</v>
      </c>
      <c r="AN37" s="307">
        <f t="shared" si="40"/>
        <v>0</v>
      </c>
      <c r="AO37" s="699">
        <v>0</v>
      </c>
      <c r="AP37" s="699"/>
      <c r="AQ37" s="699"/>
      <c r="AR37" s="699"/>
      <c r="AS37" s="531"/>
      <c r="AT37" s="203">
        <f t="shared" si="41"/>
        <v>0</v>
      </c>
      <c r="AU37" s="898">
        <f>AT37-AS37-'Schedule 3A_Income Statement'!CU53</f>
        <v>0</v>
      </c>
      <c r="AV37" s="204"/>
      <c r="AW37" s="699">
        <v>0</v>
      </c>
      <c r="AX37" s="699"/>
      <c r="AY37" s="307">
        <f t="shared" si="42"/>
        <v>0</v>
      </c>
      <c r="AZ37" s="699">
        <v>0</v>
      </c>
      <c r="BA37" s="699"/>
      <c r="BB37" s="307">
        <f t="shared" si="43"/>
        <v>0</v>
      </c>
      <c r="BC37" s="307">
        <f t="shared" si="44"/>
        <v>0</v>
      </c>
      <c r="BD37" s="699">
        <v>0</v>
      </c>
      <c r="BE37" s="699"/>
      <c r="BF37" s="699"/>
      <c r="BG37" s="699"/>
      <c r="BH37" s="531"/>
      <c r="BI37" s="203">
        <f t="shared" si="45"/>
        <v>0</v>
      </c>
      <c r="BJ37" s="898">
        <f>BI37-BH37-'Schedule 3A_Income Statement'!CV53</f>
        <v>0</v>
      </c>
      <c r="BL37" s="307">
        <f t="shared" si="29"/>
        <v>0</v>
      </c>
      <c r="BM37" s="307">
        <f t="shared" si="0"/>
        <v>0</v>
      </c>
      <c r="BN37" s="307">
        <f t="shared" si="1"/>
        <v>0</v>
      </c>
      <c r="BO37" s="307">
        <f t="shared" si="2"/>
        <v>0</v>
      </c>
      <c r="BP37" s="307">
        <f t="shared" si="3"/>
        <v>0</v>
      </c>
      <c r="BQ37" s="307">
        <f t="shared" si="4"/>
        <v>0</v>
      </c>
      <c r="BR37" s="307">
        <f t="shared" si="5"/>
        <v>0</v>
      </c>
      <c r="BS37" s="307">
        <f t="shared" si="6"/>
        <v>0</v>
      </c>
      <c r="BT37" s="307">
        <f t="shared" si="7"/>
        <v>0</v>
      </c>
      <c r="BU37" s="307">
        <f t="shared" si="8"/>
        <v>0</v>
      </c>
      <c r="BV37" s="307">
        <f t="shared" si="9"/>
        <v>0</v>
      </c>
      <c r="BW37" s="307">
        <f t="shared" si="10"/>
        <v>0</v>
      </c>
      <c r="BX37" s="307">
        <f t="shared" si="11"/>
        <v>0</v>
      </c>
      <c r="BY37" s="307">
        <f t="shared" si="12"/>
        <v>0</v>
      </c>
    </row>
    <row r="38" spans="1:77" s="296" customFormat="1">
      <c r="A38" s="901">
        <v>19</v>
      </c>
      <c r="B38" s="106" t="s">
        <v>246</v>
      </c>
      <c r="C38" s="899" t="str">
        <f>INDEX('Medical Services Definitions'!$C$7:$C$33,MATCH($B38,'Medical Services Definitions'!$B$7:$B$33,0))</f>
        <v>Professional</v>
      </c>
      <c r="D38" s="699">
        <v>33945.93</v>
      </c>
      <c r="E38" s="699"/>
      <c r="F38" s="307">
        <f t="shared" si="13"/>
        <v>33945.93</v>
      </c>
      <c r="G38" s="699">
        <v>639341.66</v>
      </c>
      <c r="H38" s="699"/>
      <c r="I38" s="307">
        <f t="shared" si="14"/>
        <v>639341.66</v>
      </c>
      <c r="J38" s="307">
        <f t="shared" si="15"/>
        <v>673287.59000000008</v>
      </c>
      <c r="K38" s="699">
        <v>1716.4006278954039</v>
      </c>
      <c r="L38" s="699"/>
      <c r="M38" s="699"/>
      <c r="N38" s="699"/>
      <c r="O38" s="531"/>
      <c r="P38" s="203">
        <f t="shared" si="16"/>
        <v>675003.99062789546</v>
      </c>
      <c r="Q38" s="898">
        <f>P38-O38-'Schedule 3A_Income Statement'!CS54</f>
        <v>0</v>
      </c>
      <c r="R38" s="204"/>
      <c r="S38" s="699">
        <v>34571.870000000017</v>
      </c>
      <c r="T38" s="699"/>
      <c r="U38" s="307">
        <f t="shared" si="17"/>
        <v>34571.870000000017</v>
      </c>
      <c r="V38" s="699">
        <v>775527.46999999986</v>
      </c>
      <c r="W38" s="699"/>
      <c r="X38" s="307">
        <f t="shared" si="18"/>
        <v>775527.46999999986</v>
      </c>
      <c r="Y38" s="307">
        <f t="shared" si="19"/>
        <v>810099.33999999985</v>
      </c>
      <c r="Z38" s="699">
        <v>5664.2430534167506</v>
      </c>
      <c r="AA38" s="699"/>
      <c r="AB38" s="699"/>
      <c r="AC38" s="699"/>
      <c r="AD38" s="531"/>
      <c r="AE38" s="203">
        <f t="shared" si="20"/>
        <v>815763.58305341657</v>
      </c>
      <c r="AF38" s="898">
        <f>AE38-AD38-'Schedule 3A_Income Statement'!CT54</f>
        <v>0</v>
      </c>
      <c r="AG38" s="204"/>
      <c r="AH38" s="699">
        <v>64714.31</v>
      </c>
      <c r="AI38" s="699"/>
      <c r="AJ38" s="307">
        <f t="shared" si="21"/>
        <v>64714.31</v>
      </c>
      <c r="AK38" s="699">
        <v>915403.54</v>
      </c>
      <c r="AL38" s="699"/>
      <c r="AM38" s="307">
        <f t="shared" si="22"/>
        <v>915403.54</v>
      </c>
      <c r="AN38" s="307">
        <f t="shared" si="23"/>
        <v>980117.85000000009</v>
      </c>
      <c r="AO38" s="699">
        <v>14479.328218450086</v>
      </c>
      <c r="AP38" s="699"/>
      <c r="AQ38" s="699"/>
      <c r="AR38" s="699"/>
      <c r="AS38" s="531"/>
      <c r="AT38" s="203">
        <f t="shared" si="24"/>
        <v>994597.17821845016</v>
      </c>
      <c r="AU38" s="898">
        <f>AT38-AS38-'Schedule 3A_Income Statement'!CU54</f>
        <v>0</v>
      </c>
      <c r="AV38" s="204"/>
      <c r="AW38" s="699">
        <v>73157.889999999985</v>
      </c>
      <c r="AX38" s="699"/>
      <c r="AY38" s="307">
        <f t="shared" si="25"/>
        <v>73157.889999999985</v>
      </c>
      <c r="AZ38" s="699">
        <v>1115264.79</v>
      </c>
      <c r="BA38" s="699"/>
      <c r="BB38" s="307">
        <f t="shared" si="26"/>
        <v>1115264.79</v>
      </c>
      <c r="BC38" s="307">
        <f t="shared" si="27"/>
        <v>1188422.68</v>
      </c>
      <c r="BD38" s="699">
        <v>48041.968226154713</v>
      </c>
      <c r="BE38" s="699"/>
      <c r="BF38" s="699"/>
      <c r="BG38" s="699"/>
      <c r="BH38" s="531"/>
      <c r="BI38" s="203">
        <f t="shared" si="28"/>
        <v>1236464.6482261547</v>
      </c>
      <c r="BJ38" s="898">
        <f>BI38-BH38-'Schedule 3A_Income Statement'!CV54</f>
        <v>0</v>
      </c>
      <c r="BL38" s="307">
        <f t="shared" si="29"/>
        <v>206390</v>
      </c>
      <c r="BM38" s="307">
        <f t="shared" si="0"/>
        <v>0</v>
      </c>
      <c r="BN38" s="307">
        <f t="shared" si="1"/>
        <v>206390</v>
      </c>
      <c r="BO38" s="307">
        <f t="shared" si="2"/>
        <v>3445537.46</v>
      </c>
      <c r="BP38" s="307">
        <f t="shared" si="3"/>
        <v>0</v>
      </c>
      <c r="BQ38" s="307">
        <f t="shared" si="4"/>
        <v>3445537.46</v>
      </c>
      <c r="BR38" s="307">
        <f t="shared" si="5"/>
        <v>3651927.46</v>
      </c>
      <c r="BS38" s="307">
        <f t="shared" si="6"/>
        <v>69901.940125916954</v>
      </c>
      <c r="BT38" s="307">
        <f t="shared" si="7"/>
        <v>0</v>
      </c>
      <c r="BU38" s="307">
        <f t="shared" si="8"/>
        <v>0</v>
      </c>
      <c r="BV38" s="307">
        <f t="shared" si="9"/>
        <v>0</v>
      </c>
      <c r="BW38" s="307">
        <f t="shared" si="10"/>
        <v>0</v>
      </c>
      <c r="BX38" s="307">
        <f t="shared" si="11"/>
        <v>3721829.400125917</v>
      </c>
      <c r="BY38" s="307">
        <f t="shared" si="12"/>
        <v>0</v>
      </c>
    </row>
    <row r="39" spans="1:77" s="296" customFormat="1">
      <c r="A39" s="900">
        <v>20</v>
      </c>
      <c r="B39" s="104" t="s">
        <v>247</v>
      </c>
      <c r="C39" s="899" t="str">
        <f>INDEX('Medical Services Definitions'!$C$7:$C$33,MATCH($B39,'Medical Services Definitions'!$B$7:$B$33,0))</f>
        <v>Professional</v>
      </c>
      <c r="D39" s="699">
        <v>529360.93000000005</v>
      </c>
      <c r="E39" s="699"/>
      <c r="F39" s="307">
        <f t="shared" si="13"/>
        <v>529360.93000000005</v>
      </c>
      <c r="G39" s="699">
        <v>1057373.8699999999</v>
      </c>
      <c r="H39" s="699"/>
      <c r="I39" s="307">
        <f t="shared" si="14"/>
        <v>1057373.8699999999</v>
      </c>
      <c r="J39" s="307">
        <f t="shared" si="15"/>
        <v>1586734.7999999998</v>
      </c>
      <c r="K39" s="699">
        <v>3958.7011544806883</v>
      </c>
      <c r="L39" s="699"/>
      <c r="M39" s="699"/>
      <c r="N39" s="699"/>
      <c r="O39" s="531"/>
      <c r="P39" s="203">
        <f t="shared" si="16"/>
        <v>1590693.5011544805</v>
      </c>
      <c r="Q39" s="898">
        <f>P39-O39-'Schedule 3A_Income Statement'!CS55</f>
        <v>0</v>
      </c>
      <c r="R39" s="204"/>
      <c r="S39" s="699">
        <v>606926.7699999999</v>
      </c>
      <c r="T39" s="699"/>
      <c r="U39" s="307">
        <f t="shared" si="17"/>
        <v>606926.7699999999</v>
      </c>
      <c r="V39" s="699">
        <v>1178783.03</v>
      </c>
      <c r="W39" s="699"/>
      <c r="X39" s="307">
        <f t="shared" si="18"/>
        <v>1178783.03</v>
      </c>
      <c r="Y39" s="307">
        <f t="shared" si="19"/>
        <v>1785709.7999999998</v>
      </c>
      <c r="Z39" s="699">
        <v>12308.637287620688</v>
      </c>
      <c r="AA39" s="699"/>
      <c r="AB39" s="699"/>
      <c r="AC39" s="699"/>
      <c r="AD39" s="531"/>
      <c r="AE39" s="203">
        <f t="shared" si="20"/>
        <v>1798018.4372876205</v>
      </c>
      <c r="AF39" s="898">
        <f>AE39-AD39-'Schedule 3A_Income Statement'!CT55</f>
        <v>0</v>
      </c>
      <c r="AG39" s="204"/>
      <c r="AH39" s="699">
        <v>759770.20000000019</v>
      </c>
      <c r="AI39" s="699"/>
      <c r="AJ39" s="307">
        <f t="shared" si="21"/>
        <v>759770.20000000019</v>
      </c>
      <c r="AK39" s="699">
        <v>1364558.4200000009</v>
      </c>
      <c r="AL39" s="699"/>
      <c r="AM39" s="307">
        <f t="shared" si="22"/>
        <v>1364558.4200000009</v>
      </c>
      <c r="AN39" s="307">
        <f t="shared" si="23"/>
        <v>2124328.620000001</v>
      </c>
      <c r="AO39" s="699">
        <v>30589.093115312513</v>
      </c>
      <c r="AP39" s="699"/>
      <c r="AQ39" s="699"/>
      <c r="AR39" s="699"/>
      <c r="AS39" s="531"/>
      <c r="AT39" s="203">
        <f t="shared" si="24"/>
        <v>2154917.7131153136</v>
      </c>
      <c r="AU39" s="898">
        <f>AT39-AS39-'Schedule 3A_Income Statement'!CU55</f>
        <v>0</v>
      </c>
      <c r="AV39" s="204"/>
      <c r="AW39" s="699">
        <v>784578.34999999986</v>
      </c>
      <c r="AX39" s="699"/>
      <c r="AY39" s="307">
        <f t="shared" si="25"/>
        <v>784578.34999999986</v>
      </c>
      <c r="AZ39" s="699">
        <v>1459102.0799999996</v>
      </c>
      <c r="BA39" s="699"/>
      <c r="BB39" s="307">
        <f t="shared" si="26"/>
        <v>1459102.0799999996</v>
      </c>
      <c r="BC39" s="307">
        <f t="shared" si="27"/>
        <v>2243680.4299999997</v>
      </c>
      <c r="BD39" s="699">
        <v>88344.545233556768</v>
      </c>
      <c r="BE39" s="699"/>
      <c r="BF39" s="699"/>
      <c r="BG39" s="699"/>
      <c r="BH39" s="531"/>
      <c r="BI39" s="203">
        <f t="shared" si="28"/>
        <v>2332024.9752335567</v>
      </c>
      <c r="BJ39" s="898">
        <f>BI39-BH39-'Schedule 3A_Income Statement'!CV55</f>
        <v>0</v>
      </c>
      <c r="BL39" s="307">
        <f t="shared" si="29"/>
        <v>2680636.25</v>
      </c>
      <c r="BM39" s="307">
        <f t="shared" si="0"/>
        <v>0</v>
      </c>
      <c r="BN39" s="307">
        <f t="shared" si="1"/>
        <v>2680636.25</v>
      </c>
      <c r="BO39" s="307">
        <f t="shared" si="2"/>
        <v>5059817.4000000004</v>
      </c>
      <c r="BP39" s="307">
        <f t="shared" si="3"/>
        <v>0</v>
      </c>
      <c r="BQ39" s="307">
        <f t="shared" si="4"/>
        <v>5059817.4000000004</v>
      </c>
      <c r="BR39" s="307">
        <f t="shared" si="5"/>
        <v>7740453.6500000004</v>
      </c>
      <c r="BS39" s="307">
        <f t="shared" si="6"/>
        <v>135200.97679097066</v>
      </c>
      <c r="BT39" s="307">
        <f t="shared" si="7"/>
        <v>0</v>
      </c>
      <c r="BU39" s="307">
        <f t="shared" si="8"/>
        <v>0</v>
      </c>
      <c r="BV39" s="307">
        <f t="shared" si="9"/>
        <v>0</v>
      </c>
      <c r="BW39" s="307">
        <f t="shared" si="10"/>
        <v>0</v>
      </c>
      <c r="BX39" s="307">
        <f t="shared" si="11"/>
        <v>7875654.6267909706</v>
      </c>
      <c r="BY39" s="307">
        <f t="shared" si="12"/>
        <v>0</v>
      </c>
    </row>
    <row r="40" spans="1:77" s="296" customFormat="1">
      <c r="A40" s="901">
        <v>21</v>
      </c>
      <c r="B40" s="106" t="s">
        <v>248</v>
      </c>
      <c r="C40" s="899" t="str">
        <f>INDEX('Medical Services Definitions'!$C$7:$C$33,MATCH($B40,'Medical Services Definitions'!$B$7:$B$33,0))</f>
        <v>Professional</v>
      </c>
      <c r="D40" s="699">
        <v>701919.52</v>
      </c>
      <c r="E40" s="699"/>
      <c r="F40" s="307">
        <f t="shared" si="13"/>
        <v>701919.52</v>
      </c>
      <c r="G40" s="699">
        <v>233366.87000000002</v>
      </c>
      <c r="H40" s="699"/>
      <c r="I40" s="307">
        <f t="shared" si="14"/>
        <v>233366.87000000002</v>
      </c>
      <c r="J40" s="307">
        <f t="shared" si="15"/>
        <v>935286.39</v>
      </c>
      <c r="K40" s="699">
        <v>2417.9416934234905</v>
      </c>
      <c r="L40" s="699"/>
      <c r="M40" s="699"/>
      <c r="N40" s="699"/>
      <c r="O40" s="531"/>
      <c r="P40" s="203">
        <f t="shared" si="16"/>
        <v>937704.33169342345</v>
      </c>
      <c r="Q40" s="898">
        <f>P40-O40-'Schedule 3A_Income Statement'!CS56</f>
        <v>0</v>
      </c>
      <c r="R40" s="204"/>
      <c r="S40" s="699">
        <v>733182.57999999984</v>
      </c>
      <c r="T40" s="699"/>
      <c r="U40" s="307">
        <f t="shared" si="17"/>
        <v>733182.57999999984</v>
      </c>
      <c r="V40" s="699">
        <v>219333.21999999994</v>
      </c>
      <c r="W40" s="699"/>
      <c r="X40" s="307">
        <f t="shared" si="18"/>
        <v>219333.21999999994</v>
      </c>
      <c r="Y40" s="307">
        <f t="shared" si="19"/>
        <v>952515.79999999981</v>
      </c>
      <c r="Z40" s="699">
        <v>6340.3155291857547</v>
      </c>
      <c r="AA40" s="699"/>
      <c r="AB40" s="699"/>
      <c r="AC40" s="699"/>
      <c r="AD40" s="531"/>
      <c r="AE40" s="203">
        <f t="shared" si="20"/>
        <v>958856.11552918563</v>
      </c>
      <c r="AF40" s="898">
        <f>AE40-AD40-'Schedule 3A_Income Statement'!CT56</f>
        <v>0</v>
      </c>
      <c r="AG40" s="204"/>
      <c r="AH40" s="699">
        <v>875417.89000000036</v>
      </c>
      <c r="AI40" s="699"/>
      <c r="AJ40" s="307">
        <f t="shared" si="21"/>
        <v>875417.89000000036</v>
      </c>
      <c r="AK40" s="699">
        <v>251951.66999999981</v>
      </c>
      <c r="AL40" s="699"/>
      <c r="AM40" s="307">
        <f t="shared" si="22"/>
        <v>251951.66999999981</v>
      </c>
      <c r="AN40" s="307">
        <f t="shared" si="23"/>
        <v>1127369.56</v>
      </c>
      <c r="AO40" s="699">
        <v>18125.857314994908</v>
      </c>
      <c r="AP40" s="699"/>
      <c r="AQ40" s="699"/>
      <c r="AR40" s="699"/>
      <c r="AS40" s="531"/>
      <c r="AT40" s="203">
        <f t="shared" si="24"/>
        <v>1145495.4173149951</v>
      </c>
      <c r="AU40" s="898">
        <f>AT40-AS40-'Schedule 3A_Income Statement'!CU56</f>
        <v>0</v>
      </c>
      <c r="AV40" s="204"/>
      <c r="AW40" s="699">
        <v>1052148.9899999998</v>
      </c>
      <c r="AX40" s="699"/>
      <c r="AY40" s="307">
        <f t="shared" si="25"/>
        <v>1052148.9899999998</v>
      </c>
      <c r="AZ40" s="699">
        <v>298591.79000000027</v>
      </c>
      <c r="BA40" s="699"/>
      <c r="BB40" s="307">
        <f t="shared" si="26"/>
        <v>298591.79000000027</v>
      </c>
      <c r="BC40" s="307">
        <f t="shared" si="27"/>
        <v>1350740.78</v>
      </c>
      <c r="BD40" s="699">
        <v>58318.00062360923</v>
      </c>
      <c r="BE40" s="699"/>
      <c r="BF40" s="699"/>
      <c r="BG40" s="699"/>
      <c r="BH40" s="531"/>
      <c r="BI40" s="203">
        <f t="shared" si="28"/>
        <v>1409058.7806236092</v>
      </c>
      <c r="BJ40" s="898">
        <f>BI40-BH40-'Schedule 3A_Income Statement'!CV56</f>
        <v>0</v>
      </c>
      <c r="BL40" s="307">
        <f t="shared" si="29"/>
        <v>3362668.98</v>
      </c>
      <c r="BM40" s="307">
        <f t="shared" si="0"/>
        <v>0</v>
      </c>
      <c r="BN40" s="307">
        <f t="shared" si="1"/>
        <v>3362668.98</v>
      </c>
      <c r="BO40" s="307">
        <f t="shared" si="2"/>
        <v>1003243.55</v>
      </c>
      <c r="BP40" s="307">
        <f t="shared" si="3"/>
        <v>0</v>
      </c>
      <c r="BQ40" s="307">
        <f t="shared" si="4"/>
        <v>1003243.55</v>
      </c>
      <c r="BR40" s="307">
        <f t="shared" si="5"/>
        <v>4365912.53</v>
      </c>
      <c r="BS40" s="307">
        <f t="shared" si="6"/>
        <v>85202.115161213384</v>
      </c>
      <c r="BT40" s="307">
        <f t="shared" si="7"/>
        <v>0</v>
      </c>
      <c r="BU40" s="307">
        <f t="shared" si="8"/>
        <v>0</v>
      </c>
      <c r="BV40" s="307">
        <f t="shared" si="9"/>
        <v>0</v>
      </c>
      <c r="BW40" s="307">
        <f t="shared" si="10"/>
        <v>0</v>
      </c>
      <c r="BX40" s="307">
        <f t="shared" si="11"/>
        <v>4451114.6451612134</v>
      </c>
      <c r="BY40" s="307">
        <f t="shared" si="12"/>
        <v>0</v>
      </c>
    </row>
    <row r="41" spans="1:77" s="296" customFormat="1">
      <c r="A41" s="900">
        <v>22</v>
      </c>
      <c r="B41" s="104" t="s">
        <v>249</v>
      </c>
      <c r="C41" s="888" t="str">
        <f>INDEX('Medical Services Definitions'!$C$7:$C$33,MATCH($B41,'Medical Services Definitions'!$B$7:$B$33,0))</f>
        <v>Outpatient</v>
      </c>
      <c r="D41" s="699">
        <v>1559.5199999999998</v>
      </c>
      <c r="E41" s="699"/>
      <c r="F41" s="307">
        <f t="shared" si="13"/>
        <v>1559.5199999999998</v>
      </c>
      <c r="G41" s="699">
        <v>14740.67</v>
      </c>
      <c r="H41" s="699"/>
      <c r="I41" s="307">
        <f t="shared" si="14"/>
        <v>14740.67</v>
      </c>
      <c r="J41" s="307">
        <f t="shared" si="15"/>
        <v>16300.19</v>
      </c>
      <c r="K41" s="699">
        <v>31.578463507466722</v>
      </c>
      <c r="L41" s="699"/>
      <c r="M41" s="699"/>
      <c r="N41" s="699"/>
      <c r="O41" s="531"/>
      <c r="P41" s="203">
        <f t="shared" si="16"/>
        <v>16331.768463507467</v>
      </c>
      <c r="Q41" s="898">
        <f>P41-O41-'Schedule 3A_Income Statement'!CS57</f>
        <v>0</v>
      </c>
      <c r="R41" s="204"/>
      <c r="S41" s="699">
        <v>8317.89</v>
      </c>
      <c r="T41" s="699"/>
      <c r="U41" s="307">
        <f t="shared" si="17"/>
        <v>8317.89</v>
      </c>
      <c r="V41" s="699">
        <v>11953.6</v>
      </c>
      <c r="W41" s="699"/>
      <c r="X41" s="307">
        <f t="shared" si="18"/>
        <v>11953.6</v>
      </c>
      <c r="Y41" s="307">
        <f t="shared" si="19"/>
        <v>20271.489999999998</v>
      </c>
      <c r="Z41" s="699">
        <v>115.16387325352503</v>
      </c>
      <c r="AA41" s="699"/>
      <c r="AB41" s="699"/>
      <c r="AC41" s="699"/>
      <c r="AD41" s="531"/>
      <c r="AE41" s="203">
        <f t="shared" si="20"/>
        <v>20386.653873253523</v>
      </c>
      <c r="AF41" s="898">
        <f>AE41-AD41-'Schedule 3A_Income Statement'!CT57</f>
        <v>0</v>
      </c>
      <c r="AG41" s="204"/>
      <c r="AH41" s="699">
        <v>2332.7000000000007</v>
      </c>
      <c r="AI41" s="699"/>
      <c r="AJ41" s="307">
        <f t="shared" si="21"/>
        <v>2332.7000000000007</v>
      </c>
      <c r="AK41" s="699">
        <v>11603.77</v>
      </c>
      <c r="AL41" s="699"/>
      <c r="AM41" s="307">
        <f t="shared" si="22"/>
        <v>11603.77</v>
      </c>
      <c r="AN41" s="307">
        <f t="shared" si="23"/>
        <v>13936.470000000001</v>
      </c>
      <c r="AO41" s="699">
        <v>166.76301125319833</v>
      </c>
      <c r="AP41" s="699"/>
      <c r="AQ41" s="699"/>
      <c r="AR41" s="699"/>
      <c r="AS41" s="531"/>
      <c r="AT41" s="203">
        <f t="shared" si="24"/>
        <v>14103.2330112532</v>
      </c>
      <c r="AU41" s="898">
        <f>AT41-AS41-'Schedule 3A_Income Statement'!CU57</f>
        <v>0</v>
      </c>
      <c r="AV41" s="204"/>
      <c r="AW41" s="699">
        <v>2556.7700000000004</v>
      </c>
      <c r="AX41" s="699"/>
      <c r="AY41" s="307">
        <f t="shared" si="25"/>
        <v>2556.7700000000004</v>
      </c>
      <c r="AZ41" s="699">
        <v>822.05999999999767</v>
      </c>
      <c r="BA41" s="699"/>
      <c r="BB41" s="307">
        <f t="shared" si="26"/>
        <v>822.05999999999767</v>
      </c>
      <c r="BC41" s="307">
        <f t="shared" si="27"/>
        <v>3378.8299999999981</v>
      </c>
      <c r="BD41" s="699">
        <v>139.36576481315728</v>
      </c>
      <c r="BE41" s="699"/>
      <c r="BF41" s="699"/>
      <c r="BG41" s="699"/>
      <c r="BH41" s="531"/>
      <c r="BI41" s="203">
        <f t="shared" si="28"/>
        <v>3518.1957648131556</v>
      </c>
      <c r="BJ41" s="898">
        <f>BI41-BH41-'Schedule 3A_Income Statement'!CV57</f>
        <v>0</v>
      </c>
      <c r="BL41" s="307">
        <f t="shared" si="29"/>
        <v>14766.880000000001</v>
      </c>
      <c r="BM41" s="307">
        <f t="shared" si="0"/>
        <v>0</v>
      </c>
      <c r="BN41" s="307">
        <f t="shared" si="1"/>
        <v>14766.880000000001</v>
      </c>
      <c r="BO41" s="307">
        <f t="shared" si="2"/>
        <v>39120.1</v>
      </c>
      <c r="BP41" s="307">
        <f t="shared" si="3"/>
        <v>0</v>
      </c>
      <c r="BQ41" s="307">
        <f t="shared" si="4"/>
        <v>39120.1</v>
      </c>
      <c r="BR41" s="307">
        <f t="shared" si="5"/>
        <v>53886.979999999996</v>
      </c>
      <c r="BS41" s="307">
        <f t="shared" si="6"/>
        <v>452.87111282734736</v>
      </c>
      <c r="BT41" s="307">
        <f t="shared" si="7"/>
        <v>0</v>
      </c>
      <c r="BU41" s="307">
        <f t="shared" si="8"/>
        <v>0</v>
      </c>
      <c r="BV41" s="307">
        <f t="shared" si="9"/>
        <v>0</v>
      </c>
      <c r="BW41" s="307">
        <f t="shared" si="10"/>
        <v>0</v>
      </c>
      <c r="BX41" s="307">
        <f t="shared" si="11"/>
        <v>54339.851112827346</v>
      </c>
      <c r="BY41" s="307">
        <f t="shared" si="12"/>
        <v>0</v>
      </c>
    </row>
    <row r="42" spans="1:77" s="296" customFormat="1">
      <c r="A42" s="901">
        <v>23</v>
      </c>
      <c r="B42" s="106" t="s">
        <v>524</v>
      </c>
      <c r="C42" s="899" t="str">
        <f>INDEX('Medical Services Definitions'!$C$7:$C$33,MATCH($B42,'Medical Services Definitions'!$B$7:$B$33,0))</f>
        <v>Professional</v>
      </c>
      <c r="D42" s="699">
        <v>4347.47</v>
      </c>
      <c r="E42" s="699">
        <v>860381.80785249383</v>
      </c>
      <c r="F42" s="307">
        <f t="shared" si="13"/>
        <v>864729.2778524938</v>
      </c>
      <c r="G42" s="699">
        <v>137244.23000000001</v>
      </c>
      <c r="H42" s="699">
        <v>582138.19214750605</v>
      </c>
      <c r="I42" s="307">
        <f t="shared" si="14"/>
        <v>719382.42214750603</v>
      </c>
      <c r="J42" s="307">
        <f t="shared" si="15"/>
        <v>1584111.6999999997</v>
      </c>
      <c r="K42" s="699">
        <v>356.25780067727737</v>
      </c>
      <c r="L42" s="699"/>
      <c r="M42" s="699"/>
      <c r="N42" s="699"/>
      <c r="O42" s="531"/>
      <c r="P42" s="203">
        <f t="shared" si="16"/>
        <v>1584467.957800677</v>
      </c>
      <c r="Q42" s="898">
        <f>P42-O42-'Schedule 3A_Income Statement'!CS58</f>
        <v>0</v>
      </c>
      <c r="R42" s="204"/>
      <c r="S42" s="699">
        <v>6409.4700000000021</v>
      </c>
      <c r="T42" s="699">
        <v>904956.87780202273</v>
      </c>
      <c r="U42" s="307">
        <f t="shared" si="17"/>
        <v>911366.3478020227</v>
      </c>
      <c r="V42" s="699">
        <v>154708.87000000002</v>
      </c>
      <c r="W42" s="699">
        <v>679175.62219797738</v>
      </c>
      <c r="X42" s="307">
        <f t="shared" si="18"/>
        <v>833884.49219797738</v>
      </c>
      <c r="Y42" s="307">
        <f t="shared" si="19"/>
        <v>1745250.84</v>
      </c>
      <c r="Z42" s="699">
        <v>1109.6600030109157</v>
      </c>
      <c r="AA42" s="699"/>
      <c r="AB42" s="699"/>
      <c r="AC42" s="699"/>
      <c r="AD42" s="531"/>
      <c r="AE42" s="203">
        <f t="shared" si="20"/>
        <v>1746360.500003011</v>
      </c>
      <c r="AF42" s="898">
        <f>AE42-AD42-'Schedule 3A_Income Statement'!CT58</f>
        <v>0</v>
      </c>
      <c r="AG42" s="204"/>
      <c r="AH42" s="699">
        <v>6130.6699999999983</v>
      </c>
      <c r="AI42" s="699">
        <v>972159.10504041926</v>
      </c>
      <c r="AJ42" s="307">
        <f t="shared" si="21"/>
        <v>978289.77504041931</v>
      </c>
      <c r="AK42" s="699">
        <v>156912.00999999995</v>
      </c>
      <c r="AL42" s="699">
        <v>789670.89495958085</v>
      </c>
      <c r="AM42" s="307">
        <f t="shared" si="22"/>
        <v>946582.90495958086</v>
      </c>
      <c r="AN42" s="307">
        <f t="shared" si="23"/>
        <v>1924872.6800000002</v>
      </c>
      <c r="AO42" s="699">
        <v>2378.2565075749044</v>
      </c>
      <c r="AP42" s="699"/>
      <c r="AQ42" s="699"/>
      <c r="AR42" s="699"/>
      <c r="AS42" s="531"/>
      <c r="AT42" s="203">
        <f t="shared" si="24"/>
        <v>1927250.936507575</v>
      </c>
      <c r="AU42" s="898">
        <f>AT42-AS42-'Schedule 3A_Income Statement'!CU58</f>
        <v>0</v>
      </c>
      <c r="AV42" s="204"/>
      <c r="AW42" s="699">
        <v>8001.75</v>
      </c>
      <c r="AX42" s="699">
        <v>1142171.1659026812</v>
      </c>
      <c r="AY42" s="307">
        <f t="shared" si="25"/>
        <v>1150172.9159026812</v>
      </c>
      <c r="AZ42" s="699">
        <v>189521.30999999994</v>
      </c>
      <c r="BA42" s="699">
        <v>947308.83409731905</v>
      </c>
      <c r="BB42" s="307">
        <f t="shared" si="26"/>
        <v>1136830.1440973189</v>
      </c>
      <c r="BC42" s="307">
        <f t="shared" si="27"/>
        <v>2287003.06</v>
      </c>
      <c r="BD42" s="699">
        <v>7819.8375035516219</v>
      </c>
      <c r="BE42" s="699"/>
      <c r="BF42" s="699"/>
      <c r="BG42" s="699"/>
      <c r="BH42" s="531"/>
      <c r="BI42" s="203">
        <f t="shared" si="28"/>
        <v>2294822.8975035516</v>
      </c>
      <c r="BJ42" s="898">
        <f>BI42-BH42-'Schedule 3A_Income Statement'!CV58</f>
        <v>0</v>
      </c>
      <c r="BL42" s="307">
        <f t="shared" si="29"/>
        <v>24889.360000000001</v>
      </c>
      <c r="BM42" s="307">
        <f t="shared" si="0"/>
        <v>3879668.9565976169</v>
      </c>
      <c r="BN42" s="307">
        <f t="shared" si="1"/>
        <v>3904558.3165976168</v>
      </c>
      <c r="BO42" s="307">
        <f t="shared" si="2"/>
        <v>638386.41999999993</v>
      </c>
      <c r="BP42" s="307">
        <f t="shared" si="3"/>
        <v>2998293.5434023831</v>
      </c>
      <c r="BQ42" s="307">
        <f t="shared" si="4"/>
        <v>3636679.963402383</v>
      </c>
      <c r="BR42" s="307">
        <f t="shared" si="5"/>
        <v>7541238.2800000012</v>
      </c>
      <c r="BS42" s="307">
        <f t="shared" si="6"/>
        <v>11664.011814814719</v>
      </c>
      <c r="BT42" s="307">
        <f t="shared" si="7"/>
        <v>0</v>
      </c>
      <c r="BU42" s="307">
        <f t="shared" si="8"/>
        <v>0</v>
      </c>
      <c r="BV42" s="307">
        <f t="shared" si="9"/>
        <v>0</v>
      </c>
      <c r="BW42" s="307">
        <f t="shared" si="10"/>
        <v>0</v>
      </c>
      <c r="BX42" s="307">
        <f t="shared" si="11"/>
        <v>7552902.2918148153</v>
      </c>
      <c r="BY42" s="307">
        <f t="shared" si="12"/>
        <v>0</v>
      </c>
    </row>
    <row r="43" spans="1:77" s="296" customFormat="1" ht="15" customHeight="1">
      <c r="A43" s="900">
        <v>24</v>
      </c>
      <c r="B43" s="502" t="s">
        <v>1444</v>
      </c>
      <c r="C43" s="104" t="str">
        <f>INDEX('Medical Services Definitions'!$C$7:$C$33,MATCH($B43,'Medical Services Definitions'!$B$7:$B$33,0))</f>
        <v>Professional</v>
      </c>
      <c r="D43" s="699">
        <v>122.9</v>
      </c>
      <c r="E43" s="699"/>
      <c r="F43" s="307">
        <f t="shared" si="13"/>
        <v>122.9</v>
      </c>
      <c r="G43" s="699">
        <v>61130.6</v>
      </c>
      <c r="H43" s="699"/>
      <c r="I43" s="307">
        <f t="shared" si="14"/>
        <v>61130.6</v>
      </c>
      <c r="J43" s="307">
        <f t="shared" si="15"/>
        <v>61253.5</v>
      </c>
      <c r="K43" s="699">
        <v>155.75206103252268</v>
      </c>
      <c r="L43" s="699"/>
      <c r="M43" s="699"/>
      <c r="N43" s="699"/>
      <c r="O43" s="531"/>
      <c r="P43" s="203">
        <f t="shared" si="16"/>
        <v>61409.252061032523</v>
      </c>
      <c r="Q43" s="898">
        <f>P43-O43-'Schedule 3A_Income Statement'!CS59</f>
        <v>0</v>
      </c>
      <c r="R43" s="204"/>
      <c r="S43" s="699">
        <v>90.800000000000011</v>
      </c>
      <c r="T43" s="699"/>
      <c r="U43" s="307">
        <f t="shared" si="17"/>
        <v>90.800000000000011</v>
      </c>
      <c r="V43" s="699">
        <v>64783.19999999999</v>
      </c>
      <c r="W43" s="699"/>
      <c r="X43" s="307">
        <f t="shared" si="18"/>
        <v>64783.19999999999</v>
      </c>
      <c r="Y43" s="307">
        <f t="shared" si="19"/>
        <v>64873.999999999993</v>
      </c>
      <c r="Z43" s="699">
        <v>442.28616591225369</v>
      </c>
      <c r="AA43" s="699"/>
      <c r="AB43" s="699"/>
      <c r="AC43" s="699"/>
      <c r="AD43" s="531"/>
      <c r="AE43" s="203">
        <f t="shared" si="20"/>
        <v>65316.28616591225</v>
      </c>
      <c r="AF43" s="898">
        <f>AE43-AD43-'Schedule 3A_Income Statement'!CT59</f>
        <v>0</v>
      </c>
      <c r="AG43" s="204"/>
      <c r="AH43" s="699">
        <v>134.4</v>
      </c>
      <c r="AI43" s="699"/>
      <c r="AJ43" s="307">
        <f t="shared" si="21"/>
        <v>134.4</v>
      </c>
      <c r="AK43" s="699">
        <v>68886.600000000006</v>
      </c>
      <c r="AL43" s="699"/>
      <c r="AM43" s="307">
        <f t="shared" si="22"/>
        <v>68886.600000000006</v>
      </c>
      <c r="AN43" s="307">
        <f t="shared" si="23"/>
        <v>69021</v>
      </c>
      <c r="AO43" s="699">
        <v>979.38408573465426</v>
      </c>
      <c r="AP43" s="699"/>
      <c r="AQ43" s="699"/>
      <c r="AR43" s="699"/>
      <c r="AS43" s="531"/>
      <c r="AT43" s="203">
        <f t="shared" si="24"/>
        <v>70000.384085734651</v>
      </c>
      <c r="AU43" s="898">
        <f>AT43-AS43-'Schedule 3A_Income Statement'!CU59</f>
        <v>0</v>
      </c>
      <c r="AV43" s="204"/>
      <c r="AW43" s="699">
        <v>167.60000000000002</v>
      </c>
      <c r="AX43" s="699"/>
      <c r="AY43" s="307">
        <f t="shared" si="25"/>
        <v>167.60000000000002</v>
      </c>
      <c r="AZ43" s="699">
        <v>72257.900000000052</v>
      </c>
      <c r="BA43" s="699"/>
      <c r="BB43" s="307">
        <f t="shared" si="26"/>
        <v>72257.900000000052</v>
      </c>
      <c r="BC43" s="307">
        <f t="shared" si="27"/>
        <v>72425.500000000058</v>
      </c>
      <c r="BD43" s="699">
        <v>2802.1792294421607</v>
      </c>
      <c r="BE43" s="699"/>
      <c r="BF43" s="699"/>
      <c r="BG43" s="699"/>
      <c r="BH43" s="531"/>
      <c r="BI43" s="203">
        <f t="shared" si="28"/>
        <v>75227.679229442219</v>
      </c>
      <c r="BJ43" s="898">
        <f>BI43-BH43-'Schedule 3A_Income Statement'!CV59</f>
        <v>0</v>
      </c>
      <c r="BL43" s="307">
        <f t="shared" si="29"/>
        <v>515.70000000000005</v>
      </c>
      <c r="BM43" s="307">
        <f t="shared" si="0"/>
        <v>0</v>
      </c>
      <c r="BN43" s="307">
        <f t="shared" si="1"/>
        <v>515.70000000000005</v>
      </c>
      <c r="BO43" s="307">
        <f t="shared" si="2"/>
        <v>267058.30000000005</v>
      </c>
      <c r="BP43" s="307">
        <f t="shared" si="3"/>
        <v>0</v>
      </c>
      <c r="BQ43" s="307">
        <f t="shared" si="4"/>
        <v>267058.30000000005</v>
      </c>
      <c r="BR43" s="307">
        <f t="shared" si="5"/>
        <v>267574.00000000006</v>
      </c>
      <c r="BS43" s="307">
        <f t="shared" si="6"/>
        <v>4379.6015421215916</v>
      </c>
      <c r="BT43" s="307">
        <f t="shared" si="7"/>
        <v>0</v>
      </c>
      <c r="BU43" s="307">
        <f t="shared" si="8"/>
        <v>0</v>
      </c>
      <c r="BV43" s="307">
        <f t="shared" si="9"/>
        <v>0</v>
      </c>
      <c r="BW43" s="307">
        <f t="shared" si="10"/>
        <v>0</v>
      </c>
      <c r="BX43" s="307">
        <f t="shared" si="11"/>
        <v>271953.60154212161</v>
      </c>
      <c r="BY43" s="307">
        <f t="shared" si="12"/>
        <v>0</v>
      </c>
    </row>
    <row r="44" spans="1:77" s="296" customFormat="1">
      <c r="A44" s="900">
        <v>25</v>
      </c>
      <c r="B44" s="104" t="s">
        <v>252</v>
      </c>
      <c r="C44" s="526" t="str">
        <f>INDEX('Medical Services Definitions'!$C$7:$C$33,MATCH($B44,'Medical Services Definitions'!$B$7:$B$33,0))</f>
        <v>Professional</v>
      </c>
      <c r="D44" s="699">
        <v>162839.77999999997</v>
      </c>
      <c r="E44" s="699"/>
      <c r="F44" s="307">
        <f t="shared" si="13"/>
        <v>162839.77999999997</v>
      </c>
      <c r="G44" s="699">
        <v>108230.56999999999</v>
      </c>
      <c r="H44" s="699"/>
      <c r="I44" s="307">
        <f t="shared" si="14"/>
        <v>108230.56999999999</v>
      </c>
      <c r="J44" s="307">
        <f t="shared" si="15"/>
        <v>271070.34999999998</v>
      </c>
      <c r="K44" s="699">
        <v>626.49706970521947</v>
      </c>
      <c r="L44" s="699"/>
      <c r="M44" s="699"/>
      <c r="N44" s="699"/>
      <c r="O44" s="531"/>
      <c r="P44" s="203">
        <f t="shared" si="16"/>
        <v>271696.8470697052</v>
      </c>
      <c r="Q44" s="898">
        <f>P44-O44-'Schedule 3A_Income Statement'!CS60</f>
        <v>0</v>
      </c>
      <c r="R44" s="204"/>
      <c r="S44" s="699">
        <v>190535.3</v>
      </c>
      <c r="T44" s="699"/>
      <c r="U44" s="307">
        <f t="shared" si="17"/>
        <v>190535.3</v>
      </c>
      <c r="V44" s="699">
        <v>178608.25999999995</v>
      </c>
      <c r="W44" s="699"/>
      <c r="X44" s="307">
        <f t="shared" si="18"/>
        <v>178608.25999999995</v>
      </c>
      <c r="Y44" s="307">
        <f t="shared" si="19"/>
        <v>369143.55999999994</v>
      </c>
      <c r="Z44" s="699">
        <v>2456.5585524745402</v>
      </c>
      <c r="AA44" s="699"/>
      <c r="AB44" s="699"/>
      <c r="AC44" s="699"/>
      <c r="AD44" s="531"/>
      <c r="AE44" s="203">
        <f t="shared" si="20"/>
        <v>371600.11855247448</v>
      </c>
      <c r="AF44" s="898">
        <f>AE44-AD44-'Schedule 3A_Income Statement'!CT60</f>
        <v>0</v>
      </c>
      <c r="AG44" s="204"/>
      <c r="AH44" s="699">
        <v>164406.85999999999</v>
      </c>
      <c r="AI44" s="699"/>
      <c r="AJ44" s="307">
        <f t="shared" si="21"/>
        <v>164406.85999999999</v>
      </c>
      <c r="AK44" s="699">
        <v>175653.01</v>
      </c>
      <c r="AL44" s="699"/>
      <c r="AM44" s="307">
        <f t="shared" si="22"/>
        <v>175653.01</v>
      </c>
      <c r="AN44" s="307">
        <f t="shared" si="23"/>
        <v>340059.87</v>
      </c>
      <c r="AO44" s="699">
        <v>4939.6425702750566</v>
      </c>
      <c r="AP44" s="699"/>
      <c r="AQ44" s="699"/>
      <c r="AR44" s="699"/>
      <c r="AS44" s="531"/>
      <c r="AT44" s="203">
        <f t="shared" si="24"/>
        <v>344999.51257027505</v>
      </c>
      <c r="AU44" s="898">
        <f>AT44-AS44-'Schedule 3A_Income Statement'!CU60</f>
        <v>0</v>
      </c>
      <c r="AV44" s="204"/>
      <c r="AW44" s="699">
        <v>105876.94000000006</v>
      </c>
      <c r="AX44" s="699"/>
      <c r="AY44" s="307">
        <f t="shared" si="25"/>
        <v>105876.94000000006</v>
      </c>
      <c r="AZ44" s="699">
        <v>177466.79000000004</v>
      </c>
      <c r="BA44" s="699"/>
      <c r="BB44" s="307">
        <f t="shared" si="26"/>
        <v>177466.79000000004</v>
      </c>
      <c r="BC44" s="307">
        <f t="shared" si="27"/>
        <v>283343.7300000001</v>
      </c>
      <c r="BD44" s="699">
        <v>10861.949516399618</v>
      </c>
      <c r="BE44" s="699"/>
      <c r="BF44" s="699"/>
      <c r="BG44" s="699"/>
      <c r="BH44" s="531"/>
      <c r="BI44" s="203">
        <f t="shared" si="28"/>
        <v>294205.67951639974</v>
      </c>
      <c r="BJ44" s="898">
        <f>BI44-BH44-'Schedule 3A_Income Statement'!CV60</f>
        <v>0</v>
      </c>
      <c r="BL44" s="307">
        <f t="shared" si="29"/>
        <v>623658.88</v>
      </c>
      <c r="BM44" s="307">
        <f t="shared" si="0"/>
        <v>0</v>
      </c>
      <c r="BN44" s="307">
        <f t="shared" si="1"/>
        <v>623658.88</v>
      </c>
      <c r="BO44" s="307">
        <f t="shared" si="2"/>
        <v>639958.63</v>
      </c>
      <c r="BP44" s="307">
        <f t="shared" si="3"/>
        <v>0</v>
      </c>
      <c r="BQ44" s="307">
        <f t="shared" si="4"/>
        <v>639958.63</v>
      </c>
      <c r="BR44" s="307">
        <f t="shared" si="5"/>
        <v>1263617.51</v>
      </c>
      <c r="BS44" s="307">
        <f t="shared" si="6"/>
        <v>18884.647708854434</v>
      </c>
      <c r="BT44" s="307">
        <f t="shared" si="7"/>
        <v>0</v>
      </c>
      <c r="BU44" s="307">
        <f t="shared" si="8"/>
        <v>0</v>
      </c>
      <c r="BV44" s="307">
        <f t="shared" si="9"/>
        <v>0</v>
      </c>
      <c r="BW44" s="307">
        <f t="shared" si="10"/>
        <v>0</v>
      </c>
      <c r="BX44" s="307">
        <f t="shared" si="11"/>
        <v>1282502.1577088544</v>
      </c>
      <c r="BY44" s="307">
        <f t="shared" si="12"/>
        <v>0</v>
      </c>
    </row>
    <row r="45" spans="1:77" s="296" customFormat="1" ht="15" customHeight="1">
      <c r="A45" s="901">
        <v>26</v>
      </c>
      <c r="B45" s="106" t="s">
        <v>53</v>
      </c>
      <c r="C45" s="106"/>
      <c r="D45" s="205">
        <f>SUM(D18:D44)-D27-D29</f>
        <v>32482214.752478294</v>
      </c>
      <c r="E45" s="205">
        <f t="shared" ref="E45:H45" si="46">SUM(E18:E44)-E27-E29</f>
        <v>860381.80785249383</v>
      </c>
      <c r="F45" s="205">
        <f t="shared" si="13"/>
        <v>33342596.56033079</v>
      </c>
      <c r="G45" s="205">
        <f>SUM(G18:G44)-G27-G29</f>
        <v>13914632.277521698</v>
      </c>
      <c r="H45" s="205">
        <f t="shared" si="46"/>
        <v>582138.19214750605</v>
      </c>
      <c r="I45" s="205">
        <f t="shared" si="14"/>
        <v>14496770.469669204</v>
      </c>
      <c r="J45" s="205">
        <f t="shared" si="15"/>
        <v>47839367.029999994</v>
      </c>
      <c r="K45" s="205">
        <f>SUM(K18:K44)-K27-K29</f>
        <v>82288.356844357317</v>
      </c>
      <c r="L45" s="205">
        <f t="shared" ref="L45:O45" si="47">SUM(L18:L44)-L27-L29</f>
        <v>0</v>
      </c>
      <c r="M45" s="205">
        <f t="shared" si="47"/>
        <v>0</v>
      </c>
      <c r="N45" s="205">
        <f t="shared" si="47"/>
        <v>0</v>
      </c>
      <c r="O45" s="205">
        <f t="shared" si="47"/>
        <v>0</v>
      </c>
      <c r="P45" s="205">
        <f t="shared" si="16"/>
        <v>47921655.386844352</v>
      </c>
      <c r="Q45" s="902">
        <f>P45-O45-(SUM('Schedule 3A_Income Statement'!$CS$34:$CS$60)-'Schedule 3A_Income Statement'!$CS$43-'Schedule 3A_Income Statement'!$CS$45)</f>
        <v>0</v>
      </c>
      <c r="R45" s="204"/>
      <c r="S45" s="205">
        <f>SUM(S18:S44)-S27-S29</f>
        <v>36841898.373436533</v>
      </c>
      <c r="T45" s="205">
        <f t="shared" ref="T45" si="48">SUM(T18:T44)-T27-T29</f>
        <v>904956.87780202273</v>
      </c>
      <c r="U45" s="205">
        <f t="shared" si="17"/>
        <v>37746855.251238555</v>
      </c>
      <c r="V45" s="205">
        <f t="shared" ref="V45" si="49">SUM(V18:V44)-V27-V29</f>
        <v>14570569.166563455</v>
      </c>
      <c r="W45" s="205">
        <f t="shared" ref="W45" si="50">SUM(W18:W44)-W27-W29</f>
        <v>679175.62219797738</v>
      </c>
      <c r="X45" s="205">
        <f t="shared" si="18"/>
        <v>15249744.788761433</v>
      </c>
      <c r="Y45" s="205">
        <f t="shared" si="19"/>
        <v>52996600.039999992</v>
      </c>
      <c r="Z45" s="205">
        <f t="shared" ref="Z45:AC45" si="51">SUM(Z18:Z44)-Z27-Z29</f>
        <v>249695.92869980217</v>
      </c>
      <c r="AA45" s="205">
        <f t="shared" si="51"/>
        <v>0</v>
      </c>
      <c r="AB45" s="205">
        <f t="shared" si="51"/>
        <v>0</v>
      </c>
      <c r="AC45" s="205">
        <f t="shared" si="51"/>
        <v>0</v>
      </c>
      <c r="AD45" s="205">
        <f t="shared" ref="AD45" si="52">SUM(AD18:AD44)-AD27-AD29</f>
        <v>0</v>
      </c>
      <c r="AE45" s="205">
        <f t="shared" si="20"/>
        <v>53246295.968699791</v>
      </c>
      <c r="AF45" s="902">
        <f>AE45-AD45-(SUM('Schedule 3A_Income Statement'!$CT$34:$CT$60)-'Schedule 3A_Income Statement'!$CT$43-'Schedule 3A_Income Statement'!$CT$45)</f>
        <v>0</v>
      </c>
      <c r="AG45" s="204"/>
      <c r="AH45" s="205">
        <f>SUM(AH18:AH44)-AH27-AH29</f>
        <v>46128235.782448463</v>
      </c>
      <c r="AI45" s="205">
        <f t="shared" ref="AI45" si="53">SUM(AI18:AI44)-AI27-AI29</f>
        <v>972159.10504041926</v>
      </c>
      <c r="AJ45" s="205">
        <f t="shared" si="21"/>
        <v>47100394.887488879</v>
      </c>
      <c r="AK45" s="205">
        <f t="shared" ref="AK45" si="54">SUM(AK18:AK44)-AK27-AK29</f>
        <v>12876838.417551557</v>
      </c>
      <c r="AL45" s="205">
        <f t="shared" ref="AL45" si="55">SUM(AL18:AL44)-AL27-AL29</f>
        <v>789670.89495958085</v>
      </c>
      <c r="AM45" s="205">
        <f t="shared" si="22"/>
        <v>13666509.312511137</v>
      </c>
      <c r="AN45" s="205">
        <f t="shared" si="23"/>
        <v>60766904.200000018</v>
      </c>
      <c r="AO45" s="205">
        <f t="shared" ref="AO45:AR45" si="56">SUM(AO18:AO44)-AO27-AO29</f>
        <v>647726.08056284883</v>
      </c>
      <c r="AP45" s="205">
        <f t="shared" si="56"/>
        <v>0</v>
      </c>
      <c r="AQ45" s="205">
        <f t="shared" si="56"/>
        <v>0</v>
      </c>
      <c r="AR45" s="205">
        <f t="shared" si="56"/>
        <v>0</v>
      </c>
      <c r="AS45" s="205">
        <f t="shared" ref="AS45" si="57">SUM(AS18:AS44)-AS27-AS29</f>
        <v>0</v>
      </c>
      <c r="AT45" s="205">
        <f t="shared" si="24"/>
        <v>61414630.28056287</v>
      </c>
      <c r="AU45" s="902">
        <f>AT45-AS45-(SUM('Schedule 3A_Income Statement'!$CU$34:$CU$60)-'Schedule 3A_Income Statement'!$CU$43-'Schedule 3A_Income Statement'!$CU$45)</f>
        <v>0</v>
      </c>
      <c r="AV45" s="204"/>
      <c r="AW45" s="205">
        <f>SUM(AW18:AW44)-AW27-AW29</f>
        <v>47809789.871385232</v>
      </c>
      <c r="AX45" s="205">
        <f t="shared" ref="AX45" si="58">SUM(AX18:AX44)-AX27-AX29</f>
        <v>1142171.1659026812</v>
      </c>
      <c r="AY45" s="205">
        <f t="shared" si="25"/>
        <v>48951961.037287913</v>
      </c>
      <c r="AZ45" s="205">
        <f t="shared" ref="AZ45" si="59">SUM(AZ18:AZ44)-AZ27-AZ29</f>
        <v>16557127.698614756</v>
      </c>
      <c r="BA45" s="205">
        <f t="shared" ref="BA45" si="60">SUM(BA18:BA44)-BA27-BA29</f>
        <v>947308.83409731905</v>
      </c>
      <c r="BB45" s="205">
        <f t="shared" si="26"/>
        <v>17504436.532712076</v>
      </c>
      <c r="BC45" s="205">
        <f t="shared" si="27"/>
        <v>66456397.569999993</v>
      </c>
      <c r="BD45" s="205">
        <f t="shared" ref="BD45:BG45" si="61">SUM(BD18:BD44)-BD27-BD29</f>
        <v>1851095.1907991623</v>
      </c>
      <c r="BE45" s="205">
        <f t="shared" si="61"/>
        <v>0</v>
      </c>
      <c r="BF45" s="205">
        <f t="shared" si="61"/>
        <v>0</v>
      </c>
      <c r="BG45" s="205">
        <f t="shared" si="61"/>
        <v>0</v>
      </c>
      <c r="BH45" s="205">
        <f t="shared" ref="BH45" si="62">SUM(BH18:BH44)-BH27-BH29</f>
        <v>0</v>
      </c>
      <c r="BI45" s="205">
        <f t="shared" si="28"/>
        <v>68307492.760799155</v>
      </c>
      <c r="BJ45" s="902">
        <f>BI45-BH45-(SUM('Schedule 3A_Income Statement'!$CV$34:$CV$60)-'Schedule 3A_Income Statement'!$CV$43-'Schedule 3A_Income Statement'!$CV$45)</f>
        <v>0</v>
      </c>
      <c r="BL45" s="307">
        <f t="shared" si="29"/>
        <v>163262138.7797485</v>
      </c>
      <c r="BM45" s="307">
        <f t="shared" si="0"/>
        <v>3879668.9565976169</v>
      </c>
      <c r="BN45" s="307">
        <f t="shared" si="1"/>
        <v>167141807.73634616</v>
      </c>
      <c r="BO45" s="307">
        <f t="shared" si="2"/>
        <v>57919167.560251459</v>
      </c>
      <c r="BP45" s="307">
        <f t="shared" si="3"/>
        <v>2998293.5434023831</v>
      </c>
      <c r="BQ45" s="307">
        <f t="shared" si="4"/>
        <v>60917461.103653848</v>
      </c>
      <c r="BR45" s="307">
        <f t="shared" si="5"/>
        <v>228059268.84</v>
      </c>
      <c r="BS45" s="307">
        <f t="shared" si="6"/>
        <v>2830805.5569061707</v>
      </c>
      <c r="BT45" s="307">
        <f t="shared" si="7"/>
        <v>0</v>
      </c>
      <c r="BU45" s="307">
        <f t="shared" si="8"/>
        <v>0</v>
      </c>
      <c r="BV45" s="307">
        <f t="shared" si="9"/>
        <v>0</v>
      </c>
      <c r="BW45" s="307">
        <f t="shared" si="10"/>
        <v>0</v>
      </c>
      <c r="BX45" s="307">
        <f t="shared" si="11"/>
        <v>230890074.3969062</v>
      </c>
      <c r="BY45" s="307">
        <f t="shared" si="12"/>
        <v>0</v>
      </c>
    </row>
    <row r="46" spans="1:77" s="296" customFormat="1" ht="15" customHeight="1">
      <c r="A46" s="507"/>
      <c r="B46" s="212"/>
      <c r="C46" s="212"/>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c r="BI46" s="128"/>
      <c r="BJ46" s="128"/>
      <c r="BL46" s="128"/>
      <c r="BM46" s="128"/>
      <c r="BN46" s="128"/>
      <c r="BO46" s="128"/>
      <c r="BP46" s="128"/>
      <c r="BQ46" s="128"/>
      <c r="BR46" s="128"/>
      <c r="BS46" s="128"/>
      <c r="BT46" s="128"/>
      <c r="BU46" s="128"/>
      <c r="BV46" s="128"/>
      <c r="BW46" s="128"/>
      <c r="BX46" s="128"/>
      <c r="BY46" s="128"/>
    </row>
    <row r="47" spans="1:77" s="296" customFormat="1">
      <c r="A47" s="505">
        <v>27</v>
      </c>
      <c r="B47" s="106" t="s">
        <v>226</v>
      </c>
      <c r="C47" s="106" t="s">
        <v>226</v>
      </c>
      <c r="D47" s="307">
        <f t="shared" ref="D47:H52" si="63">SUMIF($C$18:$C$45,$C47,D$18:D$45)</f>
        <v>166386.78</v>
      </c>
      <c r="E47" s="307">
        <f t="shared" si="63"/>
        <v>0</v>
      </c>
      <c r="F47" s="307">
        <f t="shared" si="13"/>
        <v>166386.78</v>
      </c>
      <c r="G47" s="307">
        <f t="shared" si="63"/>
        <v>285765.42</v>
      </c>
      <c r="H47" s="307">
        <f t="shared" si="63"/>
        <v>0</v>
      </c>
      <c r="I47" s="307">
        <f t="shared" ref="I47:I52" si="64">SUM(G47:H47)</f>
        <v>285765.42</v>
      </c>
      <c r="J47" s="307">
        <f t="shared" ref="J47:J52" si="65">F47+I47</f>
        <v>452152.19999999995</v>
      </c>
      <c r="K47" s="307">
        <f t="shared" ref="K47:O52" si="66">SUMIF($C$18:$C$45,$C47,K$18:K$45)</f>
        <v>1236.1053388739238</v>
      </c>
      <c r="L47" s="307">
        <f t="shared" si="66"/>
        <v>0</v>
      </c>
      <c r="M47" s="307">
        <f t="shared" si="66"/>
        <v>0</v>
      </c>
      <c r="N47" s="307">
        <f t="shared" si="66"/>
        <v>0</v>
      </c>
      <c r="O47" s="307">
        <f t="shared" si="66"/>
        <v>0</v>
      </c>
      <c r="P47" s="308">
        <f t="shared" ref="P47:P52" si="67">SUM(J47:N47)</f>
        <v>453388.30533887388</v>
      </c>
      <c r="Q47" s="528"/>
      <c r="R47" s="128"/>
      <c r="S47" s="307">
        <f t="shared" ref="S47:W52" si="68">SUMIF($C$18:$C$45,$C47,S$18:S$45)</f>
        <v>63906.360000000015</v>
      </c>
      <c r="T47" s="307">
        <f t="shared" si="68"/>
        <v>0</v>
      </c>
      <c r="U47" s="307">
        <f t="shared" ref="U47:U52" si="69">SUM(S47:T47)</f>
        <v>63906.360000000015</v>
      </c>
      <c r="V47" s="307">
        <f t="shared" si="68"/>
        <v>260946.63999999996</v>
      </c>
      <c r="W47" s="307">
        <f t="shared" si="68"/>
        <v>0</v>
      </c>
      <c r="X47" s="307">
        <f t="shared" ref="X47:X52" si="70">SUM(V47:W47)</f>
        <v>260946.63999999996</v>
      </c>
      <c r="Y47" s="307">
        <f t="shared" ref="Y47:Y52" si="71">U47+X47</f>
        <v>324853</v>
      </c>
      <c r="Z47" s="307">
        <f t="shared" ref="Z47:AD52" si="72">SUMIF($C$18:$C$45,$C47,Z$18:Z$45)</f>
        <v>2488.0917149183224</v>
      </c>
      <c r="AA47" s="307">
        <f t="shared" si="72"/>
        <v>0</v>
      </c>
      <c r="AB47" s="307">
        <f t="shared" si="72"/>
        <v>0</v>
      </c>
      <c r="AC47" s="307">
        <f t="shared" si="72"/>
        <v>0</v>
      </c>
      <c r="AD47" s="307">
        <f t="shared" si="72"/>
        <v>0</v>
      </c>
      <c r="AE47" s="308">
        <f t="shared" ref="AE47:AE52" si="73">SUM(Y47:AC47)</f>
        <v>327341.09171491832</v>
      </c>
      <c r="AF47" s="528"/>
      <c r="AG47" s="128"/>
      <c r="AH47" s="307">
        <f t="shared" ref="AH47:AL52" si="74">SUMIF($C$18:$C$45,$C47,AH$18:AH$45)</f>
        <v>124746.66000000003</v>
      </c>
      <c r="AI47" s="307">
        <f t="shared" si="74"/>
        <v>0</v>
      </c>
      <c r="AJ47" s="307">
        <f t="shared" ref="AJ47:AJ52" si="75">SUM(AH47:AI47)</f>
        <v>124746.66000000003</v>
      </c>
      <c r="AK47" s="307">
        <f t="shared" si="74"/>
        <v>283829.02</v>
      </c>
      <c r="AL47" s="307">
        <f t="shared" si="74"/>
        <v>0</v>
      </c>
      <c r="AM47" s="307">
        <f t="shared" ref="AM47:AM52" si="76">SUM(AK47:AL47)</f>
        <v>283829.02</v>
      </c>
      <c r="AN47" s="307">
        <f t="shared" ref="AN47:AN52" si="77">AJ47+AM47</f>
        <v>408575.68000000005</v>
      </c>
      <c r="AO47" s="307">
        <f t="shared" ref="AO47:AS52" si="78">SUMIF($C$18:$C$45,$C47,AO$18:AO$45)</f>
        <v>6363.6544431686052</v>
      </c>
      <c r="AP47" s="307">
        <f t="shared" si="78"/>
        <v>0</v>
      </c>
      <c r="AQ47" s="307">
        <f t="shared" si="78"/>
        <v>0</v>
      </c>
      <c r="AR47" s="307">
        <f t="shared" si="78"/>
        <v>0</v>
      </c>
      <c r="AS47" s="307">
        <f t="shared" si="78"/>
        <v>0</v>
      </c>
      <c r="AT47" s="308">
        <f t="shared" ref="AT47:AT52" si="79">SUM(AN47:AR47)</f>
        <v>414939.33444316866</v>
      </c>
      <c r="AU47" s="528"/>
      <c r="AV47" s="128"/>
      <c r="AW47" s="307">
        <f t="shared" ref="AW47:BA52" si="80">SUMIF($C$18:$C$45,$C47,AW$18:AW$45)</f>
        <v>94393.77999999997</v>
      </c>
      <c r="AX47" s="307">
        <f t="shared" si="80"/>
        <v>0</v>
      </c>
      <c r="AY47" s="307">
        <f t="shared" ref="AY47:AY52" si="81">SUM(AW47:AX47)</f>
        <v>94393.77999999997</v>
      </c>
      <c r="AZ47" s="307">
        <f t="shared" si="80"/>
        <v>328545.49000000011</v>
      </c>
      <c r="BA47" s="307">
        <f t="shared" si="80"/>
        <v>0</v>
      </c>
      <c r="BB47" s="307">
        <f t="shared" ref="BB47:BB52" si="82">SUM(AZ47:BA47)</f>
        <v>328545.49000000011</v>
      </c>
      <c r="BC47" s="307">
        <f t="shared" ref="BC47:BC52" si="83">AY47+BB47</f>
        <v>422939.27000000008</v>
      </c>
      <c r="BD47" s="307">
        <f t="shared" ref="BD47:BH52" si="84">SUMIF($C$18:$C$45,$C47,BD$18:BD$45)</f>
        <v>18818.257118035763</v>
      </c>
      <c r="BE47" s="307">
        <f t="shared" si="84"/>
        <v>0</v>
      </c>
      <c r="BF47" s="307">
        <f t="shared" si="84"/>
        <v>0</v>
      </c>
      <c r="BG47" s="307">
        <f t="shared" si="84"/>
        <v>0</v>
      </c>
      <c r="BH47" s="307">
        <f t="shared" si="84"/>
        <v>0</v>
      </c>
      <c r="BI47" s="308">
        <f t="shared" ref="BI47:BI52" si="85">SUM(BC47:BG47)</f>
        <v>441757.52711803582</v>
      </c>
      <c r="BJ47" s="528"/>
      <c r="BL47" s="307">
        <f t="shared" ref="BL47:BL52" si="86">D47+S47+AH47+AW47</f>
        <v>449433.58</v>
      </c>
      <c r="BM47" s="307">
        <f t="shared" ref="BM47:BM52" si="87">E47+T47+AI47+AX47</f>
        <v>0</v>
      </c>
      <c r="BN47" s="307">
        <f t="shared" ref="BN47:BN52" si="88">F47+U47+AJ47+AY47</f>
        <v>449433.58</v>
      </c>
      <c r="BO47" s="307">
        <f t="shared" ref="BO47:BO52" si="89">G47+V47+AK47+AZ47</f>
        <v>1159086.57</v>
      </c>
      <c r="BP47" s="307">
        <f t="shared" ref="BP47:BP52" si="90">H47+W47+AL47+BA47</f>
        <v>0</v>
      </c>
      <c r="BQ47" s="307">
        <f t="shared" ref="BQ47:BQ52" si="91">I47+X47+AM47+BB47</f>
        <v>1159086.57</v>
      </c>
      <c r="BR47" s="307">
        <f t="shared" ref="BR47:BR52" si="92">J47+Y47+AN47+BC47</f>
        <v>1608520.15</v>
      </c>
      <c r="BS47" s="307">
        <f t="shared" ref="BS47:BS52" si="93">K47+Z47+AO47+BD47</f>
        <v>28906.108614996614</v>
      </c>
      <c r="BT47" s="307">
        <f t="shared" ref="BT47:BT52" si="94">L47+AA47+AP47+BE47</f>
        <v>0</v>
      </c>
      <c r="BU47" s="307">
        <f t="shared" ref="BU47:BU52" si="95">M47+AB47+AQ47+BF47</f>
        <v>0</v>
      </c>
      <c r="BV47" s="307">
        <f t="shared" ref="BV47:BV52" si="96">N47+AC47+AR47+BG47</f>
        <v>0</v>
      </c>
      <c r="BW47" s="307">
        <f t="shared" ref="BW47:BW52" si="97">O47+AD47+AS47+BH47</f>
        <v>0</v>
      </c>
      <c r="BX47" s="307">
        <f t="shared" ref="BX47:BX52" si="98">P47+AE47+AT47+BI47</f>
        <v>1637426.2586149967</v>
      </c>
      <c r="BY47" s="528"/>
    </row>
    <row r="48" spans="1:77" s="296" customFormat="1">
      <c r="A48" s="505">
        <v>28</v>
      </c>
      <c r="B48" s="104" t="s">
        <v>445</v>
      </c>
      <c r="C48" s="104" t="s">
        <v>445</v>
      </c>
      <c r="D48" s="307">
        <f t="shared" si="63"/>
        <v>9464780.660000002</v>
      </c>
      <c r="E48" s="307">
        <f t="shared" si="63"/>
        <v>0</v>
      </c>
      <c r="F48" s="307">
        <f t="shared" si="13"/>
        <v>9464780.660000002</v>
      </c>
      <c r="G48" s="307">
        <f t="shared" si="63"/>
        <v>1516372.42</v>
      </c>
      <c r="H48" s="307">
        <f t="shared" si="63"/>
        <v>0</v>
      </c>
      <c r="I48" s="307">
        <f t="shared" si="64"/>
        <v>1516372.42</v>
      </c>
      <c r="J48" s="307">
        <f t="shared" si="65"/>
        <v>10981153.080000002</v>
      </c>
      <c r="K48" s="307">
        <f t="shared" si="66"/>
        <v>25899.362062459462</v>
      </c>
      <c r="L48" s="307">
        <f t="shared" si="66"/>
        <v>0</v>
      </c>
      <c r="M48" s="307">
        <f t="shared" si="66"/>
        <v>0</v>
      </c>
      <c r="N48" s="307">
        <f t="shared" si="66"/>
        <v>0</v>
      </c>
      <c r="O48" s="307">
        <f t="shared" si="66"/>
        <v>0</v>
      </c>
      <c r="P48" s="309">
        <f t="shared" si="67"/>
        <v>11007052.442062462</v>
      </c>
      <c r="Q48" s="528"/>
      <c r="R48" s="128"/>
      <c r="S48" s="307">
        <f t="shared" si="68"/>
        <v>10920308.530000001</v>
      </c>
      <c r="T48" s="307">
        <f t="shared" si="68"/>
        <v>0</v>
      </c>
      <c r="U48" s="307">
        <f t="shared" si="69"/>
        <v>10920308.530000001</v>
      </c>
      <c r="V48" s="307">
        <f t="shared" si="68"/>
        <v>1818243.4700000004</v>
      </c>
      <c r="W48" s="307">
        <f t="shared" si="68"/>
        <v>0</v>
      </c>
      <c r="X48" s="307">
        <f t="shared" si="70"/>
        <v>1818243.4700000004</v>
      </c>
      <c r="Y48" s="307">
        <f t="shared" si="71"/>
        <v>12738552.000000002</v>
      </c>
      <c r="Z48" s="307">
        <f t="shared" si="72"/>
        <v>83349.57542443939</v>
      </c>
      <c r="AA48" s="307">
        <f t="shared" si="72"/>
        <v>0</v>
      </c>
      <c r="AB48" s="307">
        <f t="shared" si="72"/>
        <v>0</v>
      </c>
      <c r="AC48" s="307">
        <f t="shared" si="72"/>
        <v>0</v>
      </c>
      <c r="AD48" s="307">
        <f t="shared" si="72"/>
        <v>0</v>
      </c>
      <c r="AE48" s="309">
        <f t="shared" si="73"/>
        <v>12821901.575424442</v>
      </c>
      <c r="AF48" s="528"/>
      <c r="AG48" s="128"/>
      <c r="AH48" s="307">
        <f t="shared" si="74"/>
        <v>13361863.889999997</v>
      </c>
      <c r="AI48" s="307">
        <f t="shared" si="74"/>
        <v>0</v>
      </c>
      <c r="AJ48" s="307">
        <f t="shared" si="75"/>
        <v>13361863.889999997</v>
      </c>
      <c r="AK48" s="307">
        <f t="shared" si="74"/>
        <v>1987988.4400000002</v>
      </c>
      <c r="AL48" s="307">
        <f t="shared" si="74"/>
        <v>0</v>
      </c>
      <c r="AM48" s="307">
        <f t="shared" si="76"/>
        <v>1987988.4400000002</v>
      </c>
      <c r="AN48" s="307">
        <f t="shared" si="77"/>
        <v>15349852.329999996</v>
      </c>
      <c r="AO48" s="307">
        <f t="shared" si="78"/>
        <v>216567.68875451479</v>
      </c>
      <c r="AP48" s="307">
        <f t="shared" si="78"/>
        <v>0</v>
      </c>
      <c r="AQ48" s="307">
        <f t="shared" si="78"/>
        <v>0</v>
      </c>
      <c r="AR48" s="307">
        <f t="shared" si="78"/>
        <v>0</v>
      </c>
      <c r="AS48" s="307">
        <f t="shared" si="78"/>
        <v>0</v>
      </c>
      <c r="AT48" s="309">
        <f t="shared" si="79"/>
        <v>15566420.018754512</v>
      </c>
      <c r="AU48" s="528"/>
      <c r="AV48" s="128"/>
      <c r="AW48" s="307">
        <f t="shared" si="80"/>
        <v>13670527.609999994</v>
      </c>
      <c r="AX48" s="307">
        <f t="shared" si="80"/>
        <v>0</v>
      </c>
      <c r="AY48" s="307">
        <f t="shared" si="81"/>
        <v>13670527.609999994</v>
      </c>
      <c r="AZ48" s="307">
        <f t="shared" si="80"/>
        <v>2326489.1199999996</v>
      </c>
      <c r="BA48" s="307">
        <f t="shared" si="80"/>
        <v>0</v>
      </c>
      <c r="BB48" s="307">
        <f t="shared" si="82"/>
        <v>2326489.1199999996</v>
      </c>
      <c r="BC48" s="307">
        <f t="shared" si="83"/>
        <v>15997016.729999993</v>
      </c>
      <c r="BD48" s="307">
        <f t="shared" si="84"/>
        <v>604200.24042415968</v>
      </c>
      <c r="BE48" s="307">
        <f t="shared" si="84"/>
        <v>0</v>
      </c>
      <c r="BF48" s="307">
        <f t="shared" si="84"/>
        <v>0</v>
      </c>
      <c r="BG48" s="307">
        <f t="shared" si="84"/>
        <v>0</v>
      </c>
      <c r="BH48" s="307">
        <f t="shared" si="84"/>
        <v>0</v>
      </c>
      <c r="BI48" s="309">
        <f t="shared" si="85"/>
        <v>16601216.970424153</v>
      </c>
      <c r="BJ48" s="528"/>
      <c r="BL48" s="307">
        <f t="shared" si="86"/>
        <v>47417480.68999999</v>
      </c>
      <c r="BM48" s="307">
        <f t="shared" si="87"/>
        <v>0</v>
      </c>
      <c r="BN48" s="307">
        <f t="shared" si="88"/>
        <v>47417480.68999999</v>
      </c>
      <c r="BO48" s="307">
        <f t="shared" si="89"/>
        <v>7649093.4500000011</v>
      </c>
      <c r="BP48" s="307">
        <f t="shared" si="90"/>
        <v>0</v>
      </c>
      <c r="BQ48" s="307">
        <f t="shared" si="91"/>
        <v>7649093.4500000011</v>
      </c>
      <c r="BR48" s="307">
        <f t="shared" si="92"/>
        <v>55066574.140000001</v>
      </c>
      <c r="BS48" s="307">
        <f t="shared" si="93"/>
        <v>930016.86666557333</v>
      </c>
      <c r="BT48" s="307">
        <f t="shared" si="94"/>
        <v>0</v>
      </c>
      <c r="BU48" s="307">
        <f t="shared" si="95"/>
        <v>0</v>
      </c>
      <c r="BV48" s="307">
        <f t="shared" si="96"/>
        <v>0</v>
      </c>
      <c r="BW48" s="307">
        <f t="shared" si="97"/>
        <v>0</v>
      </c>
      <c r="BX48" s="307">
        <f t="shared" si="98"/>
        <v>55996591.006665565</v>
      </c>
      <c r="BY48" s="528"/>
    </row>
    <row r="49" spans="1:77" s="296" customFormat="1">
      <c r="A49" s="505">
        <v>29</v>
      </c>
      <c r="B49" s="106" t="s">
        <v>446</v>
      </c>
      <c r="C49" s="106" t="s">
        <v>446</v>
      </c>
      <c r="D49" s="307">
        <f>SUMIF($C$18:$C$45,$C49,D$18:D$45)</f>
        <v>649605.65</v>
      </c>
      <c r="E49" s="307">
        <f t="shared" si="63"/>
        <v>0</v>
      </c>
      <c r="F49" s="307">
        <f t="shared" si="13"/>
        <v>649605.65</v>
      </c>
      <c r="G49" s="307">
        <f t="shared" si="63"/>
        <v>671993.83999999985</v>
      </c>
      <c r="H49" s="307">
        <f t="shared" si="63"/>
        <v>0</v>
      </c>
      <c r="I49" s="307">
        <f t="shared" si="64"/>
        <v>671993.83999999985</v>
      </c>
      <c r="J49" s="307">
        <f t="shared" si="65"/>
        <v>1321599.4899999998</v>
      </c>
      <c r="K49" s="307">
        <f t="shared" si="66"/>
        <v>2668.8793299609097</v>
      </c>
      <c r="L49" s="307">
        <f t="shared" si="66"/>
        <v>0</v>
      </c>
      <c r="M49" s="307">
        <f t="shared" si="66"/>
        <v>0</v>
      </c>
      <c r="N49" s="307">
        <f t="shared" si="66"/>
        <v>0</v>
      </c>
      <c r="O49" s="307">
        <f t="shared" si="66"/>
        <v>0</v>
      </c>
      <c r="P49" s="309">
        <f t="shared" si="67"/>
        <v>1324268.3693299606</v>
      </c>
      <c r="Q49" s="528"/>
      <c r="R49" s="128"/>
      <c r="S49" s="307">
        <f t="shared" si="68"/>
        <v>626086.19999999984</v>
      </c>
      <c r="T49" s="307">
        <f t="shared" si="68"/>
        <v>0</v>
      </c>
      <c r="U49" s="307">
        <f t="shared" si="69"/>
        <v>626086.19999999984</v>
      </c>
      <c r="V49" s="307">
        <f t="shared" si="68"/>
        <v>717233.33000000007</v>
      </c>
      <c r="W49" s="307">
        <f t="shared" si="68"/>
        <v>0</v>
      </c>
      <c r="X49" s="307">
        <f t="shared" si="70"/>
        <v>717233.33000000007</v>
      </c>
      <c r="Y49" s="307">
        <f t="shared" si="71"/>
        <v>1343319.5299999998</v>
      </c>
      <c r="Z49" s="307">
        <f t="shared" si="72"/>
        <v>7656.0640584192006</v>
      </c>
      <c r="AA49" s="307">
        <f t="shared" si="72"/>
        <v>0</v>
      </c>
      <c r="AB49" s="307">
        <f t="shared" si="72"/>
        <v>0</v>
      </c>
      <c r="AC49" s="307">
        <f t="shared" si="72"/>
        <v>0</v>
      </c>
      <c r="AD49" s="307">
        <f t="shared" si="72"/>
        <v>0</v>
      </c>
      <c r="AE49" s="309">
        <f t="shared" si="73"/>
        <v>1350975.5940584191</v>
      </c>
      <c r="AF49" s="528"/>
      <c r="AG49" s="128"/>
      <c r="AH49" s="307">
        <f t="shared" si="74"/>
        <v>629424.74999999977</v>
      </c>
      <c r="AI49" s="307">
        <f t="shared" si="74"/>
        <v>0</v>
      </c>
      <c r="AJ49" s="307">
        <f t="shared" si="75"/>
        <v>629424.74999999977</v>
      </c>
      <c r="AK49" s="307">
        <f t="shared" si="74"/>
        <v>796464.58000000007</v>
      </c>
      <c r="AL49" s="307">
        <f t="shared" si="74"/>
        <v>0</v>
      </c>
      <c r="AM49" s="307">
        <f t="shared" si="76"/>
        <v>796464.58000000007</v>
      </c>
      <c r="AN49" s="307">
        <f t="shared" si="77"/>
        <v>1425889.3299999998</v>
      </c>
      <c r="AO49" s="307">
        <f t="shared" si="78"/>
        <v>18272.072025799076</v>
      </c>
      <c r="AP49" s="307">
        <f t="shared" si="78"/>
        <v>0</v>
      </c>
      <c r="AQ49" s="307">
        <f t="shared" si="78"/>
        <v>0</v>
      </c>
      <c r="AR49" s="307">
        <f t="shared" si="78"/>
        <v>0</v>
      </c>
      <c r="AS49" s="307">
        <f t="shared" si="78"/>
        <v>0</v>
      </c>
      <c r="AT49" s="309">
        <f t="shared" si="79"/>
        <v>1444161.4020257988</v>
      </c>
      <c r="AU49" s="528"/>
      <c r="AV49" s="128"/>
      <c r="AW49" s="307">
        <f t="shared" si="80"/>
        <v>838994.85000000009</v>
      </c>
      <c r="AX49" s="307">
        <f t="shared" si="80"/>
        <v>0</v>
      </c>
      <c r="AY49" s="307">
        <f t="shared" si="81"/>
        <v>838994.85000000009</v>
      </c>
      <c r="AZ49" s="307">
        <f t="shared" si="80"/>
        <v>978602.56</v>
      </c>
      <c r="BA49" s="307">
        <f t="shared" si="80"/>
        <v>0</v>
      </c>
      <c r="BB49" s="307">
        <f t="shared" si="82"/>
        <v>978602.56</v>
      </c>
      <c r="BC49" s="307">
        <f t="shared" si="83"/>
        <v>1817597.4100000001</v>
      </c>
      <c r="BD49" s="307">
        <f t="shared" si="84"/>
        <v>57281.898194287205</v>
      </c>
      <c r="BE49" s="307">
        <f t="shared" si="84"/>
        <v>0</v>
      </c>
      <c r="BF49" s="307">
        <f t="shared" si="84"/>
        <v>0</v>
      </c>
      <c r="BG49" s="307">
        <f t="shared" si="84"/>
        <v>0</v>
      </c>
      <c r="BH49" s="307">
        <f t="shared" si="84"/>
        <v>0</v>
      </c>
      <c r="BI49" s="309">
        <f t="shared" si="85"/>
        <v>1874879.3081942874</v>
      </c>
      <c r="BJ49" s="528"/>
      <c r="BL49" s="307">
        <f t="shared" si="86"/>
        <v>2744111.4499999997</v>
      </c>
      <c r="BM49" s="307">
        <f t="shared" si="87"/>
        <v>0</v>
      </c>
      <c r="BN49" s="307">
        <f t="shared" si="88"/>
        <v>2744111.4499999997</v>
      </c>
      <c r="BO49" s="307">
        <f t="shared" si="89"/>
        <v>3164294.31</v>
      </c>
      <c r="BP49" s="307">
        <f t="shared" si="90"/>
        <v>0</v>
      </c>
      <c r="BQ49" s="307">
        <f t="shared" si="91"/>
        <v>3164294.31</v>
      </c>
      <c r="BR49" s="307">
        <f t="shared" si="92"/>
        <v>5908405.7599999998</v>
      </c>
      <c r="BS49" s="307">
        <f t="shared" si="93"/>
        <v>85878.913608466391</v>
      </c>
      <c r="BT49" s="307">
        <f t="shared" si="94"/>
        <v>0</v>
      </c>
      <c r="BU49" s="307">
        <f t="shared" si="95"/>
        <v>0</v>
      </c>
      <c r="BV49" s="307">
        <f t="shared" si="96"/>
        <v>0</v>
      </c>
      <c r="BW49" s="307">
        <f t="shared" si="97"/>
        <v>0</v>
      </c>
      <c r="BX49" s="307">
        <f t="shared" si="98"/>
        <v>5994284.6736084661</v>
      </c>
      <c r="BY49" s="528"/>
    </row>
    <row r="50" spans="1:77" s="296" customFormat="1">
      <c r="A50" s="505">
        <v>30</v>
      </c>
      <c r="B50" s="104" t="s">
        <v>1445</v>
      </c>
      <c r="C50" s="104" t="s">
        <v>224</v>
      </c>
      <c r="D50" s="307">
        <f>SUMIF($C$18:$C$45,$C50,D$18:D$45)</f>
        <v>6792549.5299999993</v>
      </c>
      <c r="E50" s="307">
        <f t="shared" si="63"/>
        <v>860381.80785249383</v>
      </c>
      <c r="F50" s="307">
        <f t="shared" si="13"/>
        <v>7652931.3378524929</v>
      </c>
      <c r="G50" s="307">
        <f t="shared" si="63"/>
        <v>10161868.699999997</v>
      </c>
      <c r="H50" s="307">
        <f t="shared" si="63"/>
        <v>582138.19214750605</v>
      </c>
      <c r="I50" s="307">
        <f t="shared" si="64"/>
        <v>10744006.892147504</v>
      </c>
      <c r="J50" s="307">
        <f t="shared" si="65"/>
        <v>18396938.229999997</v>
      </c>
      <c r="K50" s="307">
        <f t="shared" si="66"/>
        <v>39719.152596066699</v>
      </c>
      <c r="L50" s="307">
        <f t="shared" si="66"/>
        <v>0</v>
      </c>
      <c r="M50" s="307">
        <f t="shared" si="66"/>
        <v>0</v>
      </c>
      <c r="N50" s="307">
        <f t="shared" si="66"/>
        <v>0</v>
      </c>
      <c r="O50" s="307">
        <f t="shared" si="66"/>
        <v>0</v>
      </c>
      <c r="P50" s="309">
        <f t="shared" si="67"/>
        <v>18436657.382596064</v>
      </c>
      <c r="Q50" s="528"/>
      <c r="R50" s="128"/>
      <c r="S50" s="307">
        <f t="shared" si="68"/>
        <v>7913675.04</v>
      </c>
      <c r="T50" s="307">
        <f t="shared" si="68"/>
        <v>904956.87780202273</v>
      </c>
      <c r="U50" s="307">
        <f t="shared" si="69"/>
        <v>8818631.9178020228</v>
      </c>
      <c r="V50" s="307">
        <f t="shared" si="68"/>
        <v>10546350.1</v>
      </c>
      <c r="W50" s="307">
        <f t="shared" si="68"/>
        <v>679175.62219797738</v>
      </c>
      <c r="X50" s="307">
        <f t="shared" si="70"/>
        <v>11225525.722197978</v>
      </c>
      <c r="Y50" s="307">
        <f t="shared" si="71"/>
        <v>20044157.640000001</v>
      </c>
      <c r="Z50" s="307">
        <f t="shared" si="72"/>
        <v>117594.5361745979</v>
      </c>
      <c r="AA50" s="307">
        <f t="shared" si="72"/>
        <v>0</v>
      </c>
      <c r="AB50" s="307">
        <f t="shared" si="72"/>
        <v>0</v>
      </c>
      <c r="AC50" s="307">
        <f t="shared" si="72"/>
        <v>0</v>
      </c>
      <c r="AD50" s="307">
        <f t="shared" si="72"/>
        <v>0</v>
      </c>
      <c r="AE50" s="309">
        <f t="shared" si="73"/>
        <v>20161752.1761746</v>
      </c>
      <c r="AF50" s="528"/>
      <c r="AG50" s="128"/>
      <c r="AH50" s="307">
        <f t="shared" si="74"/>
        <v>12852199.550000001</v>
      </c>
      <c r="AI50" s="307">
        <f t="shared" si="74"/>
        <v>972159.10504041926</v>
      </c>
      <c r="AJ50" s="307">
        <f t="shared" si="75"/>
        <v>13824358.655040421</v>
      </c>
      <c r="AK50" s="307">
        <f t="shared" si="74"/>
        <v>8409930.5600000005</v>
      </c>
      <c r="AL50" s="307">
        <f t="shared" si="74"/>
        <v>789670.89495958085</v>
      </c>
      <c r="AM50" s="307">
        <f t="shared" si="76"/>
        <v>9199601.4549595807</v>
      </c>
      <c r="AN50" s="307">
        <f t="shared" si="77"/>
        <v>23023960.109999999</v>
      </c>
      <c r="AO50" s="307">
        <f t="shared" si="78"/>
        <v>305461.30962591193</v>
      </c>
      <c r="AP50" s="307">
        <f t="shared" si="78"/>
        <v>0</v>
      </c>
      <c r="AQ50" s="307">
        <f t="shared" si="78"/>
        <v>0</v>
      </c>
      <c r="AR50" s="307">
        <f t="shared" si="78"/>
        <v>0</v>
      </c>
      <c r="AS50" s="307">
        <f t="shared" si="78"/>
        <v>0</v>
      </c>
      <c r="AT50" s="309">
        <f t="shared" si="79"/>
        <v>23329421.419625912</v>
      </c>
      <c r="AU50" s="528"/>
      <c r="AV50" s="128"/>
      <c r="AW50" s="307">
        <f t="shared" si="80"/>
        <v>11321333.849999996</v>
      </c>
      <c r="AX50" s="307">
        <f t="shared" si="80"/>
        <v>1142171.1659026812</v>
      </c>
      <c r="AY50" s="307">
        <f t="shared" si="81"/>
        <v>12463505.015902678</v>
      </c>
      <c r="AZ50" s="307">
        <f t="shared" si="80"/>
        <v>11491264.810000002</v>
      </c>
      <c r="BA50" s="307">
        <f t="shared" si="80"/>
        <v>947308.83409731905</v>
      </c>
      <c r="BB50" s="307">
        <f t="shared" si="82"/>
        <v>12438573.644097321</v>
      </c>
      <c r="BC50" s="307">
        <f t="shared" si="83"/>
        <v>24902078.659999996</v>
      </c>
      <c r="BD50" s="307">
        <f t="shared" si="84"/>
        <v>871265.46482778445</v>
      </c>
      <c r="BE50" s="307">
        <f t="shared" si="84"/>
        <v>0</v>
      </c>
      <c r="BF50" s="307">
        <f t="shared" si="84"/>
        <v>0</v>
      </c>
      <c r="BG50" s="307">
        <f t="shared" si="84"/>
        <v>0</v>
      </c>
      <c r="BH50" s="307">
        <f t="shared" si="84"/>
        <v>0</v>
      </c>
      <c r="BI50" s="309">
        <f t="shared" si="85"/>
        <v>25773344.12482778</v>
      </c>
      <c r="BJ50" s="528"/>
      <c r="BL50" s="307">
        <f t="shared" si="86"/>
        <v>38879757.969999999</v>
      </c>
      <c r="BM50" s="307">
        <f t="shared" si="87"/>
        <v>3879668.9565976169</v>
      </c>
      <c r="BN50" s="307">
        <f t="shared" si="88"/>
        <v>42759426.92659761</v>
      </c>
      <c r="BO50" s="307">
        <f t="shared" si="89"/>
        <v>40609414.170000002</v>
      </c>
      <c r="BP50" s="307">
        <f t="shared" si="90"/>
        <v>2998293.5434023831</v>
      </c>
      <c r="BQ50" s="307">
        <f t="shared" si="91"/>
        <v>43607707.713402383</v>
      </c>
      <c r="BR50" s="307">
        <f t="shared" si="92"/>
        <v>86367134.639999986</v>
      </c>
      <c r="BS50" s="307">
        <f t="shared" si="93"/>
        <v>1334040.463224361</v>
      </c>
      <c r="BT50" s="307">
        <f t="shared" si="94"/>
        <v>0</v>
      </c>
      <c r="BU50" s="307">
        <f t="shared" si="95"/>
        <v>0</v>
      </c>
      <c r="BV50" s="307">
        <f t="shared" si="96"/>
        <v>0</v>
      </c>
      <c r="BW50" s="307">
        <f t="shared" si="97"/>
        <v>0</v>
      </c>
      <c r="BX50" s="307">
        <f t="shared" si="98"/>
        <v>87701175.103224367</v>
      </c>
      <c r="BY50" s="528"/>
    </row>
    <row r="51" spans="1:77" s="296" customFormat="1">
      <c r="A51" s="505">
        <v>31</v>
      </c>
      <c r="B51" s="106" t="s">
        <v>447</v>
      </c>
      <c r="C51" s="106" t="s">
        <v>447</v>
      </c>
      <c r="D51" s="307">
        <f t="shared" si="63"/>
        <v>4104315.7499999995</v>
      </c>
      <c r="E51" s="307">
        <f t="shared" si="63"/>
        <v>0</v>
      </c>
      <c r="F51" s="307">
        <f t="shared" si="13"/>
        <v>4104315.7499999995</v>
      </c>
      <c r="G51" s="307">
        <f t="shared" si="63"/>
        <v>1094587.3700000001</v>
      </c>
      <c r="H51" s="307">
        <f t="shared" si="63"/>
        <v>0</v>
      </c>
      <c r="I51" s="307">
        <f t="shared" si="64"/>
        <v>1094587.3700000001</v>
      </c>
      <c r="J51" s="307">
        <f t="shared" si="65"/>
        <v>5198903.1199999992</v>
      </c>
      <c r="K51" s="307">
        <f t="shared" si="66"/>
        <v>12764.85751699633</v>
      </c>
      <c r="L51" s="307">
        <f t="shared" si="66"/>
        <v>0</v>
      </c>
      <c r="M51" s="307">
        <f t="shared" si="66"/>
        <v>0</v>
      </c>
      <c r="N51" s="307">
        <f t="shared" si="66"/>
        <v>0</v>
      </c>
      <c r="O51" s="307">
        <f t="shared" si="66"/>
        <v>0</v>
      </c>
      <c r="P51" s="309">
        <f t="shared" si="67"/>
        <v>5211667.9775169957</v>
      </c>
      <c r="Q51" s="528"/>
      <c r="R51" s="128"/>
      <c r="S51" s="307">
        <f t="shared" si="68"/>
        <v>4733046.1400000006</v>
      </c>
      <c r="T51" s="307">
        <f t="shared" si="68"/>
        <v>0</v>
      </c>
      <c r="U51" s="307">
        <f t="shared" si="69"/>
        <v>4733046.1400000006</v>
      </c>
      <c r="V51" s="307">
        <f t="shared" si="68"/>
        <v>1075197.3699999999</v>
      </c>
      <c r="W51" s="307">
        <f t="shared" si="68"/>
        <v>0</v>
      </c>
      <c r="X51" s="307">
        <f t="shared" si="70"/>
        <v>1075197.3699999999</v>
      </c>
      <c r="Y51" s="307">
        <f t="shared" si="71"/>
        <v>5808243.5100000007</v>
      </c>
      <c r="Z51" s="307">
        <f t="shared" si="72"/>
        <v>38607.661327427333</v>
      </c>
      <c r="AA51" s="307">
        <f t="shared" si="72"/>
        <v>0</v>
      </c>
      <c r="AB51" s="307">
        <f t="shared" si="72"/>
        <v>0</v>
      </c>
      <c r="AC51" s="307">
        <f t="shared" si="72"/>
        <v>0</v>
      </c>
      <c r="AD51" s="307">
        <f t="shared" si="72"/>
        <v>0</v>
      </c>
      <c r="AE51" s="309">
        <f t="shared" si="73"/>
        <v>5846851.171327428</v>
      </c>
      <c r="AF51" s="528"/>
      <c r="AG51" s="128"/>
      <c r="AH51" s="307">
        <f t="shared" si="74"/>
        <v>5483507.8100000024</v>
      </c>
      <c r="AI51" s="307">
        <f t="shared" si="74"/>
        <v>0</v>
      </c>
      <c r="AJ51" s="307">
        <f t="shared" si="75"/>
        <v>5483507.8100000024</v>
      </c>
      <c r="AK51" s="307">
        <f t="shared" si="74"/>
        <v>1254634.2599999998</v>
      </c>
      <c r="AL51" s="307">
        <f t="shared" si="74"/>
        <v>0</v>
      </c>
      <c r="AM51" s="307">
        <f t="shared" si="76"/>
        <v>1254634.2599999998</v>
      </c>
      <c r="AN51" s="307">
        <f t="shared" si="77"/>
        <v>6738142.0700000022</v>
      </c>
      <c r="AO51" s="307">
        <f t="shared" si="78"/>
        <v>101061.35571345442</v>
      </c>
      <c r="AP51" s="307">
        <f t="shared" si="78"/>
        <v>0</v>
      </c>
      <c r="AQ51" s="307">
        <f t="shared" si="78"/>
        <v>0</v>
      </c>
      <c r="AR51" s="307">
        <f t="shared" si="78"/>
        <v>0</v>
      </c>
      <c r="AS51" s="307">
        <f t="shared" si="78"/>
        <v>0</v>
      </c>
      <c r="AT51" s="309">
        <f t="shared" si="79"/>
        <v>6839203.4257134562</v>
      </c>
      <c r="AU51" s="528"/>
      <c r="AV51" s="128"/>
      <c r="AW51" s="307">
        <f t="shared" si="80"/>
        <v>6050249.8500000024</v>
      </c>
      <c r="AX51" s="307">
        <f t="shared" si="80"/>
        <v>0</v>
      </c>
      <c r="AY51" s="307">
        <f t="shared" si="81"/>
        <v>6050249.8500000024</v>
      </c>
      <c r="AZ51" s="307">
        <f t="shared" si="80"/>
        <v>1304342.2200000004</v>
      </c>
      <c r="BA51" s="307">
        <f t="shared" si="80"/>
        <v>0</v>
      </c>
      <c r="BB51" s="307">
        <f t="shared" si="82"/>
        <v>1304342.2200000004</v>
      </c>
      <c r="BC51" s="307">
        <f t="shared" si="83"/>
        <v>7354592.0700000031</v>
      </c>
      <c r="BD51" s="307">
        <f t="shared" si="84"/>
        <v>299529.33023489523</v>
      </c>
      <c r="BE51" s="307">
        <f t="shared" si="84"/>
        <v>0</v>
      </c>
      <c r="BF51" s="307">
        <f t="shared" si="84"/>
        <v>0</v>
      </c>
      <c r="BG51" s="307">
        <f t="shared" si="84"/>
        <v>0</v>
      </c>
      <c r="BH51" s="307">
        <f t="shared" si="84"/>
        <v>0</v>
      </c>
      <c r="BI51" s="309">
        <f t="shared" si="85"/>
        <v>7654121.4002348986</v>
      </c>
      <c r="BJ51" s="528"/>
      <c r="BL51" s="307">
        <f t="shared" si="86"/>
        <v>20371119.550000004</v>
      </c>
      <c r="BM51" s="307">
        <f t="shared" si="87"/>
        <v>0</v>
      </c>
      <c r="BN51" s="307">
        <f t="shared" si="88"/>
        <v>20371119.550000004</v>
      </c>
      <c r="BO51" s="307">
        <f t="shared" si="89"/>
        <v>4728761.2200000007</v>
      </c>
      <c r="BP51" s="307">
        <f t="shared" si="90"/>
        <v>0</v>
      </c>
      <c r="BQ51" s="307">
        <f t="shared" si="91"/>
        <v>4728761.2200000007</v>
      </c>
      <c r="BR51" s="307">
        <f t="shared" si="92"/>
        <v>25099880.770000007</v>
      </c>
      <c r="BS51" s="307">
        <f t="shared" si="93"/>
        <v>451963.20479277335</v>
      </c>
      <c r="BT51" s="307">
        <f t="shared" si="94"/>
        <v>0</v>
      </c>
      <c r="BU51" s="307">
        <f t="shared" si="95"/>
        <v>0</v>
      </c>
      <c r="BV51" s="307">
        <f t="shared" si="96"/>
        <v>0</v>
      </c>
      <c r="BW51" s="307">
        <f t="shared" si="97"/>
        <v>0</v>
      </c>
      <c r="BX51" s="307">
        <f t="shared" si="98"/>
        <v>25551843.974792778</v>
      </c>
      <c r="BY51" s="528"/>
    </row>
    <row r="52" spans="1:77" s="296" customFormat="1">
      <c r="A52" s="505">
        <v>32</v>
      </c>
      <c r="B52" s="106" t="s">
        <v>448</v>
      </c>
      <c r="C52" s="106" t="s">
        <v>448</v>
      </c>
      <c r="D52" s="307">
        <f t="shared" si="63"/>
        <v>14107599.65</v>
      </c>
      <c r="E52" s="307">
        <f t="shared" si="63"/>
        <v>0</v>
      </c>
      <c r="F52" s="307">
        <f t="shared" si="13"/>
        <v>14107599.65</v>
      </c>
      <c r="G52" s="307">
        <f t="shared" si="63"/>
        <v>229679.24</v>
      </c>
      <c r="H52" s="307">
        <f t="shared" si="63"/>
        <v>0</v>
      </c>
      <c r="I52" s="307">
        <f t="shared" si="64"/>
        <v>229679.24</v>
      </c>
      <c r="J52" s="307">
        <f t="shared" si="65"/>
        <v>14337278.890000001</v>
      </c>
      <c r="K52" s="307">
        <f t="shared" si="66"/>
        <v>0</v>
      </c>
      <c r="L52" s="307">
        <f t="shared" si="66"/>
        <v>0</v>
      </c>
      <c r="M52" s="307">
        <f t="shared" si="66"/>
        <v>0</v>
      </c>
      <c r="N52" s="307">
        <f t="shared" si="66"/>
        <v>0</v>
      </c>
      <c r="O52" s="307">
        <f t="shared" si="66"/>
        <v>0</v>
      </c>
      <c r="P52" s="309">
        <f t="shared" si="67"/>
        <v>14337278.890000001</v>
      </c>
      <c r="Q52" s="528"/>
      <c r="R52" s="128"/>
      <c r="S52" s="307">
        <f t="shared" si="68"/>
        <v>15684312.859999999</v>
      </c>
      <c r="T52" s="307">
        <f t="shared" si="68"/>
        <v>0</v>
      </c>
      <c r="U52" s="307">
        <f t="shared" si="69"/>
        <v>15684312.859999999</v>
      </c>
      <c r="V52" s="307">
        <f t="shared" si="68"/>
        <v>196986.98</v>
      </c>
      <c r="W52" s="307">
        <f t="shared" si="68"/>
        <v>0</v>
      </c>
      <c r="X52" s="307">
        <f t="shared" si="70"/>
        <v>196986.98</v>
      </c>
      <c r="Y52" s="307">
        <f t="shared" si="71"/>
        <v>15881299.84</v>
      </c>
      <c r="Z52" s="307">
        <f t="shared" si="72"/>
        <v>0</v>
      </c>
      <c r="AA52" s="307">
        <f t="shared" si="72"/>
        <v>0</v>
      </c>
      <c r="AB52" s="307">
        <f t="shared" si="72"/>
        <v>0</v>
      </c>
      <c r="AC52" s="307">
        <f t="shared" si="72"/>
        <v>0</v>
      </c>
      <c r="AD52" s="307">
        <f t="shared" si="72"/>
        <v>0</v>
      </c>
      <c r="AE52" s="309">
        <f t="shared" si="73"/>
        <v>15881299.84</v>
      </c>
      <c r="AF52" s="528"/>
      <c r="AG52" s="128"/>
      <c r="AH52" s="307">
        <f t="shared" si="74"/>
        <v>17064505.609999999</v>
      </c>
      <c r="AI52" s="307">
        <f t="shared" si="74"/>
        <v>0</v>
      </c>
      <c r="AJ52" s="307">
        <f t="shared" si="75"/>
        <v>17064505.609999999</v>
      </c>
      <c r="AK52" s="307">
        <f t="shared" si="74"/>
        <v>188469.74000000011</v>
      </c>
      <c r="AL52" s="307">
        <f t="shared" si="74"/>
        <v>0</v>
      </c>
      <c r="AM52" s="307">
        <f t="shared" si="76"/>
        <v>188469.74000000011</v>
      </c>
      <c r="AN52" s="307">
        <f t="shared" si="77"/>
        <v>17252975.349999998</v>
      </c>
      <c r="AO52" s="307">
        <f t="shared" si="78"/>
        <v>0</v>
      </c>
      <c r="AP52" s="307">
        <f t="shared" si="78"/>
        <v>0</v>
      </c>
      <c r="AQ52" s="307">
        <f t="shared" si="78"/>
        <v>0</v>
      </c>
      <c r="AR52" s="307">
        <f t="shared" si="78"/>
        <v>0</v>
      </c>
      <c r="AS52" s="307">
        <f t="shared" si="78"/>
        <v>0</v>
      </c>
      <c r="AT52" s="309">
        <f t="shared" si="79"/>
        <v>17252975.349999998</v>
      </c>
      <c r="AU52" s="528"/>
      <c r="AV52" s="128"/>
      <c r="AW52" s="307">
        <f t="shared" si="80"/>
        <v>19757594.560000002</v>
      </c>
      <c r="AX52" s="307">
        <f t="shared" si="80"/>
        <v>0</v>
      </c>
      <c r="AY52" s="307">
        <f t="shared" si="81"/>
        <v>19757594.560000002</v>
      </c>
      <c r="AZ52" s="307">
        <f t="shared" si="80"/>
        <v>174383.07999999996</v>
      </c>
      <c r="BA52" s="307">
        <f t="shared" si="80"/>
        <v>0</v>
      </c>
      <c r="BB52" s="307">
        <f t="shared" si="82"/>
        <v>174383.07999999996</v>
      </c>
      <c r="BC52" s="307">
        <f t="shared" si="83"/>
        <v>19931977.640000001</v>
      </c>
      <c r="BD52" s="307">
        <f t="shared" si="84"/>
        <v>0</v>
      </c>
      <c r="BE52" s="307">
        <f t="shared" si="84"/>
        <v>0</v>
      </c>
      <c r="BF52" s="307">
        <f t="shared" si="84"/>
        <v>0</v>
      </c>
      <c r="BG52" s="307">
        <f t="shared" si="84"/>
        <v>0</v>
      </c>
      <c r="BH52" s="307">
        <f t="shared" si="84"/>
        <v>0</v>
      </c>
      <c r="BI52" s="309">
        <f t="shared" si="85"/>
        <v>19931977.640000001</v>
      </c>
      <c r="BJ52" s="528"/>
      <c r="BL52" s="307">
        <f t="shared" si="86"/>
        <v>66614012.68</v>
      </c>
      <c r="BM52" s="307">
        <f t="shared" si="87"/>
        <v>0</v>
      </c>
      <c r="BN52" s="307">
        <f t="shared" si="88"/>
        <v>66614012.68</v>
      </c>
      <c r="BO52" s="307">
        <f t="shared" si="89"/>
        <v>789519.04</v>
      </c>
      <c r="BP52" s="307">
        <f t="shared" si="90"/>
        <v>0</v>
      </c>
      <c r="BQ52" s="307">
        <f t="shared" si="91"/>
        <v>789519.04</v>
      </c>
      <c r="BR52" s="307">
        <f t="shared" si="92"/>
        <v>67403531.719999999</v>
      </c>
      <c r="BS52" s="307">
        <f t="shared" si="93"/>
        <v>0</v>
      </c>
      <c r="BT52" s="307">
        <f t="shared" si="94"/>
        <v>0</v>
      </c>
      <c r="BU52" s="307">
        <f t="shared" si="95"/>
        <v>0</v>
      </c>
      <c r="BV52" s="307">
        <f t="shared" si="96"/>
        <v>0</v>
      </c>
      <c r="BW52" s="307">
        <f t="shared" si="97"/>
        <v>0</v>
      </c>
      <c r="BX52" s="307">
        <f t="shared" si="98"/>
        <v>67403531.719999999</v>
      </c>
      <c r="BY52" s="528"/>
    </row>
    <row r="53" spans="1:77">
      <c r="A53" s="506"/>
      <c r="B53" s="304"/>
      <c r="C53" s="304"/>
      <c r="D53" s="304"/>
      <c r="E53" s="304"/>
      <c r="F53" s="304"/>
      <c r="G53" s="304"/>
      <c r="H53" s="304"/>
      <c r="I53" s="304"/>
      <c r="J53" s="304"/>
      <c r="K53" s="304"/>
      <c r="L53" s="304"/>
      <c r="M53" s="304"/>
      <c r="N53" s="304"/>
      <c r="O53" s="304"/>
      <c r="P53" s="304"/>
      <c r="Q53" s="304"/>
      <c r="R53" s="304"/>
      <c r="S53" s="304"/>
      <c r="T53" s="304"/>
      <c r="U53" s="304"/>
      <c r="V53" s="304"/>
      <c r="W53" s="304"/>
      <c r="X53" s="304"/>
      <c r="Y53" s="304"/>
      <c r="Z53" s="304"/>
      <c r="AA53" s="304"/>
      <c r="AB53" s="304"/>
      <c r="AC53" s="304"/>
      <c r="AD53" s="304"/>
      <c r="AE53" s="304"/>
      <c r="AF53" s="304"/>
      <c r="AG53" s="304"/>
      <c r="AH53" s="304"/>
      <c r="AI53" s="304"/>
      <c r="AJ53" s="304"/>
      <c r="AK53" s="304"/>
      <c r="AL53" s="304"/>
      <c r="AM53" s="304"/>
      <c r="AN53" s="304"/>
      <c r="AO53" s="304"/>
      <c r="AP53" s="304"/>
      <c r="AQ53" s="304"/>
      <c r="AR53" s="304"/>
      <c r="AS53" s="304"/>
    </row>
    <row r="54" spans="1:77" s="296" customFormat="1" ht="15" customHeight="1">
      <c r="A54" s="213"/>
      <c r="B54" s="152" t="s">
        <v>1446</v>
      </c>
      <c r="C54" s="152"/>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row>
    <row r="55" spans="1:77" s="296" customFormat="1" ht="15" customHeight="1">
      <c r="A55" s="214"/>
      <c r="B55" s="128" t="s">
        <v>1447</v>
      </c>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row>
    <row r="56" spans="1:77" s="296" customFormat="1">
      <c r="A56" s="151"/>
      <c r="B56" s="128" t="s">
        <v>1448</v>
      </c>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row>
    <row r="57" spans="1:77" s="296" customFormat="1">
      <c r="A57" s="151"/>
      <c r="B57" s="128" t="s">
        <v>425</v>
      </c>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row>
    <row r="58" spans="1:77" s="296" customFormat="1">
      <c r="A58" s="151"/>
      <c r="B58" s="128" t="s">
        <v>1449</v>
      </c>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c r="AL58" s="128"/>
      <c r="AM58" s="128"/>
      <c r="AN58" s="128"/>
      <c r="AO58" s="128"/>
      <c r="AP58" s="128"/>
      <c r="AQ58" s="128"/>
      <c r="AR58" s="128"/>
      <c r="AS58" s="128"/>
    </row>
    <row r="59" spans="1:77" s="296" customFormat="1">
      <c r="A59" s="151"/>
      <c r="B59" s="128" t="s">
        <v>1450</v>
      </c>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row>
    <row r="60" spans="1:77" s="296" customFormat="1">
      <c r="A60" s="151"/>
      <c r="B60" s="128" t="s">
        <v>431</v>
      </c>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8"/>
      <c r="AL60" s="128"/>
      <c r="AM60" s="128"/>
      <c r="AN60" s="128"/>
      <c r="AO60" s="128"/>
      <c r="AP60" s="128"/>
      <c r="AQ60" s="128"/>
      <c r="AR60" s="128"/>
      <c r="AS60" s="128"/>
    </row>
    <row r="61" spans="1:77" s="296" customFormat="1">
      <c r="A61" s="151"/>
      <c r="B61" s="128" t="s">
        <v>433</v>
      </c>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8"/>
      <c r="AL61" s="128"/>
      <c r="AM61" s="128"/>
      <c r="AN61" s="128"/>
      <c r="AO61" s="128"/>
      <c r="AP61" s="128"/>
      <c r="AQ61" s="128"/>
      <c r="AR61" s="128"/>
      <c r="AS61" s="128"/>
    </row>
    <row r="62" spans="1:77" ht="12.95">
      <c r="B62" s="903" t="s">
        <v>1451</v>
      </c>
      <c r="C62" s="302"/>
    </row>
    <row r="63" spans="1:77">
      <c r="B63" s="294" t="s">
        <v>1452</v>
      </c>
    </row>
  </sheetData>
  <sheetProtection formatColumns="0"/>
  <mergeCells count="45">
    <mergeCell ref="BQ14:BQ15"/>
    <mergeCell ref="BR14:BR15"/>
    <mergeCell ref="BX14:BX15"/>
    <mergeCell ref="BY14:BY15"/>
    <mergeCell ref="BL14:BL15"/>
    <mergeCell ref="BM14:BM15"/>
    <mergeCell ref="BN14:BN15"/>
    <mergeCell ref="BO14:BO15"/>
    <mergeCell ref="BP14:BP15"/>
    <mergeCell ref="AW14:AW15"/>
    <mergeCell ref="AZ14:AZ15"/>
    <mergeCell ref="BC14:BC15"/>
    <mergeCell ref="AU14:AU15"/>
    <mergeCell ref="BJ14:BJ15"/>
    <mergeCell ref="BI14:BI15"/>
    <mergeCell ref="BA14:BA15"/>
    <mergeCell ref="AX14:AX15"/>
    <mergeCell ref="BB14:BB15"/>
    <mergeCell ref="AY14:AY15"/>
    <mergeCell ref="D14:D15"/>
    <mergeCell ref="G14:G15"/>
    <mergeCell ref="J14:J15"/>
    <mergeCell ref="P14:P15"/>
    <mergeCell ref="S14:S15"/>
    <mergeCell ref="Q14:Q15"/>
    <mergeCell ref="H14:H15"/>
    <mergeCell ref="E14:E15"/>
    <mergeCell ref="I14:I15"/>
    <mergeCell ref="F14:F15"/>
    <mergeCell ref="AN14:AN15"/>
    <mergeCell ref="AT14:AT15"/>
    <mergeCell ref="V14:V15"/>
    <mergeCell ref="Y14:Y15"/>
    <mergeCell ref="AE14:AE15"/>
    <mergeCell ref="AH14:AH15"/>
    <mergeCell ref="AK14:AK15"/>
    <mergeCell ref="AF14:AF15"/>
    <mergeCell ref="W14:W15"/>
    <mergeCell ref="AL14:AL15"/>
    <mergeCell ref="T14:T15"/>
    <mergeCell ref="X14:X15"/>
    <mergeCell ref="U14:U15"/>
    <mergeCell ref="AI14:AI15"/>
    <mergeCell ref="AM14:AM15"/>
    <mergeCell ref="AJ14:AJ1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R34"/>
  <sheetViews>
    <sheetView zoomScale="90" zoomScaleNormal="90" workbookViewId="0">
      <selection activeCell="I60" sqref="I60"/>
    </sheetView>
  </sheetViews>
  <sheetFormatPr defaultRowHeight="12.6"/>
  <cols>
    <col min="1" max="1" width="52.42578125" style="312" bestFit="1" customWidth="1"/>
    <col min="2" max="11" width="12.42578125" style="320" customWidth="1"/>
    <col min="12" max="16" width="16.42578125" style="321" customWidth="1"/>
    <col min="17" max="21" width="8.7109375" style="322"/>
    <col min="22" max="26" width="13" style="322" customWidth="1"/>
    <col min="27" max="31" width="13.42578125" style="322" customWidth="1"/>
    <col min="32" max="36" width="15.42578125" style="311" customWidth="1"/>
    <col min="37" max="41" width="12.5703125" style="311" customWidth="1"/>
    <col min="42" max="43" width="8.7109375" style="312"/>
    <col min="44" max="44" width="8.7109375" style="313"/>
    <col min="45" max="287" width="8.7109375" style="312"/>
    <col min="288" max="288" width="11.42578125" style="312" customWidth="1"/>
    <col min="289" max="289" width="39.42578125" style="312" customWidth="1"/>
    <col min="290" max="291" width="12.42578125" style="312" customWidth="1"/>
    <col min="292" max="292" width="16.42578125" style="312" customWidth="1"/>
    <col min="293" max="293" width="8.7109375" style="312"/>
    <col min="294" max="294" width="13" style="312" customWidth="1"/>
    <col min="295" max="295" width="13.42578125" style="312" bestFit="1" customWidth="1"/>
    <col min="296" max="296" width="15.42578125" style="312" bestFit="1" customWidth="1"/>
    <col min="297" max="297" width="12.5703125" style="312" bestFit="1" customWidth="1"/>
    <col min="298" max="543" width="8.7109375" style="312"/>
    <col min="544" max="544" width="11.42578125" style="312" customWidth="1"/>
    <col min="545" max="545" width="39.42578125" style="312" customWidth="1"/>
    <col min="546" max="547" width="12.42578125" style="312" customWidth="1"/>
    <col min="548" max="548" width="16.42578125" style="312" customWidth="1"/>
    <col min="549" max="549" width="8.7109375" style="312"/>
    <col min="550" max="550" width="13" style="312" customWidth="1"/>
    <col min="551" max="551" width="13.42578125" style="312" bestFit="1" customWidth="1"/>
    <col min="552" max="552" width="15.42578125" style="312" bestFit="1" customWidth="1"/>
    <col min="553" max="553" width="12.5703125" style="312" bestFit="1" customWidth="1"/>
    <col min="554" max="799" width="8.7109375" style="312"/>
    <col min="800" max="800" width="11.42578125" style="312" customWidth="1"/>
    <col min="801" max="801" width="39.42578125" style="312" customWidth="1"/>
    <col min="802" max="803" width="12.42578125" style="312" customWidth="1"/>
    <col min="804" max="804" width="16.42578125" style="312" customWidth="1"/>
    <col min="805" max="805" width="8.7109375" style="312"/>
    <col min="806" max="806" width="13" style="312" customWidth="1"/>
    <col min="807" max="807" width="13.42578125" style="312" bestFit="1" customWidth="1"/>
    <col min="808" max="808" width="15.42578125" style="312" bestFit="1" customWidth="1"/>
    <col min="809" max="809" width="12.5703125" style="312" bestFit="1" customWidth="1"/>
    <col min="810" max="1055" width="8.7109375" style="312"/>
    <col min="1056" max="1056" width="11.42578125" style="312" customWidth="1"/>
    <col min="1057" max="1057" width="39.42578125" style="312" customWidth="1"/>
    <col min="1058" max="1059" width="12.42578125" style="312" customWidth="1"/>
    <col min="1060" max="1060" width="16.42578125" style="312" customWidth="1"/>
    <col min="1061" max="1061" width="8.7109375" style="312"/>
    <col min="1062" max="1062" width="13" style="312" customWidth="1"/>
    <col min="1063" max="1063" width="13.42578125" style="312" bestFit="1" customWidth="1"/>
    <col min="1064" max="1064" width="15.42578125" style="312" bestFit="1" customWidth="1"/>
    <col min="1065" max="1065" width="12.5703125" style="312" bestFit="1" customWidth="1"/>
    <col min="1066" max="1311" width="8.7109375" style="312"/>
    <col min="1312" max="1312" width="11.42578125" style="312" customWidth="1"/>
    <col min="1313" max="1313" width="39.42578125" style="312" customWidth="1"/>
    <col min="1314" max="1315" width="12.42578125" style="312" customWidth="1"/>
    <col min="1316" max="1316" width="16.42578125" style="312" customWidth="1"/>
    <col min="1317" max="1317" width="8.7109375" style="312"/>
    <col min="1318" max="1318" width="13" style="312" customWidth="1"/>
    <col min="1319" max="1319" width="13.42578125" style="312" bestFit="1" customWidth="1"/>
    <col min="1320" max="1320" width="15.42578125" style="312" bestFit="1" customWidth="1"/>
    <col min="1321" max="1321" width="12.5703125" style="312" bestFit="1" customWidth="1"/>
    <col min="1322" max="1567" width="8.7109375" style="312"/>
    <col min="1568" max="1568" width="11.42578125" style="312" customWidth="1"/>
    <col min="1569" max="1569" width="39.42578125" style="312" customWidth="1"/>
    <col min="1570" max="1571" width="12.42578125" style="312" customWidth="1"/>
    <col min="1572" max="1572" width="16.42578125" style="312" customWidth="1"/>
    <col min="1573" max="1573" width="8.7109375" style="312"/>
    <col min="1574" max="1574" width="13" style="312" customWidth="1"/>
    <col min="1575" max="1575" width="13.42578125" style="312" bestFit="1" customWidth="1"/>
    <col min="1576" max="1576" width="15.42578125" style="312" bestFit="1" customWidth="1"/>
    <col min="1577" max="1577" width="12.5703125" style="312" bestFit="1" customWidth="1"/>
    <col min="1578" max="1823" width="8.7109375" style="312"/>
    <col min="1824" max="1824" width="11.42578125" style="312" customWidth="1"/>
    <col min="1825" max="1825" width="39.42578125" style="312" customWidth="1"/>
    <col min="1826" max="1827" width="12.42578125" style="312" customWidth="1"/>
    <col min="1828" max="1828" width="16.42578125" style="312" customWidth="1"/>
    <col min="1829" max="1829" width="8.7109375" style="312"/>
    <col min="1830" max="1830" width="13" style="312" customWidth="1"/>
    <col min="1831" max="1831" width="13.42578125" style="312" bestFit="1" customWidth="1"/>
    <col min="1832" max="1832" width="15.42578125" style="312" bestFit="1" customWidth="1"/>
    <col min="1833" max="1833" width="12.5703125" style="312" bestFit="1" customWidth="1"/>
    <col min="1834" max="2079" width="8.7109375" style="312"/>
    <col min="2080" max="2080" width="11.42578125" style="312" customWidth="1"/>
    <col min="2081" max="2081" width="39.42578125" style="312" customWidth="1"/>
    <col min="2082" max="2083" width="12.42578125" style="312" customWidth="1"/>
    <col min="2084" max="2084" width="16.42578125" style="312" customWidth="1"/>
    <col min="2085" max="2085" width="8.7109375" style="312"/>
    <col min="2086" max="2086" width="13" style="312" customWidth="1"/>
    <col min="2087" max="2087" width="13.42578125" style="312" bestFit="1" customWidth="1"/>
    <col min="2088" max="2088" width="15.42578125" style="312" bestFit="1" customWidth="1"/>
    <col min="2089" max="2089" width="12.5703125" style="312" bestFit="1" customWidth="1"/>
    <col min="2090" max="2335" width="8.7109375" style="312"/>
    <col min="2336" max="2336" width="11.42578125" style="312" customWidth="1"/>
    <col min="2337" max="2337" width="39.42578125" style="312" customWidth="1"/>
    <col min="2338" max="2339" width="12.42578125" style="312" customWidth="1"/>
    <col min="2340" max="2340" width="16.42578125" style="312" customWidth="1"/>
    <col min="2341" max="2341" width="8.7109375" style="312"/>
    <col min="2342" max="2342" width="13" style="312" customWidth="1"/>
    <col min="2343" max="2343" width="13.42578125" style="312" bestFit="1" customWidth="1"/>
    <col min="2344" max="2344" width="15.42578125" style="312" bestFit="1" customWidth="1"/>
    <col min="2345" max="2345" width="12.5703125" style="312" bestFit="1" customWidth="1"/>
    <col min="2346" max="2591" width="8.7109375" style="312"/>
    <col min="2592" max="2592" width="11.42578125" style="312" customWidth="1"/>
    <col min="2593" max="2593" width="39.42578125" style="312" customWidth="1"/>
    <col min="2594" max="2595" width="12.42578125" style="312" customWidth="1"/>
    <col min="2596" max="2596" width="16.42578125" style="312" customWidth="1"/>
    <col min="2597" max="2597" width="8.7109375" style="312"/>
    <col min="2598" max="2598" width="13" style="312" customWidth="1"/>
    <col min="2599" max="2599" width="13.42578125" style="312" bestFit="1" customWidth="1"/>
    <col min="2600" max="2600" width="15.42578125" style="312" bestFit="1" customWidth="1"/>
    <col min="2601" max="2601" width="12.5703125" style="312" bestFit="1" customWidth="1"/>
    <col min="2602" max="2847" width="8.7109375" style="312"/>
    <col min="2848" max="2848" width="11.42578125" style="312" customWidth="1"/>
    <col min="2849" max="2849" width="39.42578125" style="312" customWidth="1"/>
    <col min="2850" max="2851" width="12.42578125" style="312" customWidth="1"/>
    <col min="2852" max="2852" width="16.42578125" style="312" customWidth="1"/>
    <col min="2853" max="2853" width="8.7109375" style="312"/>
    <col min="2854" max="2854" width="13" style="312" customWidth="1"/>
    <col min="2855" max="2855" width="13.42578125" style="312" bestFit="1" customWidth="1"/>
    <col min="2856" max="2856" width="15.42578125" style="312" bestFit="1" customWidth="1"/>
    <col min="2857" max="2857" width="12.5703125" style="312" bestFit="1" customWidth="1"/>
    <col min="2858" max="3103" width="8.7109375" style="312"/>
    <col min="3104" max="3104" width="11.42578125" style="312" customWidth="1"/>
    <col min="3105" max="3105" width="39.42578125" style="312" customWidth="1"/>
    <col min="3106" max="3107" width="12.42578125" style="312" customWidth="1"/>
    <col min="3108" max="3108" width="16.42578125" style="312" customWidth="1"/>
    <col min="3109" max="3109" width="8.7109375" style="312"/>
    <col min="3110" max="3110" width="13" style="312" customWidth="1"/>
    <col min="3111" max="3111" width="13.42578125" style="312" bestFit="1" customWidth="1"/>
    <col min="3112" max="3112" width="15.42578125" style="312" bestFit="1" customWidth="1"/>
    <col min="3113" max="3113" width="12.5703125" style="312" bestFit="1" customWidth="1"/>
    <col min="3114" max="3359" width="8.7109375" style="312"/>
    <col min="3360" max="3360" width="11.42578125" style="312" customWidth="1"/>
    <col min="3361" max="3361" width="39.42578125" style="312" customWidth="1"/>
    <col min="3362" max="3363" width="12.42578125" style="312" customWidth="1"/>
    <col min="3364" max="3364" width="16.42578125" style="312" customWidth="1"/>
    <col min="3365" max="3365" width="8.7109375" style="312"/>
    <col min="3366" max="3366" width="13" style="312" customWidth="1"/>
    <col min="3367" max="3367" width="13.42578125" style="312" bestFit="1" customWidth="1"/>
    <col min="3368" max="3368" width="15.42578125" style="312" bestFit="1" customWidth="1"/>
    <col min="3369" max="3369" width="12.5703125" style="312" bestFit="1" customWidth="1"/>
    <col min="3370" max="3615" width="8.7109375" style="312"/>
    <col min="3616" max="3616" width="11.42578125" style="312" customWidth="1"/>
    <col min="3617" max="3617" width="39.42578125" style="312" customWidth="1"/>
    <col min="3618" max="3619" width="12.42578125" style="312" customWidth="1"/>
    <col min="3620" max="3620" width="16.42578125" style="312" customWidth="1"/>
    <col min="3621" max="3621" width="8.7109375" style="312"/>
    <col min="3622" max="3622" width="13" style="312" customWidth="1"/>
    <col min="3623" max="3623" width="13.42578125" style="312" bestFit="1" customWidth="1"/>
    <col min="3624" max="3624" width="15.42578125" style="312" bestFit="1" customWidth="1"/>
    <col min="3625" max="3625" width="12.5703125" style="312" bestFit="1" customWidth="1"/>
    <col min="3626" max="3871" width="8.7109375" style="312"/>
    <col min="3872" max="3872" width="11.42578125" style="312" customWidth="1"/>
    <col min="3873" max="3873" width="39.42578125" style="312" customWidth="1"/>
    <col min="3874" max="3875" width="12.42578125" style="312" customWidth="1"/>
    <col min="3876" max="3876" width="16.42578125" style="312" customWidth="1"/>
    <col min="3877" max="3877" width="8.7109375" style="312"/>
    <col min="3878" max="3878" width="13" style="312" customWidth="1"/>
    <col min="3879" max="3879" width="13.42578125" style="312" bestFit="1" customWidth="1"/>
    <col min="3880" max="3880" width="15.42578125" style="312" bestFit="1" customWidth="1"/>
    <col min="3881" max="3881" width="12.5703125" style="312" bestFit="1" customWidth="1"/>
    <col min="3882" max="4127" width="8.7109375" style="312"/>
    <col min="4128" max="4128" width="11.42578125" style="312" customWidth="1"/>
    <col min="4129" max="4129" width="39.42578125" style="312" customWidth="1"/>
    <col min="4130" max="4131" width="12.42578125" style="312" customWidth="1"/>
    <col min="4132" max="4132" width="16.42578125" style="312" customWidth="1"/>
    <col min="4133" max="4133" width="8.7109375" style="312"/>
    <col min="4134" max="4134" width="13" style="312" customWidth="1"/>
    <col min="4135" max="4135" width="13.42578125" style="312" bestFit="1" customWidth="1"/>
    <col min="4136" max="4136" width="15.42578125" style="312" bestFit="1" customWidth="1"/>
    <col min="4137" max="4137" width="12.5703125" style="312" bestFit="1" customWidth="1"/>
    <col min="4138" max="4383" width="8.7109375" style="312"/>
    <col min="4384" max="4384" width="11.42578125" style="312" customWidth="1"/>
    <col min="4385" max="4385" width="39.42578125" style="312" customWidth="1"/>
    <col min="4386" max="4387" width="12.42578125" style="312" customWidth="1"/>
    <col min="4388" max="4388" width="16.42578125" style="312" customWidth="1"/>
    <col min="4389" max="4389" width="8.7109375" style="312"/>
    <col min="4390" max="4390" width="13" style="312" customWidth="1"/>
    <col min="4391" max="4391" width="13.42578125" style="312" bestFit="1" customWidth="1"/>
    <col min="4392" max="4392" width="15.42578125" style="312" bestFit="1" customWidth="1"/>
    <col min="4393" max="4393" width="12.5703125" style="312" bestFit="1" customWidth="1"/>
    <col min="4394" max="4639" width="8.7109375" style="312"/>
    <col min="4640" max="4640" width="11.42578125" style="312" customWidth="1"/>
    <col min="4641" max="4641" width="39.42578125" style="312" customWidth="1"/>
    <col min="4642" max="4643" width="12.42578125" style="312" customWidth="1"/>
    <col min="4644" max="4644" width="16.42578125" style="312" customWidth="1"/>
    <col min="4645" max="4645" width="8.7109375" style="312"/>
    <col min="4646" max="4646" width="13" style="312" customWidth="1"/>
    <col min="4647" max="4647" width="13.42578125" style="312" bestFit="1" customWidth="1"/>
    <col min="4648" max="4648" width="15.42578125" style="312" bestFit="1" customWidth="1"/>
    <col min="4649" max="4649" width="12.5703125" style="312" bestFit="1" customWidth="1"/>
    <col min="4650" max="4895" width="8.7109375" style="312"/>
    <col min="4896" max="4896" width="11.42578125" style="312" customWidth="1"/>
    <col min="4897" max="4897" width="39.42578125" style="312" customWidth="1"/>
    <col min="4898" max="4899" width="12.42578125" style="312" customWidth="1"/>
    <col min="4900" max="4900" width="16.42578125" style="312" customWidth="1"/>
    <col min="4901" max="4901" width="8.7109375" style="312"/>
    <col min="4902" max="4902" width="13" style="312" customWidth="1"/>
    <col min="4903" max="4903" width="13.42578125" style="312" bestFit="1" customWidth="1"/>
    <col min="4904" max="4904" width="15.42578125" style="312" bestFit="1" customWidth="1"/>
    <col min="4905" max="4905" width="12.5703125" style="312" bestFit="1" customWidth="1"/>
    <col min="4906" max="5151" width="8.7109375" style="312"/>
    <col min="5152" max="5152" width="11.42578125" style="312" customWidth="1"/>
    <col min="5153" max="5153" width="39.42578125" style="312" customWidth="1"/>
    <col min="5154" max="5155" width="12.42578125" style="312" customWidth="1"/>
    <col min="5156" max="5156" width="16.42578125" style="312" customWidth="1"/>
    <col min="5157" max="5157" width="8.7109375" style="312"/>
    <col min="5158" max="5158" width="13" style="312" customWidth="1"/>
    <col min="5159" max="5159" width="13.42578125" style="312" bestFit="1" customWidth="1"/>
    <col min="5160" max="5160" width="15.42578125" style="312" bestFit="1" customWidth="1"/>
    <col min="5161" max="5161" width="12.5703125" style="312" bestFit="1" customWidth="1"/>
    <col min="5162" max="5407" width="8.7109375" style="312"/>
    <col min="5408" max="5408" width="11.42578125" style="312" customWidth="1"/>
    <col min="5409" max="5409" width="39.42578125" style="312" customWidth="1"/>
    <col min="5410" max="5411" width="12.42578125" style="312" customWidth="1"/>
    <col min="5412" max="5412" width="16.42578125" style="312" customWidth="1"/>
    <col min="5413" max="5413" width="8.7109375" style="312"/>
    <col min="5414" max="5414" width="13" style="312" customWidth="1"/>
    <col min="5415" max="5415" width="13.42578125" style="312" bestFit="1" customWidth="1"/>
    <col min="5416" max="5416" width="15.42578125" style="312" bestFit="1" customWidth="1"/>
    <col min="5417" max="5417" width="12.5703125" style="312" bestFit="1" customWidth="1"/>
    <col min="5418" max="5663" width="8.7109375" style="312"/>
    <col min="5664" max="5664" width="11.42578125" style="312" customWidth="1"/>
    <col min="5665" max="5665" width="39.42578125" style="312" customWidth="1"/>
    <col min="5666" max="5667" width="12.42578125" style="312" customWidth="1"/>
    <col min="5668" max="5668" width="16.42578125" style="312" customWidth="1"/>
    <col min="5669" max="5669" width="8.7109375" style="312"/>
    <col min="5670" max="5670" width="13" style="312" customWidth="1"/>
    <col min="5671" max="5671" width="13.42578125" style="312" bestFit="1" customWidth="1"/>
    <col min="5672" max="5672" width="15.42578125" style="312" bestFit="1" customWidth="1"/>
    <col min="5673" max="5673" width="12.5703125" style="312" bestFit="1" customWidth="1"/>
    <col min="5674" max="5919" width="8.7109375" style="312"/>
    <col min="5920" max="5920" width="11.42578125" style="312" customWidth="1"/>
    <col min="5921" max="5921" width="39.42578125" style="312" customWidth="1"/>
    <col min="5922" max="5923" width="12.42578125" style="312" customWidth="1"/>
    <col min="5924" max="5924" width="16.42578125" style="312" customWidth="1"/>
    <col min="5925" max="5925" width="8.7109375" style="312"/>
    <col min="5926" max="5926" width="13" style="312" customWidth="1"/>
    <col min="5927" max="5927" width="13.42578125" style="312" bestFit="1" customWidth="1"/>
    <col min="5928" max="5928" width="15.42578125" style="312" bestFit="1" customWidth="1"/>
    <col min="5929" max="5929" width="12.5703125" style="312" bestFit="1" customWidth="1"/>
    <col min="5930" max="6175" width="8.7109375" style="312"/>
    <col min="6176" max="6176" width="11.42578125" style="312" customWidth="1"/>
    <col min="6177" max="6177" width="39.42578125" style="312" customWidth="1"/>
    <col min="6178" max="6179" width="12.42578125" style="312" customWidth="1"/>
    <col min="6180" max="6180" width="16.42578125" style="312" customWidth="1"/>
    <col min="6181" max="6181" width="8.7109375" style="312"/>
    <col min="6182" max="6182" width="13" style="312" customWidth="1"/>
    <col min="6183" max="6183" width="13.42578125" style="312" bestFit="1" customWidth="1"/>
    <col min="6184" max="6184" width="15.42578125" style="312" bestFit="1" customWidth="1"/>
    <col min="6185" max="6185" width="12.5703125" style="312" bestFit="1" customWidth="1"/>
    <col min="6186" max="6431" width="8.7109375" style="312"/>
    <col min="6432" max="6432" width="11.42578125" style="312" customWidth="1"/>
    <col min="6433" max="6433" width="39.42578125" style="312" customWidth="1"/>
    <col min="6434" max="6435" width="12.42578125" style="312" customWidth="1"/>
    <col min="6436" max="6436" width="16.42578125" style="312" customWidth="1"/>
    <col min="6437" max="6437" width="8.7109375" style="312"/>
    <col min="6438" max="6438" width="13" style="312" customWidth="1"/>
    <col min="6439" max="6439" width="13.42578125" style="312" bestFit="1" customWidth="1"/>
    <col min="6440" max="6440" width="15.42578125" style="312" bestFit="1" customWidth="1"/>
    <col min="6441" max="6441" width="12.5703125" style="312" bestFit="1" customWidth="1"/>
    <col min="6442" max="6687" width="8.7109375" style="312"/>
    <col min="6688" max="6688" width="11.42578125" style="312" customWidth="1"/>
    <col min="6689" max="6689" width="39.42578125" style="312" customWidth="1"/>
    <col min="6690" max="6691" width="12.42578125" style="312" customWidth="1"/>
    <col min="6692" max="6692" width="16.42578125" style="312" customWidth="1"/>
    <col min="6693" max="6693" width="8.7109375" style="312"/>
    <col min="6694" max="6694" width="13" style="312" customWidth="1"/>
    <col min="6695" max="6695" width="13.42578125" style="312" bestFit="1" customWidth="1"/>
    <col min="6696" max="6696" width="15.42578125" style="312" bestFit="1" customWidth="1"/>
    <col min="6697" max="6697" width="12.5703125" style="312" bestFit="1" customWidth="1"/>
    <col min="6698" max="6943" width="8.7109375" style="312"/>
    <col min="6944" max="6944" width="11.42578125" style="312" customWidth="1"/>
    <col min="6945" max="6945" width="39.42578125" style="312" customWidth="1"/>
    <col min="6946" max="6947" width="12.42578125" style="312" customWidth="1"/>
    <col min="6948" max="6948" width="16.42578125" style="312" customWidth="1"/>
    <col min="6949" max="6949" width="8.7109375" style="312"/>
    <col min="6950" max="6950" width="13" style="312" customWidth="1"/>
    <col min="6951" max="6951" width="13.42578125" style="312" bestFit="1" customWidth="1"/>
    <col min="6952" max="6952" width="15.42578125" style="312" bestFit="1" customWidth="1"/>
    <col min="6953" max="6953" width="12.5703125" style="312" bestFit="1" customWidth="1"/>
    <col min="6954" max="7199" width="8.7109375" style="312"/>
    <col min="7200" max="7200" width="11.42578125" style="312" customWidth="1"/>
    <col min="7201" max="7201" width="39.42578125" style="312" customWidth="1"/>
    <col min="7202" max="7203" width="12.42578125" style="312" customWidth="1"/>
    <col min="7204" max="7204" width="16.42578125" style="312" customWidth="1"/>
    <col min="7205" max="7205" width="8.7109375" style="312"/>
    <col min="7206" max="7206" width="13" style="312" customWidth="1"/>
    <col min="7207" max="7207" width="13.42578125" style="312" bestFit="1" customWidth="1"/>
    <col min="7208" max="7208" width="15.42578125" style="312" bestFit="1" customWidth="1"/>
    <col min="7209" max="7209" width="12.5703125" style="312" bestFit="1" customWidth="1"/>
    <col min="7210" max="7455" width="8.7109375" style="312"/>
    <col min="7456" max="7456" width="11.42578125" style="312" customWidth="1"/>
    <col min="7457" max="7457" width="39.42578125" style="312" customWidth="1"/>
    <col min="7458" max="7459" width="12.42578125" style="312" customWidth="1"/>
    <col min="7460" max="7460" width="16.42578125" style="312" customWidth="1"/>
    <col min="7461" max="7461" width="8.7109375" style="312"/>
    <col min="7462" max="7462" width="13" style="312" customWidth="1"/>
    <col min="7463" max="7463" width="13.42578125" style="312" bestFit="1" customWidth="1"/>
    <col min="7464" max="7464" width="15.42578125" style="312" bestFit="1" customWidth="1"/>
    <col min="7465" max="7465" width="12.5703125" style="312" bestFit="1" customWidth="1"/>
    <col min="7466" max="7711" width="8.7109375" style="312"/>
    <col min="7712" max="7712" width="11.42578125" style="312" customWidth="1"/>
    <col min="7713" max="7713" width="39.42578125" style="312" customWidth="1"/>
    <col min="7714" max="7715" width="12.42578125" style="312" customWidth="1"/>
    <col min="7716" max="7716" width="16.42578125" style="312" customWidth="1"/>
    <col min="7717" max="7717" width="8.7109375" style="312"/>
    <col min="7718" max="7718" width="13" style="312" customWidth="1"/>
    <col min="7719" max="7719" width="13.42578125" style="312" bestFit="1" customWidth="1"/>
    <col min="7720" max="7720" width="15.42578125" style="312" bestFit="1" customWidth="1"/>
    <col min="7721" max="7721" width="12.5703125" style="312" bestFit="1" customWidth="1"/>
    <col min="7722" max="7967" width="8.7109375" style="312"/>
    <col min="7968" max="7968" width="11.42578125" style="312" customWidth="1"/>
    <col min="7969" max="7969" width="39.42578125" style="312" customWidth="1"/>
    <col min="7970" max="7971" width="12.42578125" style="312" customWidth="1"/>
    <col min="7972" max="7972" width="16.42578125" style="312" customWidth="1"/>
    <col min="7973" max="7973" width="8.7109375" style="312"/>
    <col min="7974" max="7974" width="13" style="312" customWidth="1"/>
    <col min="7975" max="7975" width="13.42578125" style="312" bestFit="1" customWidth="1"/>
    <col min="7976" max="7976" width="15.42578125" style="312" bestFit="1" customWidth="1"/>
    <col min="7977" max="7977" width="12.5703125" style="312" bestFit="1" customWidth="1"/>
    <col min="7978" max="8223" width="8.7109375" style="312"/>
    <col min="8224" max="8224" width="11.42578125" style="312" customWidth="1"/>
    <col min="8225" max="8225" width="39.42578125" style="312" customWidth="1"/>
    <col min="8226" max="8227" width="12.42578125" style="312" customWidth="1"/>
    <col min="8228" max="8228" width="16.42578125" style="312" customWidth="1"/>
    <col min="8229" max="8229" width="8.7109375" style="312"/>
    <col min="8230" max="8230" width="13" style="312" customWidth="1"/>
    <col min="8231" max="8231" width="13.42578125" style="312" bestFit="1" customWidth="1"/>
    <col min="8232" max="8232" width="15.42578125" style="312" bestFit="1" customWidth="1"/>
    <col min="8233" max="8233" width="12.5703125" style="312" bestFit="1" customWidth="1"/>
    <col min="8234" max="8479" width="8.7109375" style="312"/>
    <col min="8480" max="8480" width="11.42578125" style="312" customWidth="1"/>
    <col min="8481" max="8481" width="39.42578125" style="312" customWidth="1"/>
    <col min="8482" max="8483" width="12.42578125" style="312" customWidth="1"/>
    <col min="8484" max="8484" width="16.42578125" style="312" customWidth="1"/>
    <col min="8485" max="8485" width="8.7109375" style="312"/>
    <col min="8486" max="8486" width="13" style="312" customWidth="1"/>
    <col min="8487" max="8487" width="13.42578125" style="312" bestFit="1" customWidth="1"/>
    <col min="8488" max="8488" width="15.42578125" style="312" bestFit="1" customWidth="1"/>
    <col min="8489" max="8489" width="12.5703125" style="312" bestFit="1" customWidth="1"/>
    <col min="8490" max="8735" width="8.7109375" style="312"/>
    <col min="8736" max="8736" width="11.42578125" style="312" customWidth="1"/>
    <col min="8737" max="8737" width="39.42578125" style="312" customWidth="1"/>
    <col min="8738" max="8739" width="12.42578125" style="312" customWidth="1"/>
    <col min="8740" max="8740" width="16.42578125" style="312" customWidth="1"/>
    <col min="8741" max="8741" width="8.7109375" style="312"/>
    <col min="8742" max="8742" width="13" style="312" customWidth="1"/>
    <col min="8743" max="8743" width="13.42578125" style="312" bestFit="1" customWidth="1"/>
    <col min="8744" max="8744" width="15.42578125" style="312" bestFit="1" customWidth="1"/>
    <col min="8745" max="8745" width="12.5703125" style="312" bestFit="1" customWidth="1"/>
    <col min="8746" max="8991" width="8.7109375" style="312"/>
    <col min="8992" max="8992" width="11.42578125" style="312" customWidth="1"/>
    <col min="8993" max="8993" width="39.42578125" style="312" customWidth="1"/>
    <col min="8994" max="8995" width="12.42578125" style="312" customWidth="1"/>
    <col min="8996" max="8996" width="16.42578125" style="312" customWidth="1"/>
    <col min="8997" max="8997" width="8.7109375" style="312"/>
    <col min="8998" max="8998" width="13" style="312" customWidth="1"/>
    <col min="8999" max="8999" width="13.42578125" style="312" bestFit="1" customWidth="1"/>
    <col min="9000" max="9000" width="15.42578125" style="312" bestFit="1" customWidth="1"/>
    <col min="9001" max="9001" width="12.5703125" style="312" bestFit="1" customWidth="1"/>
    <col min="9002" max="9247" width="8.7109375" style="312"/>
    <col min="9248" max="9248" width="11.42578125" style="312" customWidth="1"/>
    <col min="9249" max="9249" width="39.42578125" style="312" customWidth="1"/>
    <col min="9250" max="9251" width="12.42578125" style="312" customWidth="1"/>
    <col min="9252" max="9252" width="16.42578125" style="312" customWidth="1"/>
    <col min="9253" max="9253" width="8.7109375" style="312"/>
    <col min="9254" max="9254" width="13" style="312" customWidth="1"/>
    <col min="9255" max="9255" width="13.42578125" style="312" bestFit="1" customWidth="1"/>
    <col min="9256" max="9256" width="15.42578125" style="312" bestFit="1" customWidth="1"/>
    <col min="9257" max="9257" width="12.5703125" style="312" bestFit="1" customWidth="1"/>
    <col min="9258" max="9503" width="8.7109375" style="312"/>
    <col min="9504" max="9504" width="11.42578125" style="312" customWidth="1"/>
    <col min="9505" max="9505" width="39.42578125" style="312" customWidth="1"/>
    <col min="9506" max="9507" width="12.42578125" style="312" customWidth="1"/>
    <col min="9508" max="9508" width="16.42578125" style="312" customWidth="1"/>
    <col min="9509" max="9509" width="8.7109375" style="312"/>
    <col min="9510" max="9510" width="13" style="312" customWidth="1"/>
    <col min="9511" max="9511" width="13.42578125" style="312" bestFit="1" customWidth="1"/>
    <col min="9512" max="9512" width="15.42578125" style="312" bestFit="1" customWidth="1"/>
    <col min="9513" max="9513" width="12.5703125" style="312" bestFit="1" customWidth="1"/>
    <col min="9514" max="9759" width="8.7109375" style="312"/>
    <col min="9760" max="9760" width="11.42578125" style="312" customWidth="1"/>
    <col min="9761" max="9761" width="39.42578125" style="312" customWidth="1"/>
    <col min="9762" max="9763" width="12.42578125" style="312" customWidth="1"/>
    <col min="9764" max="9764" width="16.42578125" style="312" customWidth="1"/>
    <col min="9765" max="9765" width="8.7109375" style="312"/>
    <col min="9766" max="9766" width="13" style="312" customWidth="1"/>
    <col min="9767" max="9767" width="13.42578125" style="312" bestFit="1" customWidth="1"/>
    <col min="9768" max="9768" width="15.42578125" style="312" bestFit="1" customWidth="1"/>
    <col min="9769" max="9769" width="12.5703125" style="312" bestFit="1" customWidth="1"/>
    <col min="9770" max="10015" width="8.7109375" style="312"/>
    <col min="10016" max="10016" width="11.42578125" style="312" customWidth="1"/>
    <col min="10017" max="10017" width="39.42578125" style="312" customWidth="1"/>
    <col min="10018" max="10019" width="12.42578125" style="312" customWidth="1"/>
    <col min="10020" max="10020" width="16.42578125" style="312" customWidth="1"/>
    <col min="10021" max="10021" width="8.7109375" style="312"/>
    <col min="10022" max="10022" width="13" style="312" customWidth="1"/>
    <col min="10023" max="10023" width="13.42578125" style="312" bestFit="1" customWidth="1"/>
    <col min="10024" max="10024" width="15.42578125" style="312" bestFit="1" customWidth="1"/>
    <col min="10025" max="10025" width="12.5703125" style="312" bestFit="1" customWidth="1"/>
    <col min="10026" max="10271" width="8.7109375" style="312"/>
    <col min="10272" max="10272" width="11.42578125" style="312" customWidth="1"/>
    <col min="10273" max="10273" width="39.42578125" style="312" customWidth="1"/>
    <col min="10274" max="10275" width="12.42578125" style="312" customWidth="1"/>
    <col min="10276" max="10276" width="16.42578125" style="312" customWidth="1"/>
    <col min="10277" max="10277" width="8.7109375" style="312"/>
    <col min="10278" max="10278" width="13" style="312" customWidth="1"/>
    <col min="10279" max="10279" width="13.42578125" style="312" bestFit="1" customWidth="1"/>
    <col min="10280" max="10280" width="15.42578125" style="312" bestFit="1" customWidth="1"/>
    <col min="10281" max="10281" width="12.5703125" style="312" bestFit="1" customWidth="1"/>
    <col min="10282" max="10527" width="8.7109375" style="312"/>
    <col min="10528" max="10528" width="11.42578125" style="312" customWidth="1"/>
    <col min="10529" max="10529" width="39.42578125" style="312" customWidth="1"/>
    <col min="10530" max="10531" width="12.42578125" style="312" customWidth="1"/>
    <col min="10532" max="10532" width="16.42578125" style="312" customWidth="1"/>
    <col min="10533" max="10533" width="8.7109375" style="312"/>
    <col min="10534" max="10534" width="13" style="312" customWidth="1"/>
    <col min="10535" max="10535" width="13.42578125" style="312" bestFit="1" customWidth="1"/>
    <col min="10536" max="10536" width="15.42578125" style="312" bestFit="1" customWidth="1"/>
    <col min="10537" max="10537" width="12.5703125" style="312" bestFit="1" customWidth="1"/>
    <col min="10538" max="10783" width="8.7109375" style="312"/>
    <col min="10784" max="10784" width="11.42578125" style="312" customWidth="1"/>
    <col min="10785" max="10785" width="39.42578125" style="312" customWidth="1"/>
    <col min="10786" max="10787" width="12.42578125" style="312" customWidth="1"/>
    <col min="10788" max="10788" width="16.42578125" style="312" customWidth="1"/>
    <col min="10789" max="10789" width="8.7109375" style="312"/>
    <col min="10790" max="10790" width="13" style="312" customWidth="1"/>
    <col min="10791" max="10791" width="13.42578125" style="312" bestFit="1" customWidth="1"/>
    <col min="10792" max="10792" width="15.42578125" style="312" bestFit="1" customWidth="1"/>
    <col min="10793" max="10793" width="12.5703125" style="312" bestFit="1" customWidth="1"/>
    <col min="10794" max="11039" width="8.7109375" style="312"/>
    <col min="11040" max="11040" width="11.42578125" style="312" customWidth="1"/>
    <col min="11041" max="11041" width="39.42578125" style="312" customWidth="1"/>
    <col min="11042" max="11043" width="12.42578125" style="312" customWidth="1"/>
    <col min="11044" max="11044" width="16.42578125" style="312" customWidth="1"/>
    <col min="11045" max="11045" width="8.7109375" style="312"/>
    <col min="11046" max="11046" width="13" style="312" customWidth="1"/>
    <col min="11047" max="11047" width="13.42578125" style="312" bestFit="1" customWidth="1"/>
    <col min="11048" max="11048" width="15.42578125" style="312" bestFit="1" customWidth="1"/>
    <col min="11049" max="11049" width="12.5703125" style="312" bestFit="1" customWidth="1"/>
    <col min="11050" max="11295" width="8.7109375" style="312"/>
    <col min="11296" max="11296" width="11.42578125" style="312" customWidth="1"/>
    <col min="11297" max="11297" width="39.42578125" style="312" customWidth="1"/>
    <col min="11298" max="11299" width="12.42578125" style="312" customWidth="1"/>
    <col min="11300" max="11300" width="16.42578125" style="312" customWidth="1"/>
    <col min="11301" max="11301" width="8.7109375" style="312"/>
    <col min="11302" max="11302" width="13" style="312" customWidth="1"/>
    <col min="11303" max="11303" width="13.42578125" style="312" bestFit="1" customWidth="1"/>
    <col min="11304" max="11304" width="15.42578125" style="312" bestFit="1" customWidth="1"/>
    <col min="11305" max="11305" width="12.5703125" style="312" bestFit="1" customWidth="1"/>
    <col min="11306" max="11551" width="8.7109375" style="312"/>
    <col min="11552" max="11552" width="11.42578125" style="312" customWidth="1"/>
    <col min="11553" max="11553" width="39.42578125" style="312" customWidth="1"/>
    <col min="11554" max="11555" width="12.42578125" style="312" customWidth="1"/>
    <col min="11556" max="11556" width="16.42578125" style="312" customWidth="1"/>
    <col min="11557" max="11557" width="8.7109375" style="312"/>
    <col min="11558" max="11558" width="13" style="312" customWidth="1"/>
    <col min="11559" max="11559" width="13.42578125" style="312" bestFit="1" customWidth="1"/>
    <col min="11560" max="11560" width="15.42578125" style="312" bestFit="1" customWidth="1"/>
    <col min="11561" max="11561" width="12.5703125" style="312" bestFit="1" customWidth="1"/>
    <col min="11562" max="11807" width="8.7109375" style="312"/>
    <col min="11808" max="11808" width="11.42578125" style="312" customWidth="1"/>
    <col min="11809" max="11809" width="39.42578125" style="312" customWidth="1"/>
    <col min="11810" max="11811" width="12.42578125" style="312" customWidth="1"/>
    <col min="11812" max="11812" width="16.42578125" style="312" customWidth="1"/>
    <col min="11813" max="11813" width="8.7109375" style="312"/>
    <col min="11814" max="11814" width="13" style="312" customWidth="1"/>
    <col min="11815" max="11815" width="13.42578125" style="312" bestFit="1" customWidth="1"/>
    <col min="11816" max="11816" width="15.42578125" style="312" bestFit="1" customWidth="1"/>
    <col min="11817" max="11817" width="12.5703125" style="312" bestFit="1" customWidth="1"/>
    <col min="11818" max="12063" width="8.7109375" style="312"/>
    <col min="12064" max="12064" width="11.42578125" style="312" customWidth="1"/>
    <col min="12065" max="12065" width="39.42578125" style="312" customWidth="1"/>
    <col min="12066" max="12067" width="12.42578125" style="312" customWidth="1"/>
    <col min="12068" max="12068" width="16.42578125" style="312" customWidth="1"/>
    <col min="12069" max="12069" width="8.7109375" style="312"/>
    <col min="12070" max="12070" width="13" style="312" customWidth="1"/>
    <col min="12071" max="12071" width="13.42578125" style="312" bestFit="1" customWidth="1"/>
    <col min="12072" max="12072" width="15.42578125" style="312" bestFit="1" customWidth="1"/>
    <col min="12073" max="12073" width="12.5703125" style="312" bestFit="1" customWidth="1"/>
    <col min="12074" max="12319" width="8.7109375" style="312"/>
    <col min="12320" max="12320" width="11.42578125" style="312" customWidth="1"/>
    <col min="12321" max="12321" width="39.42578125" style="312" customWidth="1"/>
    <col min="12322" max="12323" width="12.42578125" style="312" customWidth="1"/>
    <col min="12324" max="12324" width="16.42578125" style="312" customWidth="1"/>
    <col min="12325" max="12325" width="8.7109375" style="312"/>
    <col min="12326" max="12326" width="13" style="312" customWidth="1"/>
    <col min="12327" max="12327" width="13.42578125" style="312" bestFit="1" customWidth="1"/>
    <col min="12328" max="12328" width="15.42578125" style="312" bestFit="1" customWidth="1"/>
    <col min="12329" max="12329" width="12.5703125" style="312" bestFit="1" customWidth="1"/>
    <col min="12330" max="12575" width="8.7109375" style="312"/>
    <col min="12576" max="12576" width="11.42578125" style="312" customWidth="1"/>
    <col min="12577" max="12577" width="39.42578125" style="312" customWidth="1"/>
    <col min="12578" max="12579" width="12.42578125" style="312" customWidth="1"/>
    <col min="12580" max="12580" width="16.42578125" style="312" customWidth="1"/>
    <col min="12581" max="12581" width="8.7109375" style="312"/>
    <col min="12582" max="12582" width="13" style="312" customWidth="1"/>
    <col min="12583" max="12583" width="13.42578125" style="312" bestFit="1" customWidth="1"/>
    <col min="12584" max="12584" width="15.42578125" style="312" bestFit="1" customWidth="1"/>
    <col min="12585" max="12585" width="12.5703125" style="312" bestFit="1" customWidth="1"/>
    <col min="12586" max="12831" width="8.7109375" style="312"/>
    <col min="12832" max="12832" width="11.42578125" style="312" customWidth="1"/>
    <col min="12833" max="12833" width="39.42578125" style="312" customWidth="1"/>
    <col min="12834" max="12835" width="12.42578125" style="312" customWidth="1"/>
    <col min="12836" max="12836" width="16.42578125" style="312" customWidth="1"/>
    <col min="12837" max="12837" width="8.7109375" style="312"/>
    <col min="12838" max="12838" width="13" style="312" customWidth="1"/>
    <col min="12839" max="12839" width="13.42578125" style="312" bestFit="1" customWidth="1"/>
    <col min="12840" max="12840" width="15.42578125" style="312" bestFit="1" customWidth="1"/>
    <col min="12841" max="12841" width="12.5703125" style="312" bestFit="1" customWidth="1"/>
    <col min="12842" max="13087" width="8.7109375" style="312"/>
    <col min="13088" max="13088" width="11.42578125" style="312" customWidth="1"/>
    <col min="13089" max="13089" width="39.42578125" style="312" customWidth="1"/>
    <col min="13090" max="13091" width="12.42578125" style="312" customWidth="1"/>
    <col min="13092" max="13092" width="16.42578125" style="312" customWidth="1"/>
    <col min="13093" max="13093" width="8.7109375" style="312"/>
    <col min="13094" max="13094" width="13" style="312" customWidth="1"/>
    <col min="13095" max="13095" width="13.42578125" style="312" bestFit="1" customWidth="1"/>
    <col min="13096" max="13096" width="15.42578125" style="312" bestFit="1" customWidth="1"/>
    <col min="13097" max="13097" width="12.5703125" style="312" bestFit="1" customWidth="1"/>
    <col min="13098" max="13343" width="8.7109375" style="312"/>
    <col min="13344" max="13344" width="11.42578125" style="312" customWidth="1"/>
    <col min="13345" max="13345" width="39.42578125" style="312" customWidth="1"/>
    <col min="13346" max="13347" width="12.42578125" style="312" customWidth="1"/>
    <col min="13348" max="13348" width="16.42578125" style="312" customWidth="1"/>
    <col min="13349" max="13349" width="8.7109375" style="312"/>
    <col min="13350" max="13350" width="13" style="312" customWidth="1"/>
    <col min="13351" max="13351" width="13.42578125" style="312" bestFit="1" customWidth="1"/>
    <col min="13352" max="13352" width="15.42578125" style="312" bestFit="1" customWidth="1"/>
    <col min="13353" max="13353" width="12.5703125" style="312" bestFit="1" customWidth="1"/>
    <col min="13354" max="13599" width="8.7109375" style="312"/>
    <col min="13600" max="13600" width="11.42578125" style="312" customWidth="1"/>
    <col min="13601" max="13601" width="39.42578125" style="312" customWidth="1"/>
    <col min="13602" max="13603" width="12.42578125" style="312" customWidth="1"/>
    <col min="13604" max="13604" width="16.42578125" style="312" customWidth="1"/>
    <col min="13605" max="13605" width="8.7109375" style="312"/>
    <col min="13606" max="13606" width="13" style="312" customWidth="1"/>
    <col min="13607" max="13607" width="13.42578125" style="312" bestFit="1" customWidth="1"/>
    <col min="13608" max="13608" width="15.42578125" style="312" bestFit="1" customWidth="1"/>
    <col min="13609" max="13609" width="12.5703125" style="312" bestFit="1" customWidth="1"/>
    <col min="13610" max="13855" width="8.7109375" style="312"/>
    <col min="13856" max="13856" width="11.42578125" style="312" customWidth="1"/>
    <col min="13857" max="13857" width="39.42578125" style="312" customWidth="1"/>
    <col min="13858" max="13859" width="12.42578125" style="312" customWidth="1"/>
    <col min="13860" max="13860" width="16.42578125" style="312" customWidth="1"/>
    <col min="13861" max="13861" width="8.7109375" style="312"/>
    <col min="13862" max="13862" width="13" style="312" customWidth="1"/>
    <col min="13863" max="13863" width="13.42578125" style="312" bestFit="1" customWidth="1"/>
    <col min="13864" max="13864" width="15.42578125" style="312" bestFit="1" customWidth="1"/>
    <col min="13865" max="13865" width="12.5703125" style="312" bestFit="1" customWidth="1"/>
    <col min="13866" max="14111" width="8.7109375" style="312"/>
    <col min="14112" max="14112" width="11.42578125" style="312" customWidth="1"/>
    <col min="14113" max="14113" width="39.42578125" style="312" customWidth="1"/>
    <col min="14114" max="14115" width="12.42578125" style="312" customWidth="1"/>
    <col min="14116" max="14116" width="16.42578125" style="312" customWidth="1"/>
    <col min="14117" max="14117" width="8.7109375" style="312"/>
    <col min="14118" max="14118" width="13" style="312" customWidth="1"/>
    <col min="14119" max="14119" width="13.42578125" style="312" bestFit="1" customWidth="1"/>
    <col min="14120" max="14120" width="15.42578125" style="312" bestFit="1" customWidth="1"/>
    <col min="14121" max="14121" width="12.5703125" style="312" bestFit="1" customWidth="1"/>
    <col min="14122" max="14367" width="8.7109375" style="312"/>
    <col min="14368" max="14368" width="11.42578125" style="312" customWidth="1"/>
    <col min="14369" max="14369" width="39.42578125" style="312" customWidth="1"/>
    <col min="14370" max="14371" width="12.42578125" style="312" customWidth="1"/>
    <col min="14372" max="14372" width="16.42578125" style="312" customWidth="1"/>
    <col min="14373" max="14373" width="8.7109375" style="312"/>
    <col min="14374" max="14374" width="13" style="312" customWidth="1"/>
    <col min="14375" max="14375" width="13.42578125" style="312" bestFit="1" customWidth="1"/>
    <col min="14376" max="14376" width="15.42578125" style="312" bestFit="1" customWidth="1"/>
    <col min="14377" max="14377" width="12.5703125" style="312" bestFit="1" customWidth="1"/>
    <col min="14378" max="14623" width="8.7109375" style="312"/>
    <col min="14624" max="14624" width="11.42578125" style="312" customWidth="1"/>
    <col min="14625" max="14625" width="39.42578125" style="312" customWidth="1"/>
    <col min="14626" max="14627" width="12.42578125" style="312" customWidth="1"/>
    <col min="14628" max="14628" width="16.42578125" style="312" customWidth="1"/>
    <col min="14629" max="14629" width="8.7109375" style="312"/>
    <col min="14630" max="14630" width="13" style="312" customWidth="1"/>
    <col min="14631" max="14631" width="13.42578125" style="312" bestFit="1" customWidth="1"/>
    <col min="14632" max="14632" width="15.42578125" style="312" bestFit="1" customWidth="1"/>
    <col min="14633" max="14633" width="12.5703125" style="312" bestFit="1" customWidth="1"/>
    <col min="14634" max="14879" width="8.7109375" style="312"/>
    <col min="14880" max="14880" width="11.42578125" style="312" customWidth="1"/>
    <col min="14881" max="14881" width="39.42578125" style="312" customWidth="1"/>
    <col min="14882" max="14883" width="12.42578125" style="312" customWidth="1"/>
    <col min="14884" max="14884" width="16.42578125" style="312" customWidth="1"/>
    <col min="14885" max="14885" width="8.7109375" style="312"/>
    <col min="14886" max="14886" width="13" style="312" customWidth="1"/>
    <col min="14887" max="14887" width="13.42578125" style="312" bestFit="1" customWidth="1"/>
    <col min="14888" max="14888" width="15.42578125" style="312" bestFit="1" customWidth="1"/>
    <col min="14889" max="14889" width="12.5703125" style="312" bestFit="1" customWidth="1"/>
    <col min="14890" max="15135" width="8.7109375" style="312"/>
    <col min="15136" max="15136" width="11.42578125" style="312" customWidth="1"/>
    <col min="15137" max="15137" width="39.42578125" style="312" customWidth="1"/>
    <col min="15138" max="15139" width="12.42578125" style="312" customWidth="1"/>
    <col min="15140" max="15140" width="16.42578125" style="312" customWidth="1"/>
    <col min="15141" max="15141" width="8.7109375" style="312"/>
    <col min="15142" max="15142" width="13" style="312" customWidth="1"/>
    <col min="15143" max="15143" width="13.42578125" style="312" bestFit="1" customWidth="1"/>
    <col min="15144" max="15144" width="15.42578125" style="312" bestFit="1" customWidth="1"/>
    <col min="15145" max="15145" width="12.5703125" style="312" bestFit="1" customWidth="1"/>
    <col min="15146" max="15391" width="8.7109375" style="312"/>
    <col min="15392" max="15392" width="11.42578125" style="312" customWidth="1"/>
    <col min="15393" max="15393" width="39.42578125" style="312" customWidth="1"/>
    <col min="15394" max="15395" width="12.42578125" style="312" customWidth="1"/>
    <col min="15396" max="15396" width="16.42578125" style="312" customWidth="1"/>
    <col min="15397" max="15397" width="8.7109375" style="312"/>
    <col min="15398" max="15398" width="13" style="312" customWidth="1"/>
    <col min="15399" max="15399" width="13.42578125" style="312" bestFit="1" customWidth="1"/>
    <col min="15400" max="15400" width="15.42578125" style="312" bestFit="1" customWidth="1"/>
    <col min="15401" max="15401" width="12.5703125" style="312" bestFit="1" customWidth="1"/>
    <col min="15402" max="15647" width="8.7109375" style="312"/>
    <col min="15648" max="15648" width="11.42578125" style="312" customWidth="1"/>
    <col min="15649" max="15649" width="39.42578125" style="312" customWidth="1"/>
    <col min="15650" max="15651" width="12.42578125" style="312" customWidth="1"/>
    <col min="15652" max="15652" width="16.42578125" style="312" customWidth="1"/>
    <col min="15653" max="15653" width="8.7109375" style="312"/>
    <col min="15654" max="15654" width="13" style="312" customWidth="1"/>
    <col min="15655" max="15655" width="13.42578125" style="312" bestFit="1" customWidth="1"/>
    <col min="15656" max="15656" width="15.42578125" style="312" bestFit="1" customWidth="1"/>
    <col min="15657" max="15657" width="12.5703125" style="312" bestFit="1" customWidth="1"/>
    <col min="15658" max="15903" width="8.7109375" style="312"/>
    <col min="15904" max="15904" width="11.42578125" style="312" customWidth="1"/>
    <col min="15905" max="15905" width="39.42578125" style="312" customWidth="1"/>
    <col min="15906" max="15907" width="12.42578125" style="312" customWidth="1"/>
    <col min="15908" max="15908" width="16.42578125" style="312" customWidth="1"/>
    <col min="15909" max="15909" width="8.7109375" style="312"/>
    <col min="15910" max="15910" width="13" style="312" customWidth="1"/>
    <col min="15911" max="15911" width="13.42578125" style="312" bestFit="1" customWidth="1"/>
    <col min="15912" max="15912" width="15.42578125" style="312" bestFit="1" customWidth="1"/>
    <col min="15913" max="15913" width="12.5703125" style="312" bestFit="1" customWidth="1"/>
    <col min="15914" max="16159" width="8.7109375" style="312"/>
    <col min="16160" max="16160" width="11.42578125" style="312" customWidth="1"/>
    <col min="16161" max="16161" width="39.42578125" style="312" customWidth="1"/>
    <col min="16162" max="16163" width="12.42578125" style="312" customWidth="1"/>
    <col min="16164" max="16164" width="16.42578125" style="312" customWidth="1"/>
    <col min="16165" max="16165" width="8.7109375" style="312"/>
    <col min="16166" max="16166" width="13" style="312" customWidth="1"/>
    <col min="16167" max="16167" width="13.42578125" style="312" bestFit="1" customWidth="1"/>
    <col min="16168" max="16168" width="15.42578125" style="312" bestFit="1" customWidth="1"/>
    <col min="16169" max="16169" width="12.5703125" style="312" bestFit="1" customWidth="1"/>
    <col min="16170" max="16384" width="8.7109375" style="312"/>
  </cols>
  <sheetData>
    <row r="1" spans="1:44" s="163" customFormat="1" ht="21" customHeight="1">
      <c r="A1" s="17" t="s">
        <v>1453</v>
      </c>
      <c r="B1" s="162"/>
      <c r="C1" s="162"/>
      <c r="D1" s="756"/>
      <c r="E1" s="756"/>
    </row>
    <row r="2" spans="1:44" s="163" customFormat="1" ht="21" customHeight="1">
      <c r="A2" s="15" t="s">
        <v>1353</v>
      </c>
      <c r="B2" s="352" t="str">
        <f>'Schedule 2_Balance Sheet'!C2</f>
        <v>Tufts Health Public Plan, Inc.</v>
      </c>
      <c r="C2" s="353"/>
      <c r="D2" s="353"/>
      <c r="E2" s="353"/>
      <c r="F2" s="354"/>
    </row>
    <row r="3" spans="1:44" s="163" customFormat="1" ht="21" customHeight="1">
      <c r="A3" s="15" t="s">
        <v>1338</v>
      </c>
      <c r="B3" s="449" t="str">
        <f>'Schedule 2_Balance Sheet'!C3</f>
        <v>01/01/2023 to 12/31/2023</v>
      </c>
      <c r="C3" s="450"/>
      <c r="D3" s="450"/>
      <c r="E3" s="450"/>
      <c r="F3" s="451"/>
    </row>
    <row r="4" spans="1:44" s="163" customFormat="1" ht="21" customHeight="1">
      <c r="A4" s="15" t="s">
        <v>1356</v>
      </c>
      <c r="B4" s="355">
        <f>'Schedule 2_Balance Sheet'!C4</f>
        <v>45382</v>
      </c>
      <c r="C4" s="353"/>
      <c r="D4" s="353"/>
      <c r="E4" s="353"/>
      <c r="F4" s="354"/>
    </row>
    <row r="5" spans="1:44" s="163" customFormat="1" ht="21" customHeight="1">
      <c r="A5" s="15" t="s">
        <v>1357</v>
      </c>
      <c r="B5" s="352" t="str">
        <f>'Schedule 2_Balance Sheet'!C5</f>
        <v>Jeffrey Muehlberg</v>
      </c>
      <c r="C5" s="353"/>
      <c r="D5" s="353"/>
      <c r="E5" s="353"/>
      <c r="F5" s="354"/>
    </row>
    <row r="6" spans="1:44" s="163" customFormat="1" ht="21" customHeight="1">
      <c r="A6" s="15" t="s">
        <v>1341</v>
      </c>
      <c r="B6" s="355">
        <f>'Schedule 2_Balance Sheet'!C6</f>
        <v>45412</v>
      </c>
      <c r="C6" s="353"/>
      <c r="D6" s="353"/>
      <c r="E6" s="353"/>
      <c r="F6" s="354"/>
      <c r="H6" s="310"/>
      <c r="M6" s="310"/>
      <c r="O6" s="310"/>
    </row>
    <row r="7" spans="1:44" ht="12.95">
      <c r="A7" s="162" t="s">
        <v>1342</v>
      </c>
      <c r="B7" s="162"/>
      <c r="C7" s="162"/>
      <c r="D7" s="162"/>
      <c r="E7" s="162"/>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row>
    <row r="8" spans="1:44" ht="12.95">
      <c r="A8" s="162" t="s">
        <v>1454</v>
      </c>
      <c r="B8" s="162"/>
      <c r="C8" s="162"/>
      <c r="D8" s="162"/>
      <c r="E8" s="162"/>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row>
    <row r="9" spans="1:44" ht="13.5" thickBot="1">
      <c r="A9" s="162"/>
      <c r="B9" s="162"/>
      <c r="C9" s="162"/>
      <c r="D9" s="162"/>
      <c r="E9" s="162"/>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row>
    <row r="10" spans="1:44" ht="13.5" thickBot="1">
      <c r="A10" s="904" t="s">
        <v>1455</v>
      </c>
      <c r="B10" s="905">
        <f>'Schedule 7B_Utilization_Eastern'!B10+'Schedule 7C_Utilization_Western'!B10+'Schedule 7D_Utilization_TheCape'!B10</f>
        <v>17855</v>
      </c>
      <c r="C10" s="905">
        <f>'Schedule 7B_Utilization_Eastern'!C10+'Schedule 7C_Utilization_Western'!C10+'Schedule 7D_Utilization_TheCape'!C10</f>
        <v>19199</v>
      </c>
      <c r="D10" s="905">
        <f>'Schedule 7B_Utilization_Eastern'!D10+'Schedule 7C_Utilization_Western'!D10+'Schedule 7D_Utilization_TheCape'!D10</f>
        <v>21869</v>
      </c>
      <c r="E10" s="905">
        <f>'Schedule 7B_Utilization_Eastern'!E10+'Schedule 7C_Utilization_Western'!E10+'Schedule 7D_Utilization_TheCape'!E10</f>
        <v>23966</v>
      </c>
      <c r="F10" s="906">
        <f>B10+C10+D10+E10</f>
        <v>82889</v>
      </c>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row>
    <row r="11" spans="1:44" s="314" customFormat="1" ht="13.5" customHeight="1" thickBot="1">
      <c r="A11" s="323"/>
      <c r="B11" s="907" t="s">
        <v>1456</v>
      </c>
      <c r="C11" s="907"/>
      <c r="D11" s="907"/>
      <c r="E11" s="907"/>
      <c r="F11" s="908"/>
      <c r="G11" s="909" t="s">
        <v>1457</v>
      </c>
      <c r="H11" s="907"/>
      <c r="I11" s="907"/>
      <c r="J11" s="907"/>
      <c r="K11" s="908"/>
      <c r="L11" s="910" t="s">
        <v>1458</v>
      </c>
      <c r="M11" s="911"/>
      <c r="N11" s="911"/>
      <c r="O11" s="911"/>
      <c r="P11" s="912"/>
      <c r="Q11" s="913" t="s">
        <v>1459</v>
      </c>
      <c r="R11" s="914"/>
      <c r="S11" s="914"/>
      <c r="T11" s="914"/>
      <c r="U11" s="915"/>
      <c r="V11" s="913" t="s">
        <v>1460</v>
      </c>
      <c r="W11" s="914"/>
      <c r="X11" s="914"/>
      <c r="Y11" s="914"/>
      <c r="Z11" s="915"/>
      <c r="AA11" s="913" t="s">
        <v>1461</v>
      </c>
      <c r="AB11" s="914"/>
      <c r="AC11" s="914"/>
      <c r="AD11" s="914"/>
      <c r="AE11" s="915"/>
      <c r="AF11" s="916" t="s">
        <v>1462</v>
      </c>
      <c r="AG11" s="917"/>
      <c r="AH11" s="917"/>
      <c r="AI11" s="917"/>
      <c r="AJ11" s="918"/>
      <c r="AK11" s="919" t="s">
        <v>1463</v>
      </c>
      <c r="AL11" s="917"/>
      <c r="AM11" s="917"/>
      <c r="AN11" s="917"/>
      <c r="AO11" s="918"/>
      <c r="AR11" s="315"/>
    </row>
    <row r="12" spans="1:44" s="314" customFormat="1" ht="12.95">
      <c r="A12" s="920" t="s">
        <v>1464</v>
      </c>
      <c r="B12" s="921" t="s">
        <v>1344</v>
      </c>
      <c r="C12" s="921" t="s">
        <v>1348</v>
      </c>
      <c r="D12" s="921" t="s">
        <v>1349</v>
      </c>
      <c r="E12" s="921" t="s">
        <v>1350</v>
      </c>
      <c r="F12" s="921" t="s">
        <v>53</v>
      </c>
      <c r="G12" s="921" t="str">
        <f>B12</f>
        <v>Q1</v>
      </c>
      <c r="H12" s="921" t="str">
        <f>C12</f>
        <v>Q2</v>
      </c>
      <c r="I12" s="921" t="str">
        <f>D12</f>
        <v>Q3</v>
      </c>
      <c r="J12" s="921" t="str">
        <f>E12</f>
        <v>Q4</v>
      </c>
      <c r="K12" s="921" t="s">
        <v>53</v>
      </c>
      <c r="L12" s="921" t="str">
        <f>G12</f>
        <v>Q1</v>
      </c>
      <c r="M12" s="921" t="str">
        <f>H12</f>
        <v>Q2</v>
      </c>
      <c r="N12" s="921" t="str">
        <f>I12</f>
        <v>Q3</v>
      </c>
      <c r="O12" s="921" t="str">
        <f>J12</f>
        <v>Q4</v>
      </c>
      <c r="P12" s="921" t="s">
        <v>53</v>
      </c>
      <c r="Q12" s="921" t="str">
        <f>L12</f>
        <v>Q1</v>
      </c>
      <c r="R12" s="921" t="str">
        <f>M12</f>
        <v>Q2</v>
      </c>
      <c r="S12" s="921" t="str">
        <f>N12</f>
        <v>Q3</v>
      </c>
      <c r="T12" s="921" t="str">
        <f>O12</f>
        <v>Q4</v>
      </c>
      <c r="U12" s="921" t="s">
        <v>53</v>
      </c>
      <c r="V12" s="921" t="str">
        <f>Q12</f>
        <v>Q1</v>
      </c>
      <c r="W12" s="921" t="str">
        <f>R12</f>
        <v>Q2</v>
      </c>
      <c r="X12" s="921" t="str">
        <f>S12</f>
        <v>Q3</v>
      </c>
      <c r="Y12" s="921" t="str">
        <f>T12</f>
        <v>Q4</v>
      </c>
      <c r="Z12" s="921" t="s">
        <v>53</v>
      </c>
      <c r="AA12" s="921" t="str">
        <f>V12</f>
        <v>Q1</v>
      </c>
      <c r="AB12" s="921" t="str">
        <f>W12</f>
        <v>Q2</v>
      </c>
      <c r="AC12" s="921" t="str">
        <f>X12</f>
        <v>Q3</v>
      </c>
      <c r="AD12" s="921" t="str">
        <f>Y12</f>
        <v>Q4</v>
      </c>
      <c r="AE12" s="921" t="s">
        <v>53</v>
      </c>
      <c r="AF12" s="921" t="str">
        <f>AA12</f>
        <v>Q1</v>
      </c>
      <c r="AG12" s="921" t="str">
        <f>AB12</f>
        <v>Q2</v>
      </c>
      <c r="AH12" s="921" t="str">
        <f>AC12</f>
        <v>Q3</v>
      </c>
      <c r="AI12" s="921" t="str">
        <f>AD12</f>
        <v>Q4</v>
      </c>
      <c r="AJ12" s="921" t="s">
        <v>53</v>
      </c>
      <c r="AK12" s="94" t="str">
        <f t="shared" ref="AK12:AN12" si="0">AF12</f>
        <v>Q1</v>
      </c>
      <c r="AL12" s="94" t="str">
        <f t="shared" si="0"/>
        <v>Q2</v>
      </c>
      <c r="AM12" s="94" t="str">
        <f t="shared" si="0"/>
        <v>Q3</v>
      </c>
      <c r="AN12" s="94" t="str">
        <f t="shared" si="0"/>
        <v>Q4</v>
      </c>
      <c r="AO12" s="95" t="s">
        <v>53</v>
      </c>
      <c r="AR12" s="315"/>
    </row>
    <row r="13" spans="1:44" s="316" customFormat="1" ht="12.95">
      <c r="A13" s="618" t="s">
        <v>1465</v>
      </c>
      <c r="B13" s="259"/>
      <c r="C13" s="259"/>
      <c r="D13" s="259"/>
      <c r="E13" s="259"/>
      <c r="F13" s="259"/>
      <c r="G13" s="259"/>
      <c r="H13" s="259"/>
      <c r="I13" s="259"/>
      <c r="J13" s="259"/>
      <c r="K13" s="259"/>
      <c r="L13" s="260"/>
      <c r="M13" s="260"/>
      <c r="N13" s="260"/>
      <c r="O13" s="260"/>
      <c r="P13" s="260"/>
      <c r="Q13" s="261"/>
      <c r="R13" s="261"/>
      <c r="S13" s="261"/>
      <c r="T13" s="261"/>
      <c r="U13" s="261"/>
      <c r="V13" s="261"/>
      <c r="W13" s="261"/>
      <c r="X13" s="261"/>
      <c r="Y13" s="261"/>
      <c r="Z13" s="261"/>
      <c r="AA13" s="261"/>
      <c r="AB13" s="261"/>
      <c r="AC13" s="261"/>
      <c r="AD13" s="261"/>
      <c r="AE13" s="261"/>
      <c r="AF13" s="262"/>
      <c r="AG13" s="262"/>
      <c r="AH13" s="262"/>
      <c r="AI13" s="262"/>
      <c r="AJ13" s="262"/>
      <c r="AK13" s="263"/>
      <c r="AL13" s="263"/>
      <c r="AM13" s="263"/>
      <c r="AN13" s="264"/>
      <c r="AO13" s="265"/>
      <c r="AR13" s="317"/>
    </row>
    <row r="14" spans="1:44" s="316" customFormat="1" ht="12.95">
      <c r="A14" s="618"/>
      <c r="B14" s="259"/>
      <c r="C14" s="259"/>
      <c r="D14" s="259"/>
      <c r="E14" s="259"/>
      <c r="F14" s="259"/>
      <c r="G14" s="259"/>
      <c r="H14" s="259"/>
      <c r="I14" s="259"/>
      <c r="J14" s="259"/>
      <c r="K14" s="259"/>
      <c r="L14" s="260"/>
      <c r="M14" s="260"/>
      <c r="N14" s="260"/>
      <c r="O14" s="260"/>
      <c r="P14" s="260"/>
      <c r="Q14" s="261"/>
      <c r="R14" s="261"/>
      <c r="S14" s="261"/>
      <c r="T14" s="261"/>
      <c r="U14" s="261"/>
      <c r="V14" s="261"/>
      <c r="W14" s="261"/>
      <c r="X14" s="261"/>
      <c r="Y14" s="261"/>
      <c r="Z14" s="261"/>
      <c r="AA14" s="261"/>
      <c r="AB14" s="261"/>
      <c r="AC14" s="261"/>
      <c r="AD14" s="261"/>
      <c r="AE14" s="261"/>
      <c r="AF14" s="262"/>
      <c r="AG14" s="262"/>
      <c r="AH14" s="262"/>
      <c r="AI14" s="262"/>
      <c r="AJ14" s="262"/>
      <c r="AK14" s="263"/>
      <c r="AL14" s="263"/>
      <c r="AM14" s="263"/>
      <c r="AN14" s="264"/>
      <c r="AO14" s="265"/>
      <c r="AR14" s="317"/>
    </row>
    <row r="15" spans="1:44">
      <c r="A15" s="619" t="s">
        <v>219</v>
      </c>
      <c r="B15" s="96">
        <f>'Schedule 7B_Utilization_Eastern'!B15+'Schedule 7C_Utilization_Western'!B15+'Schedule 7D_Utilization_TheCape'!B15</f>
        <v>1531</v>
      </c>
      <c r="C15" s="96">
        <f>'Schedule 7B_Utilization_Eastern'!C15+'Schedule 7C_Utilization_Western'!C15+'Schedule 7D_Utilization_TheCape'!C15</f>
        <v>1621</v>
      </c>
      <c r="D15" s="96">
        <f>'Schedule 7B_Utilization_Eastern'!D15+'Schedule 7C_Utilization_Western'!D15+'Schedule 7D_Utilization_TheCape'!D15</f>
        <v>2051</v>
      </c>
      <c r="E15" s="96">
        <f>'Schedule 7B_Utilization_Eastern'!E15+'Schedule 7C_Utilization_Western'!E15+'Schedule 7D_Utilization_TheCape'!E15</f>
        <v>2053</v>
      </c>
      <c r="F15" s="96">
        <f>SUM(B15:E15)</f>
        <v>7256</v>
      </c>
      <c r="G15" s="96">
        <f>'Schedule 7B_Utilization_Eastern'!G15+'Schedule 7C_Utilization_Western'!G15+'Schedule 7D_Utilization_TheCape'!G15</f>
        <v>15866</v>
      </c>
      <c r="H15" s="96">
        <f>'Schedule 7B_Utilization_Eastern'!H15+'Schedule 7C_Utilization_Western'!H15+'Schedule 7D_Utilization_TheCape'!H15</f>
        <v>13924</v>
      </c>
      <c r="I15" s="96">
        <f>'Schedule 7B_Utilization_Eastern'!I15+'Schedule 7C_Utilization_Western'!I15+'Schedule 7D_Utilization_TheCape'!I15</f>
        <v>17657</v>
      </c>
      <c r="J15" s="96">
        <f>'Schedule 7B_Utilization_Eastern'!J15+'Schedule 7C_Utilization_Western'!J15+'Schedule 7D_Utilization_TheCape'!J15</f>
        <v>18293</v>
      </c>
      <c r="K15" s="96">
        <f t="shared" ref="K15:K28" si="1">SUM(G15:J15)</f>
        <v>65740</v>
      </c>
      <c r="L15" s="90">
        <f>'Schedule 3A_Income Statement'!CS34</f>
        <v>8334579.6754155569</v>
      </c>
      <c r="M15" s="90">
        <f>'Schedule 3A_Income Statement'!CT34</f>
        <v>9019406.5460550003</v>
      </c>
      <c r="N15" s="90">
        <f>'Schedule 3A_Income Statement'!CU34</f>
        <v>11351665.954624884</v>
      </c>
      <c r="O15" s="90">
        <f>'Schedule 3A_Income Statement'!CV34</f>
        <v>12095112.285868462</v>
      </c>
      <c r="P15" s="90">
        <f t="shared" ref="P15:P29" si="2">SUM(L15:O15)</f>
        <v>40800764.461963907</v>
      </c>
      <c r="Q15" s="97">
        <f>IF(B10=0,0,(B15/$B$10)*12000)</f>
        <v>1028.9554746569588</v>
      </c>
      <c r="R15" s="97">
        <f>IF(C10=0,0,(C15/$C$10)*12000)</f>
        <v>1013.1777696755039</v>
      </c>
      <c r="S15" s="97">
        <f>IF(D10=0,0,(D15/$D$10)*12000)</f>
        <v>1125.4286890118433</v>
      </c>
      <c r="T15" s="97">
        <f>IF(E10=0,0,(E15/$E$10)*12000)</f>
        <v>1027.9562713844612</v>
      </c>
      <c r="U15" s="97">
        <f>IF(F10=0,0,(F15/$F$10)*12000)</f>
        <v>1050.4650798055229</v>
      </c>
      <c r="V15" s="98">
        <f t="shared" ref="V15:Z30" si="3">IF(B15=0,0,G15/B15)</f>
        <v>10.363161332462443</v>
      </c>
      <c r="W15" s="98">
        <f t="shared" si="3"/>
        <v>8.5897594077729789</v>
      </c>
      <c r="X15" s="98">
        <f t="shared" si="3"/>
        <v>8.6089712335446116</v>
      </c>
      <c r="Y15" s="98">
        <f t="shared" si="3"/>
        <v>8.9103750608865084</v>
      </c>
      <c r="Z15" s="98">
        <f t="shared" si="3"/>
        <v>9.0600882028665932</v>
      </c>
      <c r="AA15" s="97">
        <f>IF($B$10=0,0,(G15/$B$10)*12000)</f>
        <v>10663.231587790535</v>
      </c>
      <c r="AB15" s="97">
        <f>IF($C$10=0,0,(H15/$C$10)*12000)</f>
        <v>8702.9532788166052</v>
      </c>
      <c r="AC15" s="97">
        <f>IF($D$10=0,0,(I15/$D$10)*12000)</f>
        <v>9688.7832091087839</v>
      </c>
      <c r="AD15" s="97">
        <f>IF($E$10=0,0,(J15/$E$10)*12000)</f>
        <v>9159.4759242259879</v>
      </c>
      <c r="AE15" s="97">
        <f>IF($F$10=0,0,(K15/$F$10)*12000)</f>
        <v>9517.3062770693341</v>
      </c>
      <c r="AF15" s="91">
        <f t="shared" ref="AF15:AJ30" si="4">IF(G15=0,0,L15/G15)</f>
        <v>525.31070688362263</v>
      </c>
      <c r="AG15" s="91">
        <f t="shared" si="4"/>
        <v>647.75973470662166</v>
      </c>
      <c r="AH15" s="91">
        <f t="shared" si="4"/>
        <v>642.89890437927647</v>
      </c>
      <c r="AI15" s="91">
        <f t="shared" si="4"/>
        <v>661.1880110352846</v>
      </c>
      <c r="AJ15" s="92">
        <f t="shared" si="4"/>
        <v>620.63833985342114</v>
      </c>
      <c r="AK15" s="91">
        <f>IF(B$10=0,0,L15/B$10)</f>
        <v>466.79247692050166</v>
      </c>
      <c r="AL15" s="91">
        <f>IF(C$10=0,0,M15/C$10)</f>
        <v>469.78522558753059</v>
      </c>
      <c r="AM15" s="91">
        <f>IF(D$10=0,0,N15/D$10)</f>
        <v>519.07567582536399</v>
      </c>
      <c r="AN15" s="91">
        <f>IF(E$10=0,0,O15/E$10)</f>
        <v>504.67797237204633</v>
      </c>
      <c r="AO15" s="93">
        <f>IF(F$10=0,0,P15/F$10)</f>
        <v>492.23376397307129</v>
      </c>
    </row>
    <row r="16" spans="1:44">
      <c r="A16" s="619" t="s">
        <v>437</v>
      </c>
      <c r="B16" s="96">
        <f>'Schedule 7B_Utilization_Eastern'!B16+'Schedule 7C_Utilization_Western'!B16+'Schedule 7D_Utilization_TheCape'!B16</f>
        <v>796</v>
      </c>
      <c r="C16" s="96">
        <f>'Schedule 7B_Utilization_Eastern'!C16+'Schedule 7C_Utilization_Western'!C16+'Schedule 7D_Utilization_TheCape'!C16</f>
        <v>964</v>
      </c>
      <c r="D16" s="96">
        <f>'Schedule 7B_Utilization_Eastern'!D16+'Schedule 7C_Utilization_Western'!D16+'Schedule 7D_Utilization_TheCape'!D16</f>
        <v>926</v>
      </c>
      <c r="E16" s="96">
        <f>'Schedule 7B_Utilization_Eastern'!E16+'Schedule 7C_Utilization_Western'!E16+'Schedule 7D_Utilization_TheCape'!E16</f>
        <v>793</v>
      </c>
      <c r="F16" s="96">
        <f>SUM(B16:E16)</f>
        <v>3479</v>
      </c>
      <c r="G16" s="96">
        <f>'Schedule 7B_Utilization_Eastern'!G16+'Schedule 7C_Utilization_Western'!G16+'Schedule 7D_Utilization_TheCape'!G16</f>
        <v>14560</v>
      </c>
      <c r="H16" s="96">
        <f>'Schedule 7B_Utilization_Eastern'!H16+'Schedule 7C_Utilization_Western'!H16+'Schedule 7D_Utilization_TheCape'!H16</f>
        <v>15571</v>
      </c>
      <c r="I16" s="96">
        <f>'Schedule 7B_Utilization_Eastern'!I16+'Schedule 7C_Utilization_Western'!I16+'Schedule 7D_Utilization_TheCape'!I16</f>
        <v>14056</v>
      </c>
      <c r="J16" s="96">
        <f>'Schedule 7B_Utilization_Eastern'!J16+'Schedule 7C_Utilization_Western'!J16+'Schedule 7D_Utilization_TheCape'!J16</f>
        <v>11642</v>
      </c>
      <c r="K16" s="96">
        <f t="shared" si="1"/>
        <v>55829</v>
      </c>
      <c r="L16" s="90">
        <f>'Schedule 3A_Income Statement'!CS35</f>
        <v>2672472.7666469039</v>
      </c>
      <c r="M16" s="90">
        <f>'Schedule 3A_Income Statement'!CT35</f>
        <v>3802495.0293694381</v>
      </c>
      <c r="N16" s="90">
        <f>'Schedule 3A_Income Statement'!CU35</f>
        <v>4214754.064129632</v>
      </c>
      <c r="O16" s="90">
        <f>'Schedule 3A_Income Statement'!CV35</f>
        <v>4506104.6845556935</v>
      </c>
      <c r="P16" s="90">
        <f t="shared" si="2"/>
        <v>15195826.544701669</v>
      </c>
      <c r="Q16" s="97">
        <f>IF(B10=0,0,(B16/$B$10)*12000)</f>
        <v>534.97619714365726</v>
      </c>
      <c r="R16" s="97">
        <f>IF(C10=0,0,(C16/$C$10)*12000)</f>
        <v>602.53138184280431</v>
      </c>
      <c r="S16" s="97">
        <f>IF(D10=0,0,(D16/$D$10)*12000)</f>
        <v>508.11651195756548</v>
      </c>
      <c r="T16" s="97">
        <f>IF(E10=0,0,(E16/$E$10)*12000)</f>
        <v>397.06250521572224</v>
      </c>
      <c r="U16" s="97">
        <f>IF(F10=0,0,(F16/$F$10)*12000)</f>
        <v>503.66152324192598</v>
      </c>
      <c r="V16" s="98">
        <f t="shared" si="3"/>
        <v>18.291457286432159</v>
      </c>
      <c r="W16" s="98">
        <f t="shared" si="3"/>
        <v>16.152489626556015</v>
      </c>
      <c r="X16" s="98">
        <f t="shared" si="3"/>
        <v>15.179265658747299</v>
      </c>
      <c r="Y16" s="98">
        <f t="shared" si="3"/>
        <v>14.680958385876419</v>
      </c>
      <c r="Z16" s="98">
        <f t="shared" si="3"/>
        <v>16.047427421672893</v>
      </c>
      <c r="AA16" s="97">
        <f t="shared" ref="AA16:AA34" si="5">IF($B$10=0,0,(G16/$B$10)*12000)</f>
        <v>9785.4942593111173</v>
      </c>
      <c r="AB16" s="97">
        <f t="shared" ref="AB16:AB32" si="6">IF($C$10=0,0,(H16/$C$10)*12000)</f>
        <v>9732.381894890359</v>
      </c>
      <c r="AC16" s="97">
        <f t="shared" ref="AC16:AC32" si="7">IF($D$10=0,0,(I16/$D$10)*12000)</f>
        <v>7712.8355205999369</v>
      </c>
      <c r="AD16" s="97">
        <f t="shared" ref="AD16:AD32" si="8">IF($E$10=0,0,(J16/$E$10)*12000)</f>
        <v>5829.2581156638571</v>
      </c>
      <c r="AE16" s="97">
        <f t="shared" ref="AE16:AE32" si="9">IF($F$10=0,0,(K16/$F$10)*12000)</f>
        <v>8082.4717393140227</v>
      </c>
      <c r="AF16" s="91">
        <f t="shared" si="4"/>
        <v>183.54895375322141</v>
      </c>
      <c r="AG16" s="91">
        <f t="shared" si="4"/>
        <v>244.20364969298299</v>
      </c>
      <c r="AH16" s="91">
        <f t="shared" si="4"/>
        <v>299.85444394775413</v>
      </c>
      <c r="AI16" s="91">
        <f t="shared" si="4"/>
        <v>387.05589113173795</v>
      </c>
      <c r="AJ16" s="92">
        <f t="shared" si="4"/>
        <v>272.18518233716651</v>
      </c>
      <c r="AK16" s="91">
        <f t="shared" ref="AK16:AO32" si="10">IF(B$10=0,0,L16/B$10)</f>
        <v>149.67643610455917</v>
      </c>
      <c r="AL16" s="91">
        <f t="shared" si="10"/>
        <v>198.05693157817794</v>
      </c>
      <c r="AM16" s="91">
        <f t="shared" si="10"/>
        <v>192.72733385749837</v>
      </c>
      <c r="AN16" s="91">
        <f t="shared" si="10"/>
        <v>188.02072454959915</v>
      </c>
      <c r="AO16" s="93">
        <f t="shared" si="10"/>
        <v>183.32742034168189</v>
      </c>
    </row>
    <row r="17" spans="1:41">
      <c r="A17" s="619" t="s">
        <v>222</v>
      </c>
      <c r="B17" s="257"/>
      <c r="C17" s="257"/>
      <c r="D17" s="257"/>
      <c r="E17" s="257"/>
      <c r="F17" s="257"/>
      <c r="G17" s="96">
        <f>'Schedule 7B_Utilization_Eastern'!G17+'Schedule 7C_Utilization_Western'!G17+'Schedule 7D_Utilization_TheCape'!G17</f>
        <v>26735</v>
      </c>
      <c r="H17" s="96">
        <f>'Schedule 7B_Utilization_Eastern'!H17+'Schedule 7C_Utilization_Western'!H17+'Schedule 7D_Utilization_TheCape'!H17</f>
        <v>27929</v>
      </c>
      <c r="I17" s="96">
        <f>'Schedule 7B_Utilization_Eastern'!I17+'Schedule 7C_Utilization_Western'!I17+'Schedule 7D_Utilization_TheCape'!I17</f>
        <v>31358</v>
      </c>
      <c r="J17" s="96">
        <f>'Schedule 7B_Utilization_Eastern'!J17+'Schedule 7C_Utilization_Western'!J17+'Schedule 7D_Utilization_TheCape'!J17</f>
        <v>31944</v>
      </c>
      <c r="K17" s="96">
        <f>SUM(G17:J17)</f>
        <v>117966</v>
      </c>
      <c r="L17" s="90">
        <f>'Schedule 3A_Income Statement'!CS36</f>
        <v>4946621.6485868692</v>
      </c>
      <c r="M17" s="90">
        <f>'Schedule 3A_Income Statement'!CT36</f>
        <v>5554652.4774599466</v>
      </c>
      <c r="N17" s="90">
        <f>'Schedule 3A_Income Statement'!CU36</f>
        <v>6525078.6001159763</v>
      </c>
      <c r="O17" s="90">
        <f>'Schedule 3A_Income Statement'!CV36</f>
        <v>7257441.1448239116</v>
      </c>
      <c r="P17" s="90">
        <f>SUM(L17:O17)</f>
        <v>24283793.870986704</v>
      </c>
      <c r="Q17" s="255"/>
      <c r="R17" s="255"/>
      <c r="S17" s="255"/>
      <c r="T17" s="255"/>
      <c r="U17" s="255"/>
      <c r="V17" s="98">
        <f>IF(B17=0,0,G17/B17)</f>
        <v>0</v>
      </c>
      <c r="W17" s="98">
        <f>IF(C17=0,0,H17/C17)</f>
        <v>0</v>
      </c>
      <c r="X17" s="98">
        <f>IF(D17=0,0,I17/D17)</f>
        <v>0</v>
      </c>
      <c r="Y17" s="98">
        <f>IF(E17=0,0,J17/E17)</f>
        <v>0</v>
      </c>
      <c r="Z17" s="98">
        <f>IF(F17=0,0,K17/F17)</f>
        <v>0</v>
      </c>
      <c r="AA17" s="97">
        <f t="shared" si="5"/>
        <v>17968.076169140299</v>
      </c>
      <c r="AB17" s="97">
        <f t="shared" si="6"/>
        <v>17456.534194489297</v>
      </c>
      <c r="AC17" s="97">
        <f t="shared" si="7"/>
        <v>17206.822442727149</v>
      </c>
      <c r="AD17" s="97">
        <f t="shared" si="8"/>
        <v>15994.65910039222</v>
      </c>
      <c r="AE17" s="97">
        <f t="shared" si="9"/>
        <v>17078.16477457805</v>
      </c>
      <c r="AF17" s="91">
        <f>IF(G17=0,0,L17/G17)</f>
        <v>185.02418734194387</v>
      </c>
      <c r="AG17" s="91">
        <f>IF(H17=0,0,M17/H17)</f>
        <v>198.88476055211237</v>
      </c>
      <c r="AH17" s="91">
        <f>IF(I17=0,0,N17/I17)</f>
        <v>208.0833790457292</v>
      </c>
      <c r="AI17" s="91">
        <f>IF(J17=0,0,O17/J17)</f>
        <v>227.19262286576233</v>
      </c>
      <c r="AJ17" s="92">
        <f>IF(K17=0,0,P17/K17)</f>
        <v>205.85417722891938</v>
      </c>
      <c r="AK17" s="91">
        <f t="shared" si="10"/>
        <v>277.04405760777763</v>
      </c>
      <c r="AL17" s="91">
        <f t="shared" si="10"/>
        <v>289.31988527839712</v>
      </c>
      <c r="AM17" s="91">
        <f t="shared" si="10"/>
        <v>298.37114637687944</v>
      </c>
      <c r="AN17" s="91">
        <f t="shared" si="10"/>
        <v>302.82237940515364</v>
      </c>
      <c r="AO17" s="93">
        <f t="shared" si="10"/>
        <v>292.96762985422316</v>
      </c>
    </row>
    <row r="18" spans="1:41">
      <c r="A18" s="619" t="s">
        <v>223</v>
      </c>
      <c r="B18" s="257"/>
      <c r="C18" s="257"/>
      <c r="D18" s="257"/>
      <c r="E18" s="257"/>
      <c r="F18" s="257"/>
      <c r="G18" s="96">
        <f>'Schedule 7B_Utilization_Eastern'!G18+'Schedule 7C_Utilization_Western'!G18+'Schedule 7D_Utilization_TheCape'!G18</f>
        <v>14194</v>
      </c>
      <c r="H18" s="96">
        <f>'Schedule 7B_Utilization_Eastern'!H18+'Schedule 7C_Utilization_Western'!H18+'Schedule 7D_Utilization_TheCape'!H18</f>
        <v>15614</v>
      </c>
      <c r="I18" s="96">
        <f>'Schedule 7B_Utilization_Eastern'!I18+'Schedule 7C_Utilization_Western'!I18+'Schedule 7D_Utilization_TheCape'!I18</f>
        <v>17491</v>
      </c>
      <c r="J18" s="96">
        <f>'Schedule 7B_Utilization_Eastern'!J18+'Schedule 7C_Utilization_Western'!J18+'Schedule 7D_Utilization_TheCape'!J18</f>
        <v>18399</v>
      </c>
      <c r="K18" s="96">
        <f t="shared" ref="K18" si="11">SUM(G18:J18)</f>
        <v>65698</v>
      </c>
      <c r="L18" s="90">
        <f>'Schedule 3A_Income Statement'!CS37</f>
        <v>2093043.7292396934</v>
      </c>
      <c r="M18" s="90">
        <f>'Schedule 3A_Income Statement'!CT37</f>
        <v>2292311.3922858685</v>
      </c>
      <c r="N18" s="90">
        <f>'Schedule 3A_Income Statement'!CU37</f>
        <v>2668954.1493040533</v>
      </c>
      <c r="O18" s="90">
        <f>'Schedule 3A_Income Statement'!CV37</f>
        <v>2825201.3024829859</v>
      </c>
      <c r="P18" s="90">
        <f t="shared" ref="P18:P19" si="12">SUM(L18:O18)</f>
        <v>9879510.5733125992</v>
      </c>
      <c r="Q18" s="255"/>
      <c r="R18" s="255"/>
      <c r="S18" s="255"/>
      <c r="T18" s="255"/>
      <c r="U18" s="255"/>
      <c r="V18" s="98">
        <f t="shared" ref="V18:Z20" si="13">IF(B18=0,0,G18/B18)</f>
        <v>0</v>
      </c>
      <c r="W18" s="98">
        <f t="shared" si="13"/>
        <v>0</v>
      </c>
      <c r="X18" s="98">
        <f t="shared" si="13"/>
        <v>0</v>
      </c>
      <c r="Y18" s="98">
        <f t="shared" si="13"/>
        <v>0</v>
      </c>
      <c r="Z18" s="98">
        <f t="shared" si="13"/>
        <v>0</v>
      </c>
      <c r="AA18" s="97">
        <f t="shared" si="5"/>
        <v>9539.5127415289844</v>
      </c>
      <c r="AB18" s="97">
        <f t="shared" si="6"/>
        <v>9759.2582947028495</v>
      </c>
      <c r="AC18" s="97">
        <f t="shared" si="7"/>
        <v>9597.6953678723312</v>
      </c>
      <c r="AD18" s="97">
        <f t="shared" si="8"/>
        <v>9212.5511140782783</v>
      </c>
      <c r="AE18" s="97">
        <f t="shared" si="9"/>
        <v>9511.2258562656079</v>
      </c>
      <c r="AF18" s="91">
        <f t="shared" ref="AF18:AJ20" si="14">IF(G18=0,0,L18/G18)</f>
        <v>147.45975265884834</v>
      </c>
      <c r="AG18" s="91">
        <f t="shared" si="14"/>
        <v>146.81128425040788</v>
      </c>
      <c r="AH18" s="91">
        <f t="shared" si="14"/>
        <v>152.59014060397081</v>
      </c>
      <c r="AI18" s="91">
        <f t="shared" si="14"/>
        <v>153.55189425963292</v>
      </c>
      <c r="AJ18" s="92">
        <f t="shared" si="14"/>
        <v>150.37764579306219</v>
      </c>
      <c r="AK18" s="91">
        <f t="shared" si="10"/>
        <v>117.22451577931635</v>
      </c>
      <c r="AL18" s="91">
        <f t="shared" si="10"/>
        <v>119.3974369647309</v>
      </c>
      <c r="AM18" s="91">
        <f t="shared" si="10"/>
        <v>122.04280713814319</v>
      </c>
      <c r="AN18" s="91">
        <f t="shared" si="10"/>
        <v>117.88372287753425</v>
      </c>
      <c r="AO18" s="93">
        <f t="shared" si="10"/>
        <v>119.18964607261034</v>
      </c>
    </row>
    <row r="19" spans="1:41">
      <c r="A19" s="619" t="s">
        <v>224</v>
      </c>
      <c r="B19" s="257"/>
      <c r="C19" s="257"/>
      <c r="D19" s="257"/>
      <c r="E19" s="257"/>
      <c r="F19" s="257"/>
      <c r="G19" s="96">
        <f>'Schedule 7B_Utilization_Eastern'!G19+'Schedule 7C_Utilization_Western'!G19+'Schedule 7D_Utilization_TheCape'!G19</f>
        <v>67463</v>
      </c>
      <c r="H19" s="96">
        <f>'Schedule 7B_Utilization_Eastern'!H19+'Schedule 7C_Utilization_Western'!H19+'Schedule 7D_Utilization_TheCape'!H19</f>
        <v>74059</v>
      </c>
      <c r="I19" s="96">
        <f>'Schedule 7B_Utilization_Eastern'!I19+'Schedule 7C_Utilization_Western'!I19+'Schedule 7D_Utilization_TheCape'!I19</f>
        <v>80072</v>
      </c>
      <c r="J19" s="96">
        <f>'Schedule 7B_Utilization_Eastern'!J19+'Schedule 7C_Utilization_Western'!J19+'Schedule 7D_Utilization_TheCape'!J19</f>
        <v>88257</v>
      </c>
      <c r="K19" s="96">
        <f>SUM(G19:J19)</f>
        <v>309851</v>
      </c>
      <c r="L19" s="90">
        <f>'Schedule 3A_Income Statement'!CS38</f>
        <v>4051169.0920200595</v>
      </c>
      <c r="M19" s="90">
        <f>'Schedule 3A_Income Statement'!CT38</f>
        <v>4489948.5955402637</v>
      </c>
      <c r="N19" s="90">
        <f>'Schedule 3A_Income Statement'!CU38</f>
        <v>5216253.636328727</v>
      </c>
      <c r="O19" s="90">
        <f>'Schedule 3A_Income Statement'!CV38</f>
        <v>5885709.6998973414</v>
      </c>
      <c r="P19" s="90">
        <f t="shared" si="12"/>
        <v>19643081.023786392</v>
      </c>
      <c r="Q19" s="255"/>
      <c r="R19" s="255"/>
      <c r="S19" s="255"/>
      <c r="T19" s="255"/>
      <c r="U19" s="255"/>
      <c r="V19" s="98">
        <f t="shared" si="13"/>
        <v>0</v>
      </c>
      <c r="W19" s="98">
        <f t="shared" si="13"/>
        <v>0</v>
      </c>
      <c r="X19" s="98">
        <f t="shared" si="13"/>
        <v>0</v>
      </c>
      <c r="Y19" s="98">
        <f t="shared" si="13"/>
        <v>0</v>
      </c>
      <c r="Z19" s="98">
        <f t="shared" si="13"/>
        <v>0</v>
      </c>
      <c r="AA19" s="97">
        <f t="shared" si="5"/>
        <v>45340.576869224307</v>
      </c>
      <c r="AB19" s="97">
        <f t="shared" si="6"/>
        <v>46289.28590030731</v>
      </c>
      <c r="AC19" s="97">
        <f t="shared" si="7"/>
        <v>43937.262792080117</v>
      </c>
      <c r="AD19" s="97">
        <f t="shared" si="8"/>
        <v>44191.104064090796</v>
      </c>
      <c r="AE19" s="97">
        <f t="shared" si="9"/>
        <v>44857.725391789019</v>
      </c>
      <c r="AF19" s="91">
        <f t="shared" si="14"/>
        <v>60.050236307606532</v>
      </c>
      <c r="AG19" s="91">
        <f t="shared" si="14"/>
        <v>60.626643561758378</v>
      </c>
      <c r="AH19" s="91">
        <f t="shared" si="14"/>
        <v>65.144540367778092</v>
      </c>
      <c r="AI19" s="91">
        <f t="shared" si="14"/>
        <v>66.688304609235999</v>
      </c>
      <c r="AJ19" s="92">
        <f t="shared" si="14"/>
        <v>63.395248115340571</v>
      </c>
      <c r="AK19" s="91">
        <f t="shared" si="10"/>
        <v>226.89269627667653</v>
      </c>
      <c r="AL19" s="91">
        <f t="shared" si="10"/>
        <v>233.86366975052158</v>
      </c>
      <c r="AM19" s="91">
        <f t="shared" si="10"/>
        <v>238.52273246736144</v>
      </c>
      <c r="AN19" s="91">
        <f t="shared" si="10"/>
        <v>245.58581740371116</v>
      </c>
      <c r="AO19" s="93">
        <f t="shared" si="10"/>
        <v>236.98055259185648</v>
      </c>
    </row>
    <row r="20" spans="1:41" s="312" customFormat="1">
      <c r="A20" s="619" t="s">
        <v>1466</v>
      </c>
      <c r="B20" s="492"/>
      <c r="C20" s="492"/>
      <c r="D20" s="492"/>
      <c r="E20" s="492"/>
      <c r="F20" s="492"/>
      <c r="G20" s="96">
        <f>'Schedule 7B_Utilization_Eastern'!G20+'Schedule 7C_Utilization_Western'!G20+'Schedule 7D_Utilization_TheCape'!G20</f>
        <v>2937</v>
      </c>
      <c r="H20" s="96">
        <f>'Schedule 7B_Utilization_Eastern'!H20+'Schedule 7C_Utilization_Western'!H20+'Schedule 7D_Utilization_TheCape'!H20</f>
        <v>3014</v>
      </c>
      <c r="I20" s="96">
        <f>'Schedule 7B_Utilization_Eastern'!I20+'Schedule 7C_Utilization_Western'!I20+'Schedule 7D_Utilization_TheCape'!I20</f>
        <v>3027</v>
      </c>
      <c r="J20" s="96">
        <f>'Schedule 7B_Utilization_Eastern'!J20+'Schedule 7C_Utilization_Western'!J20+'Schedule 7D_Utilization_TheCape'!J20</f>
        <v>3329</v>
      </c>
      <c r="K20" s="96">
        <f>SUM(G20:J20)</f>
        <v>12307</v>
      </c>
      <c r="L20" s="90">
        <f>'Schedule 3A_Income Statement'!CS40</f>
        <v>453388.30533887399</v>
      </c>
      <c r="M20" s="90">
        <f>'Schedule 3A_Income Statement'!CT40</f>
        <v>327341.09171491821</v>
      </c>
      <c r="N20" s="90">
        <f>'Schedule 3A_Income Statement'!CU40</f>
        <v>414939.33444316871</v>
      </c>
      <c r="O20" s="90">
        <f>'Schedule 3A_Income Statement'!CV40</f>
        <v>441757.52711803582</v>
      </c>
      <c r="P20" s="90">
        <f>SUM(L20:O20)</f>
        <v>1637426.2586149967</v>
      </c>
      <c r="Q20" s="255"/>
      <c r="R20" s="255"/>
      <c r="S20" s="255"/>
      <c r="T20" s="255"/>
      <c r="U20" s="255"/>
      <c r="V20" s="98">
        <f t="shared" si="13"/>
        <v>0</v>
      </c>
      <c r="W20" s="98">
        <f t="shared" si="13"/>
        <v>0</v>
      </c>
      <c r="X20" s="98">
        <f t="shared" si="13"/>
        <v>0</v>
      </c>
      <c r="Y20" s="98">
        <f t="shared" si="13"/>
        <v>0</v>
      </c>
      <c r="Z20" s="98">
        <f t="shared" si="13"/>
        <v>0</v>
      </c>
      <c r="AA20" s="97">
        <f t="shared" si="5"/>
        <v>1973.9008681041726</v>
      </c>
      <c r="AB20" s="97">
        <f t="shared" si="6"/>
        <v>1883.848117089432</v>
      </c>
      <c r="AC20" s="97">
        <f t="shared" si="7"/>
        <v>1660.9812977273766</v>
      </c>
      <c r="AD20" s="97">
        <f t="shared" si="8"/>
        <v>1666.8613869648671</v>
      </c>
      <c r="AE20" s="97">
        <f t="shared" si="9"/>
        <v>1781.7080674154593</v>
      </c>
      <c r="AF20" s="91">
        <f t="shared" si="14"/>
        <v>154.37123096318487</v>
      </c>
      <c r="AG20" s="91">
        <f t="shared" si="14"/>
        <v>108.60686520070279</v>
      </c>
      <c r="AH20" s="91">
        <f t="shared" si="14"/>
        <v>137.07939690887636</v>
      </c>
      <c r="AI20" s="91">
        <f t="shared" si="14"/>
        <v>132.69976783359442</v>
      </c>
      <c r="AJ20" s="92">
        <f t="shared" si="14"/>
        <v>133.0483674831394</v>
      </c>
      <c r="AK20" s="91">
        <f t="shared" si="10"/>
        <v>25.392792234045029</v>
      </c>
      <c r="AL20" s="91">
        <f t="shared" si="10"/>
        <v>17.049903209277474</v>
      </c>
      <c r="AM20" s="91">
        <f t="shared" si="10"/>
        <v>18.973859547449297</v>
      </c>
      <c r="AN20" s="91">
        <f t="shared" si="10"/>
        <v>18.43267658841842</v>
      </c>
      <c r="AO20" s="93">
        <f t="shared" si="10"/>
        <v>19.754445808430511</v>
      </c>
    </row>
    <row r="21" spans="1:41">
      <c r="A21" s="619" t="s">
        <v>240</v>
      </c>
      <c r="B21" s="257"/>
      <c r="C21" s="257"/>
      <c r="D21" s="257"/>
      <c r="E21" s="257"/>
      <c r="F21" s="257"/>
      <c r="G21" s="96">
        <f>'Schedule 7B_Utilization_Eastern'!G21+'Schedule 7C_Utilization_Western'!G21+'Schedule 7D_Utilization_TheCape'!G21</f>
        <v>27947</v>
      </c>
      <c r="H21" s="96">
        <f>'Schedule 7B_Utilization_Eastern'!H21+'Schedule 7C_Utilization_Western'!H21+'Schedule 7D_Utilization_TheCape'!H21</f>
        <v>32163</v>
      </c>
      <c r="I21" s="96">
        <f>'Schedule 7B_Utilization_Eastern'!I21+'Schedule 7C_Utilization_Western'!I21+'Schedule 7D_Utilization_TheCape'!I21</f>
        <v>39481</v>
      </c>
      <c r="J21" s="96">
        <f>'Schedule 7B_Utilization_Eastern'!J21+'Schedule 7C_Utilization_Western'!J21+'Schedule 7D_Utilization_TheCape'!J21</f>
        <v>37768</v>
      </c>
      <c r="K21" s="96">
        <f t="shared" si="1"/>
        <v>137359</v>
      </c>
      <c r="L21" s="90">
        <f>'Schedule 3A_Income Statement'!CS48</f>
        <v>1324268.3693299606</v>
      </c>
      <c r="M21" s="90">
        <f>'Schedule 3A_Income Statement'!CT48</f>
        <v>1350975.5940584191</v>
      </c>
      <c r="N21" s="90">
        <f>'Schedule 3A_Income Statement'!CU48</f>
        <v>1444161.402025799</v>
      </c>
      <c r="O21" s="90">
        <f>'Schedule 3A_Income Statement'!CV48</f>
        <v>1874879.3081942871</v>
      </c>
      <c r="P21" s="90">
        <f t="shared" si="2"/>
        <v>5994284.6736084661</v>
      </c>
      <c r="Q21" s="255"/>
      <c r="R21" s="255"/>
      <c r="S21" s="255"/>
      <c r="T21" s="255"/>
      <c r="U21" s="255"/>
      <c r="V21" s="98">
        <f t="shared" si="3"/>
        <v>0</v>
      </c>
      <c r="W21" s="98">
        <f t="shared" si="3"/>
        <v>0</v>
      </c>
      <c r="X21" s="98">
        <f t="shared" si="3"/>
        <v>0</v>
      </c>
      <c r="Y21" s="98">
        <f t="shared" si="3"/>
        <v>0</v>
      </c>
      <c r="Z21" s="98">
        <f t="shared" si="3"/>
        <v>0</v>
      </c>
      <c r="AA21" s="97">
        <f t="shared" si="5"/>
        <v>18782.637916549986</v>
      </c>
      <c r="AB21" s="97">
        <f t="shared" si="6"/>
        <v>20102.922027188917</v>
      </c>
      <c r="AC21" s="97">
        <f t="shared" si="7"/>
        <v>21664.090722026613</v>
      </c>
      <c r="AD21" s="97">
        <f t="shared" si="8"/>
        <v>18910.790286238836</v>
      </c>
      <c r="AE21" s="97">
        <f t="shared" si="9"/>
        <v>19885.726694736335</v>
      </c>
      <c r="AF21" s="91">
        <f t="shared" si="4"/>
        <v>47.384991925071049</v>
      </c>
      <c r="AG21" s="91">
        <f t="shared" si="4"/>
        <v>42.004029290129004</v>
      </c>
      <c r="AH21" s="91">
        <f t="shared" si="4"/>
        <v>36.578642942828168</v>
      </c>
      <c r="AI21" s="91">
        <f t="shared" si="4"/>
        <v>49.642006677459413</v>
      </c>
      <c r="AJ21" s="92">
        <f t="shared" si="4"/>
        <v>43.63954799910065</v>
      </c>
      <c r="AK21" s="91">
        <f t="shared" si="10"/>
        <v>74.167928833937864</v>
      </c>
      <c r="AL21" s="91">
        <f t="shared" si="10"/>
        <v>70.366977137268563</v>
      </c>
      <c r="AM21" s="91">
        <f t="shared" si="10"/>
        <v>66.036919933504009</v>
      </c>
      <c r="AN21" s="91">
        <f t="shared" si="10"/>
        <v>78.230798138791926</v>
      </c>
      <c r="AO21" s="93">
        <f t="shared" si="10"/>
        <v>72.317010382661948</v>
      </c>
    </row>
    <row r="22" spans="1:41">
      <c r="A22" s="619" t="s">
        <v>241</v>
      </c>
      <c r="B22" s="257"/>
      <c r="C22" s="257"/>
      <c r="D22" s="257"/>
      <c r="E22" s="257"/>
      <c r="F22" s="257"/>
      <c r="G22" s="96">
        <f>'Schedule 7B_Utilization_Eastern'!G22+'Schedule 7C_Utilization_Western'!G22+'Schedule 7D_Utilization_TheCape'!G22</f>
        <v>38944</v>
      </c>
      <c r="H22" s="96">
        <f>'Schedule 7B_Utilization_Eastern'!H22+'Schedule 7C_Utilization_Western'!H22+'Schedule 7D_Utilization_TheCape'!H22</f>
        <v>39264</v>
      </c>
      <c r="I22" s="96">
        <f>'Schedule 7B_Utilization_Eastern'!I22+'Schedule 7C_Utilization_Western'!I22+'Schedule 7D_Utilization_TheCape'!I22</f>
        <v>43215</v>
      </c>
      <c r="J22" s="96">
        <f>'Schedule 7B_Utilization_Eastern'!J22+'Schedule 7C_Utilization_Western'!J22+'Schedule 7D_Utilization_TheCape'!J22</f>
        <v>48091</v>
      </c>
      <c r="K22" s="96">
        <f t="shared" si="1"/>
        <v>169514</v>
      </c>
      <c r="L22" s="90">
        <f>'Schedule 3A_Income Statement'!CS49</f>
        <v>3915470.4573194264</v>
      </c>
      <c r="M22" s="90">
        <f>'Schedule 3A_Income Statement'!CT49</f>
        <v>4058347.0692642047</v>
      </c>
      <c r="N22" s="90">
        <f>'Schedule 3A_Income Statement'!CU49</f>
        <v>4798572.6355590485</v>
      </c>
      <c r="O22" s="90">
        <f>'Schedule 3A_Income Statement'!CV49</f>
        <v>4966418.4492749935</v>
      </c>
      <c r="P22" s="90">
        <f t="shared" si="2"/>
        <v>17738808.611417674</v>
      </c>
      <c r="Q22" s="255"/>
      <c r="R22" s="255"/>
      <c r="S22" s="255"/>
      <c r="T22" s="255"/>
      <c r="U22" s="255"/>
      <c r="V22" s="98">
        <f t="shared" si="3"/>
        <v>0</v>
      </c>
      <c r="W22" s="98">
        <f t="shared" si="3"/>
        <v>0</v>
      </c>
      <c r="X22" s="98">
        <f t="shared" si="3"/>
        <v>0</v>
      </c>
      <c r="Y22" s="98">
        <f t="shared" si="3"/>
        <v>0</v>
      </c>
      <c r="Z22" s="98">
        <f t="shared" si="3"/>
        <v>0</v>
      </c>
      <c r="AA22" s="97">
        <f t="shared" si="5"/>
        <v>26173.508821058527</v>
      </c>
      <c r="AB22" s="97">
        <f t="shared" si="6"/>
        <v>24541.278191572477</v>
      </c>
      <c r="AC22" s="97">
        <f t="shared" si="7"/>
        <v>23713.018427911655</v>
      </c>
      <c r="AD22" s="97">
        <f t="shared" si="8"/>
        <v>24079.612784778434</v>
      </c>
      <c r="AE22" s="97">
        <f t="shared" si="9"/>
        <v>24540.867907683769</v>
      </c>
      <c r="AF22" s="91">
        <f t="shared" si="4"/>
        <v>100.54104502155471</v>
      </c>
      <c r="AG22" s="91">
        <f t="shared" si="4"/>
        <v>103.36051011777212</v>
      </c>
      <c r="AH22" s="91">
        <f t="shared" si="4"/>
        <v>111.03951488045929</v>
      </c>
      <c r="AI22" s="91">
        <f t="shared" si="4"/>
        <v>103.271265918259</v>
      </c>
      <c r="AJ22" s="92">
        <f t="shared" si="4"/>
        <v>104.64509486778481</v>
      </c>
      <c r="AK22" s="91">
        <f t="shared" si="10"/>
        <v>219.29266072917537</v>
      </c>
      <c r="AL22" s="91">
        <f t="shared" si="10"/>
        <v>211.38325273525729</v>
      </c>
      <c r="AM22" s="91">
        <f t="shared" si="10"/>
        <v>219.42350521555849</v>
      </c>
      <c r="AN22" s="91">
        <f t="shared" si="10"/>
        <v>207.22767459213026</v>
      </c>
      <c r="AO22" s="93">
        <f t="shared" si="10"/>
        <v>214.00678752811197</v>
      </c>
    </row>
    <row r="23" spans="1:41">
      <c r="A23" s="619" t="s">
        <v>242</v>
      </c>
      <c r="B23" s="257"/>
      <c r="C23" s="257"/>
      <c r="D23" s="257"/>
      <c r="E23" s="257"/>
      <c r="F23" s="257"/>
      <c r="G23" s="96">
        <f>'Schedule 7B_Utilization_Eastern'!G23+'Schedule 7C_Utilization_Western'!G23+'Schedule 7D_Utilization_TheCape'!G23</f>
        <v>19749</v>
      </c>
      <c r="H23" s="96">
        <f>'Schedule 7B_Utilization_Eastern'!H23+'Schedule 7C_Utilization_Western'!H23+'Schedule 7D_Utilization_TheCape'!H23</f>
        <v>22183</v>
      </c>
      <c r="I23" s="96">
        <f>'Schedule 7B_Utilization_Eastern'!I23+'Schedule 7C_Utilization_Western'!I23+'Schedule 7D_Utilization_TheCape'!I23</f>
        <v>23012</v>
      </c>
      <c r="J23" s="96">
        <f>'Schedule 7B_Utilization_Eastern'!J23+'Schedule 7C_Utilization_Western'!J23+'Schedule 7D_Utilization_TheCape'!J23</f>
        <v>23635</v>
      </c>
      <c r="K23" s="96">
        <f t="shared" si="1"/>
        <v>88579</v>
      </c>
      <c r="L23" s="90">
        <f>'Schedule 3A_Income Statement'!CS50</f>
        <v>1506530.0635110459</v>
      </c>
      <c r="M23" s="90">
        <f>'Schedule 3A_Income Statement'!CT50</f>
        <v>1776194.6681260681</v>
      </c>
      <c r="N23" s="90">
        <f>'Schedule 3A_Income Statement'!CU50</f>
        <v>2127064.28374429</v>
      </c>
      <c r="O23" s="90">
        <f>'Schedule 3A_Income Statement'!CV50</f>
        <v>2197012.9746008632</v>
      </c>
      <c r="P23" s="90">
        <f t="shared" si="2"/>
        <v>7606801.989982266</v>
      </c>
      <c r="Q23" s="255"/>
      <c r="R23" s="255"/>
      <c r="S23" s="255"/>
      <c r="T23" s="255"/>
      <c r="U23" s="255"/>
      <c r="V23" s="98">
        <f t="shared" si="3"/>
        <v>0</v>
      </c>
      <c r="W23" s="98">
        <f t="shared" si="3"/>
        <v>0</v>
      </c>
      <c r="X23" s="98">
        <f t="shared" si="3"/>
        <v>0</v>
      </c>
      <c r="Y23" s="98">
        <f t="shared" si="3"/>
        <v>0</v>
      </c>
      <c r="Z23" s="98">
        <f t="shared" si="3"/>
        <v>0</v>
      </c>
      <c r="AA23" s="97">
        <f t="shared" si="5"/>
        <v>13272.920750490059</v>
      </c>
      <c r="AB23" s="97">
        <f t="shared" si="6"/>
        <v>13865.097140476068</v>
      </c>
      <c r="AC23" s="97">
        <f t="shared" si="7"/>
        <v>12627.189171887147</v>
      </c>
      <c r="AD23" s="97">
        <f t="shared" si="8"/>
        <v>11834.265209046149</v>
      </c>
      <c r="AE23" s="97">
        <f t="shared" si="9"/>
        <v>12823.752246980903</v>
      </c>
      <c r="AF23" s="91">
        <f t="shared" si="4"/>
        <v>76.283865689961303</v>
      </c>
      <c r="AG23" s="91">
        <f t="shared" si="4"/>
        <v>80.070083763515669</v>
      </c>
      <c r="AH23" s="91">
        <f t="shared" si="4"/>
        <v>92.432829990626189</v>
      </c>
      <c r="AI23" s="91">
        <f t="shared" si="4"/>
        <v>92.95591176648459</v>
      </c>
      <c r="AJ23" s="92">
        <f t="shared" si="4"/>
        <v>85.875907269017105</v>
      </c>
      <c r="AK23" s="91">
        <f t="shared" si="10"/>
        <v>84.375808653657003</v>
      </c>
      <c r="AL23" s="91">
        <f t="shared" si="10"/>
        <v>92.514957452266685</v>
      </c>
      <c r="AM23" s="91">
        <f t="shared" si="10"/>
        <v>97.263902498710053</v>
      </c>
      <c r="AN23" s="91">
        <f t="shared" si="10"/>
        <v>91.67207604943934</v>
      </c>
      <c r="AO23" s="93">
        <f t="shared" si="10"/>
        <v>91.770946566881804</v>
      </c>
    </row>
    <row r="24" spans="1:41">
      <c r="A24" s="619" t="s">
        <v>243</v>
      </c>
      <c r="B24" s="257"/>
      <c r="C24" s="257"/>
      <c r="D24" s="257"/>
      <c r="E24" s="257"/>
      <c r="F24" s="257"/>
      <c r="G24" s="96">
        <f>'Schedule 7B_Utilization_Eastern'!G24+'Schedule 7C_Utilization_Western'!G24+'Schedule 7D_Utilization_TheCape'!G24</f>
        <v>4957</v>
      </c>
      <c r="H24" s="96">
        <f>'Schedule 7B_Utilization_Eastern'!H24+'Schedule 7C_Utilization_Western'!H24+'Schedule 7D_Utilization_TheCape'!H24</f>
        <v>4985</v>
      </c>
      <c r="I24" s="96">
        <f>'Schedule 7B_Utilization_Eastern'!I24+'Schedule 7C_Utilization_Western'!I24+'Schedule 7D_Utilization_TheCape'!I24</f>
        <v>5280</v>
      </c>
      <c r="J24" s="96">
        <f>'Schedule 7B_Utilization_Eastern'!J24+'Schedule 7C_Utilization_Western'!J24+'Schedule 7D_Utilization_TheCape'!J24</f>
        <v>6419</v>
      </c>
      <c r="K24" s="96">
        <f t="shared" si="1"/>
        <v>21641</v>
      </c>
      <c r="L24" s="90">
        <f>'Schedule 3A_Income Statement'!CS51</f>
        <v>617398.05952876178</v>
      </c>
      <c r="M24" s="90">
        <f>'Schedule 3A_Income Statement'!CT51</f>
        <v>614140.07858093898</v>
      </c>
      <c r="N24" s="90">
        <f>'Schedule 3A_Income Statement'!CU51</f>
        <v>643803.65926912986</v>
      </c>
      <c r="O24" s="90">
        <f>'Schedule 3A_Income Statement'!CV51</f>
        <v>785630.56549382256</v>
      </c>
      <c r="P24" s="90">
        <f t="shared" si="2"/>
        <v>2660972.3628726532</v>
      </c>
      <c r="Q24" s="255"/>
      <c r="R24" s="255"/>
      <c r="S24" s="255"/>
      <c r="T24" s="255"/>
      <c r="U24" s="255"/>
      <c r="V24" s="98">
        <f t="shared" si="3"/>
        <v>0</v>
      </c>
      <c r="W24" s="98">
        <f t="shared" si="3"/>
        <v>0</v>
      </c>
      <c r="X24" s="98">
        <f t="shared" si="3"/>
        <v>0</v>
      </c>
      <c r="Y24" s="98">
        <f t="shared" si="3"/>
        <v>0</v>
      </c>
      <c r="Z24" s="98">
        <f t="shared" si="3"/>
        <v>0</v>
      </c>
      <c r="AA24" s="97">
        <f t="shared" si="5"/>
        <v>3331.5037804536541</v>
      </c>
      <c r="AB24" s="97">
        <f t="shared" si="6"/>
        <v>3115.7872805875304</v>
      </c>
      <c r="AC24" s="97">
        <f t="shared" si="7"/>
        <v>2897.2518176414105</v>
      </c>
      <c r="AD24" s="97">
        <f t="shared" si="8"/>
        <v>3214.0532420929649</v>
      </c>
      <c r="AE24" s="97">
        <f t="shared" si="9"/>
        <v>3133.0092050814942</v>
      </c>
      <c r="AF24" s="91">
        <f t="shared" si="4"/>
        <v>124.55074834148917</v>
      </c>
      <c r="AG24" s="91">
        <f t="shared" si="4"/>
        <v>123.19760854181324</v>
      </c>
      <c r="AH24" s="91">
        <f t="shared" si="4"/>
        <v>121.93251122521399</v>
      </c>
      <c r="AI24" s="91">
        <f t="shared" si="4"/>
        <v>122.39142631154736</v>
      </c>
      <c r="AJ24" s="92">
        <f t="shared" si="4"/>
        <v>122.95976908981346</v>
      </c>
      <c r="AK24" s="91">
        <f t="shared" si="10"/>
        <v>34.578440746500242</v>
      </c>
      <c r="AL24" s="91">
        <f t="shared" si="10"/>
        <v>31.988128474448615</v>
      </c>
      <c r="AM24" s="91">
        <f t="shared" si="10"/>
        <v>29.439099148069406</v>
      </c>
      <c r="AN24" s="91">
        <f t="shared" si="10"/>
        <v>32.781046711750918</v>
      </c>
      <c r="AO24" s="93">
        <f t="shared" si="10"/>
        <v>32.102840701090052</v>
      </c>
    </row>
    <row r="25" spans="1:41">
      <c r="A25" s="619" t="s">
        <v>244</v>
      </c>
      <c r="B25" s="257"/>
      <c r="C25" s="257"/>
      <c r="D25" s="257"/>
      <c r="E25" s="257"/>
      <c r="F25" s="257"/>
      <c r="G25" s="96">
        <f>'Schedule 7B_Utilization_Eastern'!G25+'Schedule 7C_Utilization_Western'!G25+'Schedule 7D_Utilization_TheCape'!G25</f>
        <v>1151</v>
      </c>
      <c r="H25" s="96">
        <f>'Schedule 7B_Utilization_Eastern'!H25+'Schedule 7C_Utilization_Western'!H25+'Schedule 7D_Utilization_TheCape'!H25</f>
        <v>1123</v>
      </c>
      <c r="I25" s="96">
        <f>'Schedule 7B_Utilization_Eastern'!I25+'Schedule 7C_Utilization_Western'!I25+'Schedule 7D_Utilization_TheCape'!I25</f>
        <v>1078</v>
      </c>
      <c r="J25" s="96">
        <f>'Schedule 7B_Utilization_Eastern'!J25+'Schedule 7C_Utilization_Western'!J25+'Schedule 7D_Utilization_TheCape'!J25</f>
        <v>1423</v>
      </c>
      <c r="K25" s="96">
        <f t="shared" si="1"/>
        <v>4775</v>
      </c>
      <c r="L25" s="90">
        <f>'Schedule 3A_Income Statement'!CS52</f>
        <v>122925.74304472274</v>
      </c>
      <c r="M25" s="90">
        <f>'Schedule 3A_Income Statement'!CT52</f>
        <v>114797.05814981193</v>
      </c>
      <c r="N25" s="90">
        <f>'Schedule 3A_Income Statement'!CU52</f>
        <v>140233.45929626498</v>
      </c>
      <c r="O25" s="90">
        <f>'Schedule 3A_Income Statement'!CV52</f>
        <v>182401.55809982819</v>
      </c>
      <c r="P25" s="90">
        <f t="shared" si="2"/>
        <v>560357.81859062787</v>
      </c>
      <c r="Q25" s="255"/>
      <c r="R25" s="255"/>
      <c r="S25" s="255"/>
      <c r="T25" s="255"/>
      <c r="U25" s="255"/>
      <c r="V25" s="98">
        <f t="shared" si="3"/>
        <v>0</v>
      </c>
      <c r="W25" s="98">
        <f t="shared" si="3"/>
        <v>0</v>
      </c>
      <c r="X25" s="98">
        <f t="shared" si="3"/>
        <v>0</v>
      </c>
      <c r="Y25" s="98">
        <f t="shared" si="3"/>
        <v>0</v>
      </c>
      <c r="Z25" s="98">
        <f t="shared" si="3"/>
        <v>0</v>
      </c>
      <c r="AA25" s="97">
        <f t="shared" si="5"/>
        <v>773.56482777933343</v>
      </c>
      <c r="AB25" s="97">
        <f t="shared" si="6"/>
        <v>701.91155789364029</v>
      </c>
      <c r="AC25" s="97">
        <f t="shared" si="7"/>
        <v>591.52224610178791</v>
      </c>
      <c r="AD25" s="97">
        <f t="shared" si="8"/>
        <v>712.50938830009181</v>
      </c>
      <c r="AE25" s="97">
        <f t="shared" si="9"/>
        <v>691.28593661402601</v>
      </c>
      <c r="AF25" s="91">
        <f t="shared" si="4"/>
        <v>106.79908170697023</v>
      </c>
      <c r="AG25" s="91">
        <f t="shared" si="4"/>
        <v>102.22356024025996</v>
      </c>
      <c r="AH25" s="91">
        <f t="shared" si="4"/>
        <v>130.08669693531073</v>
      </c>
      <c r="AI25" s="91">
        <f t="shared" si="4"/>
        <v>128.18099655644988</v>
      </c>
      <c r="AJ25" s="92">
        <f t="shared" si="4"/>
        <v>117.35242274149275</v>
      </c>
      <c r="AK25" s="91">
        <f t="shared" si="10"/>
        <v>6.8846677706369501</v>
      </c>
      <c r="AL25" s="91">
        <f t="shared" si="10"/>
        <v>5.9793248684729372</v>
      </c>
      <c r="AM25" s="91">
        <f t="shared" si="10"/>
        <v>6.4124312632614648</v>
      </c>
      <c r="AN25" s="91">
        <f t="shared" si="10"/>
        <v>7.6108469540110235</v>
      </c>
      <c r="AO25" s="93">
        <f t="shared" si="10"/>
        <v>6.7603399557314949</v>
      </c>
    </row>
    <row r="26" spans="1:41">
      <c r="A26" s="619" t="s">
        <v>245</v>
      </c>
      <c r="B26" s="257"/>
      <c r="C26" s="257"/>
      <c r="D26" s="257"/>
      <c r="E26" s="257"/>
      <c r="F26" s="257"/>
      <c r="G26" s="96">
        <f>'Schedule 7B_Utilization_Eastern'!G26+'Schedule 7C_Utilization_Western'!G26+'Schedule 7D_Utilization_TheCape'!G26</f>
        <v>0</v>
      </c>
      <c r="H26" s="96">
        <f>'Schedule 7B_Utilization_Eastern'!H26+'Schedule 7C_Utilization_Western'!H26+'Schedule 7D_Utilization_TheCape'!H26</f>
        <v>0</v>
      </c>
      <c r="I26" s="96">
        <f>'Schedule 7B_Utilization_Eastern'!I26+'Schedule 7C_Utilization_Western'!I26+'Schedule 7D_Utilization_TheCape'!I26</f>
        <v>0</v>
      </c>
      <c r="J26" s="96">
        <f>'Schedule 7B_Utilization_Eastern'!J26+'Schedule 7C_Utilization_Western'!J26+'Schedule 7D_Utilization_TheCape'!J26</f>
        <v>0</v>
      </c>
      <c r="K26" s="96">
        <f t="shared" si="1"/>
        <v>0</v>
      </c>
      <c r="L26" s="90">
        <f>'Schedule 3A_Income Statement'!CS53</f>
        <v>0</v>
      </c>
      <c r="M26" s="90">
        <f>'Schedule 3A_Income Statement'!CT53</f>
        <v>0</v>
      </c>
      <c r="N26" s="90">
        <f>'Schedule 3A_Income Statement'!CU53</f>
        <v>0</v>
      </c>
      <c r="O26" s="90">
        <f>'Schedule 3A_Income Statement'!CV53</f>
        <v>0</v>
      </c>
      <c r="P26" s="90">
        <f t="shared" si="2"/>
        <v>0</v>
      </c>
      <c r="Q26" s="255"/>
      <c r="R26" s="255"/>
      <c r="S26" s="255"/>
      <c r="T26" s="255"/>
      <c r="U26" s="255"/>
      <c r="V26" s="98">
        <f t="shared" si="3"/>
        <v>0</v>
      </c>
      <c r="W26" s="98">
        <f t="shared" si="3"/>
        <v>0</v>
      </c>
      <c r="X26" s="98">
        <f t="shared" si="3"/>
        <v>0</v>
      </c>
      <c r="Y26" s="98">
        <f t="shared" si="3"/>
        <v>0</v>
      </c>
      <c r="Z26" s="98">
        <f t="shared" si="3"/>
        <v>0</v>
      </c>
      <c r="AA26" s="97">
        <f t="shared" si="5"/>
        <v>0</v>
      </c>
      <c r="AB26" s="97">
        <f t="shared" si="6"/>
        <v>0</v>
      </c>
      <c r="AC26" s="97">
        <f t="shared" si="7"/>
        <v>0</v>
      </c>
      <c r="AD26" s="97">
        <f t="shared" si="8"/>
        <v>0</v>
      </c>
      <c r="AE26" s="97">
        <f t="shared" si="9"/>
        <v>0</v>
      </c>
      <c r="AF26" s="91">
        <f t="shared" si="4"/>
        <v>0</v>
      </c>
      <c r="AG26" s="91">
        <f t="shared" si="4"/>
        <v>0</v>
      </c>
      <c r="AH26" s="91">
        <f t="shared" si="4"/>
        <v>0</v>
      </c>
      <c r="AI26" s="91">
        <f t="shared" si="4"/>
        <v>0</v>
      </c>
      <c r="AJ26" s="92">
        <f t="shared" si="4"/>
        <v>0</v>
      </c>
      <c r="AK26" s="91">
        <f t="shared" si="10"/>
        <v>0</v>
      </c>
      <c r="AL26" s="91">
        <f t="shared" si="10"/>
        <v>0</v>
      </c>
      <c r="AM26" s="91">
        <f t="shared" si="10"/>
        <v>0</v>
      </c>
      <c r="AN26" s="91">
        <f t="shared" si="10"/>
        <v>0</v>
      </c>
      <c r="AO26" s="93">
        <f t="shared" si="10"/>
        <v>0</v>
      </c>
    </row>
    <row r="27" spans="1:41">
      <c r="A27" s="619" t="s">
        <v>246</v>
      </c>
      <c r="B27" s="257"/>
      <c r="C27" s="257"/>
      <c r="D27" s="257"/>
      <c r="E27" s="257"/>
      <c r="F27" s="257"/>
      <c r="G27" s="96">
        <f>'Schedule 7B_Utilization_Eastern'!G27+'Schedule 7C_Utilization_Western'!G27+'Schedule 7D_Utilization_TheCape'!G27</f>
        <v>8368</v>
      </c>
      <c r="H27" s="96">
        <f>'Schedule 7B_Utilization_Eastern'!H27+'Schedule 7C_Utilization_Western'!H27+'Schedule 7D_Utilization_TheCape'!H27</f>
        <v>8726</v>
      </c>
      <c r="I27" s="96">
        <f>'Schedule 7B_Utilization_Eastern'!I27+'Schedule 7C_Utilization_Western'!I27+'Schedule 7D_Utilization_TheCape'!I27</f>
        <v>10978</v>
      </c>
      <c r="J27" s="96">
        <f>'Schedule 7B_Utilization_Eastern'!J27+'Schedule 7C_Utilization_Western'!J27+'Schedule 7D_Utilization_TheCape'!J27</f>
        <v>13587</v>
      </c>
      <c r="K27" s="96">
        <f t="shared" si="1"/>
        <v>41659</v>
      </c>
      <c r="L27" s="90">
        <f>'Schedule 3A_Income Statement'!CS54</f>
        <v>675003.99062789534</v>
      </c>
      <c r="M27" s="90">
        <f>'Schedule 3A_Income Statement'!CT54</f>
        <v>815763.58305341646</v>
      </c>
      <c r="N27" s="90">
        <f>'Schedule 3A_Income Statement'!CU54</f>
        <v>994597.17821845028</v>
      </c>
      <c r="O27" s="90">
        <f>'Schedule 3A_Income Statement'!CV54</f>
        <v>1236464.6482261545</v>
      </c>
      <c r="P27" s="90">
        <f t="shared" si="2"/>
        <v>3721829.4001259166</v>
      </c>
      <c r="Q27" s="255"/>
      <c r="R27" s="255"/>
      <c r="S27" s="255"/>
      <c r="T27" s="255"/>
      <c r="U27" s="255"/>
      <c r="V27" s="98">
        <f t="shared" si="3"/>
        <v>0</v>
      </c>
      <c r="W27" s="98">
        <f t="shared" si="3"/>
        <v>0</v>
      </c>
      <c r="X27" s="98">
        <f t="shared" si="3"/>
        <v>0</v>
      </c>
      <c r="Y27" s="98">
        <f t="shared" si="3"/>
        <v>0</v>
      </c>
      <c r="Z27" s="98">
        <f t="shared" si="3"/>
        <v>0</v>
      </c>
      <c r="AA27" s="97">
        <f t="shared" si="5"/>
        <v>5623.9708765051801</v>
      </c>
      <c r="AB27" s="97">
        <f t="shared" si="6"/>
        <v>5454.0340642741812</v>
      </c>
      <c r="AC27" s="97">
        <f t="shared" si="7"/>
        <v>6023.8694041794315</v>
      </c>
      <c r="AD27" s="97">
        <f t="shared" si="8"/>
        <v>6803.1377785195691</v>
      </c>
      <c r="AE27" s="97">
        <f t="shared" si="9"/>
        <v>6031.0535776761699</v>
      </c>
      <c r="AF27" s="91">
        <f t="shared" si="4"/>
        <v>80.6649128379416</v>
      </c>
      <c r="AG27" s="91">
        <f t="shared" si="4"/>
        <v>93.486544012539127</v>
      </c>
      <c r="AH27" s="91">
        <f t="shared" si="4"/>
        <v>90.599123539665726</v>
      </c>
      <c r="AI27" s="91">
        <f t="shared" si="4"/>
        <v>91.003506898222895</v>
      </c>
      <c r="AJ27" s="92">
        <f t="shared" si="4"/>
        <v>89.340344226359647</v>
      </c>
      <c r="AK27" s="91">
        <f t="shared" si="10"/>
        <v>37.804760046367704</v>
      </c>
      <c r="AL27" s="91">
        <f t="shared" si="10"/>
        <v>42.489899632971323</v>
      </c>
      <c r="AM27" s="91">
        <f t="shared" si="10"/>
        <v>45.479774028005409</v>
      </c>
      <c r="AN27" s="91">
        <f t="shared" si="10"/>
        <v>51.592449646422203</v>
      </c>
      <c r="AO27" s="93">
        <f t="shared" si="10"/>
        <v>44.901366889767239</v>
      </c>
    </row>
    <row r="28" spans="1:41">
      <c r="A28" s="508" t="s">
        <v>228</v>
      </c>
      <c r="B28" s="257"/>
      <c r="C28" s="257"/>
      <c r="D28" s="257"/>
      <c r="E28" s="257"/>
      <c r="F28" s="257"/>
      <c r="G28" s="96">
        <f>'Schedule 7B_Utilization_Eastern'!G28+'Schedule 7C_Utilization_Western'!G28+'Schedule 7D_Utilization_TheCape'!G28</f>
        <v>0</v>
      </c>
      <c r="H28" s="96">
        <f>'Schedule 7B_Utilization_Eastern'!H28+'Schedule 7C_Utilization_Western'!H28+'Schedule 7D_Utilization_TheCape'!H28</f>
        <v>0</v>
      </c>
      <c r="I28" s="96">
        <f>'Schedule 7B_Utilization_Eastern'!I28+'Schedule 7C_Utilization_Western'!I28+'Schedule 7D_Utilization_TheCape'!I28</f>
        <v>0</v>
      </c>
      <c r="J28" s="96">
        <f>'Schedule 7B_Utilization_Eastern'!J28+'Schedule 7C_Utilization_Western'!J28+'Schedule 7D_Utilization_TheCape'!J28</f>
        <v>0</v>
      </c>
      <c r="K28" s="96">
        <f t="shared" si="1"/>
        <v>0</v>
      </c>
      <c r="L28" s="90">
        <f>'Schedule 3A_Income Statement'!CS42</f>
        <v>0</v>
      </c>
      <c r="M28" s="90">
        <f>'Schedule 3A_Income Statement'!CT42</f>
        <v>0</v>
      </c>
      <c r="N28" s="90">
        <f>'Schedule 3A_Income Statement'!CU42</f>
        <v>0</v>
      </c>
      <c r="O28" s="90">
        <f>'Schedule 3A_Income Statement'!CV42</f>
        <v>0</v>
      </c>
      <c r="P28" s="90">
        <f t="shared" si="2"/>
        <v>0</v>
      </c>
      <c r="Q28" s="255"/>
      <c r="R28" s="255"/>
      <c r="S28" s="255"/>
      <c r="T28" s="255"/>
      <c r="U28" s="255"/>
      <c r="V28" s="512">
        <f t="shared" si="3"/>
        <v>0</v>
      </c>
      <c r="W28" s="512">
        <f t="shared" si="3"/>
        <v>0</v>
      </c>
      <c r="X28" s="512">
        <f t="shared" si="3"/>
        <v>0</v>
      </c>
      <c r="Y28" s="512">
        <f t="shared" si="3"/>
        <v>0</v>
      </c>
      <c r="Z28" s="512">
        <f t="shared" si="3"/>
        <v>0</v>
      </c>
      <c r="AA28" s="96">
        <f t="shared" si="5"/>
        <v>0</v>
      </c>
      <c r="AB28" s="96">
        <f t="shared" si="6"/>
        <v>0</v>
      </c>
      <c r="AC28" s="96">
        <f t="shared" si="7"/>
        <v>0</v>
      </c>
      <c r="AD28" s="96">
        <f t="shared" si="8"/>
        <v>0</v>
      </c>
      <c r="AE28" s="96">
        <f t="shared" si="9"/>
        <v>0</v>
      </c>
      <c r="AF28" s="509">
        <f t="shared" si="4"/>
        <v>0</v>
      </c>
      <c r="AG28" s="509">
        <f t="shared" si="4"/>
        <v>0</v>
      </c>
      <c r="AH28" s="509">
        <f t="shared" si="4"/>
        <v>0</v>
      </c>
      <c r="AI28" s="509">
        <f t="shared" si="4"/>
        <v>0</v>
      </c>
      <c r="AJ28" s="510">
        <f t="shared" si="4"/>
        <v>0</v>
      </c>
      <c r="AK28" s="509">
        <f t="shared" si="10"/>
        <v>0</v>
      </c>
      <c r="AL28" s="509">
        <f t="shared" si="10"/>
        <v>0</v>
      </c>
      <c r="AM28" s="509">
        <f t="shared" si="10"/>
        <v>0</v>
      </c>
      <c r="AN28" s="509">
        <f t="shared" si="10"/>
        <v>0</v>
      </c>
      <c r="AO28" s="511">
        <f t="shared" si="10"/>
        <v>0</v>
      </c>
    </row>
    <row r="29" spans="1:41">
      <c r="A29" s="508" t="s">
        <v>1467</v>
      </c>
      <c r="B29" s="257"/>
      <c r="C29" s="257"/>
      <c r="D29" s="257"/>
      <c r="E29" s="257"/>
      <c r="F29" s="257"/>
      <c r="G29" s="96">
        <f>'Schedule 7B_Utilization_Eastern'!G29+'Schedule 7C_Utilization_Western'!G29+'Schedule 7D_Utilization_TheCape'!G29</f>
        <v>0</v>
      </c>
      <c r="H29" s="96">
        <f>'Schedule 7B_Utilization_Eastern'!H29+'Schedule 7C_Utilization_Western'!H29+'Schedule 7D_Utilization_TheCape'!H29</f>
        <v>0</v>
      </c>
      <c r="I29" s="96">
        <f>'Schedule 7B_Utilization_Eastern'!I29+'Schedule 7C_Utilization_Western'!I29+'Schedule 7D_Utilization_TheCape'!I29</f>
        <v>0</v>
      </c>
      <c r="J29" s="96">
        <f>'Schedule 7B_Utilization_Eastern'!J29+'Schedule 7C_Utilization_Western'!J29+'Schedule 7D_Utilization_TheCape'!J29</f>
        <v>0</v>
      </c>
      <c r="K29" s="96">
        <f>SUM(G29:J29)</f>
        <v>0</v>
      </c>
      <c r="L29" s="90">
        <f>'Schedule 3A_Income Statement'!CS44</f>
        <v>11304576.3824783</v>
      </c>
      <c r="M29" s="90">
        <f>'Schedule 3A_Income Statement'!CT44</f>
        <v>12584876.103436541</v>
      </c>
      <c r="N29" s="90">
        <f>'Schedule 3A_Income Statement'!CU44</f>
        <v>13676493.122448448</v>
      </c>
      <c r="O29" s="90">
        <f>'Schedule 3A_Income Statement'!CV44</f>
        <v>15834289.931385245</v>
      </c>
      <c r="P29" s="90">
        <f t="shared" si="2"/>
        <v>53400235.539748535</v>
      </c>
      <c r="Q29" s="255"/>
      <c r="R29" s="255"/>
      <c r="S29" s="255"/>
      <c r="T29" s="255"/>
      <c r="U29" s="255"/>
      <c r="V29" s="98">
        <f t="shared" si="3"/>
        <v>0</v>
      </c>
      <c r="W29" s="98">
        <f t="shared" si="3"/>
        <v>0</v>
      </c>
      <c r="X29" s="98">
        <f t="shared" si="3"/>
        <v>0</v>
      </c>
      <c r="Y29" s="98">
        <f t="shared" si="3"/>
        <v>0</v>
      </c>
      <c r="Z29" s="98">
        <f t="shared" si="3"/>
        <v>0</v>
      </c>
      <c r="AA29" s="97">
        <f t="shared" si="5"/>
        <v>0</v>
      </c>
      <c r="AB29" s="97">
        <f t="shared" si="6"/>
        <v>0</v>
      </c>
      <c r="AC29" s="97">
        <f t="shared" si="7"/>
        <v>0</v>
      </c>
      <c r="AD29" s="97">
        <f t="shared" si="8"/>
        <v>0</v>
      </c>
      <c r="AE29" s="97">
        <f t="shared" si="9"/>
        <v>0</v>
      </c>
      <c r="AF29" s="91">
        <f t="shared" si="4"/>
        <v>0</v>
      </c>
      <c r="AG29" s="91">
        <f t="shared" si="4"/>
        <v>0</v>
      </c>
      <c r="AH29" s="91">
        <f t="shared" si="4"/>
        <v>0</v>
      </c>
      <c r="AI29" s="91">
        <f t="shared" si="4"/>
        <v>0</v>
      </c>
      <c r="AJ29" s="92">
        <f t="shared" si="4"/>
        <v>0</v>
      </c>
      <c r="AK29" s="91">
        <f t="shared" si="10"/>
        <v>633.13225328917952</v>
      </c>
      <c r="AL29" s="91">
        <f t="shared" si="10"/>
        <v>655.49643749343932</v>
      </c>
      <c r="AM29" s="91">
        <f t="shared" si="10"/>
        <v>625.3826476952969</v>
      </c>
      <c r="AN29" s="91">
        <f t="shared" si="10"/>
        <v>660.69806940604383</v>
      </c>
      <c r="AO29" s="93">
        <f t="shared" si="10"/>
        <v>644.23790297564858</v>
      </c>
    </row>
    <row r="30" spans="1:41">
      <c r="A30" s="508" t="s">
        <v>1468</v>
      </c>
      <c r="B30" s="257"/>
      <c r="C30" s="257"/>
      <c r="D30" s="257"/>
      <c r="E30" s="257"/>
      <c r="F30" s="257"/>
      <c r="G30" s="96">
        <f>'Schedule 7B_Utilization_Eastern'!G30+'Schedule 7C_Utilization_Western'!G30+'Schedule 7D_Utilization_TheCape'!G30</f>
        <v>59</v>
      </c>
      <c r="H30" s="96">
        <f>'Schedule 7B_Utilization_Eastern'!H30+'Schedule 7C_Utilization_Western'!H30+'Schedule 7D_Utilization_TheCape'!H30</f>
        <v>58</v>
      </c>
      <c r="I30" s="96">
        <f>'Schedule 7B_Utilization_Eastern'!I30+'Schedule 7C_Utilization_Western'!I30+'Schedule 7D_Utilization_TheCape'!I30</f>
        <v>244</v>
      </c>
      <c r="J30" s="96">
        <f>'Schedule 7B_Utilization_Eastern'!J30+'Schedule 7C_Utilization_Western'!J30+'Schedule 7D_Utilization_TheCape'!J30</f>
        <v>100</v>
      </c>
      <c r="K30" s="96">
        <f t="shared" ref="K30:K33" si="15">SUM(G30:J30)</f>
        <v>461</v>
      </c>
      <c r="L30" s="90">
        <f>'Schedule 3A_Income Statement'!CS46</f>
        <v>184044.52752170101</v>
      </c>
      <c r="M30" s="90">
        <f>'Schedule 3A_Income Statement'!CT46</f>
        <v>152598.25656345984</v>
      </c>
      <c r="N30" s="90">
        <f>'Schedule 3A_Income Statement'!CU46</f>
        <v>143991.55755155438</v>
      </c>
      <c r="O30" s="90">
        <f>'Schedule 3A_Income Statement'!CV46</f>
        <v>127883.49861475389</v>
      </c>
      <c r="P30" s="90">
        <f>SUM(L30:O30)</f>
        <v>608517.84025146905</v>
      </c>
      <c r="Q30" s="255"/>
      <c r="R30" s="255"/>
      <c r="S30" s="255"/>
      <c r="T30" s="255"/>
      <c r="U30" s="255"/>
      <c r="V30" s="98">
        <f t="shared" si="3"/>
        <v>0</v>
      </c>
      <c r="W30" s="98">
        <f t="shared" si="3"/>
        <v>0</v>
      </c>
      <c r="X30" s="98">
        <f t="shared" si="3"/>
        <v>0</v>
      </c>
      <c r="Y30" s="98">
        <f t="shared" si="3"/>
        <v>0</v>
      </c>
      <c r="Z30" s="98">
        <f t="shared" si="3"/>
        <v>0</v>
      </c>
      <c r="AA30" s="97">
        <f t="shared" si="5"/>
        <v>39.652758330999724</v>
      </c>
      <c r="AB30" s="97">
        <f t="shared" si="6"/>
        <v>36.251888119172875</v>
      </c>
      <c r="AC30" s="97">
        <f t="shared" si="7"/>
        <v>133.88815217888336</v>
      </c>
      <c r="AD30" s="97">
        <f t="shared" si="8"/>
        <v>50.070933822915798</v>
      </c>
      <c r="AE30" s="97">
        <f t="shared" si="9"/>
        <v>66.73985691708188</v>
      </c>
      <c r="AF30" s="91">
        <f t="shared" si="4"/>
        <v>3119.3987715542544</v>
      </c>
      <c r="AG30" s="91">
        <f t="shared" si="4"/>
        <v>2631.0044235079285</v>
      </c>
      <c r="AH30" s="91">
        <f t="shared" si="4"/>
        <v>590.12933422768185</v>
      </c>
      <c r="AI30" s="91">
        <f t="shared" si="4"/>
        <v>1278.834986147539</v>
      </c>
      <c r="AJ30" s="92">
        <f t="shared" si="4"/>
        <v>1319.9953150791087</v>
      </c>
      <c r="AK30" s="91">
        <f t="shared" si="10"/>
        <v>10.307730468871521</v>
      </c>
      <c r="AL30" s="91">
        <f t="shared" si="10"/>
        <v>7.9482398335048616</v>
      </c>
      <c r="AM30" s="91">
        <f t="shared" si="10"/>
        <v>6.5842771755249156</v>
      </c>
      <c r="AN30" s="91">
        <f t="shared" si="10"/>
        <v>5.3360384968185715</v>
      </c>
      <c r="AO30" s="93">
        <f t="shared" si="10"/>
        <v>7.34135820496651</v>
      </c>
    </row>
    <row r="31" spans="1:41">
      <c r="A31" s="619" t="s">
        <v>248</v>
      </c>
      <c r="B31" s="257"/>
      <c r="C31" s="257"/>
      <c r="D31" s="257"/>
      <c r="E31" s="257"/>
      <c r="F31" s="257"/>
      <c r="G31" s="96">
        <f>'Schedule 7B_Utilization_Eastern'!G31+'Schedule 7C_Utilization_Western'!G31+'Schedule 7D_Utilization_TheCape'!G31</f>
        <v>3379</v>
      </c>
      <c r="H31" s="96">
        <f>'Schedule 7B_Utilization_Eastern'!H31+'Schedule 7C_Utilization_Western'!H31+'Schedule 7D_Utilization_TheCape'!H31</f>
        <v>3370</v>
      </c>
      <c r="I31" s="96">
        <f>'Schedule 7B_Utilization_Eastern'!I31+'Schedule 7C_Utilization_Western'!I31+'Schedule 7D_Utilization_TheCape'!I31</f>
        <v>3635</v>
      </c>
      <c r="J31" s="96">
        <f>'Schedule 7B_Utilization_Eastern'!J31+'Schedule 7C_Utilization_Western'!J31+'Schedule 7D_Utilization_TheCape'!J31</f>
        <v>5129</v>
      </c>
      <c r="K31" s="96">
        <f t="shared" si="15"/>
        <v>15513</v>
      </c>
      <c r="L31" s="90">
        <f>'Schedule 3A_Income Statement'!CS56</f>
        <v>937704.33169342345</v>
      </c>
      <c r="M31" s="90">
        <f>'Schedule 3A_Income Statement'!CT56</f>
        <v>958856.11552918551</v>
      </c>
      <c r="N31" s="90">
        <f>'Schedule 3A_Income Statement'!CU56</f>
        <v>1145495.4173149951</v>
      </c>
      <c r="O31" s="90">
        <f>'Schedule 3A_Income Statement'!CV56</f>
        <v>1409058.780623609</v>
      </c>
      <c r="P31" s="90">
        <f t="shared" ref="P31:P32" si="16">SUM(L31:O31)</f>
        <v>4451114.6451612134</v>
      </c>
      <c r="Q31" s="255"/>
      <c r="R31" s="255"/>
      <c r="S31" s="255"/>
      <c r="T31" s="255"/>
      <c r="U31" s="255"/>
      <c r="V31" s="98">
        <f t="shared" ref="V31:Z33" si="17">IF(B31=0,0,G31/B31)</f>
        <v>0</v>
      </c>
      <c r="W31" s="98">
        <f t="shared" si="17"/>
        <v>0</v>
      </c>
      <c r="X31" s="98">
        <f t="shared" si="17"/>
        <v>0</v>
      </c>
      <c r="Y31" s="98">
        <f t="shared" si="17"/>
        <v>0</v>
      </c>
      <c r="Z31" s="98">
        <f t="shared" si="17"/>
        <v>0</v>
      </c>
      <c r="AA31" s="97">
        <f t="shared" si="5"/>
        <v>2270.9605152618315</v>
      </c>
      <c r="AB31" s="97">
        <f t="shared" si="6"/>
        <v>2106.3597062346998</v>
      </c>
      <c r="AC31" s="97">
        <f t="shared" si="7"/>
        <v>1994.6042343042664</v>
      </c>
      <c r="AD31" s="97">
        <f t="shared" si="8"/>
        <v>2568.138195777351</v>
      </c>
      <c r="AE31" s="97">
        <f t="shared" si="9"/>
        <v>2245.8468554331694</v>
      </c>
      <c r="AF31" s="91">
        <f t="shared" ref="AF31:AJ34" si="18">IF(G31=0,0,L31/G31)</f>
        <v>277.50942044789093</v>
      </c>
      <c r="AG31" s="91">
        <f t="shared" si="18"/>
        <v>284.52703724901647</v>
      </c>
      <c r="AH31" s="91">
        <f t="shared" si="18"/>
        <v>315.12941329160799</v>
      </c>
      <c r="AI31" s="91">
        <f t="shared" si="18"/>
        <v>274.72388002020062</v>
      </c>
      <c r="AJ31" s="92">
        <f t="shared" si="18"/>
        <v>286.92803746285136</v>
      </c>
      <c r="AK31" s="91">
        <f t="shared" si="10"/>
        <v>52.517744704196218</v>
      </c>
      <c r="AL31" s="91">
        <f t="shared" si="10"/>
        <v>49.943023882972319</v>
      </c>
      <c r="AM31" s="91">
        <f t="shared" si="10"/>
        <v>52.37987184210504</v>
      </c>
      <c r="AN31" s="91">
        <f t="shared" si="10"/>
        <v>58.794074131002624</v>
      </c>
      <c r="AO31" s="93">
        <f t="shared" si="10"/>
        <v>53.699702555962958</v>
      </c>
    </row>
    <row r="32" spans="1:41">
      <c r="A32" s="619" t="s">
        <v>247</v>
      </c>
      <c r="B32" s="257"/>
      <c r="C32" s="257"/>
      <c r="D32" s="257"/>
      <c r="E32" s="257"/>
      <c r="F32" s="257"/>
      <c r="G32" s="96">
        <f>'Schedule 7B_Utilization_Eastern'!G32+'Schedule 7C_Utilization_Western'!G32+'Schedule 7D_Utilization_TheCape'!G32</f>
        <v>339030</v>
      </c>
      <c r="H32" s="96">
        <f>'Schedule 7B_Utilization_Eastern'!H32+'Schedule 7C_Utilization_Western'!H32+'Schedule 7D_Utilization_TheCape'!H32</f>
        <v>386325</v>
      </c>
      <c r="I32" s="96">
        <f>'Schedule 7B_Utilization_Eastern'!I32+'Schedule 7C_Utilization_Western'!I32+'Schedule 7D_Utilization_TheCape'!I32</f>
        <v>454040</v>
      </c>
      <c r="J32" s="96">
        <f>'Schedule 7B_Utilization_Eastern'!J32+'Schedule 7C_Utilization_Western'!J32+'Schedule 7D_Utilization_TheCape'!J32</f>
        <v>492646</v>
      </c>
      <c r="K32" s="96">
        <f t="shared" si="15"/>
        <v>1672041</v>
      </c>
      <c r="L32" s="90">
        <f>'Schedule 3A_Income Statement'!CS55</f>
        <v>1590693.501154481</v>
      </c>
      <c r="M32" s="90">
        <f>'Schedule 3A_Income Statement'!CT55</f>
        <v>1798018.4372876205</v>
      </c>
      <c r="N32" s="90">
        <f>'Schedule 3A_Income Statement'!CU55</f>
        <v>2154917.7131153136</v>
      </c>
      <c r="O32" s="90">
        <f>'Schedule 3A_Income Statement'!CV55</f>
        <v>2332024.9752335558</v>
      </c>
      <c r="P32" s="90">
        <f t="shared" si="16"/>
        <v>7875654.6267909715</v>
      </c>
      <c r="Q32" s="255"/>
      <c r="R32" s="255"/>
      <c r="S32" s="255"/>
      <c r="T32" s="255"/>
      <c r="U32" s="255"/>
      <c r="V32" s="98">
        <f t="shared" si="17"/>
        <v>0</v>
      </c>
      <c r="W32" s="98">
        <f t="shared" si="17"/>
        <v>0</v>
      </c>
      <c r="X32" s="98">
        <f t="shared" si="17"/>
        <v>0</v>
      </c>
      <c r="Y32" s="98">
        <f t="shared" si="17"/>
        <v>0</v>
      </c>
      <c r="Z32" s="98">
        <f t="shared" si="17"/>
        <v>0</v>
      </c>
      <c r="AA32" s="97">
        <f t="shared" si="5"/>
        <v>227855.50266031921</v>
      </c>
      <c r="AB32" s="97">
        <f t="shared" si="6"/>
        <v>241465.70133861137</v>
      </c>
      <c r="AC32" s="97">
        <f t="shared" si="7"/>
        <v>249141.70743975489</v>
      </c>
      <c r="AD32" s="97">
        <f t="shared" si="8"/>
        <v>246672.45264124175</v>
      </c>
      <c r="AE32" s="97">
        <f t="shared" si="9"/>
        <v>242064.59240671259</v>
      </c>
      <c r="AF32" s="91">
        <f t="shared" si="18"/>
        <v>4.6918960008096064</v>
      </c>
      <c r="AG32" s="91">
        <f t="shared" si="18"/>
        <v>4.6541601948815652</v>
      </c>
      <c r="AH32" s="91">
        <f t="shared" si="18"/>
        <v>4.7460966283043646</v>
      </c>
      <c r="AI32" s="91">
        <f t="shared" si="18"/>
        <v>4.7336728101589287</v>
      </c>
      <c r="AJ32" s="92">
        <f t="shared" si="18"/>
        <v>4.7102042514453721</v>
      </c>
      <c r="AK32" s="91">
        <f t="shared" si="10"/>
        <v>89.089526807867884</v>
      </c>
      <c r="AL32" s="91">
        <f t="shared" si="10"/>
        <v>93.651671299943771</v>
      </c>
      <c r="AM32" s="91">
        <f t="shared" si="10"/>
        <v>98.53755147081776</v>
      </c>
      <c r="AN32" s="91">
        <f t="shared" si="10"/>
        <v>97.305556840255178</v>
      </c>
      <c r="AO32" s="93">
        <f t="shared" si="10"/>
        <v>95.014472689874069</v>
      </c>
    </row>
    <row r="33" spans="1:44" ht="12.95" thickBot="1">
      <c r="A33" s="620" t="s">
        <v>1469</v>
      </c>
      <c r="B33" s="258"/>
      <c r="C33" s="258"/>
      <c r="D33" s="258"/>
      <c r="E33" s="258"/>
      <c r="F33" s="258"/>
      <c r="G33" s="248">
        <f>'Schedule 7B_Utilization_Eastern'!G33+'Schedule 7C_Utilization_Western'!G33+'Schedule 7D_Utilization_TheCape'!G33</f>
        <v>5911</v>
      </c>
      <c r="H33" s="248">
        <f>'Schedule 7B_Utilization_Eastern'!H33+'Schedule 7C_Utilization_Western'!H33+'Schedule 7D_Utilization_TheCape'!H33</f>
        <v>7266</v>
      </c>
      <c r="I33" s="248">
        <f>'Schedule 7B_Utilization_Eastern'!I33+'Schedule 7C_Utilization_Western'!I33+'Schedule 7D_Utilization_TheCape'!I33</f>
        <v>7875</v>
      </c>
      <c r="J33" s="248">
        <f>'Schedule 7B_Utilization_Eastern'!J33+'Schedule 7C_Utilization_Western'!J33+'Schedule 7D_Utilization_TheCape'!J33</f>
        <v>8702</v>
      </c>
      <c r="K33" s="248">
        <f t="shared" si="15"/>
        <v>29754</v>
      </c>
      <c r="L33" s="249">
        <f>+'Schedule 3A_Income Statement'!CS39+'Schedule 3A_Income Statement'!CS41+'Schedule 3A_Income Statement'!CS47+'Schedule 3A_Income Statement'!CS54+SUM('Schedule 3A_Income Statement'!CS57:CS60)</f>
        <v>3866768.7340145791</v>
      </c>
      <c r="M33" s="249">
        <f>+'Schedule 3A_Income Statement'!CT39+'Schedule 3A_Income Statement'!CT41+'Schedule 3A_Income Statement'!CT47+'Schedule 3A_Income Statement'!CT54+SUM('Schedule 3A_Income Statement'!CT57:CT60)</f>
        <v>4351337.4552781209</v>
      </c>
      <c r="N33" s="249">
        <f>+'Schedule 3A_Income Statement'!CU39+'Schedule 3A_Income Statement'!CU41+'Schedule 3A_Income Statement'!CU47+'Schedule 3A_Income Statement'!CU54+SUM('Schedule 3A_Income Statement'!CU57:CU60)</f>
        <v>4748251.2912915684</v>
      </c>
      <c r="O33" s="249">
        <f>+'Schedule 3A_Income Statement'!CV39+'Schedule 3A_Income Statement'!CV41+'Schedule 3A_Income Statement'!CV47+'Schedule 3A_Income Statement'!CV54+SUM('Schedule 3A_Income Statement'!CV57:CV60)</f>
        <v>5586566.0745317657</v>
      </c>
      <c r="P33" s="249">
        <f t="shared" ref="P33" si="19">SUM(L33:O33)</f>
        <v>18552923.555116035</v>
      </c>
      <c r="Q33" s="256"/>
      <c r="R33" s="256"/>
      <c r="S33" s="256"/>
      <c r="T33" s="256"/>
      <c r="U33" s="256"/>
      <c r="V33" s="251">
        <f t="shared" si="17"/>
        <v>0</v>
      </c>
      <c r="W33" s="251">
        <f t="shared" si="17"/>
        <v>0</v>
      </c>
      <c r="X33" s="251">
        <f t="shared" si="17"/>
        <v>0</v>
      </c>
      <c r="Y33" s="251">
        <f t="shared" si="17"/>
        <v>0</v>
      </c>
      <c r="Z33" s="251">
        <f t="shared" si="17"/>
        <v>0</v>
      </c>
      <c r="AA33" s="250">
        <f t="shared" si="5"/>
        <v>3972.6687202464295</v>
      </c>
      <c r="AB33" s="250">
        <f>IF($C$10=0,0,(H33/$C$10)*12000)</f>
        <v>4541.4865357570707</v>
      </c>
      <c r="AC33" s="250">
        <f>IF($D$10=0,0,(I33/$D$10)*12000)</f>
        <v>4321.1852393799445</v>
      </c>
      <c r="AD33" s="250">
        <f>IF($E$10=0,0,(J33/$E$10)*12000)</f>
        <v>4357.1726612701323</v>
      </c>
      <c r="AE33" s="250">
        <f>IF($F$10=0,0,(K33/$F$10)*12000)</f>
        <v>4307.5438236677965</v>
      </c>
      <c r="AF33" s="252">
        <f t="shared" si="18"/>
        <v>654.16490171114515</v>
      </c>
      <c r="AG33" s="252">
        <f t="shared" si="18"/>
        <v>598.86284823535937</v>
      </c>
      <c r="AH33" s="252">
        <f t="shared" si="18"/>
        <v>602.95254492591346</v>
      </c>
      <c r="AI33" s="252">
        <f t="shared" si="18"/>
        <v>641.98644846377454</v>
      </c>
      <c r="AJ33" s="253">
        <f t="shared" si="18"/>
        <v>623.5438446970503</v>
      </c>
      <c r="AK33" s="252">
        <f>IF(B$10=0,0,L33/B$10)</f>
        <v>216.56503690924555</v>
      </c>
      <c r="AL33" s="252">
        <f>IF(C$10=0,0,M33/C$10)</f>
        <v>226.64396350216788</v>
      </c>
      <c r="AM33" s="252">
        <f>IF(D$10=0,0,N33/D$10)</f>
        <v>217.12246976503582</v>
      </c>
      <c r="AN33" s="252">
        <f>IF(E$10=0,0,O33/E$10)</f>
        <v>233.10381684602211</v>
      </c>
      <c r="AO33" s="254">
        <f>IF(F$10=0,0,P33/F$10)</f>
        <v>223.82853641757092</v>
      </c>
      <c r="AR33" s="312"/>
    </row>
    <row r="34" spans="1:44" ht="13.5" thickBot="1">
      <c r="A34" s="609" t="s">
        <v>53</v>
      </c>
      <c r="B34" s="610">
        <f>SUM(B15:B33)</f>
        <v>2327</v>
      </c>
      <c r="C34" s="610">
        <f t="shared" ref="C34:P34" si="20">SUM(C15:C33)</f>
        <v>2585</v>
      </c>
      <c r="D34" s="610">
        <f t="shared" si="20"/>
        <v>2977</v>
      </c>
      <c r="E34" s="610">
        <f t="shared" si="20"/>
        <v>2846</v>
      </c>
      <c r="F34" s="610">
        <f t="shared" si="20"/>
        <v>10735</v>
      </c>
      <c r="G34" s="610">
        <f t="shared" si="20"/>
        <v>591250</v>
      </c>
      <c r="H34" s="610">
        <f t="shared" si="20"/>
        <v>655574</v>
      </c>
      <c r="I34" s="610">
        <f t="shared" si="20"/>
        <v>752499</v>
      </c>
      <c r="J34" s="610">
        <f t="shared" si="20"/>
        <v>809364</v>
      </c>
      <c r="K34" s="611">
        <f t="shared" si="20"/>
        <v>2808687</v>
      </c>
      <c r="L34" s="612">
        <f t="shared" si="20"/>
        <v>48596659.377472259</v>
      </c>
      <c r="M34" s="612">
        <f t="shared" si="20"/>
        <v>54062059.551753223</v>
      </c>
      <c r="N34" s="612">
        <f t="shared" si="20"/>
        <v>62409227.458781317</v>
      </c>
      <c r="O34" s="612">
        <f t="shared" si="20"/>
        <v>69543957.409025311</v>
      </c>
      <c r="P34" s="612">
        <f t="shared" si="20"/>
        <v>234611903.79703215</v>
      </c>
      <c r="Q34" s="615"/>
      <c r="R34" s="615"/>
      <c r="S34" s="615"/>
      <c r="T34" s="615"/>
      <c r="U34" s="615"/>
      <c r="V34" s="615"/>
      <c r="W34" s="615"/>
      <c r="X34" s="615"/>
      <c r="Y34" s="615"/>
      <c r="Z34" s="615"/>
      <c r="AA34" s="613">
        <f t="shared" si="5"/>
        <v>397367.68412209465</v>
      </c>
      <c r="AB34" s="613">
        <f>IF($C$10=0,0,(H34/$C$10)*12000)</f>
        <v>409755.09141101094</v>
      </c>
      <c r="AC34" s="613">
        <f>IF($D$10=0,0,(I34/$D$10)*12000)</f>
        <v>412912.70748548169</v>
      </c>
      <c r="AD34" s="613">
        <f>IF($E$10=0,0,(J34/$E$10)*12000)</f>
        <v>405256.11282650428</v>
      </c>
      <c r="AE34" s="613">
        <f>IF($F$10=0,0,(K34/$F$10)*12000)</f>
        <v>406619.02061793488</v>
      </c>
      <c r="AF34" s="614">
        <f t="shared" si="18"/>
        <v>82.193081399530243</v>
      </c>
      <c r="AG34" s="614">
        <f t="shared" si="18"/>
        <v>82.465228260658932</v>
      </c>
      <c r="AH34" s="614">
        <f t="shared" si="18"/>
        <v>82.93596065746442</v>
      </c>
      <c r="AI34" s="614">
        <f t="shared" si="18"/>
        <v>85.924203954000063</v>
      </c>
      <c r="AJ34" s="614">
        <f t="shared" si="18"/>
        <v>83.530811299739753</v>
      </c>
      <c r="AK34" s="616"/>
      <c r="AL34" s="616"/>
      <c r="AM34" s="616"/>
      <c r="AN34" s="616"/>
      <c r="AO34" s="617"/>
    </row>
  </sheetData>
  <sheetProtection formatColumns="0"/>
  <mergeCells count="1">
    <mergeCell ref="D1:E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I11"/>
  <sheetViews>
    <sheetView zoomScale="60" zoomScaleNormal="60" workbookViewId="0">
      <selection activeCell="H62" sqref="H62"/>
    </sheetView>
  </sheetViews>
  <sheetFormatPr defaultRowHeight="12.6"/>
  <cols>
    <col min="1" max="1" width="4.42578125" customWidth="1"/>
    <col min="2" max="2" width="17.85546875" customWidth="1"/>
    <col min="3" max="9" width="15.5703125" customWidth="1"/>
  </cols>
  <sheetData>
    <row r="3" spans="2:9" ht="12.95" thickBot="1"/>
    <row r="4" spans="2:9" s="80" customFormat="1" ht="14.1">
      <c r="B4" s="155" t="s">
        <v>14</v>
      </c>
      <c r="C4" s="156"/>
      <c r="D4" s="156"/>
      <c r="E4" s="156"/>
      <c r="F4" s="156"/>
      <c r="G4" s="156"/>
      <c r="H4" s="156"/>
      <c r="I4" s="157"/>
    </row>
    <row r="5" spans="2:9" s="80" customFormat="1" ht="14.45" thickBot="1">
      <c r="B5" s="158" t="s">
        <v>15</v>
      </c>
      <c r="C5" s="837"/>
      <c r="D5" s="837"/>
      <c r="E5" s="837"/>
      <c r="F5" s="837"/>
      <c r="G5" s="837"/>
      <c r="H5" s="837"/>
      <c r="I5" s="838"/>
    </row>
    <row r="6" spans="2:9" s="81" customFormat="1" ht="10.5" customHeight="1">
      <c r="B6" s="83"/>
      <c r="C6" s="84"/>
      <c r="D6" s="84"/>
      <c r="E6" s="84"/>
      <c r="F6" s="532"/>
      <c r="G6" s="532"/>
      <c r="H6" s="532"/>
      <c r="I6" s="85"/>
    </row>
    <row r="7" spans="2:9" s="80" customFormat="1" ht="14.1">
      <c r="B7" s="115" t="s">
        <v>16</v>
      </c>
      <c r="C7" s="839" t="s">
        <v>17</v>
      </c>
      <c r="D7" s="839" t="s">
        <v>18</v>
      </c>
      <c r="E7" s="839" t="s">
        <v>19</v>
      </c>
      <c r="F7" s="839" t="s">
        <v>20</v>
      </c>
      <c r="G7" s="840" t="s">
        <v>21</v>
      </c>
      <c r="H7" s="841" t="s">
        <v>22</v>
      </c>
      <c r="I7" s="698" t="s">
        <v>23</v>
      </c>
    </row>
    <row r="8" spans="2:9" s="82" customFormat="1" ht="14.1">
      <c r="B8" s="116" t="s">
        <v>24</v>
      </c>
      <c r="C8" s="688" t="s">
        <v>25</v>
      </c>
      <c r="D8" s="688" t="s">
        <v>26</v>
      </c>
      <c r="E8" s="688" t="s">
        <v>27</v>
      </c>
      <c r="F8" s="688" t="s">
        <v>28</v>
      </c>
      <c r="G8" s="689" t="s">
        <v>29</v>
      </c>
      <c r="H8" s="690" t="s">
        <v>29</v>
      </c>
      <c r="I8" s="691" t="s">
        <v>29</v>
      </c>
    </row>
    <row r="9" spans="2:9" s="81" customFormat="1" ht="59.45" customHeight="1" thickBot="1">
      <c r="B9" s="117" t="s">
        <v>30</v>
      </c>
      <c r="C9" s="842" t="s">
        <v>31</v>
      </c>
      <c r="D9" s="842" t="s">
        <v>31</v>
      </c>
      <c r="E9" s="842" t="s">
        <v>31</v>
      </c>
      <c r="F9" s="842" t="s">
        <v>31</v>
      </c>
      <c r="G9" s="843" t="s">
        <v>32</v>
      </c>
      <c r="H9" s="844" t="s">
        <v>33</v>
      </c>
      <c r="I9" s="845" t="s">
        <v>34</v>
      </c>
    </row>
    <row r="11" spans="2:9">
      <c r="B11" s="724" t="s">
        <v>35</v>
      </c>
      <c r="C11" s="724"/>
      <c r="D11" s="724"/>
      <c r="E11" s="724"/>
      <c r="F11" s="724"/>
      <c r="G11" s="724"/>
      <c r="H11" s="724"/>
      <c r="I11" s="724"/>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R34"/>
  <sheetViews>
    <sheetView zoomScale="80" zoomScaleNormal="80" workbookViewId="0">
      <selection activeCell="I25" sqref="I25"/>
    </sheetView>
  </sheetViews>
  <sheetFormatPr defaultRowHeight="12.6"/>
  <cols>
    <col min="1" max="1" width="52.42578125" style="312" bestFit="1" customWidth="1"/>
    <col min="2" max="11" width="12.42578125" style="320" customWidth="1"/>
    <col min="12" max="16" width="16.42578125" style="321" customWidth="1"/>
    <col min="17" max="21" width="9.42578125" style="322"/>
    <col min="22" max="26" width="13" style="322" customWidth="1"/>
    <col min="27" max="31" width="13.42578125" style="322" customWidth="1"/>
    <col min="32" max="36" width="15.42578125" style="311" customWidth="1"/>
    <col min="37" max="41" width="12.5703125" style="311" customWidth="1"/>
    <col min="42" max="43" width="9.42578125" style="312"/>
    <col min="44" max="44" width="9.42578125" style="313"/>
    <col min="45" max="287" width="9.42578125" style="312"/>
    <col min="288" max="288" width="11.42578125" style="312" customWidth="1"/>
    <col min="289" max="289" width="39.42578125" style="312" customWidth="1"/>
    <col min="290" max="291" width="12.42578125" style="312" customWidth="1"/>
    <col min="292" max="292" width="16.42578125" style="312" customWidth="1"/>
    <col min="293" max="293" width="9.42578125" style="312"/>
    <col min="294" max="294" width="13" style="312" customWidth="1"/>
    <col min="295" max="295" width="13.42578125" style="312" bestFit="1" customWidth="1"/>
    <col min="296" max="296" width="15.42578125" style="312" bestFit="1" customWidth="1"/>
    <col min="297" max="297" width="12.5703125" style="312" bestFit="1" customWidth="1"/>
    <col min="298" max="543" width="9.42578125" style="312"/>
    <col min="544" max="544" width="11.42578125" style="312" customWidth="1"/>
    <col min="545" max="545" width="39.42578125" style="312" customWidth="1"/>
    <col min="546" max="547" width="12.42578125" style="312" customWidth="1"/>
    <col min="548" max="548" width="16.42578125" style="312" customWidth="1"/>
    <col min="549" max="549" width="9.42578125" style="312"/>
    <col min="550" max="550" width="13" style="312" customWidth="1"/>
    <col min="551" max="551" width="13.42578125" style="312" bestFit="1" customWidth="1"/>
    <col min="552" max="552" width="15.42578125" style="312" bestFit="1" customWidth="1"/>
    <col min="553" max="553" width="12.5703125" style="312" bestFit="1" customWidth="1"/>
    <col min="554" max="799" width="9.42578125" style="312"/>
    <col min="800" max="800" width="11.42578125" style="312" customWidth="1"/>
    <col min="801" max="801" width="39.42578125" style="312" customWidth="1"/>
    <col min="802" max="803" width="12.42578125" style="312" customWidth="1"/>
    <col min="804" max="804" width="16.42578125" style="312" customWidth="1"/>
    <col min="805" max="805" width="9.42578125" style="312"/>
    <col min="806" max="806" width="13" style="312" customWidth="1"/>
    <col min="807" max="807" width="13.42578125" style="312" bestFit="1" customWidth="1"/>
    <col min="808" max="808" width="15.42578125" style="312" bestFit="1" customWidth="1"/>
    <col min="809" max="809" width="12.5703125" style="312" bestFit="1" customWidth="1"/>
    <col min="810" max="1055" width="9.42578125" style="312"/>
    <col min="1056" max="1056" width="11.42578125" style="312" customWidth="1"/>
    <col min="1057" max="1057" width="39.42578125" style="312" customWidth="1"/>
    <col min="1058" max="1059" width="12.42578125" style="312" customWidth="1"/>
    <col min="1060" max="1060" width="16.42578125" style="312" customWidth="1"/>
    <col min="1061" max="1061" width="9.42578125" style="312"/>
    <col min="1062" max="1062" width="13" style="312" customWidth="1"/>
    <col min="1063" max="1063" width="13.42578125" style="312" bestFit="1" customWidth="1"/>
    <col min="1064" max="1064" width="15.42578125" style="312" bestFit="1" customWidth="1"/>
    <col min="1065" max="1065" width="12.5703125" style="312" bestFit="1" customWidth="1"/>
    <col min="1066" max="1311" width="9.42578125" style="312"/>
    <col min="1312" max="1312" width="11.42578125" style="312" customWidth="1"/>
    <col min="1313" max="1313" width="39.42578125" style="312" customWidth="1"/>
    <col min="1314" max="1315" width="12.42578125" style="312" customWidth="1"/>
    <col min="1316" max="1316" width="16.42578125" style="312" customWidth="1"/>
    <col min="1317" max="1317" width="9.42578125" style="312"/>
    <col min="1318" max="1318" width="13" style="312" customWidth="1"/>
    <col min="1319" max="1319" width="13.42578125" style="312" bestFit="1" customWidth="1"/>
    <col min="1320" max="1320" width="15.42578125" style="312" bestFit="1" customWidth="1"/>
    <col min="1321" max="1321" width="12.5703125" style="312" bestFit="1" customWidth="1"/>
    <col min="1322" max="1567" width="9.42578125" style="312"/>
    <col min="1568" max="1568" width="11.42578125" style="312" customWidth="1"/>
    <col min="1569" max="1569" width="39.42578125" style="312" customWidth="1"/>
    <col min="1570" max="1571" width="12.42578125" style="312" customWidth="1"/>
    <col min="1572" max="1572" width="16.42578125" style="312" customWidth="1"/>
    <col min="1573" max="1573" width="9.42578125" style="312"/>
    <col min="1574" max="1574" width="13" style="312" customWidth="1"/>
    <col min="1575" max="1575" width="13.42578125" style="312" bestFit="1" customWidth="1"/>
    <col min="1576" max="1576" width="15.42578125" style="312" bestFit="1" customWidth="1"/>
    <col min="1577" max="1577" width="12.5703125" style="312" bestFit="1" customWidth="1"/>
    <col min="1578" max="1823" width="9.42578125" style="312"/>
    <col min="1824" max="1824" width="11.42578125" style="312" customWidth="1"/>
    <col min="1825" max="1825" width="39.42578125" style="312" customWidth="1"/>
    <col min="1826" max="1827" width="12.42578125" style="312" customWidth="1"/>
    <col min="1828" max="1828" width="16.42578125" style="312" customWidth="1"/>
    <col min="1829" max="1829" width="9.42578125" style="312"/>
    <col min="1830" max="1830" width="13" style="312" customWidth="1"/>
    <col min="1831" max="1831" width="13.42578125" style="312" bestFit="1" customWidth="1"/>
    <col min="1832" max="1832" width="15.42578125" style="312" bestFit="1" customWidth="1"/>
    <col min="1833" max="1833" width="12.5703125" style="312" bestFit="1" customWidth="1"/>
    <col min="1834" max="2079" width="9.42578125" style="312"/>
    <col min="2080" max="2080" width="11.42578125" style="312" customWidth="1"/>
    <col min="2081" max="2081" width="39.42578125" style="312" customWidth="1"/>
    <col min="2082" max="2083" width="12.42578125" style="312" customWidth="1"/>
    <col min="2084" max="2084" width="16.42578125" style="312" customWidth="1"/>
    <col min="2085" max="2085" width="9.42578125" style="312"/>
    <col min="2086" max="2086" width="13" style="312" customWidth="1"/>
    <col min="2087" max="2087" width="13.42578125" style="312" bestFit="1" customWidth="1"/>
    <col min="2088" max="2088" width="15.42578125" style="312" bestFit="1" customWidth="1"/>
    <col min="2089" max="2089" width="12.5703125" style="312" bestFit="1" customWidth="1"/>
    <col min="2090" max="2335" width="9.42578125" style="312"/>
    <col min="2336" max="2336" width="11.42578125" style="312" customWidth="1"/>
    <col min="2337" max="2337" width="39.42578125" style="312" customWidth="1"/>
    <col min="2338" max="2339" width="12.42578125" style="312" customWidth="1"/>
    <col min="2340" max="2340" width="16.42578125" style="312" customWidth="1"/>
    <col min="2341" max="2341" width="9.42578125" style="312"/>
    <col min="2342" max="2342" width="13" style="312" customWidth="1"/>
    <col min="2343" max="2343" width="13.42578125" style="312" bestFit="1" customWidth="1"/>
    <col min="2344" max="2344" width="15.42578125" style="312" bestFit="1" customWidth="1"/>
    <col min="2345" max="2345" width="12.5703125" style="312" bestFit="1" customWidth="1"/>
    <col min="2346" max="2591" width="9.42578125" style="312"/>
    <col min="2592" max="2592" width="11.42578125" style="312" customWidth="1"/>
    <col min="2593" max="2593" width="39.42578125" style="312" customWidth="1"/>
    <col min="2594" max="2595" width="12.42578125" style="312" customWidth="1"/>
    <col min="2596" max="2596" width="16.42578125" style="312" customWidth="1"/>
    <col min="2597" max="2597" width="9.42578125" style="312"/>
    <col min="2598" max="2598" width="13" style="312" customWidth="1"/>
    <col min="2599" max="2599" width="13.42578125" style="312" bestFit="1" customWidth="1"/>
    <col min="2600" max="2600" width="15.42578125" style="312" bestFit="1" customWidth="1"/>
    <col min="2601" max="2601" width="12.5703125" style="312" bestFit="1" customWidth="1"/>
    <col min="2602" max="2847" width="9.42578125" style="312"/>
    <col min="2848" max="2848" width="11.42578125" style="312" customWidth="1"/>
    <col min="2849" max="2849" width="39.42578125" style="312" customWidth="1"/>
    <col min="2850" max="2851" width="12.42578125" style="312" customWidth="1"/>
    <col min="2852" max="2852" width="16.42578125" style="312" customWidth="1"/>
    <col min="2853" max="2853" width="9.42578125" style="312"/>
    <col min="2854" max="2854" width="13" style="312" customWidth="1"/>
    <col min="2855" max="2855" width="13.42578125" style="312" bestFit="1" customWidth="1"/>
    <col min="2856" max="2856" width="15.42578125" style="312" bestFit="1" customWidth="1"/>
    <col min="2857" max="2857" width="12.5703125" style="312" bestFit="1" customWidth="1"/>
    <col min="2858" max="3103" width="9.42578125" style="312"/>
    <col min="3104" max="3104" width="11.42578125" style="312" customWidth="1"/>
    <col min="3105" max="3105" width="39.42578125" style="312" customWidth="1"/>
    <col min="3106" max="3107" width="12.42578125" style="312" customWidth="1"/>
    <col min="3108" max="3108" width="16.42578125" style="312" customWidth="1"/>
    <col min="3109" max="3109" width="9.42578125" style="312"/>
    <col min="3110" max="3110" width="13" style="312" customWidth="1"/>
    <col min="3111" max="3111" width="13.42578125" style="312" bestFit="1" customWidth="1"/>
    <col min="3112" max="3112" width="15.42578125" style="312" bestFit="1" customWidth="1"/>
    <col min="3113" max="3113" width="12.5703125" style="312" bestFit="1" customWidth="1"/>
    <col min="3114" max="3359" width="9.42578125" style="312"/>
    <col min="3360" max="3360" width="11.42578125" style="312" customWidth="1"/>
    <col min="3361" max="3361" width="39.42578125" style="312" customWidth="1"/>
    <col min="3362" max="3363" width="12.42578125" style="312" customWidth="1"/>
    <col min="3364" max="3364" width="16.42578125" style="312" customWidth="1"/>
    <col min="3365" max="3365" width="9.42578125" style="312"/>
    <col min="3366" max="3366" width="13" style="312" customWidth="1"/>
    <col min="3367" max="3367" width="13.42578125" style="312" bestFit="1" customWidth="1"/>
    <col min="3368" max="3368" width="15.42578125" style="312" bestFit="1" customWidth="1"/>
    <col min="3369" max="3369" width="12.5703125" style="312" bestFit="1" customWidth="1"/>
    <col min="3370" max="3615" width="9.42578125" style="312"/>
    <col min="3616" max="3616" width="11.42578125" style="312" customWidth="1"/>
    <col min="3617" max="3617" width="39.42578125" style="312" customWidth="1"/>
    <col min="3618" max="3619" width="12.42578125" style="312" customWidth="1"/>
    <col min="3620" max="3620" width="16.42578125" style="312" customWidth="1"/>
    <col min="3621" max="3621" width="9.42578125" style="312"/>
    <col min="3622" max="3622" width="13" style="312" customWidth="1"/>
    <col min="3623" max="3623" width="13.42578125" style="312" bestFit="1" customWidth="1"/>
    <col min="3624" max="3624" width="15.42578125" style="312" bestFit="1" customWidth="1"/>
    <col min="3625" max="3625" width="12.5703125" style="312" bestFit="1" customWidth="1"/>
    <col min="3626" max="3871" width="9.42578125" style="312"/>
    <col min="3872" max="3872" width="11.42578125" style="312" customWidth="1"/>
    <col min="3873" max="3873" width="39.42578125" style="312" customWidth="1"/>
    <col min="3874" max="3875" width="12.42578125" style="312" customWidth="1"/>
    <col min="3876" max="3876" width="16.42578125" style="312" customWidth="1"/>
    <col min="3877" max="3877" width="9.42578125" style="312"/>
    <col min="3878" max="3878" width="13" style="312" customWidth="1"/>
    <col min="3879" max="3879" width="13.42578125" style="312" bestFit="1" customWidth="1"/>
    <col min="3880" max="3880" width="15.42578125" style="312" bestFit="1" customWidth="1"/>
    <col min="3881" max="3881" width="12.5703125" style="312" bestFit="1" customWidth="1"/>
    <col min="3882" max="4127" width="9.42578125" style="312"/>
    <col min="4128" max="4128" width="11.42578125" style="312" customWidth="1"/>
    <col min="4129" max="4129" width="39.42578125" style="312" customWidth="1"/>
    <col min="4130" max="4131" width="12.42578125" style="312" customWidth="1"/>
    <col min="4132" max="4132" width="16.42578125" style="312" customWidth="1"/>
    <col min="4133" max="4133" width="9.42578125" style="312"/>
    <col min="4134" max="4134" width="13" style="312" customWidth="1"/>
    <col min="4135" max="4135" width="13.42578125" style="312" bestFit="1" customWidth="1"/>
    <col min="4136" max="4136" width="15.42578125" style="312" bestFit="1" customWidth="1"/>
    <col min="4137" max="4137" width="12.5703125" style="312" bestFit="1" customWidth="1"/>
    <col min="4138" max="4383" width="9.42578125" style="312"/>
    <col min="4384" max="4384" width="11.42578125" style="312" customWidth="1"/>
    <col min="4385" max="4385" width="39.42578125" style="312" customWidth="1"/>
    <col min="4386" max="4387" width="12.42578125" style="312" customWidth="1"/>
    <col min="4388" max="4388" width="16.42578125" style="312" customWidth="1"/>
    <col min="4389" max="4389" width="9.42578125" style="312"/>
    <col min="4390" max="4390" width="13" style="312" customWidth="1"/>
    <col min="4391" max="4391" width="13.42578125" style="312" bestFit="1" customWidth="1"/>
    <col min="4392" max="4392" width="15.42578125" style="312" bestFit="1" customWidth="1"/>
    <col min="4393" max="4393" width="12.5703125" style="312" bestFit="1" customWidth="1"/>
    <col min="4394" max="4639" width="9.42578125" style="312"/>
    <col min="4640" max="4640" width="11.42578125" style="312" customWidth="1"/>
    <col min="4641" max="4641" width="39.42578125" style="312" customWidth="1"/>
    <col min="4642" max="4643" width="12.42578125" style="312" customWidth="1"/>
    <col min="4644" max="4644" width="16.42578125" style="312" customWidth="1"/>
    <col min="4645" max="4645" width="9.42578125" style="312"/>
    <col min="4646" max="4646" width="13" style="312" customWidth="1"/>
    <col min="4647" max="4647" width="13.42578125" style="312" bestFit="1" customWidth="1"/>
    <col min="4648" max="4648" width="15.42578125" style="312" bestFit="1" customWidth="1"/>
    <col min="4649" max="4649" width="12.5703125" style="312" bestFit="1" customWidth="1"/>
    <col min="4650" max="4895" width="9.42578125" style="312"/>
    <col min="4896" max="4896" width="11.42578125" style="312" customWidth="1"/>
    <col min="4897" max="4897" width="39.42578125" style="312" customWidth="1"/>
    <col min="4898" max="4899" width="12.42578125" style="312" customWidth="1"/>
    <col min="4900" max="4900" width="16.42578125" style="312" customWidth="1"/>
    <col min="4901" max="4901" width="9.42578125" style="312"/>
    <col min="4902" max="4902" width="13" style="312" customWidth="1"/>
    <col min="4903" max="4903" width="13.42578125" style="312" bestFit="1" customWidth="1"/>
    <col min="4904" max="4904" width="15.42578125" style="312" bestFit="1" customWidth="1"/>
    <col min="4905" max="4905" width="12.5703125" style="312" bestFit="1" customWidth="1"/>
    <col min="4906" max="5151" width="9.42578125" style="312"/>
    <col min="5152" max="5152" width="11.42578125" style="312" customWidth="1"/>
    <col min="5153" max="5153" width="39.42578125" style="312" customWidth="1"/>
    <col min="5154" max="5155" width="12.42578125" style="312" customWidth="1"/>
    <col min="5156" max="5156" width="16.42578125" style="312" customWidth="1"/>
    <col min="5157" max="5157" width="9.42578125" style="312"/>
    <col min="5158" max="5158" width="13" style="312" customWidth="1"/>
    <col min="5159" max="5159" width="13.42578125" style="312" bestFit="1" customWidth="1"/>
    <col min="5160" max="5160" width="15.42578125" style="312" bestFit="1" customWidth="1"/>
    <col min="5161" max="5161" width="12.5703125" style="312" bestFit="1" customWidth="1"/>
    <col min="5162" max="5407" width="9.42578125" style="312"/>
    <col min="5408" max="5408" width="11.42578125" style="312" customWidth="1"/>
    <col min="5409" max="5409" width="39.42578125" style="312" customWidth="1"/>
    <col min="5410" max="5411" width="12.42578125" style="312" customWidth="1"/>
    <col min="5412" max="5412" width="16.42578125" style="312" customWidth="1"/>
    <col min="5413" max="5413" width="9.42578125" style="312"/>
    <col min="5414" max="5414" width="13" style="312" customWidth="1"/>
    <col min="5415" max="5415" width="13.42578125" style="312" bestFit="1" customWidth="1"/>
    <col min="5416" max="5416" width="15.42578125" style="312" bestFit="1" customWidth="1"/>
    <col min="5417" max="5417" width="12.5703125" style="312" bestFit="1" customWidth="1"/>
    <col min="5418" max="5663" width="9.42578125" style="312"/>
    <col min="5664" max="5664" width="11.42578125" style="312" customWidth="1"/>
    <col min="5665" max="5665" width="39.42578125" style="312" customWidth="1"/>
    <col min="5666" max="5667" width="12.42578125" style="312" customWidth="1"/>
    <col min="5668" max="5668" width="16.42578125" style="312" customWidth="1"/>
    <col min="5669" max="5669" width="9.42578125" style="312"/>
    <col min="5670" max="5670" width="13" style="312" customWidth="1"/>
    <col min="5671" max="5671" width="13.42578125" style="312" bestFit="1" customWidth="1"/>
    <col min="5672" max="5672" width="15.42578125" style="312" bestFit="1" customWidth="1"/>
    <col min="5673" max="5673" width="12.5703125" style="312" bestFit="1" customWidth="1"/>
    <col min="5674" max="5919" width="9.42578125" style="312"/>
    <col min="5920" max="5920" width="11.42578125" style="312" customWidth="1"/>
    <col min="5921" max="5921" width="39.42578125" style="312" customWidth="1"/>
    <col min="5922" max="5923" width="12.42578125" style="312" customWidth="1"/>
    <col min="5924" max="5924" width="16.42578125" style="312" customWidth="1"/>
    <col min="5925" max="5925" width="9.42578125" style="312"/>
    <col min="5926" max="5926" width="13" style="312" customWidth="1"/>
    <col min="5927" max="5927" width="13.42578125" style="312" bestFit="1" customWidth="1"/>
    <col min="5928" max="5928" width="15.42578125" style="312" bestFit="1" customWidth="1"/>
    <col min="5929" max="5929" width="12.5703125" style="312" bestFit="1" customWidth="1"/>
    <col min="5930" max="6175" width="9.42578125" style="312"/>
    <col min="6176" max="6176" width="11.42578125" style="312" customWidth="1"/>
    <col min="6177" max="6177" width="39.42578125" style="312" customWidth="1"/>
    <col min="6178" max="6179" width="12.42578125" style="312" customWidth="1"/>
    <col min="6180" max="6180" width="16.42578125" style="312" customWidth="1"/>
    <col min="6181" max="6181" width="9.42578125" style="312"/>
    <col min="6182" max="6182" width="13" style="312" customWidth="1"/>
    <col min="6183" max="6183" width="13.42578125" style="312" bestFit="1" customWidth="1"/>
    <col min="6184" max="6184" width="15.42578125" style="312" bestFit="1" customWidth="1"/>
    <col min="6185" max="6185" width="12.5703125" style="312" bestFit="1" customWidth="1"/>
    <col min="6186" max="6431" width="9.42578125" style="312"/>
    <col min="6432" max="6432" width="11.42578125" style="312" customWidth="1"/>
    <col min="6433" max="6433" width="39.42578125" style="312" customWidth="1"/>
    <col min="6434" max="6435" width="12.42578125" style="312" customWidth="1"/>
    <col min="6436" max="6436" width="16.42578125" style="312" customWidth="1"/>
    <col min="6437" max="6437" width="9.42578125" style="312"/>
    <col min="6438" max="6438" width="13" style="312" customWidth="1"/>
    <col min="6439" max="6439" width="13.42578125" style="312" bestFit="1" customWidth="1"/>
    <col min="6440" max="6440" width="15.42578125" style="312" bestFit="1" customWidth="1"/>
    <col min="6441" max="6441" width="12.5703125" style="312" bestFit="1" customWidth="1"/>
    <col min="6442" max="6687" width="9.42578125" style="312"/>
    <col min="6688" max="6688" width="11.42578125" style="312" customWidth="1"/>
    <col min="6689" max="6689" width="39.42578125" style="312" customWidth="1"/>
    <col min="6690" max="6691" width="12.42578125" style="312" customWidth="1"/>
    <col min="6692" max="6692" width="16.42578125" style="312" customWidth="1"/>
    <col min="6693" max="6693" width="9.42578125" style="312"/>
    <col min="6694" max="6694" width="13" style="312" customWidth="1"/>
    <col min="6695" max="6695" width="13.42578125" style="312" bestFit="1" customWidth="1"/>
    <col min="6696" max="6696" width="15.42578125" style="312" bestFit="1" customWidth="1"/>
    <col min="6697" max="6697" width="12.5703125" style="312" bestFit="1" customWidth="1"/>
    <col min="6698" max="6943" width="9.42578125" style="312"/>
    <col min="6944" max="6944" width="11.42578125" style="312" customWidth="1"/>
    <col min="6945" max="6945" width="39.42578125" style="312" customWidth="1"/>
    <col min="6946" max="6947" width="12.42578125" style="312" customWidth="1"/>
    <col min="6948" max="6948" width="16.42578125" style="312" customWidth="1"/>
    <col min="6949" max="6949" width="9.42578125" style="312"/>
    <col min="6950" max="6950" width="13" style="312" customWidth="1"/>
    <col min="6951" max="6951" width="13.42578125" style="312" bestFit="1" customWidth="1"/>
    <col min="6952" max="6952" width="15.42578125" style="312" bestFit="1" customWidth="1"/>
    <col min="6953" max="6953" width="12.5703125" style="312" bestFit="1" customWidth="1"/>
    <col min="6954" max="7199" width="9.42578125" style="312"/>
    <col min="7200" max="7200" width="11.42578125" style="312" customWidth="1"/>
    <col min="7201" max="7201" width="39.42578125" style="312" customWidth="1"/>
    <col min="7202" max="7203" width="12.42578125" style="312" customWidth="1"/>
    <col min="7204" max="7204" width="16.42578125" style="312" customWidth="1"/>
    <col min="7205" max="7205" width="9.42578125" style="312"/>
    <col min="7206" max="7206" width="13" style="312" customWidth="1"/>
    <col min="7207" max="7207" width="13.42578125" style="312" bestFit="1" customWidth="1"/>
    <col min="7208" max="7208" width="15.42578125" style="312" bestFit="1" customWidth="1"/>
    <col min="7209" max="7209" width="12.5703125" style="312" bestFit="1" customWidth="1"/>
    <col min="7210" max="7455" width="9.42578125" style="312"/>
    <col min="7456" max="7456" width="11.42578125" style="312" customWidth="1"/>
    <col min="7457" max="7457" width="39.42578125" style="312" customWidth="1"/>
    <col min="7458" max="7459" width="12.42578125" style="312" customWidth="1"/>
    <col min="7460" max="7460" width="16.42578125" style="312" customWidth="1"/>
    <col min="7461" max="7461" width="9.42578125" style="312"/>
    <col min="7462" max="7462" width="13" style="312" customWidth="1"/>
    <col min="7463" max="7463" width="13.42578125" style="312" bestFit="1" customWidth="1"/>
    <col min="7464" max="7464" width="15.42578125" style="312" bestFit="1" customWidth="1"/>
    <col min="7465" max="7465" width="12.5703125" style="312" bestFit="1" customWidth="1"/>
    <col min="7466" max="7711" width="9.42578125" style="312"/>
    <col min="7712" max="7712" width="11.42578125" style="312" customWidth="1"/>
    <col min="7713" max="7713" width="39.42578125" style="312" customWidth="1"/>
    <col min="7714" max="7715" width="12.42578125" style="312" customWidth="1"/>
    <col min="7716" max="7716" width="16.42578125" style="312" customWidth="1"/>
    <col min="7717" max="7717" width="9.42578125" style="312"/>
    <col min="7718" max="7718" width="13" style="312" customWidth="1"/>
    <col min="7719" max="7719" width="13.42578125" style="312" bestFit="1" customWidth="1"/>
    <col min="7720" max="7720" width="15.42578125" style="312" bestFit="1" customWidth="1"/>
    <col min="7721" max="7721" width="12.5703125" style="312" bestFit="1" customWidth="1"/>
    <col min="7722" max="7967" width="9.42578125" style="312"/>
    <col min="7968" max="7968" width="11.42578125" style="312" customWidth="1"/>
    <col min="7969" max="7969" width="39.42578125" style="312" customWidth="1"/>
    <col min="7970" max="7971" width="12.42578125" style="312" customWidth="1"/>
    <col min="7972" max="7972" width="16.42578125" style="312" customWidth="1"/>
    <col min="7973" max="7973" width="9.42578125" style="312"/>
    <col min="7974" max="7974" width="13" style="312" customWidth="1"/>
    <col min="7975" max="7975" width="13.42578125" style="312" bestFit="1" customWidth="1"/>
    <col min="7976" max="7976" width="15.42578125" style="312" bestFit="1" customWidth="1"/>
    <col min="7977" max="7977" width="12.5703125" style="312" bestFit="1" customWidth="1"/>
    <col min="7978" max="8223" width="9.42578125" style="312"/>
    <col min="8224" max="8224" width="11.42578125" style="312" customWidth="1"/>
    <col min="8225" max="8225" width="39.42578125" style="312" customWidth="1"/>
    <col min="8226" max="8227" width="12.42578125" style="312" customWidth="1"/>
    <col min="8228" max="8228" width="16.42578125" style="312" customWidth="1"/>
    <col min="8229" max="8229" width="9.42578125" style="312"/>
    <col min="8230" max="8230" width="13" style="312" customWidth="1"/>
    <col min="8231" max="8231" width="13.42578125" style="312" bestFit="1" customWidth="1"/>
    <col min="8232" max="8232" width="15.42578125" style="312" bestFit="1" customWidth="1"/>
    <col min="8233" max="8233" width="12.5703125" style="312" bestFit="1" customWidth="1"/>
    <col min="8234" max="8479" width="9.42578125" style="312"/>
    <col min="8480" max="8480" width="11.42578125" style="312" customWidth="1"/>
    <col min="8481" max="8481" width="39.42578125" style="312" customWidth="1"/>
    <col min="8482" max="8483" width="12.42578125" style="312" customWidth="1"/>
    <col min="8484" max="8484" width="16.42578125" style="312" customWidth="1"/>
    <col min="8485" max="8485" width="9.42578125" style="312"/>
    <col min="8486" max="8486" width="13" style="312" customWidth="1"/>
    <col min="8487" max="8487" width="13.42578125" style="312" bestFit="1" customWidth="1"/>
    <col min="8488" max="8488" width="15.42578125" style="312" bestFit="1" customWidth="1"/>
    <col min="8489" max="8489" width="12.5703125" style="312" bestFit="1" customWidth="1"/>
    <col min="8490" max="8735" width="9.42578125" style="312"/>
    <col min="8736" max="8736" width="11.42578125" style="312" customWidth="1"/>
    <col min="8737" max="8737" width="39.42578125" style="312" customWidth="1"/>
    <col min="8738" max="8739" width="12.42578125" style="312" customWidth="1"/>
    <col min="8740" max="8740" width="16.42578125" style="312" customWidth="1"/>
    <col min="8741" max="8741" width="9.42578125" style="312"/>
    <col min="8742" max="8742" width="13" style="312" customWidth="1"/>
    <col min="8743" max="8743" width="13.42578125" style="312" bestFit="1" customWidth="1"/>
    <col min="8744" max="8744" width="15.42578125" style="312" bestFit="1" customWidth="1"/>
    <col min="8745" max="8745" width="12.5703125" style="312" bestFit="1" customWidth="1"/>
    <col min="8746" max="8991" width="9.42578125" style="312"/>
    <col min="8992" max="8992" width="11.42578125" style="312" customWidth="1"/>
    <col min="8993" max="8993" width="39.42578125" style="312" customWidth="1"/>
    <col min="8994" max="8995" width="12.42578125" style="312" customWidth="1"/>
    <col min="8996" max="8996" width="16.42578125" style="312" customWidth="1"/>
    <col min="8997" max="8997" width="9.42578125" style="312"/>
    <col min="8998" max="8998" width="13" style="312" customWidth="1"/>
    <col min="8999" max="8999" width="13.42578125" style="312" bestFit="1" customWidth="1"/>
    <col min="9000" max="9000" width="15.42578125" style="312" bestFit="1" customWidth="1"/>
    <col min="9001" max="9001" width="12.5703125" style="312" bestFit="1" customWidth="1"/>
    <col min="9002" max="9247" width="9.42578125" style="312"/>
    <col min="9248" max="9248" width="11.42578125" style="312" customWidth="1"/>
    <col min="9249" max="9249" width="39.42578125" style="312" customWidth="1"/>
    <col min="9250" max="9251" width="12.42578125" style="312" customWidth="1"/>
    <col min="9252" max="9252" width="16.42578125" style="312" customWidth="1"/>
    <col min="9253" max="9253" width="9.42578125" style="312"/>
    <col min="9254" max="9254" width="13" style="312" customWidth="1"/>
    <col min="9255" max="9255" width="13.42578125" style="312" bestFit="1" customWidth="1"/>
    <col min="9256" max="9256" width="15.42578125" style="312" bestFit="1" customWidth="1"/>
    <col min="9257" max="9257" width="12.5703125" style="312" bestFit="1" customWidth="1"/>
    <col min="9258" max="9503" width="9.42578125" style="312"/>
    <col min="9504" max="9504" width="11.42578125" style="312" customWidth="1"/>
    <col min="9505" max="9505" width="39.42578125" style="312" customWidth="1"/>
    <col min="9506" max="9507" width="12.42578125" style="312" customWidth="1"/>
    <col min="9508" max="9508" width="16.42578125" style="312" customWidth="1"/>
    <col min="9509" max="9509" width="9.42578125" style="312"/>
    <col min="9510" max="9510" width="13" style="312" customWidth="1"/>
    <col min="9511" max="9511" width="13.42578125" style="312" bestFit="1" customWidth="1"/>
    <col min="9512" max="9512" width="15.42578125" style="312" bestFit="1" customWidth="1"/>
    <col min="9513" max="9513" width="12.5703125" style="312" bestFit="1" customWidth="1"/>
    <col min="9514" max="9759" width="9.42578125" style="312"/>
    <col min="9760" max="9760" width="11.42578125" style="312" customWidth="1"/>
    <col min="9761" max="9761" width="39.42578125" style="312" customWidth="1"/>
    <col min="9762" max="9763" width="12.42578125" style="312" customWidth="1"/>
    <col min="9764" max="9764" width="16.42578125" style="312" customWidth="1"/>
    <col min="9765" max="9765" width="9.42578125" style="312"/>
    <col min="9766" max="9766" width="13" style="312" customWidth="1"/>
    <col min="9767" max="9767" width="13.42578125" style="312" bestFit="1" customWidth="1"/>
    <col min="9768" max="9768" width="15.42578125" style="312" bestFit="1" customWidth="1"/>
    <col min="9769" max="9769" width="12.5703125" style="312" bestFit="1" customWidth="1"/>
    <col min="9770" max="10015" width="9.42578125" style="312"/>
    <col min="10016" max="10016" width="11.42578125" style="312" customWidth="1"/>
    <col min="10017" max="10017" width="39.42578125" style="312" customWidth="1"/>
    <col min="10018" max="10019" width="12.42578125" style="312" customWidth="1"/>
    <col min="10020" max="10020" width="16.42578125" style="312" customWidth="1"/>
    <col min="10021" max="10021" width="9.42578125" style="312"/>
    <col min="10022" max="10022" width="13" style="312" customWidth="1"/>
    <col min="10023" max="10023" width="13.42578125" style="312" bestFit="1" customWidth="1"/>
    <col min="10024" max="10024" width="15.42578125" style="312" bestFit="1" customWidth="1"/>
    <col min="10025" max="10025" width="12.5703125" style="312" bestFit="1" customWidth="1"/>
    <col min="10026" max="10271" width="9.42578125" style="312"/>
    <col min="10272" max="10272" width="11.42578125" style="312" customWidth="1"/>
    <col min="10273" max="10273" width="39.42578125" style="312" customWidth="1"/>
    <col min="10274" max="10275" width="12.42578125" style="312" customWidth="1"/>
    <col min="10276" max="10276" width="16.42578125" style="312" customWidth="1"/>
    <col min="10277" max="10277" width="9.42578125" style="312"/>
    <col min="10278" max="10278" width="13" style="312" customWidth="1"/>
    <col min="10279" max="10279" width="13.42578125" style="312" bestFit="1" customWidth="1"/>
    <col min="10280" max="10280" width="15.42578125" style="312" bestFit="1" customWidth="1"/>
    <col min="10281" max="10281" width="12.5703125" style="312" bestFit="1" customWidth="1"/>
    <col min="10282" max="10527" width="9.42578125" style="312"/>
    <col min="10528" max="10528" width="11.42578125" style="312" customWidth="1"/>
    <col min="10529" max="10529" width="39.42578125" style="312" customWidth="1"/>
    <col min="10530" max="10531" width="12.42578125" style="312" customWidth="1"/>
    <col min="10532" max="10532" width="16.42578125" style="312" customWidth="1"/>
    <col min="10533" max="10533" width="9.42578125" style="312"/>
    <col min="10534" max="10534" width="13" style="312" customWidth="1"/>
    <col min="10535" max="10535" width="13.42578125" style="312" bestFit="1" customWidth="1"/>
    <col min="10536" max="10536" width="15.42578125" style="312" bestFit="1" customWidth="1"/>
    <col min="10537" max="10537" width="12.5703125" style="312" bestFit="1" customWidth="1"/>
    <col min="10538" max="10783" width="9.42578125" style="312"/>
    <col min="10784" max="10784" width="11.42578125" style="312" customWidth="1"/>
    <col min="10785" max="10785" width="39.42578125" style="312" customWidth="1"/>
    <col min="10786" max="10787" width="12.42578125" style="312" customWidth="1"/>
    <col min="10788" max="10788" width="16.42578125" style="312" customWidth="1"/>
    <col min="10789" max="10789" width="9.42578125" style="312"/>
    <col min="10790" max="10790" width="13" style="312" customWidth="1"/>
    <col min="10791" max="10791" width="13.42578125" style="312" bestFit="1" customWidth="1"/>
    <col min="10792" max="10792" width="15.42578125" style="312" bestFit="1" customWidth="1"/>
    <col min="10793" max="10793" width="12.5703125" style="312" bestFit="1" customWidth="1"/>
    <col min="10794" max="11039" width="9.42578125" style="312"/>
    <col min="11040" max="11040" width="11.42578125" style="312" customWidth="1"/>
    <col min="11041" max="11041" width="39.42578125" style="312" customWidth="1"/>
    <col min="11042" max="11043" width="12.42578125" style="312" customWidth="1"/>
    <col min="11044" max="11044" width="16.42578125" style="312" customWidth="1"/>
    <col min="11045" max="11045" width="9.42578125" style="312"/>
    <col min="11046" max="11046" width="13" style="312" customWidth="1"/>
    <col min="11047" max="11047" width="13.42578125" style="312" bestFit="1" customWidth="1"/>
    <col min="11048" max="11048" width="15.42578125" style="312" bestFit="1" customWidth="1"/>
    <col min="11049" max="11049" width="12.5703125" style="312" bestFit="1" customWidth="1"/>
    <col min="11050" max="11295" width="9.42578125" style="312"/>
    <col min="11296" max="11296" width="11.42578125" style="312" customWidth="1"/>
    <col min="11297" max="11297" width="39.42578125" style="312" customWidth="1"/>
    <col min="11298" max="11299" width="12.42578125" style="312" customWidth="1"/>
    <col min="11300" max="11300" width="16.42578125" style="312" customWidth="1"/>
    <col min="11301" max="11301" width="9.42578125" style="312"/>
    <col min="11302" max="11302" width="13" style="312" customWidth="1"/>
    <col min="11303" max="11303" width="13.42578125" style="312" bestFit="1" customWidth="1"/>
    <col min="11304" max="11304" width="15.42578125" style="312" bestFit="1" customWidth="1"/>
    <col min="11305" max="11305" width="12.5703125" style="312" bestFit="1" customWidth="1"/>
    <col min="11306" max="11551" width="9.42578125" style="312"/>
    <col min="11552" max="11552" width="11.42578125" style="312" customWidth="1"/>
    <col min="11553" max="11553" width="39.42578125" style="312" customWidth="1"/>
    <col min="11554" max="11555" width="12.42578125" style="312" customWidth="1"/>
    <col min="11556" max="11556" width="16.42578125" style="312" customWidth="1"/>
    <col min="11557" max="11557" width="9.42578125" style="312"/>
    <col min="11558" max="11558" width="13" style="312" customWidth="1"/>
    <col min="11559" max="11559" width="13.42578125" style="312" bestFit="1" customWidth="1"/>
    <col min="11560" max="11560" width="15.42578125" style="312" bestFit="1" customWidth="1"/>
    <col min="11561" max="11561" width="12.5703125" style="312" bestFit="1" customWidth="1"/>
    <col min="11562" max="11807" width="9.42578125" style="312"/>
    <col min="11808" max="11808" width="11.42578125" style="312" customWidth="1"/>
    <col min="11809" max="11809" width="39.42578125" style="312" customWidth="1"/>
    <col min="11810" max="11811" width="12.42578125" style="312" customWidth="1"/>
    <col min="11812" max="11812" width="16.42578125" style="312" customWidth="1"/>
    <col min="11813" max="11813" width="9.42578125" style="312"/>
    <col min="11814" max="11814" width="13" style="312" customWidth="1"/>
    <col min="11815" max="11815" width="13.42578125" style="312" bestFit="1" customWidth="1"/>
    <col min="11816" max="11816" width="15.42578125" style="312" bestFit="1" customWidth="1"/>
    <col min="11817" max="11817" width="12.5703125" style="312" bestFit="1" customWidth="1"/>
    <col min="11818" max="12063" width="9.42578125" style="312"/>
    <col min="12064" max="12064" width="11.42578125" style="312" customWidth="1"/>
    <col min="12065" max="12065" width="39.42578125" style="312" customWidth="1"/>
    <col min="12066" max="12067" width="12.42578125" style="312" customWidth="1"/>
    <col min="12068" max="12068" width="16.42578125" style="312" customWidth="1"/>
    <col min="12069" max="12069" width="9.42578125" style="312"/>
    <col min="12070" max="12070" width="13" style="312" customWidth="1"/>
    <col min="12071" max="12071" width="13.42578125" style="312" bestFit="1" customWidth="1"/>
    <col min="12072" max="12072" width="15.42578125" style="312" bestFit="1" customWidth="1"/>
    <col min="12073" max="12073" width="12.5703125" style="312" bestFit="1" customWidth="1"/>
    <col min="12074" max="12319" width="9.42578125" style="312"/>
    <col min="12320" max="12320" width="11.42578125" style="312" customWidth="1"/>
    <col min="12321" max="12321" width="39.42578125" style="312" customWidth="1"/>
    <col min="12322" max="12323" width="12.42578125" style="312" customWidth="1"/>
    <col min="12324" max="12324" width="16.42578125" style="312" customWidth="1"/>
    <col min="12325" max="12325" width="9.42578125" style="312"/>
    <col min="12326" max="12326" width="13" style="312" customWidth="1"/>
    <col min="12327" max="12327" width="13.42578125" style="312" bestFit="1" customWidth="1"/>
    <col min="12328" max="12328" width="15.42578125" style="312" bestFit="1" customWidth="1"/>
    <col min="12329" max="12329" width="12.5703125" style="312" bestFit="1" customWidth="1"/>
    <col min="12330" max="12575" width="9.42578125" style="312"/>
    <col min="12576" max="12576" width="11.42578125" style="312" customWidth="1"/>
    <col min="12577" max="12577" width="39.42578125" style="312" customWidth="1"/>
    <col min="12578" max="12579" width="12.42578125" style="312" customWidth="1"/>
    <col min="12580" max="12580" width="16.42578125" style="312" customWidth="1"/>
    <col min="12581" max="12581" width="9.42578125" style="312"/>
    <col min="12582" max="12582" width="13" style="312" customWidth="1"/>
    <col min="12583" max="12583" width="13.42578125" style="312" bestFit="1" customWidth="1"/>
    <col min="12584" max="12584" width="15.42578125" style="312" bestFit="1" customWidth="1"/>
    <col min="12585" max="12585" width="12.5703125" style="312" bestFit="1" customWidth="1"/>
    <col min="12586" max="12831" width="9.42578125" style="312"/>
    <col min="12832" max="12832" width="11.42578125" style="312" customWidth="1"/>
    <col min="12833" max="12833" width="39.42578125" style="312" customWidth="1"/>
    <col min="12834" max="12835" width="12.42578125" style="312" customWidth="1"/>
    <col min="12836" max="12836" width="16.42578125" style="312" customWidth="1"/>
    <col min="12837" max="12837" width="9.42578125" style="312"/>
    <col min="12838" max="12838" width="13" style="312" customWidth="1"/>
    <col min="12839" max="12839" width="13.42578125" style="312" bestFit="1" customWidth="1"/>
    <col min="12840" max="12840" width="15.42578125" style="312" bestFit="1" customWidth="1"/>
    <col min="12841" max="12841" width="12.5703125" style="312" bestFit="1" customWidth="1"/>
    <col min="12842" max="13087" width="9.42578125" style="312"/>
    <col min="13088" max="13088" width="11.42578125" style="312" customWidth="1"/>
    <col min="13089" max="13089" width="39.42578125" style="312" customWidth="1"/>
    <col min="13090" max="13091" width="12.42578125" style="312" customWidth="1"/>
    <col min="13092" max="13092" width="16.42578125" style="312" customWidth="1"/>
    <col min="13093" max="13093" width="9.42578125" style="312"/>
    <col min="13094" max="13094" width="13" style="312" customWidth="1"/>
    <col min="13095" max="13095" width="13.42578125" style="312" bestFit="1" customWidth="1"/>
    <col min="13096" max="13096" width="15.42578125" style="312" bestFit="1" customWidth="1"/>
    <col min="13097" max="13097" width="12.5703125" style="312" bestFit="1" customWidth="1"/>
    <col min="13098" max="13343" width="9.42578125" style="312"/>
    <col min="13344" max="13344" width="11.42578125" style="312" customWidth="1"/>
    <col min="13345" max="13345" width="39.42578125" style="312" customWidth="1"/>
    <col min="13346" max="13347" width="12.42578125" style="312" customWidth="1"/>
    <col min="13348" max="13348" width="16.42578125" style="312" customWidth="1"/>
    <col min="13349" max="13349" width="9.42578125" style="312"/>
    <col min="13350" max="13350" width="13" style="312" customWidth="1"/>
    <col min="13351" max="13351" width="13.42578125" style="312" bestFit="1" customWidth="1"/>
    <col min="13352" max="13352" width="15.42578125" style="312" bestFit="1" customWidth="1"/>
    <col min="13353" max="13353" width="12.5703125" style="312" bestFit="1" customWidth="1"/>
    <col min="13354" max="13599" width="9.42578125" style="312"/>
    <col min="13600" max="13600" width="11.42578125" style="312" customWidth="1"/>
    <col min="13601" max="13601" width="39.42578125" style="312" customWidth="1"/>
    <col min="13602" max="13603" width="12.42578125" style="312" customWidth="1"/>
    <col min="13604" max="13604" width="16.42578125" style="312" customWidth="1"/>
    <col min="13605" max="13605" width="9.42578125" style="312"/>
    <col min="13606" max="13606" width="13" style="312" customWidth="1"/>
    <col min="13607" max="13607" width="13.42578125" style="312" bestFit="1" customWidth="1"/>
    <col min="13608" max="13608" width="15.42578125" style="312" bestFit="1" customWidth="1"/>
    <col min="13609" max="13609" width="12.5703125" style="312" bestFit="1" customWidth="1"/>
    <col min="13610" max="13855" width="9.42578125" style="312"/>
    <col min="13856" max="13856" width="11.42578125" style="312" customWidth="1"/>
    <col min="13857" max="13857" width="39.42578125" style="312" customWidth="1"/>
    <col min="13858" max="13859" width="12.42578125" style="312" customWidth="1"/>
    <col min="13860" max="13860" width="16.42578125" style="312" customWidth="1"/>
    <col min="13861" max="13861" width="9.42578125" style="312"/>
    <col min="13862" max="13862" width="13" style="312" customWidth="1"/>
    <col min="13863" max="13863" width="13.42578125" style="312" bestFit="1" customWidth="1"/>
    <col min="13864" max="13864" width="15.42578125" style="312" bestFit="1" customWidth="1"/>
    <col min="13865" max="13865" width="12.5703125" style="312" bestFit="1" customWidth="1"/>
    <col min="13866" max="14111" width="9.42578125" style="312"/>
    <col min="14112" max="14112" width="11.42578125" style="312" customWidth="1"/>
    <col min="14113" max="14113" width="39.42578125" style="312" customWidth="1"/>
    <col min="14114" max="14115" width="12.42578125" style="312" customWidth="1"/>
    <col min="14116" max="14116" width="16.42578125" style="312" customWidth="1"/>
    <col min="14117" max="14117" width="9.42578125" style="312"/>
    <col min="14118" max="14118" width="13" style="312" customWidth="1"/>
    <col min="14119" max="14119" width="13.42578125" style="312" bestFit="1" customWidth="1"/>
    <col min="14120" max="14120" width="15.42578125" style="312" bestFit="1" customWidth="1"/>
    <col min="14121" max="14121" width="12.5703125" style="312" bestFit="1" customWidth="1"/>
    <col min="14122" max="14367" width="9.42578125" style="312"/>
    <col min="14368" max="14368" width="11.42578125" style="312" customWidth="1"/>
    <col min="14369" max="14369" width="39.42578125" style="312" customWidth="1"/>
    <col min="14370" max="14371" width="12.42578125" style="312" customWidth="1"/>
    <col min="14372" max="14372" width="16.42578125" style="312" customWidth="1"/>
    <col min="14373" max="14373" width="9.42578125" style="312"/>
    <col min="14374" max="14374" width="13" style="312" customWidth="1"/>
    <col min="14375" max="14375" width="13.42578125" style="312" bestFit="1" customWidth="1"/>
    <col min="14376" max="14376" width="15.42578125" style="312" bestFit="1" customWidth="1"/>
    <col min="14377" max="14377" width="12.5703125" style="312" bestFit="1" customWidth="1"/>
    <col min="14378" max="14623" width="9.42578125" style="312"/>
    <col min="14624" max="14624" width="11.42578125" style="312" customWidth="1"/>
    <col min="14625" max="14625" width="39.42578125" style="312" customWidth="1"/>
    <col min="14626" max="14627" width="12.42578125" style="312" customWidth="1"/>
    <col min="14628" max="14628" width="16.42578125" style="312" customWidth="1"/>
    <col min="14629" max="14629" width="9.42578125" style="312"/>
    <col min="14630" max="14630" width="13" style="312" customWidth="1"/>
    <col min="14631" max="14631" width="13.42578125" style="312" bestFit="1" customWidth="1"/>
    <col min="14632" max="14632" width="15.42578125" style="312" bestFit="1" customWidth="1"/>
    <col min="14633" max="14633" width="12.5703125" style="312" bestFit="1" customWidth="1"/>
    <col min="14634" max="14879" width="9.42578125" style="312"/>
    <col min="14880" max="14880" width="11.42578125" style="312" customWidth="1"/>
    <col min="14881" max="14881" width="39.42578125" style="312" customWidth="1"/>
    <col min="14882" max="14883" width="12.42578125" style="312" customWidth="1"/>
    <col min="14884" max="14884" width="16.42578125" style="312" customWidth="1"/>
    <col min="14885" max="14885" width="9.42578125" style="312"/>
    <col min="14886" max="14886" width="13" style="312" customWidth="1"/>
    <col min="14887" max="14887" width="13.42578125" style="312" bestFit="1" customWidth="1"/>
    <col min="14888" max="14888" width="15.42578125" style="312" bestFit="1" customWidth="1"/>
    <col min="14889" max="14889" width="12.5703125" style="312" bestFit="1" customWidth="1"/>
    <col min="14890" max="15135" width="9.42578125" style="312"/>
    <col min="15136" max="15136" width="11.42578125" style="312" customWidth="1"/>
    <col min="15137" max="15137" width="39.42578125" style="312" customWidth="1"/>
    <col min="15138" max="15139" width="12.42578125" style="312" customWidth="1"/>
    <col min="15140" max="15140" width="16.42578125" style="312" customWidth="1"/>
    <col min="15141" max="15141" width="9.42578125" style="312"/>
    <col min="15142" max="15142" width="13" style="312" customWidth="1"/>
    <col min="15143" max="15143" width="13.42578125" style="312" bestFit="1" customWidth="1"/>
    <col min="15144" max="15144" width="15.42578125" style="312" bestFit="1" customWidth="1"/>
    <col min="15145" max="15145" width="12.5703125" style="312" bestFit="1" customWidth="1"/>
    <col min="15146" max="15391" width="9.42578125" style="312"/>
    <col min="15392" max="15392" width="11.42578125" style="312" customWidth="1"/>
    <col min="15393" max="15393" width="39.42578125" style="312" customWidth="1"/>
    <col min="15394" max="15395" width="12.42578125" style="312" customWidth="1"/>
    <col min="15396" max="15396" width="16.42578125" style="312" customWidth="1"/>
    <col min="15397" max="15397" width="9.42578125" style="312"/>
    <col min="15398" max="15398" width="13" style="312" customWidth="1"/>
    <col min="15399" max="15399" width="13.42578125" style="312" bestFit="1" customWidth="1"/>
    <col min="15400" max="15400" width="15.42578125" style="312" bestFit="1" customWidth="1"/>
    <col min="15401" max="15401" width="12.5703125" style="312" bestFit="1" customWidth="1"/>
    <col min="15402" max="15647" width="9.42578125" style="312"/>
    <col min="15648" max="15648" width="11.42578125" style="312" customWidth="1"/>
    <col min="15649" max="15649" width="39.42578125" style="312" customWidth="1"/>
    <col min="15650" max="15651" width="12.42578125" style="312" customWidth="1"/>
    <col min="15652" max="15652" width="16.42578125" style="312" customWidth="1"/>
    <col min="15653" max="15653" width="9.42578125" style="312"/>
    <col min="15654" max="15654" width="13" style="312" customWidth="1"/>
    <col min="15655" max="15655" width="13.42578125" style="312" bestFit="1" customWidth="1"/>
    <col min="15656" max="15656" width="15.42578125" style="312" bestFit="1" customWidth="1"/>
    <col min="15657" max="15657" width="12.5703125" style="312" bestFit="1" customWidth="1"/>
    <col min="15658" max="15903" width="9.42578125" style="312"/>
    <col min="15904" max="15904" width="11.42578125" style="312" customWidth="1"/>
    <col min="15905" max="15905" width="39.42578125" style="312" customWidth="1"/>
    <col min="15906" max="15907" width="12.42578125" style="312" customWidth="1"/>
    <col min="15908" max="15908" width="16.42578125" style="312" customWidth="1"/>
    <col min="15909" max="15909" width="9.42578125" style="312"/>
    <col min="15910" max="15910" width="13" style="312" customWidth="1"/>
    <col min="15911" max="15911" width="13.42578125" style="312" bestFit="1" customWidth="1"/>
    <col min="15912" max="15912" width="15.42578125" style="312" bestFit="1" customWidth="1"/>
    <col min="15913" max="15913" width="12.5703125" style="312" bestFit="1" customWidth="1"/>
    <col min="15914" max="16159" width="9.42578125" style="312"/>
    <col min="16160" max="16160" width="11.42578125" style="312" customWidth="1"/>
    <col min="16161" max="16161" width="39.42578125" style="312" customWidth="1"/>
    <col min="16162" max="16163" width="12.42578125" style="312" customWidth="1"/>
    <col min="16164" max="16164" width="16.42578125" style="312" customWidth="1"/>
    <col min="16165" max="16165" width="9.42578125" style="312"/>
    <col min="16166" max="16166" width="13" style="312" customWidth="1"/>
    <col min="16167" max="16167" width="13.42578125" style="312" bestFit="1" customWidth="1"/>
    <col min="16168" max="16168" width="15.42578125" style="312" bestFit="1" customWidth="1"/>
    <col min="16169" max="16169" width="12.5703125" style="312" bestFit="1" customWidth="1"/>
    <col min="16170" max="16384" width="9.42578125" style="312"/>
  </cols>
  <sheetData>
    <row r="1" spans="1:44" s="163" customFormat="1" ht="21" customHeight="1">
      <c r="A1" s="17" t="s">
        <v>1453</v>
      </c>
      <c r="B1" s="162"/>
      <c r="C1" s="162"/>
      <c r="D1" s="756"/>
      <c r="E1" s="756"/>
    </row>
    <row r="2" spans="1:44" s="163" customFormat="1" ht="21" customHeight="1">
      <c r="A2" s="15" t="s">
        <v>1353</v>
      </c>
      <c r="B2" s="352" t="str">
        <f>'Schedule 2_Balance Sheet'!C2</f>
        <v>Tufts Health Public Plan, Inc.</v>
      </c>
      <c r="C2" s="353"/>
      <c r="D2" s="353"/>
      <c r="E2" s="353"/>
      <c r="F2" s="354"/>
    </row>
    <row r="3" spans="1:44" s="163" customFormat="1" ht="21" customHeight="1">
      <c r="A3" s="15" t="s">
        <v>1338</v>
      </c>
      <c r="B3" s="449" t="str">
        <f>'Schedule 2_Balance Sheet'!C3</f>
        <v>01/01/2023 to 12/31/2023</v>
      </c>
      <c r="C3" s="450"/>
      <c r="D3" s="450"/>
      <c r="E3" s="450"/>
      <c r="F3" s="451"/>
    </row>
    <row r="4" spans="1:44" s="163" customFormat="1" ht="21" customHeight="1">
      <c r="A4" s="15" t="s">
        <v>1356</v>
      </c>
      <c r="B4" s="355">
        <f>'Schedule 2_Balance Sheet'!C4</f>
        <v>45382</v>
      </c>
      <c r="C4" s="353"/>
      <c r="D4" s="353"/>
      <c r="E4" s="353"/>
      <c r="F4" s="354"/>
    </row>
    <row r="5" spans="1:44" s="163" customFormat="1" ht="21" customHeight="1">
      <c r="A5" s="15" t="s">
        <v>1357</v>
      </c>
      <c r="B5" s="352" t="str">
        <f>'Schedule 2_Balance Sheet'!C5</f>
        <v>Jeffrey Muehlberg</v>
      </c>
      <c r="C5" s="353"/>
      <c r="D5" s="353"/>
      <c r="E5" s="353"/>
      <c r="F5" s="354"/>
    </row>
    <row r="6" spans="1:44" s="163" customFormat="1" ht="21" customHeight="1">
      <c r="A6" s="15" t="s">
        <v>1341</v>
      </c>
      <c r="B6" s="355">
        <f>'Schedule 2_Balance Sheet'!C6</f>
        <v>45412</v>
      </c>
      <c r="C6" s="353"/>
      <c r="D6" s="353"/>
      <c r="E6" s="353"/>
      <c r="F6" s="354"/>
      <c r="H6" s="310"/>
      <c r="M6" s="310"/>
      <c r="O6" s="310"/>
    </row>
    <row r="7" spans="1:44" ht="12.95">
      <c r="A7" s="162" t="s">
        <v>1342</v>
      </c>
      <c r="B7" s="162"/>
      <c r="C7" s="162"/>
      <c r="D7" s="162"/>
      <c r="E7" s="162"/>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row>
    <row r="8" spans="1:44" ht="12.95">
      <c r="A8" s="162" t="s">
        <v>47</v>
      </c>
      <c r="B8" s="162"/>
      <c r="C8" s="162"/>
      <c r="D8" s="162"/>
      <c r="E8" s="162"/>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row>
    <row r="9" spans="1:44" ht="13.5" thickBot="1">
      <c r="A9" s="162"/>
      <c r="B9" s="162"/>
      <c r="C9" s="162"/>
      <c r="D9" s="162"/>
      <c r="E9" s="162"/>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row>
    <row r="10" spans="1:44" ht="13.5" thickBot="1">
      <c r="A10" s="904" t="s">
        <v>1455</v>
      </c>
      <c r="B10" s="905">
        <f>INDEX('Schedule 1_Enrollment'!$K$11:$K$31,MATCH(B$12,'Schedule 1_Enrollment'!$B$10:$B$28,0)+MATCH($A$8,'Schedule 1_Enrollment'!$C$11:$C$13,0)-1)</f>
        <v>12038</v>
      </c>
      <c r="C10" s="905">
        <f>INDEX('Schedule 1_Enrollment'!$K$11:$K$31,MATCH(C$12,'Schedule 1_Enrollment'!$B$10:$B$28,0)+MATCH($A$8,'Schedule 1_Enrollment'!$C$11:$C$13,0)-1)</f>
        <v>12403</v>
      </c>
      <c r="D10" s="905">
        <f>INDEX('Schedule 1_Enrollment'!$K$11:$K$31,MATCH(D$12,'Schedule 1_Enrollment'!$B$10:$B$28,0)+MATCH($A$8,'Schedule 1_Enrollment'!$C$11:$C$13,0)-1)</f>
        <v>14442</v>
      </c>
      <c r="E10" s="905">
        <f>INDEX('Schedule 1_Enrollment'!$K$11:$K$31,MATCH(E$12,'Schedule 1_Enrollment'!$B$10:$B$28,0)+MATCH($A$8,'Schedule 1_Enrollment'!$C$11:$C$13,0)-1)</f>
        <v>16132</v>
      </c>
      <c r="F10" s="906">
        <f>B10+C10+D10+E10</f>
        <v>55015</v>
      </c>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row>
    <row r="11" spans="1:44" s="314" customFormat="1" ht="13.5" customHeight="1" thickBot="1">
      <c r="A11" s="323"/>
      <c r="B11" s="907" t="s">
        <v>1456</v>
      </c>
      <c r="C11" s="907"/>
      <c r="D11" s="907"/>
      <c r="E11" s="907"/>
      <c r="F11" s="908"/>
      <c r="G11" s="909" t="s">
        <v>1457</v>
      </c>
      <c r="H11" s="907"/>
      <c r="I11" s="907"/>
      <c r="J11" s="907"/>
      <c r="K11" s="908"/>
      <c r="L11" s="910" t="s">
        <v>1458</v>
      </c>
      <c r="M11" s="911"/>
      <c r="N11" s="911"/>
      <c r="O11" s="911"/>
      <c r="P11" s="912"/>
      <c r="Q11" s="913" t="s">
        <v>1459</v>
      </c>
      <c r="R11" s="914"/>
      <c r="S11" s="914"/>
      <c r="T11" s="914"/>
      <c r="U11" s="915"/>
      <c r="V11" s="913" t="s">
        <v>1460</v>
      </c>
      <c r="W11" s="914"/>
      <c r="X11" s="914"/>
      <c r="Y11" s="914"/>
      <c r="Z11" s="915"/>
      <c r="AA11" s="913" t="s">
        <v>1461</v>
      </c>
      <c r="AB11" s="914"/>
      <c r="AC11" s="914"/>
      <c r="AD11" s="914"/>
      <c r="AE11" s="915"/>
      <c r="AF11" s="916" t="s">
        <v>1462</v>
      </c>
      <c r="AG11" s="917"/>
      <c r="AH11" s="917"/>
      <c r="AI11" s="917"/>
      <c r="AJ11" s="918"/>
      <c r="AK11" s="919" t="s">
        <v>1463</v>
      </c>
      <c r="AL11" s="917"/>
      <c r="AM11" s="917"/>
      <c r="AN11" s="917"/>
      <c r="AO11" s="918"/>
      <c r="AR11" s="315"/>
    </row>
    <row r="12" spans="1:44" s="314" customFormat="1" ht="12.95">
      <c r="A12" s="920" t="s">
        <v>1464</v>
      </c>
      <c r="B12" s="921" t="s">
        <v>1344</v>
      </c>
      <c r="C12" s="921" t="s">
        <v>1348</v>
      </c>
      <c r="D12" s="921" t="s">
        <v>1349</v>
      </c>
      <c r="E12" s="921" t="s">
        <v>1350</v>
      </c>
      <c r="F12" s="921" t="s">
        <v>53</v>
      </c>
      <c r="G12" s="921" t="str">
        <f>B12</f>
        <v>Q1</v>
      </c>
      <c r="H12" s="921" t="str">
        <f>C12</f>
        <v>Q2</v>
      </c>
      <c r="I12" s="921" t="str">
        <f>D12</f>
        <v>Q3</v>
      </c>
      <c r="J12" s="921" t="str">
        <f>E12</f>
        <v>Q4</v>
      </c>
      <c r="K12" s="921" t="s">
        <v>53</v>
      </c>
      <c r="L12" s="921" t="str">
        <f>G12</f>
        <v>Q1</v>
      </c>
      <c r="M12" s="921" t="str">
        <f>H12</f>
        <v>Q2</v>
      </c>
      <c r="N12" s="921" t="str">
        <f>I12</f>
        <v>Q3</v>
      </c>
      <c r="O12" s="921" t="str">
        <f>J12</f>
        <v>Q4</v>
      </c>
      <c r="P12" s="921" t="s">
        <v>53</v>
      </c>
      <c r="Q12" s="921" t="str">
        <f>L12</f>
        <v>Q1</v>
      </c>
      <c r="R12" s="921" t="str">
        <f>M12</f>
        <v>Q2</v>
      </c>
      <c r="S12" s="921" t="str">
        <f>N12</f>
        <v>Q3</v>
      </c>
      <c r="T12" s="921" t="str">
        <f>O12</f>
        <v>Q4</v>
      </c>
      <c r="U12" s="921" t="s">
        <v>53</v>
      </c>
      <c r="V12" s="921" t="str">
        <f>Q12</f>
        <v>Q1</v>
      </c>
      <c r="W12" s="921" t="str">
        <f>R12</f>
        <v>Q2</v>
      </c>
      <c r="X12" s="921" t="str">
        <f>S12</f>
        <v>Q3</v>
      </c>
      <c r="Y12" s="921" t="str">
        <f>T12</f>
        <v>Q4</v>
      </c>
      <c r="Z12" s="921" t="s">
        <v>53</v>
      </c>
      <c r="AA12" s="921" t="str">
        <f>V12</f>
        <v>Q1</v>
      </c>
      <c r="AB12" s="921" t="str">
        <f>W12</f>
        <v>Q2</v>
      </c>
      <c r="AC12" s="921" t="str">
        <f>X12</f>
        <v>Q3</v>
      </c>
      <c r="AD12" s="921" t="str">
        <f>Y12</f>
        <v>Q4</v>
      </c>
      <c r="AE12" s="921" t="s">
        <v>53</v>
      </c>
      <c r="AF12" s="921" t="str">
        <f>AA12</f>
        <v>Q1</v>
      </c>
      <c r="AG12" s="921" t="str">
        <f>AB12</f>
        <v>Q2</v>
      </c>
      <c r="AH12" s="921" t="str">
        <f>AC12</f>
        <v>Q3</v>
      </c>
      <c r="AI12" s="921" t="str">
        <f>AD12</f>
        <v>Q4</v>
      </c>
      <c r="AJ12" s="921" t="s">
        <v>53</v>
      </c>
      <c r="AK12" s="94" t="str">
        <f t="shared" ref="AK12:AN12" si="0">AF12</f>
        <v>Q1</v>
      </c>
      <c r="AL12" s="94" t="str">
        <f t="shared" si="0"/>
        <v>Q2</v>
      </c>
      <c r="AM12" s="94" t="str">
        <f t="shared" si="0"/>
        <v>Q3</v>
      </c>
      <c r="AN12" s="94" t="str">
        <f t="shared" si="0"/>
        <v>Q4</v>
      </c>
      <c r="AO12" s="95" t="s">
        <v>53</v>
      </c>
      <c r="AR12" s="315"/>
    </row>
    <row r="13" spans="1:44" s="316" customFormat="1" ht="12.95">
      <c r="A13" s="618" t="s">
        <v>1465</v>
      </c>
      <c r="B13" s="259"/>
      <c r="C13" s="259"/>
      <c r="D13" s="259"/>
      <c r="E13" s="259"/>
      <c r="F13" s="259"/>
      <c r="G13" s="259"/>
      <c r="H13" s="259"/>
      <c r="I13" s="259"/>
      <c r="J13" s="259"/>
      <c r="K13" s="259"/>
      <c r="L13" s="260"/>
      <c r="M13" s="260"/>
      <c r="N13" s="260"/>
      <c r="O13" s="260"/>
      <c r="P13" s="260"/>
      <c r="Q13" s="261"/>
      <c r="R13" s="261"/>
      <c r="S13" s="261"/>
      <c r="T13" s="261"/>
      <c r="U13" s="261"/>
      <c r="V13" s="261"/>
      <c r="W13" s="261"/>
      <c r="X13" s="261"/>
      <c r="Y13" s="261"/>
      <c r="Z13" s="261"/>
      <c r="AA13" s="261"/>
      <c r="AB13" s="261"/>
      <c r="AC13" s="261"/>
      <c r="AD13" s="261"/>
      <c r="AE13" s="261"/>
      <c r="AF13" s="262"/>
      <c r="AG13" s="262"/>
      <c r="AH13" s="262"/>
      <c r="AI13" s="262"/>
      <c r="AJ13" s="262"/>
      <c r="AK13" s="263"/>
      <c r="AL13" s="263"/>
      <c r="AM13" s="263"/>
      <c r="AN13" s="264"/>
      <c r="AO13" s="265"/>
      <c r="AR13" s="317"/>
    </row>
    <row r="14" spans="1:44" s="316" customFormat="1" ht="12.95">
      <c r="A14" s="618"/>
      <c r="B14" s="259"/>
      <c r="C14" s="259"/>
      <c r="D14" s="259"/>
      <c r="E14" s="259"/>
      <c r="F14" s="259"/>
      <c r="G14" s="259"/>
      <c r="H14" s="259"/>
      <c r="I14" s="259"/>
      <c r="J14" s="259"/>
      <c r="K14" s="259"/>
      <c r="L14" s="260"/>
      <c r="M14" s="260"/>
      <c r="N14" s="260"/>
      <c r="O14" s="260"/>
      <c r="P14" s="260"/>
      <c r="Q14" s="261"/>
      <c r="R14" s="261"/>
      <c r="S14" s="261"/>
      <c r="T14" s="261"/>
      <c r="U14" s="261"/>
      <c r="V14" s="261"/>
      <c r="W14" s="261"/>
      <c r="X14" s="261"/>
      <c r="Y14" s="261"/>
      <c r="Z14" s="261"/>
      <c r="AA14" s="261"/>
      <c r="AB14" s="261"/>
      <c r="AC14" s="261"/>
      <c r="AD14" s="261"/>
      <c r="AE14" s="261"/>
      <c r="AF14" s="262"/>
      <c r="AG14" s="262"/>
      <c r="AH14" s="262"/>
      <c r="AI14" s="262"/>
      <c r="AJ14" s="262"/>
      <c r="AK14" s="263"/>
      <c r="AL14" s="263"/>
      <c r="AM14" s="263"/>
      <c r="AN14" s="264"/>
      <c r="AO14" s="265"/>
      <c r="AR14" s="317"/>
    </row>
    <row r="15" spans="1:44">
      <c r="A15" s="619" t="s">
        <v>219</v>
      </c>
      <c r="B15" s="318">
        <v>778</v>
      </c>
      <c r="C15" s="318">
        <v>848</v>
      </c>
      <c r="D15" s="318">
        <v>1156</v>
      </c>
      <c r="E15" s="318">
        <v>1104</v>
      </c>
      <c r="F15" s="96">
        <f>SUM(B15:E15)</f>
        <v>3886</v>
      </c>
      <c r="G15" s="318">
        <v>8310</v>
      </c>
      <c r="H15" s="318">
        <v>7485</v>
      </c>
      <c r="I15" s="318">
        <v>9818</v>
      </c>
      <c r="J15" s="318">
        <v>10690</v>
      </c>
      <c r="K15" s="96">
        <f t="shared" ref="K15:K28" si="1">SUM(G15:J15)</f>
        <v>36303</v>
      </c>
      <c r="L15" s="90">
        <f>'Schedule 3B_Income_Eastern'!CS34</f>
        <v>4315345.7461791849</v>
      </c>
      <c r="M15" s="90">
        <f>'Schedule 3B_Income_Eastern'!CT34</f>
        <v>4640076.4831498461</v>
      </c>
      <c r="N15" s="90">
        <f>'Schedule 3B_Income_Eastern'!CU34</f>
        <v>6072742.4492944553</v>
      </c>
      <c r="O15" s="90">
        <f>'Schedule 3B_Income_Eastern'!CV34</f>
        <v>6642692.6891557677</v>
      </c>
      <c r="P15" s="90">
        <f t="shared" ref="P15:P22" si="2">SUM(L15:O15)</f>
        <v>21670857.367779255</v>
      </c>
      <c r="Q15" s="97">
        <f>IF(B10=0,0,(B15/$B$10)*12000)</f>
        <v>775.54411031732843</v>
      </c>
      <c r="R15" s="97">
        <f>IF(C10=0,0,(C15/$C$10)*12000)</f>
        <v>820.4466661291624</v>
      </c>
      <c r="S15" s="97">
        <f>IF(D10=0,0,(D15/$D$10)*12000)</f>
        <v>960.5317823016203</v>
      </c>
      <c r="T15" s="97">
        <f>IF(E10=0,0,(E15/$E$10)*12000)</f>
        <v>821.22489461939006</v>
      </c>
      <c r="U15" s="97">
        <f>IF(F10=0,0,(F15/$F$10)*12000)</f>
        <v>847.62337544306092</v>
      </c>
      <c r="V15" s="98">
        <f t="shared" ref="V15:Z30" si="3">IF(B15=0,0,G15/B15)</f>
        <v>10.681233933161954</v>
      </c>
      <c r="W15" s="98">
        <f t="shared" si="3"/>
        <v>8.8266509433962259</v>
      </c>
      <c r="X15" s="98">
        <f t="shared" si="3"/>
        <v>8.4930795847750868</v>
      </c>
      <c r="Y15" s="98">
        <f t="shared" si="3"/>
        <v>9.6829710144927539</v>
      </c>
      <c r="Z15" s="98">
        <f t="shared" si="3"/>
        <v>9.3419969119917656</v>
      </c>
      <c r="AA15" s="97">
        <f>IF($B$10=0,0,(G15/$B$10)*12000)</f>
        <v>8283.7680677853459</v>
      </c>
      <c r="AB15" s="97">
        <f>IF($C$10=0,0,(H15/$C$10)*12000)</f>
        <v>7241.7963395952602</v>
      </c>
      <c r="AC15" s="97">
        <f>IF($D$10=0,0,(I15/$D$10)*12000)</f>
        <v>8157.8728707935188</v>
      </c>
      <c r="AD15" s="97">
        <f>IF($E$10=0,0,(J15/$E$10)*12000)</f>
        <v>7951.8968509794195</v>
      </c>
      <c r="AE15" s="97">
        <f>IF($F$10=0,0,(K15/$F$10)*12000)</f>
        <v>7918.4949559211118</v>
      </c>
      <c r="AF15" s="91">
        <f t="shared" ref="AF15:AJ15" si="4">IF(G15=0,0,L15/G15)</f>
        <v>519.29551698907153</v>
      </c>
      <c r="AG15" s="91">
        <f t="shared" si="4"/>
        <v>619.91669781561075</v>
      </c>
      <c r="AH15" s="91">
        <f t="shared" si="4"/>
        <v>618.53151856737168</v>
      </c>
      <c r="AI15" s="91">
        <f t="shared" si="4"/>
        <v>621.39314210998759</v>
      </c>
      <c r="AJ15" s="92">
        <f t="shared" si="4"/>
        <v>596.94398170341992</v>
      </c>
      <c r="AK15" s="91">
        <f>IF(B$10=0,0,L15/B$10)</f>
        <v>358.47696844817949</v>
      </c>
      <c r="AL15" s="91">
        <f>IF(C$10=0,0,M15/C$10)</f>
        <v>374.10920609125583</v>
      </c>
      <c r="AM15" s="91">
        <f>IF(D$10=0,0,N15/D$10)</f>
        <v>420.49179125428992</v>
      </c>
      <c r="AN15" s="91">
        <f>IF(E$10=0,0,O15/E$10)</f>
        <v>411.77118083038482</v>
      </c>
      <c r="AO15" s="93">
        <f>IF(F$10=0,0,P15/F$10)</f>
        <v>393.90815900716632</v>
      </c>
    </row>
    <row r="16" spans="1:44">
      <c r="A16" s="619" t="s">
        <v>437</v>
      </c>
      <c r="B16" s="318">
        <v>367</v>
      </c>
      <c r="C16" s="318">
        <v>497</v>
      </c>
      <c r="D16" s="318">
        <v>406</v>
      </c>
      <c r="E16" s="318">
        <v>390</v>
      </c>
      <c r="F16" s="96">
        <f>SUM(B16:E16)</f>
        <v>1660</v>
      </c>
      <c r="G16" s="318">
        <v>7164</v>
      </c>
      <c r="H16" s="318">
        <v>8345</v>
      </c>
      <c r="I16" s="318">
        <v>6078</v>
      </c>
      <c r="J16" s="318">
        <v>6774</v>
      </c>
      <c r="K16" s="96">
        <f t="shared" si="1"/>
        <v>28361</v>
      </c>
      <c r="L16" s="90">
        <f>'Schedule 3B_Income_Eastern'!CS35</f>
        <v>1296469.458358451</v>
      </c>
      <c r="M16" s="90">
        <f>'Schedule 3B_Income_Eastern'!CT35</f>
        <v>1857266.8955292883</v>
      </c>
      <c r="N16" s="90">
        <f>'Schedule 3B_Income_Eastern'!CU35</f>
        <v>1952244.0867733478</v>
      </c>
      <c r="O16" s="90">
        <f>'Schedule 3B_Income_Eastern'!CV35</f>
        <v>2441410.5431807181</v>
      </c>
      <c r="P16" s="90">
        <f t="shared" si="2"/>
        <v>7547390.9838418057</v>
      </c>
      <c r="Q16" s="97">
        <f>IF(B10=0,0,(B16/$B$10)*12000)</f>
        <v>365.84150191061639</v>
      </c>
      <c r="R16" s="97">
        <f>IF(C10=0,0,(C16/$C$10)*12000)</f>
        <v>480.85140691768117</v>
      </c>
      <c r="S16" s="97">
        <f>IF(D10=0,0,(D16/$D$10)*12000)</f>
        <v>337.34939759036143</v>
      </c>
      <c r="T16" s="97">
        <f>IF(E10=0,0,(E16/$E$10)*12000)</f>
        <v>290.10662038184978</v>
      </c>
      <c r="U16" s="97">
        <f>IF(F10=0,0,(F16/$F$10)*12000)</f>
        <v>362.0830682541125</v>
      </c>
      <c r="V16" s="98">
        <f t="shared" ref="V16" si="5">IF(B16=0,0,G16/B16)</f>
        <v>19.520435967302451</v>
      </c>
      <c r="W16" s="98">
        <f t="shared" ref="W16" si="6">IF(C16=0,0,H16/C16)</f>
        <v>16.790744466800806</v>
      </c>
      <c r="X16" s="98">
        <f t="shared" ref="X16" si="7">IF(D16=0,0,I16/D16)</f>
        <v>14.970443349753694</v>
      </c>
      <c r="Y16" s="98">
        <f t="shared" ref="Y16" si="8">IF(E16=0,0,J16/E16)</f>
        <v>17.369230769230768</v>
      </c>
      <c r="Z16" s="98">
        <f t="shared" ref="Z16" si="9">IF(F16=0,0,K16/F16)</f>
        <v>17.084939759036146</v>
      </c>
      <c r="AA16" s="97">
        <f t="shared" ref="AA16:AA33" si="10">IF($B$10=0,0,(G16/$B$10)*12000)</f>
        <v>7141.3856122279449</v>
      </c>
      <c r="AB16" s="97">
        <f t="shared" ref="AB16:AB32" si="11">IF($C$10=0,0,(H16/$C$10)*12000)</f>
        <v>8073.8531000564381</v>
      </c>
      <c r="AC16" s="97">
        <f t="shared" ref="AC16:AC32" si="12">IF($D$10=0,0,(I16/$D$10)*12000)</f>
        <v>5050.2700457000419</v>
      </c>
      <c r="AD16" s="97">
        <f t="shared" ref="AD16:AD32" si="13">IF($E$10=0,0,(J16/$E$10)*12000)</f>
        <v>5038.9288370939748</v>
      </c>
      <c r="AE16" s="97">
        <f t="shared" ref="AE16:AE32" si="14">IF($F$10=0,0,(K16/$F$10)*12000)</f>
        <v>6186.1674088884847</v>
      </c>
      <c r="AF16" s="91">
        <f t="shared" ref="AF16:AF33" si="15">IF(G16=0,0,L16/G16)</f>
        <v>180.97005281385412</v>
      </c>
      <c r="AG16" s="91">
        <f t="shared" ref="AG16:AG33" si="16">IF(H16=0,0,M16/H16)</f>
        <v>222.56044284353365</v>
      </c>
      <c r="AH16" s="91">
        <f t="shared" ref="AH16:AH33" si="17">IF(I16=0,0,N16/I16)</f>
        <v>321.19843480969854</v>
      </c>
      <c r="AI16" s="91">
        <f t="shared" ref="AI16:AI33" si="18">IF(J16=0,0,O16/J16)</f>
        <v>360.40899663134309</v>
      </c>
      <c r="AJ16" s="92">
        <f t="shared" ref="AJ16:AJ33" si="19">IF(K16=0,0,P16/K16)</f>
        <v>266.11864827903833</v>
      </c>
      <c r="AK16" s="91">
        <f t="shared" ref="AK16:AK32" si="20">IF(B$10=0,0,L16/B$10)</f>
        <v>107.69807761741576</v>
      </c>
      <c r="AL16" s="91">
        <f t="shared" ref="AL16:AL32" si="21">IF(C$10=0,0,M16/C$10)</f>
        <v>149.74336011684983</v>
      </c>
      <c r="AM16" s="91">
        <f t="shared" ref="AM16:AM32" si="22">IF(D$10=0,0,N16/D$10)</f>
        <v>135.17823617042984</v>
      </c>
      <c r="AN16" s="91">
        <f t="shared" ref="AN16:AN32" si="23">IF(E$10=0,0,O16/E$10)</f>
        <v>151.33960718948165</v>
      </c>
      <c r="AO16" s="93">
        <f t="shared" ref="AO16:AO32" si="24">IF(F$10=0,0,P16/F$10)</f>
        <v>137.18787574010372</v>
      </c>
    </row>
    <row r="17" spans="1:41">
      <c r="A17" s="619" t="s">
        <v>222</v>
      </c>
      <c r="B17" s="257"/>
      <c r="C17" s="257"/>
      <c r="D17" s="257"/>
      <c r="E17" s="257"/>
      <c r="F17" s="257"/>
      <c r="G17" s="318">
        <v>14795</v>
      </c>
      <c r="H17" s="318">
        <v>15066</v>
      </c>
      <c r="I17" s="318">
        <v>17465</v>
      </c>
      <c r="J17" s="318">
        <v>17823</v>
      </c>
      <c r="K17" s="96">
        <f>SUM(G17:J17)</f>
        <v>65149</v>
      </c>
      <c r="L17" s="90">
        <f>'Schedule 3B_Income_Eastern'!CS36</f>
        <v>2626887.1853957386</v>
      </c>
      <c r="M17" s="90">
        <f>'Schedule 3B_Income_Eastern'!CT36</f>
        <v>2857938.8646811899</v>
      </c>
      <c r="N17" s="90">
        <f>'Schedule 3B_Income_Eastern'!CU36</f>
        <v>3289848.7909570644</v>
      </c>
      <c r="O17" s="90">
        <f>'Schedule 3B_Income_Eastern'!CV36</f>
        <v>3854601.3100783033</v>
      </c>
      <c r="P17" s="90">
        <f>SUM(L17:O17)</f>
        <v>12629276.151112296</v>
      </c>
      <c r="Q17" s="255"/>
      <c r="R17" s="255"/>
      <c r="S17" s="255"/>
      <c r="T17" s="255"/>
      <c r="U17" s="255"/>
      <c r="V17" s="98">
        <f>IF(B17=0,0,G17/B17)</f>
        <v>0</v>
      </c>
      <c r="W17" s="98">
        <f>IF(C17=0,0,H17/C17)</f>
        <v>0</v>
      </c>
      <c r="X17" s="98">
        <f>IF(D17=0,0,I17/D17)</f>
        <v>0</v>
      </c>
      <c r="Y17" s="98">
        <f>IF(E17=0,0,J17/E17)</f>
        <v>0</v>
      </c>
      <c r="Z17" s="98">
        <f>IF(F17=0,0,K17/F17)</f>
        <v>0</v>
      </c>
      <c r="AA17" s="97">
        <f t="shared" si="10"/>
        <v>14748.297059312179</v>
      </c>
      <c r="AB17" s="97">
        <f t="shared" si="11"/>
        <v>14576.47343384665</v>
      </c>
      <c r="AC17" s="97">
        <f t="shared" si="12"/>
        <v>14511.840465309513</v>
      </c>
      <c r="AD17" s="97">
        <f t="shared" si="13"/>
        <v>13257.872551450533</v>
      </c>
      <c r="AE17" s="97">
        <f t="shared" si="14"/>
        <v>14210.451694992274</v>
      </c>
      <c r="AF17" s="91">
        <f>IF(G17=0,0,L17/G17)</f>
        <v>177.5523612974477</v>
      </c>
      <c r="AG17" s="91">
        <f>IF(H17=0,0,M17/H17)</f>
        <v>189.69460139925593</v>
      </c>
      <c r="AH17" s="91">
        <f>IF(I17=0,0,N17/I17)</f>
        <v>188.36809567461003</v>
      </c>
      <c r="AI17" s="91">
        <f>IF(J17=0,0,O17/J17)</f>
        <v>216.27118386794049</v>
      </c>
      <c r="AJ17" s="92">
        <f>IF(K17=0,0,P17/K17)</f>
        <v>193.85218731081514</v>
      </c>
      <c r="AK17" s="91">
        <f t="shared" si="20"/>
        <v>218.21624733309011</v>
      </c>
      <c r="AL17" s="91">
        <f t="shared" si="21"/>
        <v>230.4231931533653</v>
      </c>
      <c r="AM17" s="91">
        <f t="shared" si="22"/>
        <v>227.79731276534167</v>
      </c>
      <c r="AN17" s="91">
        <f t="shared" si="23"/>
        <v>238.94131602270662</v>
      </c>
      <c r="AO17" s="93">
        <f t="shared" si="24"/>
        <v>229.5605953124111</v>
      </c>
    </row>
    <row r="18" spans="1:41">
      <c r="A18" s="619" t="s">
        <v>223</v>
      </c>
      <c r="B18" s="257"/>
      <c r="C18" s="257"/>
      <c r="D18" s="257"/>
      <c r="E18" s="257"/>
      <c r="F18" s="257"/>
      <c r="G18" s="318">
        <v>7943</v>
      </c>
      <c r="H18" s="318">
        <v>8589</v>
      </c>
      <c r="I18" s="318">
        <v>9412</v>
      </c>
      <c r="J18" s="318">
        <v>9905</v>
      </c>
      <c r="K18" s="96">
        <f t="shared" ref="K18" si="25">SUM(G18:J18)</f>
        <v>35849</v>
      </c>
      <c r="L18" s="90">
        <f>'Schedule 3B_Income_Eastern'!CS37</f>
        <v>1152743.3719483563</v>
      </c>
      <c r="M18" s="90">
        <f>'Schedule 3B_Income_Eastern'!CT37</f>
        <v>1203321.0525105</v>
      </c>
      <c r="N18" s="90">
        <f>'Schedule 3B_Income_Eastern'!CU37</f>
        <v>1355835.1151661451</v>
      </c>
      <c r="O18" s="90">
        <f>'Schedule 3B_Income_Eastern'!CV37</f>
        <v>1558351.9914861992</v>
      </c>
      <c r="P18" s="90">
        <f t="shared" ref="P18" si="26">SUM(L18:O18)</f>
        <v>5270251.5311112003</v>
      </c>
      <c r="Q18" s="255"/>
      <c r="R18" s="255"/>
      <c r="S18" s="255"/>
      <c r="T18" s="255"/>
      <c r="U18" s="255"/>
      <c r="V18" s="98">
        <f t="shared" ref="V18" si="27">IF(B18=0,0,G18/B18)</f>
        <v>0</v>
      </c>
      <c r="W18" s="98">
        <f t="shared" ref="W18" si="28">IF(C18=0,0,H18/C18)</f>
        <v>0</v>
      </c>
      <c r="X18" s="98">
        <f t="shared" ref="X18" si="29">IF(D18=0,0,I18/D18)</f>
        <v>0</v>
      </c>
      <c r="Y18" s="98">
        <f t="shared" ref="Y18" si="30">IF(E18=0,0,J18/E18)</f>
        <v>0</v>
      </c>
      <c r="Z18" s="98">
        <f t="shared" ref="Z18" si="31">IF(F18=0,0,K18/F18)</f>
        <v>0</v>
      </c>
      <c r="AA18" s="97">
        <f t="shared" si="10"/>
        <v>7917.9265658747308</v>
      </c>
      <c r="AB18" s="97">
        <f t="shared" si="11"/>
        <v>8309.9250181407715</v>
      </c>
      <c r="AC18" s="97">
        <f t="shared" si="12"/>
        <v>7820.5234732031577</v>
      </c>
      <c r="AD18" s="97">
        <f t="shared" si="13"/>
        <v>7367.9642945697997</v>
      </c>
      <c r="AE18" s="97">
        <f t="shared" si="14"/>
        <v>7819.4674179769154</v>
      </c>
      <c r="AF18" s="91">
        <f t="shared" ref="AF18" si="32">IF(G18=0,0,L18/G18)</f>
        <v>145.1269510195589</v>
      </c>
      <c r="AG18" s="91">
        <f t="shared" ref="AG18" si="33">IF(H18=0,0,M18/H18)</f>
        <v>140.10025061246944</v>
      </c>
      <c r="AH18" s="91">
        <f t="shared" ref="AH18" si="34">IF(I18=0,0,N18/I18)</f>
        <v>144.05387963941195</v>
      </c>
      <c r="AI18" s="91">
        <f t="shared" ref="AI18" si="35">IF(J18=0,0,O18/J18)</f>
        <v>157.32983255792016</v>
      </c>
      <c r="AJ18" s="92">
        <f t="shared" ref="AJ18" si="36">IF(K18=0,0,P18/K18)</f>
        <v>147.01251167706772</v>
      </c>
      <c r="AK18" s="91">
        <f t="shared" si="20"/>
        <v>95.758711741847179</v>
      </c>
      <c r="AL18" s="91">
        <f t="shared" si="21"/>
        <v>97.018548134362646</v>
      </c>
      <c r="AM18" s="91">
        <f t="shared" si="22"/>
        <v>93.881395593833616</v>
      </c>
      <c r="AN18" s="91">
        <f t="shared" si="23"/>
        <v>96.600049063116742</v>
      </c>
      <c r="AO18" s="93">
        <f t="shared" si="24"/>
        <v>95.796628757815142</v>
      </c>
    </row>
    <row r="19" spans="1:41">
      <c r="A19" s="619" t="s">
        <v>224</v>
      </c>
      <c r="B19" s="257"/>
      <c r="C19" s="257"/>
      <c r="D19" s="257"/>
      <c r="E19" s="257"/>
      <c r="F19" s="257"/>
      <c r="G19" s="318">
        <v>31627</v>
      </c>
      <c r="H19" s="318">
        <v>32321</v>
      </c>
      <c r="I19" s="318">
        <v>35745</v>
      </c>
      <c r="J19" s="318">
        <v>43743</v>
      </c>
      <c r="K19" s="96">
        <f>SUM(G19:J19)</f>
        <v>143436</v>
      </c>
      <c r="L19" s="90">
        <f>'Schedule 3B_Income_Eastern'!CS38</f>
        <v>2047310.9252068803</v>
      </c>
      <c r="M19" s="90">
        <f>'Schedule 3B_Income_Eastern'!CT38</f>
        <v>2165534.8858089326</v>
      </c>
      <c r="N19" s="90">
        <f>'Schedule 3B_Income_Eastern'!CU38</f>
        <v>2537184.1121862764</v>
      </c>
      <c r="O19" s="90">
        <f>'Schedule 3B_Income_Eastern'!CV38</f>
        <v>2975901.6338413446</v>
      </c>
      <c r="P19" s="90">
        <f t="shared" ref="P19" si="37">SUM(L19:O19)</f>
        <v>9725931.5570434332</v>
      </c>
      <c r="Q19" s="255"/>
      <c r="R19" s="255"/>
      <c r="S19" s="255"/>
      <c r="T19" s="255"/>
      <c r="U19" s="255"/>
      <c r="V19" s="98">
        <f t="shared" ref="V19:Z20" si="38">IF(B19=0,0,G19/B19)</f>
        <v>0</v>
      </c>
      <c r="W19" s="98">
        <f t="shared" si="38"/>
        <v>0</v>
      </c>
      <c r="X19" s="98">
        <f t="shared" si="38"/>
        <v>0</v>
      </c>
      <c r="Y19" s="98">
        <f t="shared" si="38"/>
        <v>0</v>
      </c>
      <c r="Z19" s="98">
        <f t="shared" si="38"/>
        <v>0</v>
      </c>
      <c r="AA19" s="97">
        <f t="shared" si="10"/>
        <v>31527.163980727695</v>
      </c>
      <c r="AB19" s="97">
        <f t="shared" si="11"/>
        <v>31270.8215754253</v>
      </c>
      <c r="AC19" s="97">
        <f t="shared" si="12"/>
        <v>29700.872455338595</v>
      </c>
      <c r="AD19" s="97">
        <f t="shared" si="13"/>
        <v>32538.80485990578</v>
      </c>
      <c r="AE19" s="97">
        <f t="shared" si="14"/>
        <v>31286.594565118605</v>
      </c>
      <c r="AF19" s="91">
        <f t="shared" ref="AF19:AJ20" si="39">IF(G19=0,0,L19/G19)</f>
        <v>64.733010567138209</v>
      </c>
      <c r="AG19" s="91">
        <f t="shared" si="39"/>
        <v>67.00086277679938</v>
      </c>
      <c r="AH19" s="91">
        <f t="shared" si="39"/>
        <v>70.980112244685301</v>
      </c>
      <c r="AI19" s="91">
        <f t="shared" si="39"/>
        <v>68.031493812526449</v>
      </c>
      <c r="AJ19" s="92">
        <f t="shared" si="39"/>
        <v>67.806767875871003</v>
      </c>
      <c r="AK19" s="91">
        <f t="shared" si="20"/>
        <v>170.07068659302877</v>
      </c>
      <c r="AL19" s="91">
        <f t="shared" si="21"/>
        <v>174.59766877440399</v>
      </c>
      <c r="AM19" s="91">
        <f t="shared" si="22"/>
        <v>175.68093838708464</v>
      </c>
      <c r="AN19" s="91">
        <f t="shared" si="23"/>
        <v>184.47195845780712</v>
      </c>
      <c r="AO19" s="93">
        <f t="shared" si="24"/>
        <v>176.7869046086237</v>
      </c>
    </row>
    <row r="20" spans="1:41" s="312" customFormat="1">
      <c r="A20" s="619" t="s">
        <v>1466</v>
      </c>
      <c r="B20" s="492"/>
      <c r="C20" s="492"/>
      <c r="D20" s="492"/>
      <c r="E20" s="492"/>
      <c r="F20" s="492"/>
      <c r="G20" s="318">
        <v>1472</v>
      </c>
      <c r="H20" s="318">
        <v>1551</v>
      </c>
      <c r="I20" s="318">
        <v>1498</v>
      </c>
      <c r="J20" s="318">
        <v>1781</v>
      </c>
      <c r="K20" s="96">
        <f>SUM(G20:J20)</f>
        <v>6302</v>
      </c>
      <c r="L20" s="90">
        <f>'Schedule 3B_Income_Eastern'!CS40</f>
        <v>250294.83705573413</v>
      </c>
      <c r="M20" s="90">
        <f>'Schedule 3B_Income_Eastern'!CT40</f>
        <v>182035.773015154</v>
      </c>
      <c r="N20" s="90">
        <f>'Schedule 3B_Income_Eastern'!CU40</f>
        <v>297902.23942268384</v>
      </c>
      <c r="O20" s="90">
        <f>'Schedule 3B_Income_Eastern'!CV40</f>
        <v>267997.93330751266</v>
      </c>
      <c r="P20" s="90">
        <f>SUM(L20:O20)</f>
        <v>998230.78280108469</v>
      </c>
      <c r="Q20" s="255"/>
      <c r="R20" s="255"/>
      <c r="S20" s="255"/>
      <c r="T20" s="255"/>
      <c r="U20" s="255"/>
      <c r="V20" s="98">
        <f t="shared" si="38"/>
        <v>0</v>
      </c>
      <c r="W20" s="98">
        <f t="shared" si="38"/>
        <v>0</v>
      </c>
      <c r="X20" s="98">
        <f t="shared" si="38"/>
        <v>0</v>
      </c>
      <c r="Y20" s="98">
        <f t="shared" si="38"/>
        <v>0</v>
      </c>
      <c r="Z20" s="98">
        <f t="shared" si="38"/>
        <v>0</v>
      </c>
      <c r="AA20" s="97">
        <f t="shared" si="10"/>
        <v>1467.3533809602923</v>
      </c>
      <c r="AB20" s="97">
        <f t="shared" si="11"/>
        <v>1500.604692413126</v>
      </c>
      <c r="AC20" s="97">
        <f t="shared" si="12"/>
        <v>1244.7029497299543</v>
      </c>
      <c r="AD20" s="97">
        <f t="shared" si="13"/>
        <v>1324.8202330771139</v>
      </c>
      <c r="AE20" s="97">
        <f t="shared" si="14"/>
        <v>1374.6069253839862</v>
      </c>
      <c r="AF20" s="91">
        <f t="shared" si="39"/>
        <v>170.03725343460198</v>
      </c>
      <c r="AG20" s="91">
        <f t="shared" si="39"/>
        <v>117.3667137428459</v>
      </c>
      <c r="AH20" s="91">
        <f t="shared" si="39"/>
        <v>198.86664847976223</v>
      </c>
      <c r="AI20" s="91">
        <f t="shared" si="39"/>
        <v>150.47609955503236</v>
      </c>
      <c r="AJ20" s="92">
        <f t="shared" si="39"/>
        <v>158.39904519217467</v>
      </c>
      <c r="AK20" s="91">
        <f t="shared" si="20"/>
        <v>20.792061559705445</v>
      </c>
      <c r="AL20" s="91">
        <f t="shared" si="21"/>
        <v>14.676753447968556</v>
      </c>
      <c r="AM20" s="91">
        <f t="shared" si="22"/>
        <v>20.627491997139167</v>
      </c>
      <c r="AN20" s="91">
        <f t="shared" si="23"/>
        <v>16.612815107086082</v>
      </c>
      <c r="AO20" s="93">
        <f t="shared" si="24"/>
        <v>18.144702041281189</v>
      </c>
    </row>
    <row r="21" spans="1:41">
      <c r="A21" s="619" t="s">
        <v>240</v>
      </c>
      <c r="B21" s="257"/>
      <c r="C21" s="257"/>
      <c r="D21" s="257"/>
      <c r="E21" s="257"/>
      <c r="F21" s="257"/>
      <c r="G21" s="318">
        <v>10827</v>
      </c>
      <c r="H21" s="318">
        <v>8223</v>
      </c>
      <c r="I21" s="318">
        <v>12781</v>
      </c>
      <c r="J21" s="318">
        <v>11913</v>
      </c>
      <c r="K21" s="96">
        <f t="shared" si="1"/>
        <v>43744</v>
      </c>
      <c r="L21" s="90">
        <f>'Schedule 3B_Income_Eastern'!CS48</f>
        <v>502121.53673546115</v>
      </c>
      <c r="M21" s="90">
        <f>'Schedule 3B_Income_Eastern'!CT48</f>
        <v>614144.74582769885</v>
      </c>
      <c r="N21" s="90">
        <f>'Schedule 3B_Income_Eastern'!CU48</f>
        <v>601601.60212470824</v>
      </c>
      <c r="O21" s="90">
        <f>'Schedule 3B_Income_Eastern'!CV48</f>
        <v>815495.24661588273</v>
      </c>
      <c r="P21" s="90">
        <f t="shared" si="2"/>
        <v>2533363.1313037509</v>
      </c>
      <c r="Q21" s="255"/>
      <c r="R21" s="255"/>
      <c r="S21" s="255"/>
      <c r="T21" s="255"/>
      <c r="U21" s="255"/>
      <c r="V21" s="98">
        <f t="shared" si="3"/>
        <v>0</v>
      </c>
      <c r="W21" s="98">
        <f t="shared" si="3"/>
        <v>0</v>
      </c>
      <c r="X21" s="98">
        <f t="shared" si="3"/>
        <v>0</v>
      </c>
      <c r="Y21" s="98">
        <f t="shared" si="3"/>
        <v>0</v>
      </c>
      <c r="Z21" s="98">
        <f t="shared" si="3"/>
        <v>0</v>
      </c>
      <c r="AA21" s="97">
        <f t="shared" si="10"/>
        <v>10792.822728027912</v>
      </c>
      <c r="AB21" s="97">
        <f t="shared" si="11"/>
        <v>7955.8171410142713</v>
      </c>
      <c r="AC21" s="97">
        <f t="shared" si="12"/>
        <v>10619.858745326132</v>
      </c>
      <c r="AD21" s="97">
        <f t="shared" si="13"/>
        <v>8861.641457971733</v>
      </c>
      <c r="AE21" s="97">
        <f t="shared" si="14"/>
        <v>9541.5432154866849</v>
      </c>
      <c r="AF21" s="91">
        <f t="shared" si="15"/>
        <v>46.376792900661414</v>
      </c>
      <c r="AG21" s="91">
        <f t="shared" si="16"/>
        <v>74.686214985734992</v>
      </c>
      <c r="AH21" s="91">
        <f t="shared" si="17"/>
        <v>47.069994689359852</v>
      </c>
      <c r="AI21" s="91">
        <f t="shared" si="18"/>
        <v>68.454230388305447</v>
      </c>
      <c r="AJ21" s="92">
        <f t="shared" si="19"/>
        <v>57.91338540837031</v>
      </c>
      <c r="AK21" s="91">
        <f t="shared" si="20"/>
        <v>41.711375372608501</v>
      </c>
      <c r="AL21" s="91">
        <f t="shared" si="21"/>
        <v>49.515822448415612</v>
      </c>
      <c r="AM21" s="91">
        <f t="shared" si="22"/>
        <v>41.656391228687731</v>
      </c>
      <c r="AN21" s="91">
        <f t="shared" si="23"/>
        <v>50.551403831879661</v>
      </c>
      <c r="AO21" s="93">
        <f t="shared" si="24"/>
        <v>46.048589135758448</v>
      </c>
    </row>
    <row r="22" spans="1:41">
      <c r="A22" s="619" t="s">
        <v>241</v>
      </c>
      <c r="B22" s="257"/>
      <c r="C22" s="257"/>
      <c r="D22" s="257"/>
      <c r="E22" s="257"/>
      <c r="F22" s="257"/>
      <c r="G22" s="318">
        <v>17615</v>
      </c>
      <c r="H22" s="318">
        <v>17159</v>
      </c>
      <c r="I22" s="318">
        <v>19729</v>
      </c>
      <c r="J22" s="318">
        <v>22005</v>
      </c>
      <c r="K22" s="96">
        <f t="shared" si="1"/>
        <v>76508</v>
      </c>
      <c r="L22" s="90">
        <f>'Schedule 3B_Income_Eastern'!CS49</f>
        <v>1746186.2603389409</v>
      </c>
      <c r="M22" s="90">
        <f>'Schedule 3B_Income_Eastern'!CT49</f>
        <v>1737160.7621825268</v>
      </c>
      <c r="N22" s="90">
        <f>'Schedule 3B_Income_Eastern'!CU49</f>
        <v>2219612.3363359221</v>
      </c>
      <c r="O22" s="90">
        <f>'Schedule 3B_Income_Eastern'!CV49</f>
        <v>2313966.8955619605</v>
      </c>
      <c r="P22" s="90">
        <f t="shared" si="2"/>
        <v>8016926.2544193501</v>
      </c>
      <c r="Q22" s="255"/>
      <c r="R22" s="255"/>
      <c r="S22" s="255"/>
      <c r="T22" s="255"/>
      <c r="U22" s="255"/>
      <c r="V22" s="98">
        <f t="shared" ref="V22" si="40">IF(B22=0,0,G22/B22)</f>
        <v>0</v>
      </c>
      <c r="W22" s="98">
        <f t="shared" ref="W22" si="41">IF(C22=0,0,H22/C22)</f>
        <v>0</v>
      </c>
      <c r="X22" s="98">
        <f t="shared" ref="X22" si="42">IF(D22=0,0,I22/D22)</f>
        <v>0</v>
      </c>
      <c r="Y22" s="98">
        <f t="shared" ref="Y22" si="43">IF(E22=0,0,J22/E22)</f>
        <v>0</v>
      </c>
      <c r="Z22" s="98">
        <f t="shared" ref="Z22" si="44">IF(F22=0,0,K22/F22)</f>
        <v>0</v>
      </c>
      <c r="AA22" s="97">
        <f t="shared" si="10"/>
        <v>17559.395248380129</v>
      </c>
      <c r="AB22" s="97">
        <f t="shared" si="11"/>
        <v>16601.467386922519</v>
      </c>
      <c r="AC22" s="97">
        <f t="shared" si="12"/>
        <v>16393.020357291232</v>
      </c>
      <c r="AD22" s="97">
        <f t="shared" si="13"/>
        <v>16368.708157698984</v>
      </c>
      <c r="AE22" s="97">
        <f t="shared" si="14"/>
        <v>16688.103244569662</v>
      </c>
      <c r="AF22" s="91">
        <f t="shared" si="15"/>
        <v>99.130642085662274</v>
      </c>
      <c r="AG22" s="91">
        <f t="shared" si="16"/>
        <v>101.23904436054121</v>
      </c>
      <c r="AH22" s="91">
        <f t="shared" si="17"/>
        <v>112.50506038501304</v>
      </c>
      <c r="AI22" s="91">
        <f t="shared" si="18"/>
        <v>105.15641424957785</v>
      </c>
      <c r="AJ22" s="92">
        <f t="shared" si="19"/>
        <v>104.7854636694117</v>
      </c>
      <c r="AK22" s="91">
        <f t="shared" si="20"/>
        <v>145.05617713398746</v>
      </c>
      <c r="AL22" s="91">
        <f t="shared" si="21"/>
        <v>140.05972443622727</v>
      </c>
      <c r="AM22" s="91">
        <f t="shared" si="22"/>
        <v>153.69147876581653</v>
      </c>
      <c r="AN22" s="91">
        <f t="shared" si="23"/>
        <v>143.43955464678655</v>
      </c>
      <c r="AO22" s="93">
        <f t="shared" si="24"/>
        <v>145.72255302043715</v>
      </c>
    </row>
    <row r="23" spans="1:41">
      <c r="A23" s="619" t="s">
        <v>242</v>
      </c>
      <c r="B23" s="257"/>
      <c r="C23" s="257"/>
      <c r="D23" s="257"/>
      <c r="E23" s="257"/>
      <c r="F23" s="257"/>
      <c r="G23" s="318">
        <v>9835</v>
      </c>
      <c r="H23" s="318">
        <v>10669</v>
      </c>
      <c r="I23" s="318">
        <v>11196</v>
      </c>
      <c r="J23" s="318">
        <v>11427</v>
      </c>
      <c r="K23" s="96">
        <f t="shared" ref="K23:K27" si="45">SUM(G23:J23)</f>
        <v>43127</v>
      </c>
      <c r="L23" s="90">
        <f>'Schedule 3B_Income_Eastern'!CS50</f>
        <v>752642.36355225206</v>
      </c>
      <c r="M23" s="90">
        <f>'Schedule 3B_Income_Eastern'!CT50</f>
        <v>913306.92338517169</v>
      </c>
      <c r="N23" s="90">
        <f>'Schedule 3B_Income_Eastern'!CU50</f>
        <v>1065507.6515508587</v>
      </c>
      <c r="O23" s="90">
        <f>'Schedule 3B_Income_Eastern'!CV50</f>
        <v>1068171.3708986947</v>
      </c>
      <c r="P23" s="90">
        <f t="shared" ref="P23:P27" si="46">SUM(L23:O23)</f>
        <v>3799628.309386977</v>
      </c>
      <c r="Q23" s="255"/>
      <c r="R23" s="255"/>
      <c r="S23" s="255"/>
      <c r="T23" s="255"/>
      <c r="U23" s="255"/>
      <c r="V23" s="98">
        <f t="shared" ref="V23:V27" si="47">IF(B23=0,0,G23/B23)</f>
        <v>0</v>
      </c>
      <c r="W23" s="98">
        <f t="shared" ref="W23:W27" si="48">IF(C23=0,0,H23/C23)</f>
        <v>0</v>
      </c>
      <c r="X23" s="98">
        <f t="shared" ref="X23:X27" si="49">IF(D23=0,0,I23/D23)</f>
        <v>0</v>
      </c>
      <c r="Y23" s="98">
        <f t="shared" ref="Y23:Y27" si="50">IF(E23=0,0,J23/E23)</f>
        <v>0</v>
      </c>
      <c r="Z23" s="98">
        <f t="shared" ref="Z23:Z27" si="51">IF(F23=0,0,K23/F23)</f>
        <v>0</v>
      </c>
      <c r="AA23" s="97">
        <f t="shared" si="10"/>
        <v>9803.9541452068443</v>
      </c>
      <c r="AB23" s="97">
        <f t="shared" ref="AB23:AB27" si="52">IF($C$10=0,0,(H23/$C$10)*12000)</f>
        <v>10322.341369023623</v>
      </c>
      <c r="AC23" s="97">
        <f t="shared" ref="AC23:AC27" si="53">IF($D$10=0,0,(I23/$D$10)*12000)</f>
        <v>9302.8666389696718</v>
      </c>
      <c r="AD23" s="97">
        <f t="shared" ref="AD23:AD27" si="54">IF($E$10=0,0,(J23/$E$10)*12000)</f>
        <v>8500.1239771881974</v>
      </c>
      <c r="AE23" s="97">
        <f t="shared" ref="AE23:AE27" si="55">IF($F$10=0,0,(K23/$F$10)*12000)</f>
        <v>9406.9617377078976</v>
      </c>
      <c r="AF23" s="91">
        <f t="shared" ref="AF23:AF27" si="56">IF(G23=0,0,L23/G23)</f>
        <v>76.526930711972753</v>
      </c>
      <c r="AG23" s="91">
        <f t="shared" ref="AG23:AG27" si="57">IF(H23=0,0,M23/H23)</f>
        <v>85.603798236495606</v>
      </c>
      <c r="AH23" s="91">
        <f t="shared" ref="AH23:AH27" si="58">IF(I23=0,0,N23/I23)</f>
        <v>95.168600531516503</v>
      </c>
      <c r="AI23" s="91">
        <f t="shared" ref="AI23:AI27" si="59">IF(J23=0,0,O23/J23)</f>
        <v>93.477848157757478</v>
      </c>
      <c r="AJ23" s="92">
        <f t="shared" ref="AJ23:AJ27" si="60">IF(K23=0,0,P23/K23)</f>
        <v>88.103237168988727</v>
      </c>
      <c r="AK23" s="91">
        <f t="shared" ref="AK23:AK27" si="61">IF(B$10=0,0,L23/B$10)</f>
        <v>62.52220996446686</v>
      </c>
      <c r="AL23" s="91">
        <f t="shared" ref="AL23:AL27" si="62">IF(C$10=0,0,M23/C$10)</f>
        <v>73.635968990177517</v>
      </c>
      <c r="AM23" s="91">
        <f t="shared" ref="AM23:AM27" si="63">IF(D$10=0,0,N23/D$10)</f>
        <v>73.778399913506348</v>
      </c>
      <c r="AN23" s="91">
        <f t="shared" ref="AN23:AN27" si="64">IF(E$10=0,0,O23/E$10)</f>
        <v>66.214441538475995</v>
      </c>
      <c r="AO23" s="93">
        <f t="shared" ref="AO23:AO27" si="65">IF(F$10=0,0,P23/F$10)</f>
        <v>69.065315084740106</v>
      </c>
    </row>
    <row r="24" spans="1:41">
      <c r="A24" s="619" t="s">
        <v>243</v>
      </c>
      <c r="B24" s="257"/>
      <c r="C24" s="257"/>
      <c r="D24" s="257"/>
      <c r="E24" s="257"/>
      <c r="F24" s="257"/>
      <c r="G24" s="318">
        <v>2774</v>
      </c>
      <c r="H24" s="318">
        <v>2609</v>
      </c>
      <c r="I24" s="318">
        <v>3013</v>
      </c>
      <c r="J24" s="318">
        <v>3916</v>
      </c>
      <c r="K24" s="96">
        <f t="shared" si="45"/>
        <v>12312</v>
      </c>
      <c r="L24" s="90">
        <f>'Schedule 3B_Income_Eastern'!CS51</f>
        <v>370467.715101148</v>
      </c>
      <c r="M24" s="90">
        <f>'Schedule 3B_Income_Eastern'!CT51</f>
        <v>366034.00355040916</v>
      </c>
      <c r="N24" s="90">
        <f>'Schedule 3B_Income_Eastern'!CU51</f>
        <v>404761.34960652195</v>
      </c>
      <c r="O24" s="90">
        <f>'Schedule 3B_Income_Eastern'!CV51</f>
        <v>501114.47179551068</v>
      </c>
      <c r="P24" s="90">
        <f t="shared" si="46"/>
        <v>1642377.5400535897</v>
      </c>
      <c r="Q24" s="255"/>
      <c r="R24" s="255"/>
      <c r="S24" s="255"/>
      <c r="T24" s="255"/>
      <c r="U24" s="255"/>
      <c r="V24" s="98">
        <f t="shared" si="47"/>
        <v>0</v>
      </c>
      <c r="W24" s="98">
        <f t="shared" si="48"/>
        <v>0</v>
      </c>
      <c r="X24" s="98">
        <f t="shared" si="49"/>
        <v>0</v>
      </c>
      <c r="Y24" s="98">
        <f t="shared" si="50"/>
        <v>0</v>
      </c>
      <c r="Z24" s="98">
        <f t="shared" si="51"/>
        <v>0</v>
      </c>
      <c r="AA24" s="97">
        <f t="shared" si="10"/>
        <v>2765.2433959129421</v>
      </c>
      <c r="AB24" s="97">
        <f t="shared" si="52"/>
        <v>2524.228009352576</v>
      </c>
      <c r="AC24" s="97">
        <f t="shared" si="53"/>
        <v>2503.531366846697</v>
      </c>
      <c r="AD24" s="97">
        <f t="shared" si="54"/>
        <v>2912.9680138854451</v>
      </c>
      <c r="AE24" s="97">
        <f t="shared" si="55"/>
        <v>2685.5221303280923</v>
      </c>
      <c r="AF24" s="91">
        <f t="shared" si="56"/>
        <v>133.55000544381687</v>
      </c>
      <c r="AG24" s="91">
        <f t="shared" si="57"/>
        <v>140.29666674986936</v>
      </c>
      <c r="AH24" s="91">
        <f t="shared" si="58"/>
        <v>134.33831716114236</v>
      </c>
      <c r="AI24" s="91">
        <f t="shared" si="59"/>
        <v>127.96590188853695</v>
      </c>
      <c r="AJ24" s="92">
        <f t="shared" si="60"/>
        <v>133.39648635912846</v>
      </c>
      <c r="AK24" s="91">
        <f t="shared" si="61"/>
        <v>30.774855881471009</v>
      </c>
      <c r="AL24" s="91">
        <f t="shared" si="62"/>
        <v>29.511731319068705</v>
      </c>
      <c r="AM24" s="91">
        <f t="shared" si="63"/>
        <v>28.026682565193322</v>
      </c>
      <c r="AN24" s="91">
        <f t="shared" si="64"/>
        <v>31.063381589109266</v>
      </c>
      <c r="AO24" s="93">
        <f t="shared" si="65"/>
        <v>29.853268018787418</v>
      </c>
    </row>
    <row r="25" spans="1:41">
      <c r="A25" s="619" t="s">
        <v>244</v>
      </c>
      <c r="B25" s="257"/>
      <c r="C25" s="257"/>
      <c r="D25" s="257"/>
      <c r="E25" s="257"/>
      <c r="F25" s="257"/>
      <c r="G25" s="318">
        <v>728</v>
      </c>
      <c r="H25" s="318">
        <v>760</v>
      </c>
      <c r="I25" s="318">
        <v>759</v>
      </c>
      <c r="J25" s="318">
        <v>885</v>
      </c>
      <c r="K25" s="96">
        <f t="shared" si="45"/>
        <v>3132</v>
      </c>
      <c r="L25" s="90">
        <f>'Schedule 3B_Income_Eastern'!CS52</f>
        <v>71378.172161349969</v>
      </c>
      <c r="M25" s="90">
        <f>'Schedule 3B_Income_Eastern'!CT52</f>
        <v>66079.189969164945</v>
      </c>
      <c r="N25" s="90">
        <f>'Schedule 3B_Income_Eastern'!CU52</f>
        <v>85130.842305671846</v>
      </c>
      <c r="O25" s="90">
        <f>'Schedule 3B_Income_Eastern'!CV52</f>
        <v>105817.74198678689</v>
      </c>
      <c r="P25" s="90">
        <f t="shared" si="46"/>
        <v>328405.94642297365</v>
      </c>
      <c r="Q25" s="255"/>
      <c r="R25" s="255"/>
      <c r="S25" s="255"/>
      <c r="T25" s="255"/>
      <c r="U25" s="255"/>
      <c r="V25" s="98">
        <f t="shared" si="47"/>
        <v>0</v>
      </c>
      <c r="W25" s="98">
        <f t="shared" si="48"/>
        <v>0</v>
      </c>
      <c r="X25" s="98">
        <f t="shared" si="49"/>
        <v>0</v>
      </c>
      <c r="Y25" s="98">
        <f t="shared" si="50"/>
        <v>0</v>
      </c>
      <c r="Z25" s="98">
        <f t="shared" si="51"/>
        <v>0</v>
      </c>
      <c r="AA25" s="97">
        <f t="shared" si="10"/>
        <v>725.70194384449246</v>
      </c>
      <c r="AB25" s="97">
        <f t="shared" si="52"/>
        <v>735.30597436104165</v>
      </c>
      <c r="AC25" s="97">
        <f t="shared" si="53"/>
        <v>630.66057332779394</v>
      </c>
      <c r="AD25" s="97">
        <f t="shared" si="54"/>
        <v>658.31886932804366</v>
      </c>
      <c r="AE25" s="97">
        <f t="shared" si="55"/>
        <v>683.15913841679537</v>
      </c>
      <c r="AF25" s="91">
        <f t="shared" si="56"/>
        <v>98.046939782074134</v>
      </c>
      <c r="AG25" s="91">
        <f t="shared" si="57"/>
        <v>86.9463025910065</v>
      </c>
      <c r="AH25" s="91">
        <f t="shared" si="58"/>
        <v>112.16184757005513</v>
      </c>
      <c r="AI25" s="91">
        <f t="shared" si="59"/>
        <v>119.56807004156711</v>
      </c>
      <c r="AJ25" s="92">
        <f t="shared" si="60"/>
        <v>104.85502759354203</v>
      </c>
      <c r="AK25" s="91">
        <f t="shared" si="61"/>
        <v>5.9294045656545915</v>
      </c>
      <c r="AL25" s="91">
        <f t="shared" si="62"/>
        <v>5.3276779786475004</v>
      </c>
      <c r="AM25" s="91">
        <f t="shared" si="63"/>
        <v>5.8946712578362996</v>
      </c>
      <c r="AN25" s="91">
        <f t="shared" si="64"/>
        <v>6.5594930564583986</v>
      </c>
      <c r="AO25" s="93">
        <f t="shared" si="65"/>
        <v>5.9693891924561235</v>
      </c>
    </row>
    <row r="26" spans="1:41">
      <c r="A26" s="619" t="s">
        <v>245</v>
      </c>
      <c r="B26" s="257"/>
      <c r="C26" s="257"/>
      <c r="D26" s="257"/>
      <c r="E26" s="257"/>
      <c r="F26" s="257"/>
      <c r="G26" s="318">
        <v>0</v>
      </c>
      <c r="H26" s="318">
        <v>0</v>
      </c>
      <c r="I26" s="318">
        <v>0</v>
      </c>
      <c r="J26" s="318">
        <v>0</v>
      </c>
      <c r="K26" s="96">
        <f t="shared" si="45"/>
        <v>0</v>
      </c>
      <c r="L26" s="90">
        <f>'Schedule 3B_Income_Eastern'!CS53</f>
        <v>0</v>
      </c>
      <c r="M26" s="90">
        <f>'Schedule 3B_Income_Eastern'!CT53</f>
        <v>0</v>
      </c>
      <c r="N26" s="90">
        <f>'Schedule 3B_Income_Eastern'!CU53</f>
        <v>0</v>
      </c>
      <c r="O26" s="90">
        <f>'Schedule 3B_Income_Eastern'!CV53</f>
        <v>0</v>
      </c>
      <c r="P26" s="90">
        <f t="shared" si="46"/>
        <v>0</v>
      </c>
      <c r="Q26" s="255"/>
      <c r="R26" s="255"/>
      <c r="S26" s="255"/>
      <c r="T26" s="255"/>
      <c r="U26" s="255"/>
      <c r="V26" s="98">
        <f t="shared" si="47"/>
        <v>0</v>
      </c>
      <c r="W26" s="98">
        <f t="shared" si="48"/>
        <v>0</v>
      </c>
      <c r="X26" s="98">
        <f t="shared" si="49"/>
        <v>0</v>
      </c>
      <c r="Y26" s="98">
        <f t="shared" si="50"/>
        <v>0</v>
      </c>
      <c r="Z26" s="98">
        <f t="shared" si="51"/>
        <v>0</v>
      </c>
      <c r="AA26" s="97">
        <f t="shared" si="10"/>
        <v>0</v>
      </c>
      <c r="AB26" s="97">
        <f t="shared" si="52"/>
        <v>0</v>
      </c>
      <c r="AC26" s="97">
        <f t="shared" si="53"/>
        <v>0</v>
      </c>
      <c r="AD26" s="97">
        <f t="shared" si="54"/>
        <v>0</v>
      </c>
      <c r="AE26" s="97">
        <f t="shared" si="55"/>
        <v>0</v>
      </c>
      <c r="AF26" s="91">
        <f t="shared" si="56"/>
        <v>0</v>
      </c>
      <c r="AG26" s="91">
        <f t="shared" si="57"/>
        <v>0</v>
      </c>
      <c r="AH26" s="91">
        <f t="shared" si="58"/>
        <v>0</v>
      </c>
      <c r="AI26" s="91">
        <f t="shared" si="59"/>
        <v>0</v>
      </c>
      <c r="AJ26" s="92">
        <f t="shared" si="60"/>
        <v>0</v>
      </c>
      <c r="AK26" s="91">
        <f t="shared" si="61"/>
        <v>0</v>
      </c>
      <c r="AL26" s="91">
        <f t="shared" si="62"/>
        <v>0</v>
      </c>
      <c r="AM26" s="91">
        <f t="shared" si="63"/>
        <v>0</v>
      </c>
      <c r="AN26" s="91">
        <f t="shared" si="64"/>
        <v>0</v>
      </c>
      <c r="AO26" s="93">
        <f t="shared" si="65"/>
        <v>0</v>
      </c>
    </row>
    <row r="27" spans="1:41">
      <c r="A27" s="619" t="s">
        <v>246</v>
      </c>
      <c r="B27" s="257"/>
      <c r="C27" s="257"/>
      <c r="D27" s="257"/>
      <c r="E27" s="257"/>
      <c r="F27" s="257"/>
      <c r="G27" s="318">
        <v>5416</v>
      </c>
      <c r="H27" s="318">
        <v>5405</v>
      </c>
      <c r="I27" s="318">
        <v>6421</v>
      </c>
      <c r="J27" s="318">
        <v>7974</v>
      </c>
      <c r="K27" s="96">
        <f t="shared" si="45"/>
        <v>25216</v>
      </c>
      <c r="L27" s="90">
        <f>'Schedule 3B_Income_Eastern'!CS54</f>
        <v>380394.10278463532</v>
      </c>
      <c r="M27" s="90">
        <f>'Schedule 3B_Income_Eastern'!CT54</f>
        <v>451821.2104878354</v>
      </c>
      <c r="N27" s="90">
        <f>'Schedule 3B_Income_Eastern'!CU54</f>
        <v>522952.25252295448</v>
      </c>
      <c r="O27" s="90">
        <f>'Schedule 3B_Income_Eastern'!CV54</f>
        <v>681127.4466553214</v>
      </c>
      <c r="P27" s="90">
        <f t="shared" si="46"/>
        <v>2036295.0124507467</v>
      </c>
      <c r="Q27" s="255"/>
      <c r="R27" s="255"/>
      <c r="S27" s="255"/>
      <c r="T27" s="255"/>
      <c r="U27" s="255"/>
      <c r="V27" s="98">
        <f t="shared" si="47"/>
        <v>0</v>
      </c>
      <c r="W27" s="98">
        <f t="shared" si="48"/>
        <v>0</v>
      </c>
      <c r="X27" s="98">
        <f t="shared" si="49"/>
        <v>0</v>
      </c>
      <c r="Y27" s="98">
        <f t="shared" si="50"/>
        <v>0</v>
      </c>
      <c r="Z27" s="98">
        <f t="shared" si="51"/>
        <v>0</v>
      </c>
      <c r="AA27" s="97">
        <f t="shared" si="10"/>
        <v>5398.903472337598</v>
      </c>
      <c r="AB27" s="97">
        <f t="shared" si="52"/>
        <v>5229.3799887124087</v>
      </c>
      <c r="AC27" s="97">
        <f t="shared" si="53"/>
        <v>5335.2721229746576</v>
      </c>
      <c r="AD27" s="97">
        <f t="shared" si="54"/>
        <v>5931.5645921150508</v>
      </c>
      <c r="AE27" s="97">
        <f t="shared" si="55"/>
        <v>5500.1726801781333</v>
      </c>
      <c r="AF27" s="91">
        <f t="shared" si="56"/>
        <v>70.235247929216271</v>
      </c>
      <c r="AG27" s="91">
        <f t="shared" si="57"/>
        <v>83.593193429756781</v>
      </c>
      <c r="AH27" s="91">
        <f t="shared" si="58"/>
        <v>81.444051163830324</v>
      </c>
      <c r="AI27" s="91">
        <f t="shared" si="59"/>
        <v>85.418541090459172</v>
      </c>
      <c r="AJ27" s="92">
        <f t="shared" si="60"/>
        <v>80.754085201885573</v>
      </c>
      <c r="AK27" s="91">
        <f t="shared" si="61"/>
        <v>31.599443660461482</v>
      </c>
      <c r="AL27" s="91">
        <f t="shared" si="62"/>
        <v>36.42838107617797</v>
      </c>
      <c r="AM27" s="91">
        <f t="shared" si="63"/>
        <v>36.210514646375465</v>
      </c>
      <c r="AN27" s="91">
        <f t="shared" si="64"/>
        <v>42.222132820191014</v>
      </c>
      <c r="AO27" s="93">
        <f t="shared" si="65"/>
        <v>37.013451103349027</v>
      </c>
    </row>
    <row r="28" spans="1:41">
      <c r="A28" s="508" t="s">
        <v>228</v>
      </c>
      <c r="B28" s="257"/>
      <c r="C28" s="257"/>
      <c r="D28" s="257"/>
      <c r="E28" s="257"/>
      <c r="F28" s="257"/>
      <c r="G28" s="318">
        <v>0</v>
      </c>
      <c r="H28" s="318">
        <v>0</v>
      </c>
      <c r="I28" s="318">
        <v>0</v>
      </c>
      <c r="J28" s="318">
        <v>0</v>
      </c>
      <c r="K28" s="96">
        <f t="shared" si="1"/>
        <v>0</v>
      </c>
      <c r="L28" s="90">
        <f>'Schedule 3B_Income_Eastern'!CS42</f>
        <v>0</v>
      </c>
      <c r="M28" s="90">
        <f>'Schedule 3B_Income_Eastern'!CT42</f>
        <v>0</v>
      </c>
      <c r="N28" s="90">
        <f>'Schedule 3B_Income_Eastern'!CU42</f>
        <v>0</v>
      </c>
      <c r="O28" s="90">
        <f>'Schedule 3B_Income_Eastern'!CV42</f>
        <v>0</v>
      </c>
      <c r="P28" s="90">
        <f t="shared" ref="P28:P29" si="66">SUM(L28:O28)</f>
        <v>0</v>
      </c>
      <c r="Q28" s="255"/>
      <c r="R28" s="255"/>
      <c r="S28" s="255"/>
      <c r="T28" s="255"/>
      <c r="U28" s="255"/>
      <c r="V28" s="512">
        <f t="shared" ref="V28" si="67">IF(B28=0,0,G28/B28)</f>
        <v>0</v>
      </c>
      <c r="W28" s="512">
        <f t="shared" ref="W28" si="68">IF(C28=0,0,H28/C28)</f>
        <v>0</v>
      </c>
      <c r="X28" s="512">
        <f t="shared" ref="X28" si="69">IF(D28=0,0,I28/D28)</f>
        <v>0</v>
      </c>
      <c r="Y28" s="512">
        <f t="shared" ref="Y28" si="70">IF(E28=0,0,J28/E28)</f>
        <v>0</v>
      </c>
      <c r="Z28" s="512">
        <f t="shared" ref="Z28" si="71">IF(F28=0,0,K28/F28)</f>
        <v>0</v>
      </c>
      <c r="AA28" s="96">
        <f t="shared" si="10"/>
        <v>0</v>
      </c>
      <c r="AB28" s="96">
        <f t="shared" ref="AB28" si="72">IF($C$10=0,0,(H28/$C$10)*12000)</f>
        <v>0</v>
      </c>
      <c r="AC28" s="96">
        <f t="shared" ref="AC28" si="73">IF($D$10=0,0,(I28/$D$10)*12000)</f>
        <v>0</v>
      </c>
      <c r="AD28" s="96">
        <f t="shared" ref="AD28" si="74">IF($E$10=0,0,(J28/$E$10)*12000)</f>
        <v>0</v>
      </c>
      <c r="AE28" s="96">
        <f t="shared" ref="AE28" si="75">IF($F$10=0,0,(K28/$F$10)*12000)</f>
        <v>0</v>
      </c>
      <c r="AF28" s="509">
        <f t="shared" ref="AF28" si="76">IF(G28=0,0,L28/G28)</f>
        <v>0</v>
      </c>
      <c r="AG28" s="509">
        <f t="shared" ref="AG28" si="77">IF(H28=0,0,M28/H28)</f>
        <v>0</v>
      </c>
      <c r="AH28" s="509">
        <f t="shared" ref="AH28" si="78">IF(I28=0,0,N28/I28)</f>
        <v>0</v>
      </c>
      <c r="AI28" s="509">
        <f t="shared" ref="AI28" si="79">IF(J28=0,0,O28/J28)</f>
        <v>0</v>
      </c>
      <c r="AJ28" s="510">
        <f t="shared" ref="AJ28" si="80">IF(K28=0,0,P28/K28)</f>
        <v>0</v>
      </c>
      <c r="AK28" s="509">
        <f t="shared" ref="AK28" si="81">IF(B$10=0,0,L28/B$10)</f>
        <v>0</v>
      </c>
      <c r="AL28" s="509">
        <f t="shared" ref="AL28" si="82">IF(C$10=0,0,M28/C$10)</f>
        <v>0</v>
      </c>
      <c r="AM28" s="509">
        <f t="shared" ref="AM28" si="83">IF(D$10=0,0,N28/D$10)</f>
        <v>0</v>
      </c>
      <c r="AN28" s="509">
        <f t="shared" ref="AN28" si="84">IF(E$10=0,0,O28/E$10)</f>
        <v>0</v>
      </c>
      <c r="AO28" s="511">
        <f t="shared" ref="AO28" si="85">IF(F$10=0,0,P28/F$10)</f>
        <v>0</v>
      </c>
    </row>
    <row r="29" spans="1:41">
      <c r="A29" s="508" t="s">
        <v>1467</v>
      </c>
      <c r="B29" s="257"/>
      <c r="C29" s="257"/>
      <c r="D29" s="257"/>
      <c r="E29" s="257"/>
      <c r="F29" s="257"/>
      <c r="G29" s="318">
        <v>0</v>
      </c>
      <c r="H29" s="318">
        <v>0</v>
      </c>
      <c r="I29" s="318">
        <v>0</v>
      </c>
      <c r="J29" s="318">
        <v>0</v>
      </c>
      <c r="K29" s="96">
        <f>SUM(G29:J29)</f>
        <v>0</v>
      </c>
      <c r="L29" s="90">
        <f>'Schedule 3B_Income_Eastern'!CS44</f>
        <v>5263370.6444063308</v>
      </c>
      <c r="M29" s="90">
        <f>'Schedule 3B_Income_Eastern'!CT44</f>
        <v>5689660.5662308233</v>
      </c>
      <c r="N29" s="90">
        <f>'Schedule 3B_Income_Eastern'!CU44</f>
        <v>6500794.8090727534</v>
      </c>
      <c r="O29" s="90">
        <f>'Schedule 3B_Income_Eastern'!CV44</f>
        <v>8059561.1867043748</v>
      </c>
      <c r="P29" s="90">
        <f t="shared" si="66"/>
        <v>25513387.206414282</v>
      </c>
      <c r="Q29" s="255"/>
      <c r="R29" s="255"/>
      <c r="S29" s="255"/>
      <c r="T29" s="255"/>
      <c r="U29" s="255"/>
      <c r="V29" s="98">
        <f t="shared" si="3"/>
        <v>0</v>
      </c>
      <c r="W29" s="98">
        <f t="shared" si="3"/>
        <v>0</v>
      </c>
      <c r="X29" s="98">
        <f t="shared" si="3"/>
        <v>0</v>
      </c>
      <c r="Y29" s="98">
        <f t="shared" si="3"/>
        <v>0</v>
      </c>
      <c r="Z29" s="98">
        <f t="shared" si="3"/>
        <v>0</v>
      </c>
      <c r="AA29" s="97">
        <f t="shared" si="10"/>
        <v>0</v>
      </c>
      <c r="AB29" s="97">
        <f t="shared" si="11"/>
        <v>0</v>
      </c>
      <c r="AC29" s="97">
        <f t="shared" si="12"/>
        <v>0</v>
      </c>
      <c r="AD29" s="97">
        <f t="shared" si="13"/>
        <v>0</v>
      </c>
      <c r="AE29" s="97">
        <f t="shared" si="14"/>
        <v>0</v>
      </c>
      <c r="AF29" s="91">
        <f t="shared" si="15"/>
        <v>0</v>
      </c>
      <c r="AG29" s="91">
        <f t="shared" si="16"/>
        <v>0</v>
      </c>
      <c r="AH29" s="91">
        <f t="shared" si="17"/>
        <v>0</v>
      </c>
      <c r="AI29" s="91">
        <f t="shared" si="18"/>
        <v>0</v>
      </c>
      <c r="AJ29" s="92">
        <f t="shared" si="19"/>
        <v>0</v>
      </c>
      <c r="AK29" s="91">
        <f t="shared" si="20"/>
        <v>437.22965977789755</v>
      </c>
      <c r="AL29" s="91">
        <f t="shared" si="21"/>
        <v>458.73261035481926</v>
      </c>
      <c r="AM29" s="91">
        <f t="shared" si="22"/>
        <v>450.13120129294788</v>
      </c>
      <c r="AN29" s="91">
        <f t="shared" si="23"/>
        <v>499.60086701614028</v>
      </c>
      <c r="AO29" s="93">
        <f t="shared" si="24"/>
        <v>463.75328921956344</v>
      </c>
    </row>
    <row r="30" spans="1:41">
      <c r="A30" s="508" t="s">
        <v>1468</v>
      </c>
      <c r="B30" s="257"/>
      <c r="C30" s="257"/>
      <c r="D30" s="257"/>
      <c r="E30" s="257"/>
      <c r="F30" s="257"/>
      <c r="G30" s="318">
        <v>45</v>
      </c>
      <c r="H30" s="318">
        <v>32</v>
      </c>
      <c r="I30" s="318">
        <v>38</v>
      </c>
      <c r="J30" s="318">
        <v>40</v>
      </c>
      <c r="K30" s="96">
        <f t="shared" ref="K30" si="86">SUM(G30:J30)</f>
        <v>155</v>
      </c>
      <c r="L30" s="90">
        <f>'Schedule 3B_Income_Eastern'!CS46</f>
        <v>67049.450991432779</v>
      </c>
      <c r="M30" s="90">
        <f>'Schedule 3B_Income_Eastern'!CT46</f>
        <v>56575.849893444545</v>
      </c>
      <c r="N30" s="90">
        <f>'Schedule 3B_Income_Eastern'!CU46</f>
        <v>53965.154111192627</v>
      </c>
      <c r="O30" s="90">
        <f>'Schedule 3B_Income_Eastern'!CV46</f>
        <v>48219.28074165649</v>
      </c>
      <c r="P30" s="90">
        <f>SUM(L30:O30)</f>
        <v>225809.73573772644</v>
      </c>
      <c r="Q30" s="255"/>
      <c r="R30" s="255"/>
      <c r="S30" s="255"/>
      <c r="T30" s="255"/>
      <c r="U30" s="255"/>
      <c r="V30" s="98">
        <f t="shared" si="3"/>
        <v>0</v>
      </c>
      <c r="W30" s="98">
        <f t="shared" si="3"/>
        <v>0</v>
      </c>
      <c r="X30" s="98">
        <f t="shared" si="3"/>
        <v>0</v>
      </c>
      <c r="Y30" s="98">
        <f t="shared" si="3"/>
        <v>0</v>
      </c>
      <c r="Z30" s="98">
        <f t="shared" si="3"/>
        <v>0</v>
      </c>
      <c r="AA30" s="97">
        <f t="shared" si="10"/>
        <v>44.857949825552417</v>
      </c>
      <c r="AB30" s="97">
        <f t="shared" si="11"/>
        <v>30.960251552043861</v>
      </c>
      <c r="AC30" s="97">
        <f t="shared" si="12"/>
        <v>31.574574158703779</v>
      </c>
      <c r="AD30" s="97">
        <f t="shared" si="13"/>
        <v>29.754525167369206</v>
      </c>
      <c r="AE30" s="97">
        <f t="shared" si="14"/>
        <v>33.808961192402073</v>
      </c>
      <c r="AF30" s="91">
        <f t="shared" ref="AF30" si="87">IF(G30=0,0,L30/G30)</f>
        <v>1489.9877998096174</v>
      </c>
      <c r="AG30" s="91">
        <f t="shared" ref="AG30" si="88">IF(H30=0,0,M30/H30)</f>
        <v>1767.995309170142</v>
      </c>
      <c r="AH30" s="91">
        <f t="shared" ref="AH30" si="89">IF(I30=0,0,N30/I30)</f>
        <v>1420.1356345050692</v>
      </c>
      <c r="AI30" s="91">
        <f t="shared" ref="AI30" si="90">IF(J30=0,0,O30/J30)</f>
        <v>1205.4820185414123</v>
      </c>
      <c r="AJ30" s="92">
        <f t="shared" ref="AJ30" si="91">IF(K30=0,0,P30/K30)</f>
        <v>1456.8370047595254</v>
      </c>
      <c r="AK30" s="91">
        <f t="shared" si="20"/>
        <v>5.5698164970454211</v>
      </c>
      <c r="AL30" s="91">
        <f t="shared" si="21"/>
        <v>4.5614649595617625</v>
      </c>
      <c r="AM30" s="91">
        <f t="shared" si="22"/>
        <v>3.7366814922581795</v>
      </c>
      <c r="AN30" s="91">
        <f t="shared" si="23"/>
        <v>2.9890454216251232</v>
      </c>
      <c r="AO30" s="93">
        <f t="shared" si="24"/>
        <v>4.1045121464641721</v>
      </c>
    </row>
    <row r="31" spans="1:41">
      <c r="A31" s="619" t="s">
        <v>248</v>
      </c>
      <c r="B31" s="257"/>
      <c r="C31" s="257"/>
      <c r="D31" s="257"/>
      <c r="E31" s="257"/>
      <c r="F31" s="257"/>
      <c r="G31" s="318">
        <v>1541</v>
      </c>
      <c r="H31" s="318">
        <v>1404</v>
      </c>
      <c r="I31" s="318">
        <v>1449</v>
      </c>
      <c r="J31" s="318">
        <v>2276</v>
      </c>
      <c r="K31" s="96">
        <f t="shared" ref="K31:K32" si="92">SUM(G31:J31)</f>
        <v>6670</v>
      </c>
      <c r="L31" s="90">
        <f>'Schedule 3B_Income_Eastern'!CS56</f>
        <v>317556.83907525043</v>
      </c>
      <c r="M31" s="90">
        <f>'Schedule 3B_Income_Eastern'!CT56</f>
        <v>337872.33005931089</v>
      </c>
      <c r="N31" s="90">
        <f>'Schedule 3B_Income_Eastern'!CU56</f>
        <v>309731.32815908024</v>
      </c>
      <c r="O31" s="90">
        <f>'Schedule 3B_Income_Eastern'!CV56</f>
        <v>441962.5938115858</v>
      </c>
      <c r="P31" s="90">
        <f t="shared" ref="P31:P32" si="93">SUM(L31:O31)</f>
        <v>1407123.0911052274</v>
      </c>
      <c r="Q31" s="255"/>
      <c r="R31" s="255"/>
      <c r="S31" s="255"/>
      <c r="T31" s="255"/>
      <c r="U31" s="255"/>
      <c r="V31" s="98">
        <f t="shared" ref="V31:V32" si="94">IF(B31=0,0,G31/B31)</f>
        <v>0</v>
      </c>
      <c r="W31" s="98">
        <f t="shared" ref="W31:W32" si="95">IF(C31=0,0,H31/C31)</f>
        <v>0</v>
      </c>
      <c r="X31" s="98">
        <f t="shared" ref="X31:X32" si="96">IF(D31=0,0,I31/D31)</f>
        <v>0</v>
      </c>
      <c r="Y31" s="98">
        <f t="shared" ref="Y31:Y32" si="97">IF(E31=0,0,J31/E31)</f>
        <v>0</v>
      </c>
      <c r="Z31" s="98">
        <f t="shared" ref="Z31:Z32" si="98">IF(F31=0,0,K31/F31)</f>
        <v>0</v>
      </c>
      <c r="AA31" s="97">
        <f t="shared" si="10"/>
        <v>1536.1355706928064</v>
      </c>
      <c r="AB31" s="97">
        <f t="shared" si="11"/>
        <v>1358.3810368459244</v>
      </c>
      <c r="AC31" s="97">
        <f t="shared" si="12"/>
        <v>1203.9883672621522</v>
      </c>
      <c r="AD31" s="97">
        <f t="shared" si="13"/>
        <v>1693.0324820233077</v>
      </c>
      <c r="AE31" s="97">
        <f t="shared" si="14"/>
        <v>1454.8759429246568</v>
      </c>
      <c r="AF31" s="91">
        <f t="shared" ref="AF31:AF32" si="99">IF(G31=0,0,L31/G31)</f>
        <v>206.07192671982506</v>
      </c>
      <c r="AG31" s="91">
        <f t="shared" ref="AG31:AG32" si="100">IF(H31=0,0,M31/H31)</f>
        <v>240.64980773455193</v>
      </c>
      <c r="AH31" s="91">
        <f t="shared" ref="AH31:AH32" si="101">IF(I31=0,0,N31/I31)</f>
        <v>213.75522992345083</v>
      </c>
      <c r="AI31" s="91">
        <f t="shared" ref="AI31:AI32" si="102">IF(J31=0,0,O31/J31)</f>
        <v>194.18391643742785</v>
      </c>
      <c r="AJ31" s="92">
        <f t="shared" ref="AJ31:AJ32" si="103">IF(K31=0,0,P31/K31)</f>
        <v>210.96298217469675</v>
      </c>
      <c r="AK31" s="91">
        <f t="shared" si="20"/>
        <v>26.37953472962705</v>
      </c>
      <c r="AL31" s="91">
        <f t="shared" si="21"/>
        <v>27.241177945602747</v>
      </c>
      <c r="AM31" s="91">
        <f t="shared" si="22"/>
        <v>21.446567522440123</v>
      </c>
      <c r="AN31" s="91">
        <f t="shared" si="23"/>
        <v>27.396639834588754</v>
      </c>
      <c r="AO31" s="93">
        <f t="shared" si="24"/>
        <v>25.57708063446746</v>
      </c>
    </row>
    <row r="32" spans="1:41">
      <c r="A32" s="619" t="s">
        <v>247</v>
      </c>
      <c r="B32" s="257"/>
      <c r="C32" s="257"/>
      <c r="D32" s="257"/>
      <c r="E32" s="257"/>
      <c r="F32" s="257"/>
      <c r="G32" s="318">
        <v>146732</v>
      </c>
      <c r="H32" s="318">
        <v>178750</v>
      </c>
      <c r="I32" s="318">
        <v>193819</v>
      </c>
      <c r="J32" s="318">
        <v>194190</v>
      </c>
      <c r="K32" s="96">
        <f t="shared" si="92"/>
        <v>713491</v>
      </c>
      <c r="L32" s="90">
        <f>'Schedule 3B_Income_Eastern'!CS55</f>
        <v>780746.59979092469</v>
      </c>
      <c r="M32" s="90">
        <f>'Schedule 3B_Income_Eastern'!CT55</f>
        <v>871218.43895259011</v>
      </c>
      <c r="N32" s="90">
        <f>'Schedule 3B_Income_Eastern'!CU55</f>
        <v>1003992.5679348293</v>
      </c>
      <c r="O32" s="90">
        <f>'Schedule 3B_Income_Eastern'!CV55</f>
        <v>1066986.7468127129</v>
      </c>
      <c r="P32" s="90">
        <f t="shared" si="93"/>
        <v>3722944.3534910572</v>
      </c>
      <c r="Q32" s="255"/>
      <c r="R32" s="255"/>
      <c r="S32" s="255"/>
      <c r="T32" s="255"/>
      <c r="U32" s="255"/>
      <c r="V32" s="98">
        <f t="shared" si="94"/>
        <v>0</v>
      </c>
      <c r="W32" s="98">
        <f t="shared" si="95"/>
        <v>0</v>
      </c>
      <c r="X32" s="98">
        <f t="shared" si="96"/>
        <v>0</v>
      </c>
      <c r="Y32" s="98">
        <f t="shared" si="97"/>
        <v>0</v>
      </c>
      <c r="Z32" s="98">
        <f t="shared" si="98"/>
        <v>0</v>
      </c>
      <c r="AA32" s="97">
        <f t="shared" si="10"/>
        <v>146268.81541784349</v>
      </c>
      <c r="AB32" s="97">
        <f t="shared" si="11"/>
        <v>172942.030153995</v>
      </c>
      <c r="AC32" s="97">
        <f t="shared" si="12"/>
        <v>161046.11549646864</v>
      </c>
      <c r="AD32" s="97">
        <f t="shared" si="13"/>
        <v>144450.78105628566</v>
      </c>
      <c r="AE32" s="97">
        <f t="shared" si="14"/>
        <v>155628.31954921386</v>
      </c>
      <c r="AF32" s="91">
        <f t="shared" si="99"/>
        <v>5.3209020512970904</v>
      </c>
      <c r="AG32" s="91">
        <f t="shared" si="100"/>
        <v>4.8739493088256793</v>
      </c>
      <c r="AH32" s="91">
        <f t="shared" si="101"/>
        <v>5.1800523577916993</v>
      </c>
      <c r="AI32" s="91">
        <f t="shared" si="102"/>
        <v>5.4945504238771967</v>
      </c>
      <c r="AJ32" s="92">
        <f t="shared" si="103"/>
        <v>5.2179275610919511</v>
      </c>
      <c r="AK32" s="91">
        <f t="shared" si="20"/>
        <v>64.856836666466577</v>
      </c>
      <c r="AL32" s="91">
        <f t="shared" si="21"/>
        <v>70.242557361331137</v>
      </c>
      <c r="AM32" s="91">
        <f t="shared" si="22"/>
        <v>69.51894252422305</v>
      </c>
      <c r="AN32" s="91">
        <f t="shared" si="23"/>
        <v>66.141008356850534</v>
      </c>
      <c r="AO32" s="93">
        <f t="shared" si="24"/>
        <v>67.671441488522348</v>
      </c>
    </row>
    <row r="33" spans="1:44" ht="12.95" thickBot="1">
      <c r="A33" s="620" t="s">
        <v>1469</v>
      </c>
      <c r="B33" s="258"/>
      <c r="C33" s="258"/>
      <c r="D33" s="258"/>
      <c r="E33" s="258"/>
      <c r="F33" s="258"/>
      <c r="G33" s="319">
        <v>3004</v>
      </c>
      <c r="H33" s="319">
        <v>3320</v>
      </c>
      <c r="I33" s="319">
        <v>3551</v>
      </c>
      <c r="J33" s="319">
        <v>3980</v>
      </c>
      <c r="K33" s="248">
        <f t="shared" ref="K33" si="104">SUM(G33:J33)</f>
        <v>13855</v>
      </c>
      <c r="L33" s="249">
        <f>+'Schedule 3B_Income_Eastern'!CS39+'Schedule 3B_Income_Eastern'!CS41+'Schedule 3B_Income_Eastern'!CS47+'Schedule 3B_Income_Eastern'!CS54+SUM('Schedule 3B_Income_Eastern'!CS57:CS60)</f>
        <v>2140254.8111921516</v>
      </c>
      <c r="M33" s="249">
        <f>+'Schedule 3B_Income_Eastern'!CT39+'Schedule 3B_Income_Eastern'!CT41+'Schedule 3B_Income_Eastern'!CT47+'Schedule 3B_Income_Eastern'!CT54+SUM('Schedule 3B_Income_Eastern'!CT57:CT60)</f>
        <v>2290381.0940318964</v>
      </c>
      <c r="N33" s="249">
        <f>+'Schedule 3B_Income_Eastern'!CU39+'Schedule 3B_Income_Eastern'!CU41+'Schedule 3B_Income_Eastern'!CU47+'Schedule 3B_Income_Eastern'!CU54+SUM('Schedule 3B_Income_Eastern'!CU57:CU60)</f>
        <v>2409950.9158907351</v>
      </c>
      <c r="O33" s="249">
        <f>+'Schedule 3B_Income_Eastern'!CV39+'Schedule 3B_Income_Eastern'!CV41+'Schedule 3B_Income_Eastern'!CV47+'Schedule 3B_Income_Eastern'!CV54+SUM('Schedule 3B_Income_Eastern'!CV57:CV60)</f>
        <v>2889438.1555362376</v>
      </c>
      <c r="P33" s="249">
        <f t="shared" ref="P33" si="105">SUM(L33:O33)</f>
        <v>9730024.9766510203</v>
      </c>
      <c r="Q33" s="256"/>
      <c r="R33" s="256"/>
      <c r="S33" s="256"/>
      <c r="T33" s="256"/>
      <c r="U33" s="256"/>
      <c r="V33" s="251">
        <f t="shared" ref="V33" si="106">IF(B33=0,0,G33/B33)</f>
        <v>0</v>
      </c>
      <c r="W33" s="251">
        <f t="shared" ref="W33" si="107">IF(C33=0,0,H33/C33)</f>
        <v>0</v>
      </c>
      <c r="X33" s="251">
        <f t="shared" ref="X33" si="108">IF(D33=0,0,I33/D33)</f>
        <v>0</v>
      </c>
      <c r="Y33" s="251">
        <f t="shared" ref="Y33" si="109">IF(E33=0,0,J33/E33)</f>
        <v>0</v>
      </c>
      <c r="Z33" s="251">
        <f t="shared" ref="Z33" si="110">IF(F33=0,0,K33/F33)</f>
        <v>0</v>
      </c>
      <c r="AA33" s="250">
        <f t="shared" si="10"/>
        <v>2994.5173616879879</v>
      </c>
      <c r="AB33" s="250">
        <f>IF($C$10=0,0,(H33/$C$10)*12000)</f>
        <v>3212.1260985245508</v>
      </c>
      <c r="AC33" s="250">
        <f>IF($D$10=0,0,(I33/$D$10)*12000)</f>
        <v>2950.56086414624</v>
      </c>
      <c r="AD33" s="250">
        <f>IF($E$10=0,0,(J33/$E$10)*12000)</f>
        <v>2960.5752541532361</v>
      </c>
      <c r="AE33" s="250">
        <f>IF($F$10=0,0,(K33/$F$10)*12000)</f>
        <v>3022.0848859401976</v>
      </c>
      <c r="AF33" s="252">
        <f t="shared" si="15"/>
        <v>712.46831264718764</v>
      </c>
      <c r="AG33" s="252">
        <f t="shared" si="16"/>
        <v>689.87382350358325</v>
      </c>
      <c r="AH33" s="252">
        <f t="shared" si="17"/>
        <v>678.66823877519994</v>
      </c>
      <c r="AI33" s="252">
        <f t="shared" si="18"/>
        <v>725.98948631563758</v>
      </c>
      <c r="AJ33" s="253">
        <f t="shared" si="19"/>
        <v>702.27535017329626</v>
      </c>
      <c r="AK33" s="252">
        <f>IF(B$10=0,0,L33/B$10)</f>
        <v>177.79156098954573</v>
      </c>
      <c r="AL33" s="252">
        <f>IF(C$10=0,0,M33/C$10)</f>
        <v>184.66347609706494</v>
      </c>
      <c r="AM33" s="252">
        <f>IF(D$10=0,0,N33/D$10)</f>
        <v>166.87099542243007</v>
      </c>
      <c r="AN33" s="252">
        <f>IF(E$10=0,0,O33/E$10)</f>
        <v>179.11220899679131</v>
      </c>
      <c r="AO33" s="254">
        <f>IF(F$10=0,0,P33/F$10)</f>
        <v>176.86131012725656</v>
      </c>
      <c r="AR33" s="312"/>
    </row>
    <row r="34" spans="1:44" ht="13.5" thickBot="1">
      <c r="A34" s="609" t="s">
        <v>53</v>
      </c>
      <c r="B34" s="610">
        <f>SUM(B15:B33)</f>
        <v>1145</v>
      </c>
      <c r="C34" s="610">
        <f t="shared" ref="C34:P34" si="111">SUM(C15:C33)</f>
        <v>1345</v>
      </c>
      <c r="D34" s="610">
        <f t="shared" si="111"/>
        <v>1562</v>
      </c>
      <c r="E34" s="610">
        <f t="shared" si="111"/>
        <v>1494</v>
      </c>
      <c r="F34" s="610">
        <f t="shared" si="111"/>
        <v>5546</v>
      </c>
      <c r="G34" s="610">
        <f t="shared" si="111"/>
        <v>269828</v>
      </c>
      <c r="H34" s="610">
        <f t="shared" si="111"/>
        <v>301688</v>
      </c>
      <c r="I34" s="610">
        <f t="shared" si="111"/>
        <v>332772</v>
      </c>
      <c r="J34" s="610">
        <f t="shared" si="111"/>
        <v>349322</v>
      </c>
      <c r="K34" s="611">
        <f t="shared" si="111"/>
        <v>1253610</v>
      </c>
      <c r="L34" s="612">
        <f t="shared" si="111"/>
        <v>24081220.020274218</v>
      </c>
      <c r="M34" s="612">
        <f t="shared" si="111"/>
        <v>26300429.069265783</v>
      </c>
      <c r="N34" s="612">
        <f t="shared" si="111"/>
        <v>30683757.603415199</v>
      </c>
      <c r="O34" s="612">
        <f t="shared" si="111"/>
        <v>35732817.238170564</v>
      </c>
      <c r="P34" s="612">
        <f t="shared" si="111"/>
        <v>116798223.93112579</v>
      </c>
      <c r="Q34" s="615"/>
      <c r="R34" s="615"/>
      <c r="S34" s="615"/>
      <c r="T34" s="615"/>
      <c r="U34" s="615"/>
      <c r="V34" s="615"/>
      <c r="W34" s="615"/>
      <c r="X34" s="615"/>
      <c r="Y34" s="615"/>
      <c r="Z34" s="615"/>
      <c r="AA34" s="613">
        <f t="shared" ref="AA34" si="112">IF($B$10=0,0,(G34/$B$10)*12000)</f>
        <v>268976.24190064793</v>
      </c>
      <c r="AB34" s="613">
        <f>IF($C$10=0,0,(H34/$C$10)*12000)</f>
        <v>291885.51156978146</v>
      </c>
      <c r="AC34" s="613">
        <f>IF($D$10=0,0,(I34/$D$10)*12000)</f>
        <v>276503.5313668467</v>
      </c>
      <c r="AD34" s="613">
        <f>IF($E$10=0,0,(J34/$E$10)*12000)</f>
        <v>259847.75601289363</v>
      </c>
      <c r="AE34" s="613">
        <f>IF($F$10=0,0,(K34/$F$10)*12000)</f>
        <v>273440.33445423975</v>
      </c>
      <c r="AF34" s="614">
        <f t="shared" ref="AF34" si="113">IF(G34=0,0,L34/G34)</f>
        <v>89.246557141120334</v>
      </c>
      <c r="AG34" s="614">
        <f t="shared" ref="AG34" si="114">IF(H34=0,0,M34/H34)</f>
        <v>87.177577726876052</v>
      </c>
      <c r="AH34" s="614">
        <f t="shared" ref="AH34" si="115">IF(I34=0,0,N34/I34)</f>
        <v>92.206548638152242</v>
      </c>
      <c r="AI34" s="614">
        <f t="shared" ref="AI34" si="116">IF(J34=0,0,O34/J34)</f>
        <v>102.29191759514306</v>
      </c>
      <c r="AJ34" s="614">
        <f t="shared" ref="AJ34" si="117">IF(K34=0,0,P34/K34)</f>
        <v>93.169505612691182</v>
      </c>
      <c r="AK34" s="616"/>
      <c r="AL34" s="616"/>
      <c r="AM34" s="616"/>
      <c r="AN34" s="616"/>
      <c r="AO34" s="617"/>
    </row>
  </sheetData>
  <sheetProtection formatColumns="0"/>
  <mergeCells count="1">
    <mergeCell ref="D1:E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R34"/>
  <sheetViews>
    <sheetView zoomScale="60" zoomScaleNormal="60" workbookViewId="0">
      <selection activeCell="G15" sqref="G15:J33"/>
    </sheetView>
  </sheetViews>
  <sheetFormatPr defaultRowHeight="12.6"/>
  <cols>
    <col min="1" max="1" width="52.42578125" style="312" bestFit="1" customWidth="1"/>
    <col min="2" max="11" width="12.42578125" style="320" customWidth="1"/>
    <col min="12" max="16" width="16.42578125" style="321" customWidth="1"/>
    <col min="17" max="21" width="8.7109375" style="322"/>
    <col min="22" max="26" width="13" style="322" customWidth="1"/>
    <col min="27" max="31" width="13.42578125" style="322" customWidth="1"/>
    <col min="32" max="36" width="15.42578125" style="311" customWidth="1"/>
    <col min="37" max="41" width="12.5703125" style="311" customWidth="1"/>
    <col min="42" max="43" width="8.7109375" style="312"/>
    <col min="44" max="44" width="8.7109375" style="313"/>
    <col min="45" max="287" width="8.7109375" style="312"/>
    <col min="288" max="288" width="11.42578125" style="312" customWidth="1"/>
    <col min="289" max="289" width="39.42578125" style="312" customWidth="1"/>
    <col min="290" max="291" width="12.42578125" style="312" customWidth="1"/>
    <col min="292" max="292" width="16.42578125" style="312" customWidth="1"/>
    <col min="293" max="293" width="8.7109375" style="312"/>
    <col min="294" max="294" width="13" style="312" customWidth="1"/>
    <col min="295" max="295" width="13.42578125" style="312" bestFit="1" customWidth="1"/>
    <col min="296" max="296" width="15.42578125" style="312" bestFit="1" customWidth="1"/>
    <col min="297" max="297" width="12.5703125" style="312" bestFit="1" customWidth="1"/>
    <col min="298" max="543" width="8.7109375" style="312"/>
    <col min="544" max="544" width="11.42578125" style="312" customWidth="1"/>
    <col min="545" max="545" width="39.42578125" style="312" customWidth="1"/>
    <col min="546" max="547" width="12.42578125" style="312" customWidth="1"/>
    <col min="548" max="548" width="16.42578125" style="312" customWidth="1"/>
    <col min="549" max="549" width="8.7109375" style="312"/>
    <col min="550" max="550" width="13" style="312" customWidth="1"/>
    <col min="551" max="551" width="13.42578125" style="312" bestFit="1" customWidth="1"/>
    <col min="552" max="552" width="15.42578125" style="312" bestFit="1" customWidth="1"/>
    <col min="553" max="553" width="12.5703125" style="312" bestFit="1" customWidth="1"/>
    <col min="554" max="799" width="8.7109375" style="312"/>
    <col min="800" max="800" width="11.42578125" style="312" customWidth="1"/>
    <col min="801" max="801" width="39.42578125" style="312" customWidth="1"/>
    <col min="802" max="803" width="12.42578125" style="312" customWidth="1"/>
    <col min="804" max="804" width="16.42578125" style="312" customWidth="1"/>
    <col min="805" max="805" width="8.7109375" style="312"/>
    <col min="806" max="806" width="13" style="312" customWidth="1"/>
    <col min="807" max="807" width="13.42578125" style="312" bestFit="1" customWidth="1"/>
    <col min="808" max="808" width="15.42578125" style="312" bestFit="1" customWidth="1"/>
    <col min="809" max="809" width="12.5703125" style="312" bestFit="1" customWidth="1"/>
    <col min="810" max="1055" width="8.7109375" style="312"/>
    <col min="1056" max="1056" width="11.42578125" style="312" customWidth="1"/>
    <col min="1057" max="1057" width="39.42578125" style="312" customWidth="1"/>
    <col min="1058" max="1059" width="12.42578125" style="312" customWidth="1"/>
    <col min="1060" max="1060" width="16.42578125" style="312" customWidth="1"/>
    <col min="1061" max="1061" width="8.7109375" style="312"/>
    <col min="1062" max="1062" width="13" style="312" customWidth="1"/>
    <col min="1063" max="1063" width="13.42578125" style="312" bestFit="1" customWidth="1"/>
    <col min="1064" max="1064" width="15.42578125" style="312" bestFit="1" customWidth="1"/>
    <col min="1065" max="1065" width="12.5703125" style="312" bestFit="1" customWidth="1"/>
    <col min="1066" max="1311" width="8.7109375" style="312"/>
    <col min="1312" max="1312" width="11.42578125" style="312" customWidth="1"/>
    <col min="1313" max="1313" width="39.42578125" style="312" customWidth="1"/>
    <col min="1314" max="1315" width="12.42578125" style="312" customWidth="1"/>
    <col min="1316" max="1316" width="16.42578125" style="312" customWidth="1"/>
    <col min="1317" max="1317" width="8.7109375" style="312"/>
    <col min="1318" max="1318" width="13" style="312" customWidth="1"/>
    <col min="1319" max="1319" width="13.42578125" style="312" bestFit="1" customWidth="1"/>
    <col min="1320" max="1320" width="15.42578125" style="312" bestFit="1" customWidth="1"/>
    <col min="1321" max="1321" width="12.5703125" style="312" bestFit="1" customWidth="1"/>
    <col min="1322" max="1567" width="8.7109375" style="312"/>
    <col min="1568" max="1568" width="11.42578125" style="312" customWidth="1"/>
    <col min="1569" max="1569" width="39.42578125" style="312" customWidth="1"/>
    <col min="1570" max="1571" width="12.42578125" style="312" customWidth="1"/>
    <col min="1572" max="1572" width="16.42578125" style="312" customWidth="1"/>
    <col min="1573" max="1573" width="8.7109375" style="312"/>
    <col min="1574" max="1574" width="13" style="312" customWidth="1"/>
    <col min="1575" max="1575" width="13.42578125" style="312" bestFit="1" customWidth="1"/>
    <col min="1576" max="1576" width="15.42578125" style="312" bestFit="1" customWidth="1"/>
    <col min="1577" max="1577" width="12.5703125" style="312" bestFit="1" customWidth="1"/>
    <col min="1578" max="1823" width="8.7109375" style="312"/>
    <col min="1824" max="1824" width="11.42578125" style="312" customWidth="1"/>
    <col min="1825" max="1825" width="39.42578125" style="312" customWidth="1"/>
    <col min="1826" max="1827" width="12.42578125" style="312" customWidth="1"/>
    <col min="1828" max="1828" width="16.42578125" style="312" customWidth="1"/>
    <col min="1829" max="1829" width="8.7109375" style="312"/>
    <col min="1830" max="1830" width="13" style="312" customWidth="1"/>
    <col min="1831" max="1831" width="13.42578125" style="312" bestFit="1" customWidth="1"/>
    <col min="1832" max="1832" width="15.42578125" style="312" bestFit="1" customWidth="1"/>
    <col min="1833" max="1833" width="12.5703125" style="312" bestFit="1" customWidth="1"/>
    <col min="1834" max="2079" width="8.7109375" style="312"/>
    <col min="2080" max="2080" width="11.42578125" style="312" customWidth="1"/>
    <col min="2081" max="2081" width="39.42578125" style="312" customWidth="1"/>
    <col min="2082" max="2083" width="12.42578125" style="312" customWidth="1"/>
    <col min="2084" max="2084" width="16.42578125" style="312" customWidth="1"/>
    <col min="2085" max="2085" width="8.7109375" style="312"/>
    <col min="2086" max="2086" width="13" style="312" customWidth="1"/>
    <col min="2087" max="2087" width="13.42578125" style="312" bestFit="1" customWidth="1"/>
    <col min="2088" max="2088" width="15.42578125" style="312" bestFit="1" customWidth="1"/>
    <col min="2089" max="2089" width="12.5703125" style="312" bestFit="1" customWidth="1"/>
    <col min="2090" max="2335" width="8.7109375" style="312"/>
    <col min="2336" max="2336" width="11.42578125" style="312" customWidth="1"/>
    <col min="2337" max="2337" width="39.42578125" style="312" customWidth="1"/>
    <col min="2338" max="2339" width="12.42578125" style="312" customWidth="1"/>
    <col min="2340" max="2340" width="16.42578125" style="312" customWidth="1"/>
    <col min="2341" max="2341" width="8.7109375" style="312"/>
    <col min="2342" max="2342" width="13" style="312" customWidth="1"/>
    <col min="2343" max="2343" width="13.42578125" style="312" bestFit="1" customWidth="1"/>
    <col min="2344" max="2344" width="15.42578125" style="312" bestFit="1" customWidth="1"/>
    <col min="2345" max="2345" width="12.5703125" style="312" bestFit="1" customWidth="1"/>
    <col min="2346" max="2591" width="8.7109375" style="312"/>
    <col min="2592" max="2592" width="11.42578125" style="312" customWidth="1"/>
    <col min="2593" max="2593" width="39.42578125" style="312" customWidth="1"/>
    <col min="2594" max="2595" width="12.42578125" style="312" customWidth="1"/>
    <col min="2596" max="2596" width="16.42578125" style="312" customWidth="1"/>
    <col min="2597" max="2597" width="8.7109375" style="312"/>
    <col min="2598" max="2598" width="13" style="312" customWidth="1"/>
    <col min="2599" max="2599" width="13.42578125" style="312" bestFit="1" customWidth="1"/>
    <col min="2600" max="2600" width="15.42578125" style="312" bestFit="1" customWidth="1"/>
    <col min="2601" max="2601" width="12.5703125" style="312" bestFit="1" customWidth="1"/>
    <col min="2602" max="2847" width="8.7109375" style="312"/>
    <col min="2848" max="2848" width="11.42578125" style="312" customWidth="1"/>
    <col min="2849" max="2849" width="39.42578125" style="312" customWidth="1"/>
    <col min="2850" max="2851" width="12.42578125" style="312" customWidth="1"/>
    <col min="2852" max="2852" width="16.42578125" style="312" customWidth="1"/>
    <col min="2853" max="2853" width="8.7109375" style="312"/>
    <col min="2854" max="2854" width="13" style="312" customWidth="1"/>
    <col min="2855" max="2855" width="13.42578125" style="312" bestFit="1" customWidth="1"/>
    <col min="2856" max="2856" width="15.42578125" style="312" bestFit="1" customWidth="1"/>
    <col min="2857" max="2857" width="12.5703125" style="312" bestFit="1" customWidth="1"/>
    <col min="2858" max="3103" width="8.7109375" style="312"/>
    <col min="3104" max="3104" width="11.42578125" style="312" customWidth="1"/>
    <col min="3105" max="3105" width="39.42578125" style="312" customWidth="1"/>
    <col min="3106" max="3107" width="12.42578125" style="312" customWidth="1"/>
    <col min="3108" max="3108" width="16.42578125" style="312" customWidth="1"/>
    <col min="3109" max="3109" width="8.7109375" style="312"/>
    <col min="3110" max="3110" width="13" style="312" customWidth="1"/>
    <col min="3111" max="3111" width="13.42578125" style="312" bestFit="1" customWidth="1"/>
    <col min="3112" max="3112" width="15.42578125" style="312" bestFit="1" customWidth="1"/>
    <col min="3113" max="3113" width="12.5703125" style="312" bestFit="1" customWidth="1"/>
    <col min="3114" max="3359" width="8.7109375" style="312"/>
    <col min="3360" max="3360" width="11.42578125" style="312" customWidth="1"/>
    <col min="3361" max="3361" width="39.42578125" style="312" customWidth="1"/>
    <col min="3362" max="3363" width="12.42578125" style="312" customWidth="1"/>
    <col min="3364" max="3364" width="16.42578125" style="312" customWidth="1"/>
    <col min="3365" max="3365" width="8.7109375" style="312"/>
    <col min="3366" max="3366" width="13" style="312" customWidth="1"/>
    <col min="3367" max="3367" width="13.42578125" style="312" bestFit="1" customWidth="1"/>
    <col min="3368" max="3368" width="15.42578125" style="312" bestFit="1" customWidth="1"/>
    <col min="3369" max="3369" width="12.5703125" style="312" bestFit="1" customWidth="1"/>
    <col min="3370" max="3615" width="8.7109375" style="312"/>
    <col min="3616" max="3616" width="11.42578125" style="312" customWidth="1"/>
    <col min="3617" max="3617" width="39.42578125" style="312" customWidth="1"/>
    <col min="3618" max="3619" width="12.42578125" style="312" customWidth="1"/>
    <col min="3620" max="3620" width="16.42578125" style="312" customWidth="1"/>
    <col min="3621" max="3621" width="8.7109375" style="312"/>
    <col min="3622" max="3622" width="13" style="312" customWidth="1"/>
    <col min="3623" max="3623" width="13.42578125" style="312" bestFit="1" customWidth="1"/>
    <col min="3624" max="3624" width="15.42578125" style="312" bestFit="1" customWidth="1"/>
    <col min="3625" max="3625" width="12.5703125" style="312" bestFit="1" customWidth="1"/>
    <col min="3626" max="3871" width="8.7109375" style="312"/>
    <col min="3872" max="3872" width="11.42578125" style="312" customWidth="1"/>
    <col min="3873" max="3873" width="39.42578125" style="312" customWidth="1"/>
    <col min="3874" max="3875" width="12.42578125" style="312" customWidth="1"/>
    <col min="3876" max="3876" width="16.42578125" style="312" customWidth="1"/>
    <col min="3877" max="3877" width="8.7109375" style="312"/>
    <col min="3878" max="3878" width="13" style="312" customWidth="1"/>
    <col min="3879" max="3879" width="13.42578125" style="312" bestFit="1" customWidth="1"/>
    <col min="3880" max="3880" width="15.42578125" style="312" bestFit="1" customWidth="1"/>
    <col min="3881" max="3881" width="12.5703125" style="312" bestFit="1" customWidth="1"/>
    <col min="3882" max="4127" width="8.7109375" style="312"/>
    <col min="4128" max="4128" width="11.42578125" style="312" customWidth="1"/>
    <col min="4129" max="4129" width="39.42578125" style="312" customWidth="1"/>
    <col min="4130" max="4131" width="12.42578125" style="312" customWidth="1"/>
    <col min="4132" max="4132" width="16.42578125" style="312" customWidth="1"/>
    <col min="4133" max="4133" width="8.7109375" style="312"/>
    <col min="4134" max="4134" width="13" style="312" customWidth="1"/>
    <col min="4135" max="4135" width="13.42578125" style="312" bestFit="1" customWidth="1"/>
    <col min="4136" max="4136" width="15.42578125" style="312" bestFit="1" customWidth="1"/>
    <col min="4137" max="4137" width="12.5703125" style="312" bestFit="1" customWidth="1"/>
    <col min="4138" max="4383" width="8.7109375" style="312"/>
    <col min="4384" max="4384" width="11.42578125" style="312" customWidth="1"/>
    <col min="4385" max="4385" width="39.42578125" style="312" customWidth="1"/>
    <col min="4386" max="4387" width="12.42578125" style="312" customWidth="1"/>
    <col min="4388" max="4388" width="16.42578125" style="312" customWidth="1"/>
    <col min="4389" max="4389" width="8.7109375" style="312"/>
    <col min="4390" max="4390" width="13" style="312" customWidth="1"/>
    <col min="4391" max="4391" width="13.42578125" style="312" bestFit="1" customWidth="1"/>
    <col min="4392" max="4392" width="15.42578125" style="312" bestFit="1" customWidth="1"/>
    <col min="4393" max="4393" width="12.5703125" style="312" bestFit="1" customWidth="1"/>
    <col min="4394" max="4639" width="8.7109375" style="312"/>
    <col min="4640" max="4640" width="11.42578125" style="312" customWidth="1"/>
    <col min="4641" max="4641" width="39.42578125" style="312" customWidth="1"/>
    <col min="4642" max="4643" width="12.42578125" style="312" customWidth="1"/>
    <col min="4644" max="4644" width="16.42578125" style="312" customWidth="1"/>
    <col min="4645" max="4645" width="8.7109375" style="312"/>
    <col min="4646" max="4646" width="13" style="312" customWidth="1"/>
    <col min="4647" max="4647" width="13.42578125" style="312" bestFit="1" customWidth="1"/>
    <col min="4648" max="4648" width="15.42578125" style="312" bestFit="1" customWidth="1"/>
    <col min="4649" max="4649" width="12.5703125" style="312" bestFit="1" customWidth="1"/>
    <col min="4650" max="4895" width="8.7109375" style="312"/>
    <col min="4896" max="4896" width="11.42578125" style="312" customWidth="1"/>
    <col min="4897" max="4897" width="39.42578125" style="312" customWidth="1"/>
    <col min="4898" max="4899" width="12.42578125" style="312" customWidth="1"/>
    <col min="4900" max="4900" width="16.42578125" style="312" customWidth="1"/>
    <col min="4901" max="4901" width="8.7109375" style="312"/>
    <col min="4902" max="4902" width="13" style="312" customWidth="1"/>
    <col min="4903" max="4903" width="13.42578125" style="312" bestFit="1" customWidth="1"/>
    <col min="4904" max="4904" width="15.42578125" style="312" bestFit="1" customWidth="1"/>
    <col min="4905" max="4905" width="12.5703125" style="312" bestFit="1" customWidth="1"/>
    <col min="4906" max="5151" width="8.7109375" style="312"/>
    <col min="5152" max="5152" width="11.42578125" style="312" customWidth="1"/>
    <col min="5153" max="5153" width="39.42578125" style="312" customWidth="1"/>
    <col min="5154" max="5155" width="12.42578125" style="312" customWidth="1"/>
    <col min="5156" max="5156" width="16.42578125" style="312" customWidth="1"/>
    <col min="5157" max="5157" width="8.7109375" style="312"/>
    <col min="5158" max="5158" width="13" style="312" customWidth="1"/>
    <col min="5159" max="5159" width="13.42578125" style="312" bestFit="1" customWidth="1"/>
    <col min="5160" max="5160" width="15.42578125" style="312" bestFit="1" customWidth="1"/>
    <col min="5161" max="5161" width="12.5703125" style="312" bestFit="1" customWidth="1"/>
    <col min="5162" max="5407" width="8.7109375" style="312"/>
    <col min="5408" max="5408" width="11.42578125" style="312" customWidth="1"/>
    <col min="5409" max="5409" width="39.42578125" style="312" customWidth="1"/>
    <col min="5410" max="5411" width="12.42578125" style="312" customWidth="1"/>
    <col min="5412" max="5412" width="16.42578125" style="312" customWidth="1"/>
    <col min="5413" max="5413" width="8.7109375" style="312"/>
    <col min="5414" max="5414" width="13" style="312" customWidth="1"/>
    <col min="5415" max="5415" width="13.42578125" style="312" bestFit="1" customWidth="1"/>
    <col min="5416" max="5416" width="15.42578125" style="312" bestFit="1" customWidth="1"/>
    <col min="5417" max="5417" width="12.5703125" style="312" bestFit="1" customWidth="1"/>
    <col min="5418" max="5663" width="8.7109375" style="312"/>
    <col min="5664" max="5664" width="11.42578125" style="312" customWidth="1"/>
    <col min="5665" max="5665" width="39.42578125" style="312" customWidth="1"/>
    <col min="5666" max="5667" width="12.42578125" style="312" customWidth="1"/>
    <col min="5668" max="5668" width="16.42578125" style="312" customWidth="1"/>
    <col min="5669" max="5669" width="8.7109375" style="312"/>
    <col min="5670" max="5670" width="13" style="312" customWidth="1"/>
    <col min="5671" max="5671" width="13.42578125" style="312" bestFit="1" customWidth="1"/>
    <col min="5672" max="5672" width="15.42578125" style="312" bestFit="1" customWidth="1"/>
    <col min="5673" max="5673" width="12.5703125" style="312" bestFit="1" customWidth="1"/>
    <col min="5674" max="5919" width="8.7109375" style="312"/>
    <col min="5920" max="5920" width="11.42578125" style="312" customWidth="1"/>
    <col min="5921" max="5921" width="39.42578125" style="312" customWidth="1"/>
    <col min="5922" max="5923" width="12.42578125" style="312" customWidth="1"/>
    <col min="5924" max="5924" width="16.42578125" style="312" customWidth="1"/>
    <col min="5925" max="5925" width="8.7109375" style="312"/>
    <col min="5926" max="5926" width="13" style="312" customWidth="1"/>
    <col min="5927" max="5927" width="13.42578125" style="312" bestFit="1" customWidth="1"/>
    <col min="5928" max="5928" width="15.42578125" style="312" bestFit="1" customWidth="1"/>
    <col min="5929" max="5929" width="12.5703125" style="312" bestFit="1" customWidth="1"/>
    <col min="5930" max="6175" width="8.7109375" style="312"/>
    <col min="6176" max="6176" width="11.42578125" style="312" customWidth="1"/>
    <col min="6177" max="6177" width="39.42578125" style="312" customWidth="1"/>
    <col min="6178" max="6179" width="12.42578125" style="312" customWidth="1"/>
    <col min="6180" max="6180" width="16.42578125" style="312" customWidth="1"/>
    <col min="6181" max="6181" width="8.7109375" style="312"/>
    <col min="6182" max="6182" width="13" style="312" customWidth="1"/>
    <col min="6183" max="6183" width="13.42578125" style="312" bestFit="1" customWidth="1"/>
    <col min="6184" max="6184" width="15.42578125" style="312" bestFit="1" customWidth="1"/>
    <col min="6185" max="6185" width="12.5703125" style="312" bestFit="1" customWidth="1"/>
    <col min="6186" max="6431" width="8.7109375" style="312"/>
    <col min="6432" max="6432" width="11.42578125" style="312" customWidth="1"/>
    <col min="6433" max="6433" width="39.42578125" style="312" customWidth="1"/>
    <col min="6434" max="6435" width="12.42578125" style="312" customWidth="1"/>
    <col min="6436" max="6436" width="16.42578125" style="312" customWidth="1"/>
    <col min="6437" max="6437" width="8.7109375" style="312"/>
    <col min="6438" max="6438" width="13" style="312" customWidth="1"/>
    <col min="6439" max="6439" width="13.42578125" style="312" bestFit="1" customWidth="1"/>
    <col min="6440" max="6440" width="15.42578125" style="312" bestFit="1" customWidth="1"/>
    <col min="6441" max="6441" width="12.5703125" style="312" bestFit="1" customWidth="1"/>
    <col min="6442" max="6687" width="8.7109375" style="312"/>
    <col min="6688" max="6688" width="11.42578125" style="312" customWidth="1"/>
    <col min="6689" max="6689" width="39.42578125" style="312" customWidth="1"/>
    <col min="6690" max="6691" width="12.42578125" style="312" customWidth="1"/>
    <col min="6692" max="6692" width="16.42578125" style="312" customWidth="1"/>
    <col min="6693" max="6693" width="8.7109375" style="312"/>
    <col min="6694" max="6694" width="13" style="312" customWidth="1"/>
    <col min="6695" max="6695" width="13.42578125" style="312" bestFit="1" customWidth="1"/>
    <col min="6696" max="6696" width="15.42578125" style="312" bestFit="1" customWidth="1"/>
    <col min="6697" max="6697" width="12.5703125" style="312" bestFit="1" customWidth="1"/>
    <col min="6698" max="6943" width="8.7109375" style="312"/>
    <col min="6944" max="6944" width="11.42578125" style="312" customWidth="1"/>
    <col min="6945" max="6945" width="39.42578125" style="312" customWidth="1"/>
    <col min="6946" max="6947" width="12.42578125" style="312" customWidth="1"/>
    <col min="6948" max="6948" width="16.42578125" style="312" customWidth="1"/>
    <col min="6949" max="6949" width="8.7109375" style="312"/>
    <col min="6950" max="6950" width="13" style="312" customWidth="1"/>
    <col min="6951" max="6951" width="13.42578125" style="312" bestFit="1" customWidth="1"/>
    <col min="6952" max="6952" width="15.42578125" style="312" bestFit="1" customWidth="1"/>
    <col min="6953" max="6953" width="12.5703125" style="312" bestFit="1" customWidth="1"/>
    <col min="6954" max="7199" width="8.7109375" style="312"/>
    <col min="7200" max="7200" width="11.42578125" style="312" customWidth="1"/>
    <col min="7201" max="7201" width="39.42578125" style="312" customWidth="1"/>
    <col min="7202" max="7203" width="12.42578125" style="312" customWidth="1"/>
    <col min="7204" max="7204" width="16.42578125" style="312" customWidth="1"/>
    <col min="7205" max="7205" width="8.7109375" style="312"/>
    <col min="7206" max="7206" width="13" style="312" customWidth="1"/>
    <col min="7207" max="7207" width="13.42578125" style="312" bestFit="1" customWidth="1"/>
    <col min="7208" max="7208" width="15.42578125" style="312" bestFit="1" customWidth="1"/>
    <col min="7209" max="7209" width="12.5703125" style="312" bestFit="1" customWidth="1"/>
    <col min="7210" max="7455" width="8.7109375" style="312"/>
    <col min="7456" max="7456" width="11.42578125" style="312" customWidth="1"/>
    <col min="7457" max="7457" width="39.42578125" style="312" customWidth="1"/>
    <col min="7458" max="7459" width="12.42578125" style="312" customWidth="1"/>
    <col min="7460" max="7460" width="16.42578125" style="312" customWidth="1"/>
    <col min="7461" max="7461" width="8.7109375" style="312"/>
    <col min="7462" max="7462" width="13" style="312" customWidth="1"/>
    <col min="7463" max="7463" width="13.42578125" style="312" bestFit="1" customWidth="1"/>
    <col min="7464" max="7464" width="15.42578125" style="312" bestFit="1" customWidth="1"/>
    <col min="7465" max="7465" width="12.5703125" style="312" bestFit="1" customWidth="1"/>
    <col min="7466" max="7711" width="8.7109375" style="312"/>
    <col min="7712" max="7712" width="11.42578125" style="312" customWidth="1"/>
    <col min="7713" max="7713" width="39.42578125" style="312" customWidth="1"/>
    <col min="7714" max="7715" width="12.42578125" style="312" customWidth="1"/>
    <col min="7716" max="7716" width="16.42578125" style="312" customWidth="1"/>
    <col min="7717" max="7717" width="8.7109375" style="312"/>
    <col min="7718" max="7718" width="13" style="312" customWidth="1"/>
    <col min="7719" max="7719" width="13.42578125" style="312" bestFit="1" customWidth="1"/>
    <col min="7720" max="7720" width="15.42578125" style="312" bestFit="1" customWidth="1"/>
    <col min="7721" max="7721" width="12.5703125" style="312" bestFit="1" customWidth="1"/>
    <col min="7722" max="7967" width="8.7109375" style="312"/>
    <col min="7968" max="7968" width="11.42578125" style="312" customWidth="1"/>
    <col min="7969" max="7969" width="39.42578125" style="312" customWidth="1"/>
    <col min="7970" max="7971" width="12.42578125" style="312" customWidth="1"/>
    <col min="7972" max="7972" width="16.42578125" style="312" customWidth="1"/>
    <col min="7973" max="7973" width="8.7109375" style="312"/>
    <col min="7974" max="7974" width="13" style="312" customWidth="1"/>
    <col min="7975" max="7975" width="13.42578125" style="312" bestFit="1" customWidth="1"/>
    <col min="7976" max="7976" width="15.42578125" style="312" bestFit="1" customWidth="1"/>
    <col min="7977" max="7977" width="12.5703125" style="312" bestFit="1" customWidth="1"/>
    <col min="7978" max="8223" width="8.7109375" style="312"/>
    <col min="8224" max="8224" width="11.42578125" style="312" customWidth="1"/>
    <col min="8225" max="8225" width="39.42578125" style="312" customWidth="1"/>
    <col min="8226" max="8227" width="12.42578125" style="312" customWidth="1"/>
    <col min="8228" max="8228" width="16.42578125" style="312" customWidth="1"/>
    <col min="8229" max="8229" width="8.7109375" style="312"/>
    <col min="8230" max="8230" width="13" style="312" customWidth="1"/>
    <col min="8231" max="8231" width="13.42578125" style="312" bestFit="1" customWidth="1"/>
    <col min="8232" max="8232" width="15.42578125" style="312" bestFit="1" customWidth="1"/>
    <col min="8233" max="8233" width="12.5703125" style="312" bestFit="1" customWidth="1"/>
    <col min="8234" max="8479" width="8.7109375" style="312"/>
    <col min="8480" max="8480" width="11.42578125" style="312" customWidth="1"/>
    <col min="8481" max="8481" width="39.42578125" style="312" customWidth="1"/>
    <col min="8482" max="8483" width="12.42578125" style="312" customWidth="1"/>
    <col min="8484" max="8484" width="16.42578125" style="312" customWidth="1"/>
    <col min="8485" max="8485" width="8.7109375" style="312"/>
    <col min="8486" max="8486" width="13" style="312" customWidth="1"/>
    <col min="8487" max="8487" width="13.42578125" style="312" bestFit="1" customWidth="1"/>
    <col min="8488" max="8488" width="15.42578125" style="312" bestFit="1" customWidth="1"/>
    <col min="8489" max="8489" width="12.5703125" style="312" bestFit="1" customWidth="1"/>
    <col min="8490" max="8735" width="8.7109375" style="312"/>
    <col min="8736" max="8736" width="11.42578125" style="312" customWidth="1"/>
    <col min="8737" max="8737" width="39.42578125" style="312" customWidth="1"/>
    <col min="8738" max="8739" width="12.42578125" style="312" customWidth="1"/>
    <col min="8740" max="8740" width="16.42578125" style="312" customWidth="1"/>
    <col min="8741" max="8741" width="8.7109375" style="312"/>
    <col min="8742" max="8742" width="13" style="312" customWidth="1"/>
    <col min="8743" max="8743" width="13.42578125" style="312" bestFit="1" customWidth="1"/>
    <col min="8744" max="8744" width="15.42578125" style="312" bestFit="1" customWidth="1"/>
    <col min="8745" max="8745" width="12.5703125" style="312" bestFit="1" customWidth="1"/>
    <col min="8746" max="8991" width="8.7109375" style="312"/>
    <col min="8992" max="8992" width="11.42578125" style="312" customWidth="1"/>
    <col min="8993" max="8993" width="39.42578125" style="312" customWidth="1"/>
    <col min="8994" max="8995" width="12.42578125" style="312" customWidth="1"/>
    <col min="8996" max="8996" width="16.42578125" style="312" customWidth="1"/>
    <col min="8997" max="8997" width="8.7109375" style="312"/>
    <col min="8998" max="8998" width="13" style="312" customWidth="1"/>
    <col min="8999" max="8999" width="13.42578125" style="312" bestFit="1" customWidth="1"/>
    <col min="9000" max="9000" width="15.42578125" style="312" bestFit="1" customWidth="1"/>
    <col min="9001" max="9001" width="12.5703125" style="312" bestFit="1" customWidth="1"/>
    <col min="9002" max="9247" width="8.7109375" style="312"/>
    <col min="9248" max="9248" width="11.42578125" style="312" customWidth="1"/>
    <col min="9249" max="9249" width="39.42578125" style="312" customWidth="1"/>
    <col min="9250" max="9251" width="12.42578125" style="312" customWidth="1"/>
    <col min="9252" max="9252" width="16.42578125" style="312" customWidth="1"/>
    <col min="9253" max="9253" width="8.7109375" style="312"/>
    <col min="9254" max="9254" width="13" style="312" customWidth="1"/>
    <col min="9255" max="9255" width="13.42578125" style="312" bestFit="1" customWidth="1"/>
    <col min="9256" max="9256" width="15.42578125" style="312" bestFit="1" customWidth="1"/>
    <col min="9257" max="9257" width="12.5703125" style="312" bestFit="1" customWidth="1"/>
    <col min="9258" max="9503" width="8.7109375" style="312"/>
    <col min="9504" max="9504" width="11.42578125" style="312" customWidth="1"/>
    <col min="9505" max="9505" width="39.42578125" style="312" customWidth="1"/>
    <col min="9506" max="9507" width="12.42578125" style="312" customWidth="1"/>
    <col min="9508" max="9508" width="16.42578125" style="312" customWidth="1"/>
    <col min="9509" max="9509" width="8.7109375" style="312"/>
    <col min="9510" max="9510" width="13" style="312" customWidth="1"/>
    <col min="9511" max="9511" width="13.42578125" style="312" bestFit="1" customWidth="1"/>
    <col min="9512" max="9512" width="15.42578125" style="312" bestFit="1" customWidth="1"/>
    <col min="9513" max="9513" width="12.5703125" style="312" bestFit="1" customWidth="1"/>
    <col min="9514" max="9759" width="8.7109375" style="312"/>
    <col min="9760" max="9760" width="11.42578125" style="312" customWidth="1"/>
    <col min="9761" max="9761" width="39.42578125" style="312" customWidth="1"/>
    <col min="9762" max="9763" width="12.42578125" style="312" customWidth="1"/>
    <col min="9764" max="9764" width="16.42578125" style="312" customWidth="1"/>
    <col min="9765" max="9765" width="8.7109375" style="312"/>
    <col min="9766" max="9766" width="13" style="312" customWidth="1"/>
    <col min="9767" max="9767" width="13.42578125" style="312" bestFit="1" customWidth="1"/>
    <col min="9768" max="9768" width="15.42578125" style="312" bestFit="1" customWidth="1"/>
    <col min="9769" max="9769" width="12.5703125" style="312" bestFit="1" customWidth="1"/>
    <col min="9770" max="10015" width="8.7109375" style="312"/>
    <col min="10016" max="10016" width="11.42578125" style="312" customWidth="1"/>
    <col min="10017" max="10017" width="39.42578125" style="312" customWidth="1"/>
    <col min="10018" max="10019" width="12.42578125" style="312" customWidth="1"/>
    <col min="10020" max="10020" width="16.42578125" style="312" customWidth="1"/>
    <col min="10021" max="10021" width="8.7109375" style="312"/>
    <col min="10022" max="10022" width="13" style="312" customWidth="1"/>
    <col min="10023" max="10023" width="13.42578125" style="312" bestFit="1" customWidth="1"/>
    <col min="10024" max="10024" width="15.42578125" style="312" bestFit="1" customWidth="1"/>
    <col min="10025" max="10025" width="12.5703125" style="312" bestFit="1" customWidth="1"/>
    <col min="10026" max="10271" width="8.7109375" style="312"/>
    <col min="10272" max="10272" width="11.42578125" style="312" customWidth="1"/>
    <col min="10273" max="10273" width="39.42578125" style="312" customWidth="1"/>
    <col min="10274" max="10275" width="12.42578125" style="312" customWidth="1"/>
    <col min="10276" max="10276" width="16.42578125" style="312" customWidth="1"/>
    <col min="10277" max="10277" width="8.7109375" style="312"/>
    <col min="10278" max="10278" width="13" style="312" customWidth="1"/>
    <col min="10279" max="10279" width="13.42578125" style="312" bestFit="1" customWidth="1"/>
    <col min="10280" max="10280" width="15.42578125" style="312" bestFit="1" customWidth="1"/>
    <col min="10281" max="10281" width="12.5703125" style="312" bestFit="1" customWidth="1"/>
    <col min="10282" max="10527" width="8.7109375" style="312"/>
    <col min="10528" max="10528" width="11.42578125" style="312" customWidth="1"/>
    <col min="10529" max="10529" width="39.42578125" style="312" customWidth="1"/>
    <col min="10530" max="10531" width="12.42578125" style="312" customWidth="1"/>
    <col min="10532" max="10532" width="16.42578125" style="312" customWidth="1"/>
    <col min="10533" max="10533" width="8.7109375" style="312"/>
    <col min="10534" max="10534" width="13" style="312" customWidth="1"/>
    <col min="10535" max="10535" width="13.42578125" style="312" bestFit="1" customWidth="1"/>
    <col min="10536" max="10536" width="15.42578125" style="312" bestFit="1" customWidth="1"/>
    <col min="10537" max="10537" width="12.5703125" style="312" bestFit="1" customWidth="1"/>
    <col min="10538" max="10783" width="8.7109375" style="312"/>
    <col min="10784" max="10784" width="11.42578125" style="312" customWidth="1"/>
    <col min="10785" max="10785" width="39.42578125" style="312" customWidth="1"/>
    <col min="10786" max="10787" width="12.42578125" style="312" customWidth="1"/>
    <col min="10788" max="10788" width="16.42578125" style="312" customWidth="1"/>
    <col min="10789" max="10789" width="8.7109375" style="312"/>
    <col min="10790" max="10790" width="13" style="312" customWidth="1"/>
    <col min="10791" max="10791" width="13.42578125" style="312" bestFit="1" customWidth="1"/>
    <col min="10792" max="10792" width="15.42578125" style="312" bestFit="1" customWidth="1"/>
    <col min="10793" max="10793" width="12.5703125" style="312" bestFit="1" customWidth="1"/>
    <col min="10794" max="11039" width="8.7109375" style="312"/>
    <col min="11040" max="11040" width="11.42578125" style="312" customWidth="1"/>
    <col min="11041" max="11041" width="39.42578125" style="312" customWidth="1"/>
    <col min="11042" max="11043" width="12.42578125" style="312" customWidth="1"/>
    <col min="11044" max="11044" width="16.42578125" style="312" customWidth="1"/>
    <col min="11045" max="11045" width="8.7109375" style="312"/>
    <col min="11046" max="11046" width="13" style="312" customWidth="1"/>
    <col min="11047" max="11047" width="13.42578125" style="312" bestFit="1" customWidth="1"/>
    <col min="11048" max="11048" width="15.42578125" style="312" bestFit="1" customWidth="1"/>
    <col min="11049" max="11049" width="12.5703125" style="312" bestFit="1" customWidth="1"/>
    <col min="11050" max="11295" width="8.7109375" style="312"/>
    <col min="11296" max="11296" width="11.42578125" style="312" customWidth="1"/>
    <col min="11297" max="11297" width="39.42578125" style="312" customWidth="1"/>
    <col min="11298" max="11299" width="12.42578125" style="312" customWidth="1"/>
    <col min="11300" max="11300" width="16.42578125" style="312" customWidth="1"/>
    <col min="11301" max="11301" width="8.7109375" style="312"/>
    <col min="11302" max="11302" width="13" style="312" customWidth="1"/>
    <col min="11303" max="11303" width="13.42578125" style="312" bestFit="1" customWidth="1"/>
    <col min="11304" max="11304" width="15.42578125" style="312" bestFit="1" customWidth="1"/>
    <col min="11305" max="11305" width="12.5703125" style="312" bestFit="1" customWidth="1"/>
    <col min="11306" max="11551" width="8.7109375" style="312"/>
    <col min="11552" max="11552" width="11.42578125" style="312" customWidth="1"/>
    <col min="11553" max="11553" width="39.42578125" style="312" customWidth="1"/>
    <col min="11554" max="11555" width="12.42578125" style="312" customWidth="1"/>
    <col min="11556" max="11556" width="16.42578125" style="312" customWidth="1"/>
    <col min="11557" max="11557" width="8.7109375" style="312"/>
    <col min="11558" max="11558" width="13" style="312" customWidth="1"/>
    <col min="11559" max="11559" width="13.42578125" style="312" bestFit="1" customWidth="1"/>
    <col min="11560" max="11560" width="15.42578125" style="312" bestFit="1" customWidth="1"/>
    <col min="11561" max="11561" width="12.5703125" style="312" bestFit="1" customWidth="1"/>
    <col min="11562" max="11807" width="8.7109375" style="312"/>
    <col min="11808" max="11808" width="11.42578125" style="312" customWidth="1"/>
    <col min="11809" max="11809" width="39.42578125" style="312" customWidth="1"/>
    <col min="11810" max="11811" width="12.42578125" style="312" customWidth="1"/>
    <col min="11812" max="11812" width="16.42578125" style="312" customWidth="1"/>
    <col min="11813" max="11813" width="8.7109375" style="312"/>
    <col min="11814" max="11814" width="13" style="312" customWidth="1"/>
    <col min="11815" max="11815" width="13.42578125" style="312" bestFit="1" customWidth="1"/>
    <col min="11816" max="11816" width="15.42578125" style="312" bestFit="1" customWidth="1"/>
    <col min="11817" max="11817" width="12.5703125" style="312" bestFit="1" customWidth="1"/>
    <col min="11818" max="12063" width="8.7109375" style="312"/>
    <col min="12064" max="12064" width="11.42578125" style="312" customWidth="1"/>
    <col min="12065" max="12065" width="39.42578125" style="312" customWidth="1"/>
    <col min="12066" max="12067" width="12.42578125" style="312" customWidth="1"/>
    <col min="12068" max="12068" width="16.42578125" style="312" customWidth="1"/>
    <col min="12069" max="12069" width="8.7109375" style="312"/>
    <col min="12070" max="12070" width="13" style="312" customWidth="1"/>
    <col min="12071" max="12071" width="13.42578125" style="312" bestFit="1" customWidth="1"/>
    <col min="12072" max="12072" width="15.42578125" style="312" bestFit="1" customWidth="1"/>
    <col min="12073" max="12073" width="12.5703125" style="312" bestFit="1" customWidth="1"/>
    <col min="12074" max="12319" width="8.7109375" style="312"/>
    <col min="12320" max="12320" width="11.42578125" style="312" customWidth="1"/>
    <col min="12321" max="12321" width="39.42578125" style="312" customWidth="1"/>
    <col min="12322" max="12323" width="12.42578125" style="312" customWidth="1"/>
    <col min="12324" max="12324" width="16.42578125" style="312" customWidth="1"/>
    <col min="12325" max="12325" width="8.7109375" style="312"/>
    <col min="12326" max="12326" width="13" style="312" customWidth="1"/>
    <col min="12327" max="12327" width="13.42578125" style="312" bestFit="1" customWidth="1"/>
    <col min="12328" max="12328" width="15.42578125" style="312" bestFit="1" customWidth="1"/>
    <col min="12329" max="12329" width="12.5703125" style="312" bestFit="1" customWidth="1"/>
    <col min="12330" max="12575" width="8.7109375" style="312"/>
    <col min="12576" max="12576" width="11.42578125" style="312" customWidth="1"/>
    <col min="12577" max="12577" width="39.42578125" style="312" customWidth="1"/>
    <col min="12578" max="12579" width="12.42578125" style="312" customWidth="1"/>
    <col min="12580" max="12580" width="16.42578125" style="312" customWidth="1"/>
    <col min="12581" max="12581" width="8.7109375" style="312"/>
    <col min="12582" max="12582" width="13" style="312" customWidth="1"/>
    <col min="12583" max="12583" width="13.42578125" style="312" bestFit="1" customWidth="1"/>
    <col min="12584" max="12584" width="15.42578125" style="312" bestFit="1" customWidth="1"/>
    <col min="12585" max="12585" width="12.5703125" style="312" bestFit="1" customWidth="1"/>
    <col min="12586" max="12831" width="8.7109375" style="312"/>
    <col min="12832" max="12832" width="11.42578125" style="312" customWidth="1"/>
    <col min="12833" max="12833" width="39.42578125" style="312" customWidth="1"/>
    <col min="12834" max="12835" width="12.42578125" style="312" customWidth="1"/>
    <col min="12836" max="12836" width="16.42578125" style="312" customWidth="1"/>
    <col min="12837" max="12837" width="8.7109375" style="312"/>
    <col min="12838" max="12838" width="13" style="312" customWidth="1"/>
    <col min="12839" max="12839" width="13.42578125" style="312" bestFit="1" customWidth="1"/>
    <col min="12840" max="12840" width="15.42578125" style="312" bestFit="1" customWidth="1"/>
    <col min="12841" max="12841" width="12.5703125" style="312" bestFit="1" customWidth="1"/>
    <col min="12842" max="13087" width="8.7109375" style="312"/>
    <col min="13088" max="13088" width="11.42578125" style="312" customWidth="1"/>
    <col min="13089" max="13089" width="39.42578125" style="312" customWidth="1"/>
    <col min="13090" max="13091" width="12.42578125" style="312" customWidth="1"/>
    <col min="13092" max="13092" width="16.42578125" style="312" customWidth="1"/>
    <col min="13093" max="13093" width="8.7109375" style="312"/>
    <col min="13094" max="13094" width="13" style="312" customWidth="1"/>
    <col min="13095" max="13095" width="13.42578125" style="312" bestFit="1" customWidth="1"/>
    <col min="13096" max="13096" width="15.42578125" style="312" bestFit="1" customWidth="1"/>
    <col min="13097" max="13097" width="12.5703125" style="312" bestFit="1" customWidth="1"/>
    <col min="13098" max="13343" width="8.7109375" style="312"/>
    <col min="13344" max="13344" width="11.42578125" style="312" customWidth="1"/>
    <col min="13345" max="13345" width="39.42578125" style="312" customWidth="1"/>
    <col min="13346" max="13347" width="12.42578125" style="312" customWidth="1"/>
    <col min="13348" max="13348" width="16.42578125" style="312" customWidth="1"/>
    <col min="13349" max="13349" width="8.7109375" style="312"/>
    <col min="13350" max="13350" width="13" style="312" customWidth="1"/>
    <col min="13351" max="13351" width="13.42578125" style="312" bestFit="1" customWidth="1"/>
    <col min="13352" max="13352" width="15.42578125" style="312" bestFit="1" customWidth="1"/>
    <col min="13353" max="13353" width="12.5703125" style="312" bestFit="1" customWidth="1"/>
    <col min="13354" max="13599" width="8.7109375" style="312"/>
    <col min="13600" max="13600" width="11.42578125" style="312" customWidth="1"/>
    <col min="13601" max="13601" width="39.42578125" style="312" customWidth="1"/>
    <col min="13602" max="13603" width="12.42578125" style="312" customWidth="1"/>
    <col min="13604" max="13604" width="16.42578125" style="312" customWidth="1"/>
    <col min="13605" max="13605" width="8.7109375" style="312"/>
    <col min="13606" max="13606" width="13" style="312" customWidth="1"/>
    <col min="13607" max="13607" width="13.42578125" style="312" bestFit="1" customWidth="1"/>
    <col min="13608" max="13608" width="15.42578125" style="312" bestFit="1" customWidth="1"/>
    <col min="13609" max="13609" width="12.5703125" style="312" bestFit="1" customWidth="1"/>
    <col min="13610" max="13855" width="8.7109375" style="312"/>
    <col min="13856" max="13856" width="11.42578125" style="312" customWidth="1"/>
    <col min="13857" max="13857" width="39.42578125" style="312" customWidth="1"/>
    <col min="13858" max="13859" width="12.42578125" style="312" customWidth="1"/>
    <col min="13860" max="13860" width="16.42578125" style="312" customWidth="1"/>
    <col min="13861" max="13861" width="8.7109375" style="312"/>
    <col min="13862" max="13862" width="13" style="312" customWidth="1"/>
    <col min="13863" max="13863" width="13.42578125" style="312" bestFit="1" customWidth="1"/>
    <col min="13864" max="13864" width="15.42578125" style="312" bestFit="1" customWidth="1"/>
    <col min="13865" max="13865" width="12.5703125" style="312" bestFit="1" customWidth="1"/>
    <col min="13866" max="14111" width="8.7109375" style="312"/>
    <col min="14112" max="14112" width="11.42578125" style="312" customWidth="1"/>
    <col min="14113" max="14113" width="39.42578125" style="312" customWidth="1"/>
    <col min="14114" max="14115" width="12.42578125" style="312" customWidth="1"/>
    <col min="14116" max="14116" width="16.42578125" style="312" customWidth="1"/>
    <col min="14117" max="14117" width="8.7109375" style="312"/>
    <col min="14118" max="14118" width="13" style="312" customWidth="1"/>
    <col min="14119" max="14119" width="13.42578125" style="312" bestFit="1" customWidth="1"/>
    <col min="14120" max="14120" width="15.42578125" style="312" bestFit="1" customWidth="1"/>
    <col min="14121" max="14121" width="12.5703125" style="312" bestFit="1" customWidth="1"/>
    <col min="14122" max="14367" width="8.7109375" style="312"/>
    <col min="14368" max="14368" width="11.42578125" style="312" customWidth="1"/>
    <col min="14369" max="14369" width="39.42578125" style="312" customWidth="1"/>
    <col min="14370" max="14371" width="12.42578125" style="312" customWidth="1"/>
    <col min="14372" max="14372" width="16.42578125" style="312" customWidth="1"/>
    <col min="14373" max="14373" width="8.7109375" style="312"/>
    <col min="14374" max="14374" width="13" style="312" customWidth="1"/>
    <col min="14375" max="14375" width="13.42578125" style="312" bestFit="1" customWidth="1"/>
    <col min="14376" max="14376" width="15.42578125" style="312" bestFit="1" customWidth="1"/>
    <col min="14377" max="14377" width="12.5703125" style="312" bestFit="1" customWidth="1"/>
    <col min="14378" max="14623" width="8.7109375" style="312"/>
    <col min="14624" max="14624" width="11.42578125" style="312" customWidth="1"/>
    <col min="14625" max="14625" width="39.42578125" style="312" customWidth="1"/>
    <col min="14626" max="14627" width="12.42578125" style="312" customWidth="1"/>
    <col min="14628" max="14628" width="16.42578125" style="312" customWidth="1"/>
    <col min="14629" max="14629" width="8.7109375" style="312"/>
    <col min="14630" max="14630" width="13" style="312" customWidth="1"/>
    <col min="14631" max="14631" width="13.42578125" style="312" bestFit="1" customWidth="1"/>
    <col min="14632" max="14632" width="15.42578125" style="312" bestFit="1" customWidth="1"/>
    <col min="14633" max="14633" width="12.5703125" style="312" bestFit="1" customWidth="1"/>
    <col min="14634" max="14879" width="8.7109375" style="312"/>
    <col min="14880" max="14880" width="11.42578125" style="312" customWidth="1"/>
    <col min="14881" max="14881" width="39.42578125" style="312" customWidth="1"/>
    <col min="14882" max="14883" width="12.42578125" style="312" customWidth="1"/>
    <col min="14884" max="14884" width="16.42578125" style="312" customWidth="1"/>
    <col min="14885" max="14885" width="8.7109375" style="312"/>
    <col min="14886" max="14886" width="13" style="312" customWidth="1"/>
    <col min="14887" max="14887" width="13.42578125" style="312" bestFit="1" customWidth="1"/>
    <col min="14888" max="14888" width="15.42578125" style="312" bestFit="1" customWidth="1"/>
    <col min="14889" max="14889" width="12.5703125" style="312" bestFit="1" customWidth="1"/>
    <col min="14890" max="15135" width="8.7109375" style="312"/>
    <col min="15136" max="15136" width="11.42578125" style="312" customWidth="1"/>
    <col min="15137" max="15137" width="39.42578125" style="312" customWidth="1"/>
    <col min="15138" max="15139" width="12.42578125" style="312" customWidth="1"/>
    <col min="15140" max="15140" width="16.42578125" style="312" customWidth="1"/>
    <col min="15141" max="15141" width="8.7109375" style="312"/>
    <col min="15142" max="15142" width="13" style="312" customWidth="1"/>
    <col min="15143" max="15143" width="13.42578125" style="312" bestFit="1" customWidth="1"/>
    <col min="15144" max="15144" width="15.42578125" style="312" bestFit="1" customWidth="1"/>
    <col min="15145" max="15145" width="12.5703125" style="312" bestFit="1" customWidth="1"/>
    <col min="15146" max="15391" width="8.7109375" style="312"/>
    <col min="15392" max="15392" width="11.42578125" style="312" customWidth="1"/>
    <col min="15393" max="15393" width="39.42578125" style="312" customWidth="1"/>
    <col min="15394" max="15395" width="12.42578125" style="312" customWidth="1"/>
    <col min="15396" max="15396" width="16.42578125" style="312" customWidth="1"/>
    <col min="15397" max="15397" width="8.7109375" style="312"/>
    <col min="15398" max="15398" width="13" style="312" customWidth="1"/>
    <col min="15399" max="15399" width="13.42578125" style="312" bestFit="1" customWidth="1"/>
    <col min="15400" max="15400" width="15.42578125" style="312" bestFit="1" customWidth="1"/>
    <col min="15401" max="15401" width="12.5703125" style="312" bestFit="1" customWidth="1"/>
    <col min="15402" max="15647" width="8.7109375" style="312"/>
    <col min="15648" max="15648" width="11.42578125" style="312" customWidth="1"/>
    <col min="15649" max="15649" width="39.42578125" style="312" customWidth="1"/>
    <col min="15650" max="15651" width="12.42578125" style="312" customWidth="1"/>
    <col min="15652" max="15652" width="16.42578125" style="312" customWidth="1"/>
    <col min="15653" max="15653" width="8.7109375" style="312"/>
    <col min="15654" max="15654" width="13" style="312" customWidth="1"/>
    <col min="15655" max="15655" width="13.42578125" style="312" bestFit="1" customWidth="1"/>
    <col min="15656" max="15656" width="15.42578125" style="312" bestFit="1" customWidth="1"/>
    <col min="15657" max="15657" width="12.5703125" style="312" bestFit="1" customWidth="1"/>
    <col min="15658" max="15903" width="8.7109375" style="312"/>
    <col min="15904" max="15904" width="11.42578125" style="312" customWidth="1"/>
    <col min="15905" max="15905" width="39.42578125" style="312" customWidth="1"/>
    <col min="15906" max="15907" width="12.42578125" style="312" customWidth="1"/>
    <col min="15908" max="15908" width="16.42578125" style="312" customWidth="1"/>
    <col min="15909" max="15909" width="8.7109375" style="312"/>
    <col min="15910" max="15910" width="13" style="312" customWidth="1"/>
    <col min="15911" max="15911" width="13.42578125" style="312" bestFit="1" customWidth="1"/>
    <col min="15912" max="15912" width="15.42578125" style="312" bestFit="1" customWidth="1"/>
    <col min="15913" max="15913" width="12.5703125" style="312" bestFit="1" customWidth="1"/>
    <col min="15914" max="16159" width="8.7109375" style="312"/>
    <col min="16160" max="16160" width="11.42578125" style="312" customWidth="1"/>
    <col min="16161" max="16161" width="39.42578125" style="312" customWidth="1"/>
    <col min="16162" max="16163" width="12.42578125" style="312" customWidth="1"/>
    <col min="16164" max="16164" width="16.42578125" style="312" customWidth="1"/>
    <col min="16165" max="16165" width="8.7109375" style="312"/>
    <col min="16166" max="16166" width="13" style="312" customWidth="1"/>
    <col min="16167" max="16167" width="13.42578125" style="312" bestFit="1" customWidth="1"/>
    <col min="16168" max="16168" width="15.42578125" style="312" bestFit="1" customWidth="1"/>
    <col min="16169" max="16169" width="12.5703125" style="312" bestFit="1" customWidth="1"/>
    <col min="16170" max="16384" width="8.7109375" style="312"/>
  </cols>
  <sheetData>
    <row r="1" spans="1:44" s="163" customFormat="1" ht="21" customHeight="1">
      <c r="A1" s="17" t="s">
        <v>1453</v>
      </c>
      <c r="B1" s="162"/>
      <c r="C1" s="162"/>
      <c r="D1" s="756"/>
      <c r="E1" s="756"/>
    </row>
    <row r="2" spans="1:44" s="163" customFormat="1" ht="21" customHeight="1">
      <c r="A2" s="15" t="s">
        <v>1353</v>
      </c>
      <c r="B2" s="352" t="str">
        <f>'Schedule 2_Balance Sheet'!C2</f>
        <v>Tufts Health Public Plan, Inc.</v>
      </c>
      <c r="C2" s="353"/>
      <c r="D2" s="353"/>
      <c r="E2" s="353"/>
      <c r="F2" s="354"/>
    </row>
    <row r="3" spans="1:44" s="163" customFormat="1" ht="21" customHeight="1">
      <c r="A3" s="15" t="s">
        <v>1338</v>
      </c>
      <c r="B3" s="449" t="str">
        <f>'Schedule 2_Balance Sheet'!C3</f>
        <v>01/01/2023 to 12/31/2023</v>
      </c>
      <c r="C3" s="450"/>
      <c r="D3" s="450"/>
      <c r="E3" s="450"/>
      <c r="F3" s="451"/>
    </row>
    <row r="4" spans="1:44" s="163" customFormat="1" ht="21" customHeight="1">
      <c r="A4" s="15" t="s">
        <v>1356</v>
      </c>
      <c r="B4" s="355">
        <f>'Schedule 2_Balance Sheet'!C4</f>
        <v>45382</v>
      </c>
      <c r="C4" s="353"/>
      <c r="D4" s="353"/>
      <c r="E4" s="353"/>
      <c r="F4" s="354"/>
    </row>
    <row r="5" spans="1:44" s="163" customFormat="1" ht="21" customHeight="1">
      <c r="A5" s="15" t="s">
        <v>1357</v>
      </c>
      <c r="B5" s="352" t="str">
        <f>'Schedule 2_Balance Sheet'!C5</f>
        <v>Jeffrey Muehlberg</v>
      </c>
      <c r="C5" s="353"/>
      <c r="D5" s="353"/>
      <c r="E5" s="353"/>
      <c r="F5" s="354"/>
    </row>
    <row r="6" spans="1:44" s="163" customFormat="1" ht="21" customHeight="1">
      <c r="A6" s="15" t="s">
        <v>1341</v>
      </c>
      <c r="B6" s="355">
        <f>'Schedule 2_Balance Sheet'!C6</f>
        <v>45412</v>
      </c>
      <c r="C6" s="353"/>
      <c r="D6" s="353"/>
      <c r="E6" s="353"/>
      <c r="F6" s="354"/>
      <c r="H6" s="310"/>
      <c r="M6" s="310"/>
      <c r="O6" s="310"/>
    </row>
    <row r="7" spans="1:44" ht="12.95">
      <c r="A7" s="162" t="s">
        <v>1342</v>
      </c>
      <c r="B7" s="162"/>
      <c r="C7" s="162"/>
      <c r="D7" s="162"/>
      <c r="E7" s="162"/>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row>
    <row r="8" spans="1:44" ht="12.95">
      <c r="A8" s="162" t="s">
        <v>49</v>
      </c>
      <c r="B8" s="162"/>
      <c r="C8" s="162"/>
      <c r="D8" s="162"/>
      <c r="E8" s="162"/>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row>
    <row r="9" spans="1:44" ht="13.5" thickBot="1">
      <c r="A9" s="162"/>
      <c r="B9" s="162"/>
      <c r="C9" s="162"/>
      <c r="D9" s="162"/>
      <c r="E9" s="162"/>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row>
    <row r="10" spans="1:44" ht="13.5" thickBot="1">
      <c r="A10" s="904" t="s">
        <v>1455</v>
      </c>
      <c r="B10" s="905">
        <f>INDEX('Schedule 1_Enrollment'!$K$11:$K$31,MATCH(B$12,'Schedule 1_Enrollment'!$B$10:$B$28,0)+MATCH($A$8,'Schedule 1_Enrollment'!$C$11:$C$13,0)-1)</f>
        <v>5333</v>
      </c>
      <c r="C10" s="905">
        <f>INDEX('Schedule 1_Enrollment'!$K$11:$K$31,MATCH(C$12,'Schedule 1_Enrollment'!$B$10:$B$28,0)+MATCH($A$8,'Schedule 1_Enrollment'!$C$11:$C$13,0)-1)</f>
        <v>5254</v>
      </c>
      <c r="D10" s="905">
        <f>INDEX('Schedule 1_Enrollment'!$K$11:$K$31,MATCH(D$12,'Schedule 1_Enrollment'!$B$10:$B$28,0)+MATCH($A$8,'Schedule 1_Enrollment'!$C$11:$C$13,0)-1)</f>
        <v>5189</v>
      </c>
      <c r="E10" s="905">
        <f>INDEX('Schedule 1_Enrollment'!$K$11:$K$31,MATCH(E$12,'Schedule 1_Enrollment'!$B$10:$B$28,0)+MATCH($A$8,'Schedule 1_Enrollment'!$C$11:$C$13,0)-1)</f>
        <v>5031</v>
      </c>
      <c r="F10" s="906">
        <f>B10+C10+D10+E10</f>
        <v>20807</v>
      </c>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row>
    <row r="11" spans="1:44" s="314" customFormat="1" ht="13.5" customHeight="1" thickBot="1">
      <c r="A11" s="323"/>
      <c r="B11" s="907" t="s">
        <v>1456</v>
      </c>
      <c r="C11" s="907"/>
      <c r="D11" s="907"/>
      <c r="E11" s="907"/>
      <c r="F11" s="908"/>
      <c r="G11" s="909" t="s">
        <v>1457</v>
      </c>
      <c r="H11" s="907"/>
      <c r="I11" s="907"/>
      <c r="J11" s="907"/>
      <c r="K11" s="908"/>
      <c r="L11" s="910" t="s">
        <v>1458</v>
      </c>
      <c r="M11" s="911"/>
      <c r="N11" s="911"/>
      <c r="O11" s="911"/>
      <c r="P11" s="912"/>
      <c r="Q11" s="913" t="s">
        <v>1459</v>
      </c>
      <c r="R11" s="914"/>
      <c r="S11" s="914"/>
      <c r="T11" s="914"/>
      <c r="U11" s="915"/>
      <c r="V11" s="913" t="s">
        <v>1460</v>
      </c>
      <c r="W11" s="914"/>
      <c r="X11" s="914"/>
      <c r="Y11" s="914"/>
      <c r="Z11" s="915"/>
      <c r="AA11" s="913" t="s">
        <v>1461</v>
      </c>
      <c r="AB11" s="914"/>
      <c r="AC11" s="914"/>
      <c r="AD11" s="914"/>
      <c r="AE11" s="915"/>
      <c r="AF11" s="916" t="s">
        <v>1462</v>
      </c>
      <c r="AG11" s="917"/>
      <c r="AH11" s="917"/>
      <c r="AI11" s="917"/>
      <c r="AJ11" s="918"/>
      <c r="AK11" s="919" t="s">
        <v>1463</v>
      </c>
      <c r="AL11" s="917"/>
      <c r="AM11" s="917"/>
      <c r="AN11" s="917"/>
      <c r="AO11" s="918"/>
      <c r="AR11" s="315"/>
    </row>
    <row r="12" spans="1:44" s="314" customFormat="1" ht="12.95">
      <c r="A12" s="920" t="s">
        <v>1464</v>
      </c>
      <c r="B12" s="921" t="s">
        <v>1344</v>
      </c>
      <c r="C12" s="921" t="s">
        <v>1348</v>
      </c>
      <c r="D12" s="921" t="s">
        <v>1349</v>
      </c>
      <c r="E12" s="921" t="s">
        <v>1350</v>
      </c>
      <c r="F12" s="921" t="s">
        <v>53</v>
      </c>
      <c r="G12" s="921" t="str">
        <f>B12</f>
        <v>Q1</v>
      </c>
      <c r="H12" s="921" t="str">
        <f>C12</f>
        <v>Q2</v>
      </c>
      <c r="I12" s="921" t="str">
        <f>D12</f>
        <v>Q3</v>
      </c>
      <c r="J12" s="921" t="str">
        <f>E12</f>
        <v>Q4</v>
      </c>
      <c r="K12" s="921" t="s">
        <v>53</v>
      </c>
      <c r="L12" s="921" t="str">
        <f>G12</f>
        <v>Q1</v>
      </c>
      <c r="M12" s="921" t="str">
        <f>H12</f>
        <v>Q2</v>
      </c>
      <c r="N12" s="921" t="str">
        <f>I12</f>
        <v>Q3</v>
      </c>
      <c r="O12" s="921" t="str">
        <f>J12</f>
        <v>Q4</v>
      </c>
      <c r="P12" s="921" t="s">
        <v>53</v>
      </c>
      <c r="Q12" s="921" t="str">
        <f>L12</f>
        <v>Q1</v>
      </c>
      <c r="R12" s="921" t="str">
        <f>M12</f>
        <v>Q2</v>
      </c>
      <c r="S12" s="921" t="str">
        <f>N12</f>
        <v>Q3</v>
      </c>
      <c r="T12" s="921" t="str">
        <f>O12</f>
        <v>Q4</v>
      </c>
      <c r="U12" s="921" t="s">
        <v>53</v>
      </c>
      <c r="V12" s="921" t="str">
        <f>Q12</f>
        <v>Q1</v>
      </c>
      <c r="W12" s="921" t="str">
        <f>R12</f>
        <v>Q2</v>
      </c>
      <c r="X12" s="921" t="str">
        <f>S12</f>
        <v>Q3</v>
      </c>
      <c r="Y12" s="921" t="str">
        <f>T12</f>
        <v>Q4</v>
      </c>
      <c r="Z12" s="921" t="s">
        <v>53</v>
      </c>
      <c r="AA12" s="921" t="str">
        <f>V12</f>
        <v>Q1</v>
      </c>
      <c r="AB12" s="921" t="str">
        <f>W12</f>
        <v>Q2</v>
      </c>
      <c r="AC12" s="921" t="str">
        <f>X12</f>
        <v>Q3</v>
      </c>
      <c r="AD12" s="921" t="str">
        <f>Y12</f>
        <v>Q4</v>
      </c>
      <c r="AE12" s="921" t="s">
        <v>53</v>
      </c>
      <c r="AF12" s="921" t="str">
        <f>AA12</f>
        <v>Q1</v>
      </c>
      <c r="AG12" s="921" t="str">
        <f>AB12</f>
        <v>Q2</v>
      </c>
      <c r="AH12" s="921" t="str">
        <f>AC12</f>
        <v>Q3</v>
      </c>
      <c r="AI12" s="921" t="str">
        <f>AD12</f>
        <v>Q4</v>
      </c>
      <c r="AJ12" s="921" t="s">
        <v>53</v>
      </c>
      <c r="AK12" s="94" t="str">
        <f t="shared" ref="AK12:AN12" si="0">AF12</f>
        <v>Q1</v>
      </c>
      <c r="AL12" s="94" t="str">
        <f t="shared" si="0"/>
        <v>Q2</v>
      </c>
      <c r="AM12" s="94" t="str">
        <f t="shared" si="0"/>
        <v>Q3</v>
      </c>
      <c r="AN12" s="94" t="str">
        <f t="shared" si="0"/>
        <v>Q4</v>
      </c>
      <c r="AO12" s="95" t="s">
        <v>53</v>
      </c>
      <c r="AR12" s="315"/>
    </row>
    <row r="13" spans="1:44" s="316" customFormat="1" ht="12.95">
      <c r="A13" s="618" t="s">
        <v>1465</v>
      </c>
      <c r="B13" s="259"/>
      <c r="C13" s="259"/>
      <c r="D13" s="259"/>
      <c r="E13" s="259"/>
      <c r="F13" s="259"/>
      <c r="G13" s="259"/>
      <c r="H13" s="259"/>
      <c r="I13" s="259"/>
      <c r="J13" s="259"/>
      <c r="K13" s="259"/>
      <c r="L13" s="260"/>
      <c r="M13" s="260"/>
      <c r="N13" s="260"/>
      <c r="O13" s="260"/>
      <c r="P13" s="260"/>
      <c r="Q13" s="261"/>
      <c r="R13" s="261"/>
      <c r="S13" s="261"/>
      <c r="T13" s="261"/>
      <c r="U13" s="261"/>
      <c r="V13" s="261"/>
      <c r="W13" s="261"/>
      <c r="X13" s="261"/>
      <c r="Y13" s="261"/>
      <c r="Z13" s="261"/>
      <c r="AA13" s="261"/>
      <c r="AB13" s="261"/>
      <c r="AC13" s="261"/>
      <c r="AD13" s="261"/>
      <c r="AE13" s="261"/>
      <c r="AF13" s="262"/>
      <c r="AG13" s="262"/>
      <c r="AH13" s="262"/>
      <c r="AI13" s="262"/>
      <c r="AJ13" s="262"/>
      <c r="AK13" s="263"/>
      <c r="AL13" s="263"/>
      <c r="AM13" s="263"/>
      <c r="AN13" s="264"/>
      <c r="AO13" s="265"/>
      <c r="AR13" s="317"/>
    </row>
    <row r="14" spans="1:44" s="316" customFormat="1" ht="12.95">
      <c r="A14" s="618"/>
      <c r="B14" s="259"/>
      <c r="C14" s="259"/>
      <c r="D14" s="259"/>
      <c r="E14" s="259"/>
      <c r="F14" s="259"/>
      <c r="G14" s="259"/>
      <c r="H14" s="259"/>
      <c r="I14" s="259"/>
      <c r="J14" s="259"/>
      <c r="K14" s="259"/>
      <c r="L14" s="260"/>
      <c r="M14" s="260"/>
      <c r="N14" s="260"/>
      <c r="O14" s="260"/>
      <c r="P14" s="260"/>
      <c r="Q14" s="261"/>
      <c r="R14" s="261"/>
      <c r="S14" s="261"/>
      <c r="T14" s="261"/>
      <c r="U14" s="261"/>
      <c r="V14" s="261"/>
      <c r="W14" s="261"/>
      <c r="X14" s="261"/>
      <c r="Y14" s="261"/>
      <c r="Z14" s="261"/>
      <c r="AA14" s="261"/>
      <c r="AB14" s="261"/>
      <c r="AC14" s="261"/>
      <c r="AD14" s="261"/>
      <c r="AE14" s="261"/>
      <c r="AF14" s="262"/>
      <c r="AG14" s="262"/>
      <c r="AH14" s="262"/>
      <c r="AI14" s="262"/>
      <c r="AJ14" s="262"/>
      <c r="AK14" s="263"/>
      <c r="AL14" s="263"/>
      <c r="AM14" s="263"/>
      <c r="AN14" s="264"/>
      <c r="AO14" s="265"/>
      <c r="AR14" s="317"/>
    </row>
    <row r="15" spans="1:44">
      <c r="A15" s="619" t="s">
        <v>219</v>
      </c>
      <c r="B15" s="318">
        <v>533</v>
      </c>
      <c r="C15" s="318">
        <v>455</v>
      </c>
      <c r="D15" s="318">
        <v>435</v>
      </c>
      <c r="E15" s="318">
        <v>447</v>
      </c>
      <c r="F15" s="96">
        <f>SUM(B15:E15)</f>
        <v>1870</v>
      </c>
      <c r="G15" s="318">
        <v>5605</v>
      </c>
      <c r="H15" s="318">
        <v>4296</v>
      </c>
      <c r="I15" s="318">
        <v>3432</v>
      </c>
      <c r="J15" s="318">
        <v>4049</v>
      </c>
      <c r="K15" s="96">
        <f t="shared" ref="K15:K28" si="1">SUM(G15:J15)</f>
        <v>17382</v>
      </c>
      <c r="L15" s="90">
        <f>'Schedule 3C_Income_Western'!CS34</f>
        <v>929656.13114880002</v>
      </c>
      <c r="M15" s="90">
        <f>'Schedule 3C_Income_Western'!CT34</f>
        <v>1498079.7648380692</v>
      </c>
      <c r="N15" s="90">
        <f>'Schedule 3C_Income_Western'!CU34</f>
        <v>2702110.0193640259</v>
      </c>
      <c r="O15" s="90">
        <f>'Schedule 3C_Income_Western'!CV34</f>
        <v>2365661.2147261975</v>
      </c>
      <c r="P15" s="90">
        <f t="shared" ref="P15:P29" si="2">SUM(L15:O15)</f>
        <v>7495507.1300770929</v>
      </c>
      <c r="Q15" s="97">
        <f>IF(B10=0,0,(B15/$B$10)*12000)</f>
        <v>1199.324957809863</v>
      </c>
      <c r="R15" s="97">
        <f>IF(C10=0,0,(C15/$C$10)*12000)</f>
        <v>1039.2082223068139</v>
      </c>
      <c r="S15" s="97">
        <f>IF(D10=0,0,(D15/$D$10)*12000)</f>
        <v>1005.9741761418385</v>
      </c>
      <c r="T15" s="97">
        <f>IF(E10=0,0,(E15/$E$10)*12000)</f>
        <v>1066.1896243291592</v>
      </c>
      <c r="U15" s="97">
        <f>IF(F10=0,0,(F15/$F$10)*12000)</f>
        <v>1078.483202768299</v>
      </c>
      <c r="V15" s="98">
        <f t="shared" ref="V15:Z30" si="3">IF(B15=0,0,G15/B15)</f>
        <v>10.515947467166979</v>
      </c>
      <c r="W15" s="98">
        <f t="shared" si="3"/>
        <v>9.441758241758242</v>
      </c>
      <c r="X15" s="98">
        <f t="shared" si="3"/>
        <v>7.8896551724137929</v>
      </c>
      <c r="Y15" s="98">
        <f t="shared" si="3"/>
        <v>9.0581655480984349</v>
      </c>
      <c r="Z15" s="98">
        <f t="shared" si="3"/>
        <v>9.2951871657754008</v>
      </c>
      <c r="AA15" s="97">
        <f>IF($B$10=0,0,(G15/$B$10)*12000)</f>
        <v>12612.038252390774</v>
      </c>
      <c r="AB15" s="97">
        <f>IF($C$10=0,0,(H15/$C$10)*12000)</f>
        <v>9811.9527978682909</v>
      </c>
      <c r="AC15" s="97">
        <f>IF($D$10=0,0,(I15/$D$10)*12000)</f>
        <v>7936.7893621121602</v>
      </c>
      <c r="AD15" s="97">
        <f>IF($E$10=0,0,(J15/$E$10)*12000)</f>
        <v>9657.7221228384005</v>
      </c>
      <c r="AE15" s="97">
        <f>IF($F$10=0,0,(K15/$F$10)*12000)</f>
        <v>10024.703224876243</v>
      </c>
      <c r="AF15" s="91">
        <f t="shared" ref="AF15:AJ30" si="4">IF(G15=0,0,L15/G15)</f>
        <v>165.8619324083497</v>
      </c>
      <c r="AG15" s="91">
        <f t="shared" si="4"/>
        <v>348.71502905914087</v>
      </c>
      <c r="AH15" s="91">
        <f t="shared" si="4"/>
        <v>787.32809422028731</v>
      </c>
      <c r="AI15" s="91">
        <f t="shared" si="4"/>
        <v>584.25814144880155</v>
      </c>
      <c r="AJ15" s="92">
        <f t="shared" si="4"/>
        <v>431.22236394414296</v>
      </c>
      <c r="AK15" s="91">
        <f>IF(B$10=0,0,L15/B$10)</f>
        <v>174.32141967912995</v>
      </c>
      <c r="AL15" s="91">
        <f>IF(C$10=0,0,M15/C$10)</f>
        <v>285.13128375296333</v>
      </c>
      <c r="AM15" s="91">
        <f>IF(D$10=0,0,N15/D$10)</f>
        <v>520.73810355830142</v>
      </c>
      <c r="AN15" s="91">
        <f>IF(E$10=0,0,O15/E$10)</f>
        <v>470.21689817654493</v>
      </c>
      <c r="AO15" s="93">
        <f>IF(F$10=0,0,P15/F$10)</f>
        <v>360.23968520580058</v>
      </c>
    </row>
    <row r="16" spans="1:44">
      <c r="A16" s="619" t="s">
        <v>437</v>
      </c>
      <c r="B16" s="318">
        <v>295</v>
      </c>
      <c r="C16" s="318">
        <v>257</v>
      </c>
      <c r="D16" s="318">
        <v>264</v>
      </c>
      <c r="E16" s="318">
        <v>195</v>
      </c>
      <c r="F16" s="96">
        <f>SUM(B16:E16)</f>
        <v>1011</v>
      </c>
      <c r="G16" s="318">
        <v>5373</v>
      </c>
      <c r="H16" s="318">
        <v>4696</v>
      </c>
      <c r="I16" s="318">
        <v>4111</v>
      </c>
      <c r="J16" s="318">
        <v>2273</v>
      </c>
      <c r="K16" s="96">
        <f t="shared" si="1"/>
        <v>16453</v>
      </c>
      <c r="L16" s="90">
        <f>'Schedule 3C_Income_Western'!CS35</f>
        <v>514597.21730355499</v>
      </c>
      <c r="M16" s="90">
        <f>'Schedule 3C_Income_Western'!CT35</f>
        <v>852978.53293298441</v>
      </c>
      <c r="N16" s="90">
        <f>'Schedule 3C_Income_Western'!CU35</f>
        <v>1131737.3401589799</v>
      </c>
      <c r="O16" s="90">
        <f>'Schedule 3C_Income_Western'!CV35</f>
        <v>1064940.1953561858</v>
      </c>
      <c r="P16" s="90">
        <f t="shared" si="2"/>
        <v>3564253.2857517051</v>
      </c>
      <c r="Q16" s="97">
        <f>IF(B10=0,0,(B16/$B$10)*12000)</f>
        <v>663.7914869679355</v>
      </c>
      <c r="R16" s="97">
        <f>IF(C10=0,0,(C16/$C$10)*12000)</f>
        <v>586.98134754472778</v>
      </c>
      <c r="S16" s="97">
        <f>IF(D10=0,0,(D16/$D$10)*12000)</f>
        <v>610.52225862401235</v>
      </c>
      <c r="T16" s="97">
        <f>IF(E10=0,0,(E16/$E$10)*12000)</f>
        <v>465.11627906976742</v>
      </c>
      <c r="U16" s="97">
        <f>IF(F10=0,0,(F16/$F$10)*12000)</f>
        <v>583.07300427740665</v>
      </c>
      <c r="V16" s="98">
        <f t="shared" si="3"/>
        <v>18.213559322033898</v>
      </c>
      <c r="W16" s="98">
        <f t="shared" si="3"/>
        <v>18.27237354085603</v>
      </c>
      <c r="X16" s="98">
        <f t="shared" si="3"/>
        <v>15.571969696969697</v>
      </c>
      <c r="Y16" s="98">
        <f t="shared" si="3"/>
        <v>11.656410256410256</v>
      </c>
      <c r="Z16" s="98">
        <f t="shared" si="3"/>
        <v>16.273986152324433</v>
      </c>
      <c r="AA16" s="97">
        <f t="shared" ref="AA16:AA34" si="5">IF($B$10=0,0,(G16/$B$10)*12000)</f>
        <v>12090.005625351585</v>
      </c>
      <c r="AB16" s="97">
        <f t="shared" ref="AB16:AB32" si="6">IF($C$10=0,0,(H16/$C$10)*12000)</f>
        <v>10725.542443852304</v>
      </c>
      <c r="AC16" s="97">
        <f t="shared" ref="AC16:AC32" si="7">IF($D$10=0,0,(I16/$D$10)*12000)</f>
        <v>9507.034110618617</v>
      </c>
      <c r="AD16" s="97">
        <f t="shared" ref="AD16:AD32" si="8">IF($E$10=0,0,(J16/$E$10)*12000)</f>
        <v>5421.5861657722126</v>
      </c>
      <c r="AE16" s="97">
        <f t="shared" ref="AE16:AE32" si="9">IF($F$10=0,0,(K16/$F$10)*12000)</f>
        <v>9488.9219974047191</v>
      </c>
      <c r="AF16" s="91">
        <f t="shared" si="4"/>
        <v>95.774654253406851</v>
      </c>
      <c r="AG16" s="91">
        <f t="shared" si="4"/>
        <v>181.6393809482505</v>
      </c>
      <c r="AH16" s="91">
        <f t="shared" si="4"/>
        <v>275.29490152249571</v>
      </c>
      <c r="AI16" s="91">
        <f t="shared" si="4"/>
        <v>468.51746386105839</v>
      </c>
      <c r="AJ16" s="92">
        <f t="shared" si="4"/>
        <v>216.63242483144137</v>
      </c>
      <c r="AK16" s="91">
        <f t="shared" ref="AK16:AO32" si="10">IF(B$10=0,0,L16/B$10)</f>
        <v>96.493009057482652</v>
      </c>
      <c r="AL16" s="91">
        <f t="shared" si="10"/>
        <v>162.34840748629318</v>
      </c>
      <c r="AM16" s="91">
        <f t="shared" si="10"/>
        <v>218.10316827114664</v>
      </c>
      <c r="AN16" s="91">
        <f t="shared" si="10"/>
        <v>211.67565004098307</v>
      </c>
      <c r="AO16" s="93">
        <f t="shared" si="10"/>
        <v>171.30068177784904</v>
      </c>
    </row>
    <row r="17" spans="1:41">
      <c r="A17" s="619" t="s">
        <v>222</v>
      </c>
      <c r="B17" s="257"/>
      <c r="C17" s="257"/>
      <c r="D17" s="257"/>
      <c r="E17" s="257"/>
      <c r="F17" s="257"/>
      <c r="G17" s="318">
        <v>8499</v>
      </c>
      <c r="H17" s="318">
        <v>8181</v>
      </c>
      <c r="I17" s="318">
        <v>8074</v>
      </c>
      <c r="J17" s="318">
        <v>7371</v>
      </c>
      <c r="K17" s="96">
        <f>SUM(G17:J17)</f>
        <v>32125</v>
      </c>
      <c r="L17" s="90">
        <f>'Schedule 3C_Income_Western'!CS36</f>
        <v>673968.27337157843</v>
      </c>
      <c r="M17" s="90">
        <f>'Schedule 3C_Income_Western'!CT36</f>
        <v>951752.39791922201</v>
      </c>
      <c r="N17" s="90">
        <f>'Schedule 3C_Income_Western'!CU36</f>
        <v>1550339.0654884663</v>
      </c>
      <c r="O17" s="90">
        <f>'Schedule 3C_Income_Western'!CV36</f>
        <v>1612024.7177958761</v>
      </c>
      <c r="P17" s="90">
        <f>SUM(L17:O17)</f>
        <v>4788084.4545751428</v>
      </c>
      <c r="Q17" s="255"/>
      <c r="R17" s="255"/>
      <c r="S17" s="255"/>
      <c r="T17" s="255"/>
      <c r="U17" s="255"/>
      <c r="V17" s="98">
        <f>IF(B17=0,0,G17/B17)</f>
        <v>0</v>
      </c>
      <c r="W17" s="98">
        <f>IF(C17=0,0,H17/C17)</f>
        <v>0</v>
      </c>
      <c r="X17" s="98">
        <f>IF(D17=0,0,I17/D17)</f>
        <v>0</v>
      </c>
      <c r="Y17" s="98">
        <f>IF(E17=0,0,J17/E17)</f>
        <v>0</v>
      </c>
      <c r="Z17" s="98">
        <f>IF(F17=0,0,K17/F17)</f>
        <v>0</v>
      </c>
      <c r="AA17" s="97">
        <f t="shared" si="5"/>
        <v>19123.94524657791</v>
      </c>
      <c r="AB17" s="97">
        <f t="shared" si="6"/>
        <v>18685.192234488008</v>
      </c>
      <c r="AC17" s="97">
        <f t="shared" si="7"/>
        <v>18671.80574291771</v>
      </c>
      <c r="AD17" s="97">
        <f t="shared" si="8"/>
        <v>17581.39534883721</v>
      </c>
      <c r="AE17" s="97">
        <f t="shared" si="9"/>
        <v>18527.418657182679</v>
      </c>
      <c r="AF17" s="91">
        <f>IF(G17=0,0,L17/G17)</f>
        <v>79.299714480712836</v>
      </c>
      <c r="AG17" s="91">
        <f>IF(H17=0,0,M17/H17)</f>
        <v>116.3369267716932</v>
      </c>
      <c r="AH17" s="91">
        <f>IF(I17=0,0,N17/I17)</f>
        <v>192.01623303052591</v>
      </c>
      <c r="AI17" s="91">
        <f>IF(J17=0,0,O17/J17)</f>
        <v>218.69823874587928</v>
      </c>
      <c r="AJ17" s="92">
        <f>IF(K17=0,0,P17/K17)</f>
        <v>149.04543049261144</v>
      </c>
      <c r="AK17" s="91">
        <f t="shared" si="10"/>
        <v>126.37694981653449</v>
      </c>
      <c r="AL17" s="91">
        <f t="shared" si="10"/>
        <v>181.14815339155348</v>
      </c>
      <c r="AM17" s="91">
        <f t="shared" si="10"/>
        <v>298.77415021939993</v>
      </c>
      <c r="AN17" s="91">
        <f t="shared" si="10"/>
        <v>320.41834979047428</v>
      </c>
      <c r="AO17" s="93">
        <f t="shared" si="10"/>
        <v>230.11892413971947</v>
      </c>
    </row>
    <row r="18" spans="1:41">
      <c r="A18" s="619" t="s">
        <v>223</v>
      </c>
      <c r="B18" s="257"/>
      <c r="C18" s="257"/>
      <c r="D18" s="257"/>
      <c r="E18" s="257"/>
      <c r="F18" s="257"/>
      <c r="G18" s="318">
        <v>4485</v>
      </c>
      <c r="H18" s="318">
        <v>4479</v>
      </c>
      <c r="I18" s="318">
        <v>4696</v>
      </c>
      <c r="J18" s="318">
        <v>4256</v>
      </c>
      <c r="K18" s="96">
        <f t="shared" ref="K18" si="11">SUM(G18:J18)</f>
        <v>17916</v>
      </c>
      <c r="L18" s="90">
        <f>'Schedule 3C_Income_Western'!CS37</f>
        <v>320641.2972260837</v>
      </c>
      <c r="M18" s="90">
        <f>'Schedule 3C_Income_Western'!CT37</f>
        <v>430382.02159555198</v>
      </c>
      <c r="N18" s="90">
        <f>'Schedule 3C_Income_Western'!CU37</f>
        <v>625273.04418226401</v>
      </c>
      <c r="O18" s="90">
        <f>'Schedule 3C_Income_Western'!CV37</f>
        <v>707261.57138380304</v>
      </c>
      <c r="P18" s="90">
        <f t="shared" ref="P18:P19" si="12">SUM(L18:O18)</f>
        <v>2083557.934387703</v>
      </c>
      <c r="Q18" s="255"/>
      <c r="R18" s="255"/>
      <c r="S18" s="255"/>
      <c r="T18" s="255"/>
      <c r="U18" s="255"/>
      <c r="V18" s="98">
        <f t="shared" ref="V18:Z20" si="13">IF(B18=0,0,G18/B18)</f>
        <v>0</v>
      </c>
      <c r="W18" s="98">
        <f t="shared" si="13"/>
        <v>0</v>
      </c>
      <c r="X18" s="98">
        <f t="shared" si="13"/>
        <v>0</v>
      </c>
      <c r="Y18" s="98">
        <f t="shared" si="13"/>
        <v>0</v>
      </c>
      <c r="Z18" s="98">
        <f t="shared" si="13"/>
        <v>0</v>
      </c>
      <c r="AA18" s="97">
        <f t="shared" si="5"/>
        <v>10091.880742546409</v>
      </c>
      <c r="AB18" s="97">
        <f t="shared" si="6"/>
        <v>10229.920060905975</v>
      </c>
      <c r="AC18" s="97">
        <f t="shared" si="7"/>
        <v>10859.895933705917</v>
      </c>
      <c r="AD18" s="97">
        <f t="shared" si="8"/>
        <v>10151.460942158617</v>
      </c>
      <c r="AE18" s="97">
        <f t="shared" si="9"/>
        <v>10332.67650309992</v>
      </c>
      <c r="AF18" s="91">
        <f t="shared" ref="AF18:AJ20" si="14">IF(G18=0,0,L18/G18)</f>
        <v>71.491928032571622</v>
      </c>
      <c r="AG18" s="91">
        <f t="shared" si="14"/>
        <v>96.088863941851301</v>
      </c>
      <c r="AH18" s="91">
        <f t="shared" si="14"/>
        <v>133.15013717680239</v>
      </c>
      <c r="AI18" s="91">
        <f t="shared" si="14"/>
        <v>166.17988049431463</v>
      </c>
      <c r="AJ18" s="92">
        <f t="shared" si="14"/>
        <v>116.29593293077154</v>
      </c>
      <c r="AK18" s="91">
        <f t="shared" si="10"/>
        <v>60.124000979951937</v>
      </c>
      <c r="AL18" s="91">
        <f t="shared" si="10"/>
        <v>81.9151164057008</v>
      </c>
      <c r="AM18" s="91">
        <f t="shared" si="10"/>
        <v>120.49971944156177</v>
      </c>
      <c r="AN18" s="91">
        <f t="shared" si="10"/>
        <v>140.58071385088513</v>
      </c>
      <c r="AO18" s="93">
        <f t="shared" si="10"/>
        <v>100.13735446665559</v>
      </c>
    </row>
    <row r="19" spans="1:41">
      <c r="A19" s="619" t="s">
        <v>224</v>
      </c>
      <c r="B19" s="257"/>
      <c r="C19" s="257"/>
      <c r="D19" s="257"/>
      <c r="E19" s="257"/>
      <c r="F19" s="257"/>
      <c r="G19" s="318">
        <v>23346</v>
      </c>
      <c r="H19" s="318">
        <v>24652</v>
      </c>
      <c r="I19" s="318">
        <v>23183</v>
      </c>
      <c r="J19" s="318">
        <v>20621</v>
      </c>
      <c r="K19" s="96">
        <f>SUM(G19:J19)</f>
        <v>91802</v>
      </c>
      <c r="L19" s="90">
        <f>'Schedule 3C_Income_Western'!CS38</f>
        <v>718006.79937790777</v>
      </c>
      <c r="M19" s="90">
        <f>'Schedule 3C_Income_Western'!CT38</f>
        <v>1108367.7979212864</v>
      </c>
      <c r="N19" s="90">
        <f>'Schedule 3C_Income_Western'!CU38</f>
        <v>1436560.4000631934</v>
      </c>
      <c r="O19" s="90">
        <f>'Schedule 3C_Income_Western'!CV38</f>
        <v>1643991.9675685528</v>
      </c>
      <c r="P19" s="90">
        <f t="shared" si="12"/>
        <v>4906926.9649309404</v>
      </c>
      <c r="Q19" s="255"/>
      <c r="R19" s="255"/>
      <c r="S19" s="255"/>
      <c r="T19" s="255"/>
      <c r="U19" s="255"/>
      <c r="V19" s="98">
        <f t="shared" si="13"/>
        <v>0</v>
      </c>
      <c r="W19" s="98">
        <f t="shared" si="13"/>
        <v>0</v>
      </c>
      <c r="X19" s="98">
        <f t="shared" si="13"/>
        <v>0</v>
      </c>
      <c r="Y19" s="98">
        <f t="shared" si="13"/>
        <v>0</v>
      </c>
      <c r="Z19" s="98">
        <f t="shared" si="13"/>
        <v>0</v>
      </c>
      <c r="AA19" s="97">
        <f t="shared" si="5"/>
        <v>52531.783236452276</v>
      </c>
      <c r="AB19" s="97">
        <f t="shared" si="6"/>
        <v>56304.529881994669</v>
      </c>
      <c r="AC19" s="97">
        <f t="shared" si="7"/>
        <v>53612.642127577572</v>
      </c>
      <c r="AD19" s="97">
        <f t="shared" si="8"/>
        <v>49185.450208706025</v>
      </c>
      <c r="AE19" s="97">
        <f t="shared" si="9"/>
        <v>52944.874321141928</v>
      </c>
      <c r="AF19" s="91">
        <f t="shared" si="14"/>
        <v>30.755024388670769</v>
      </c>
      <c r="AG19" s="91">
        <f t="shared" si="14"/>
        <v>44.960562953159439</v>
      </c>
      <c r="AH19" s="91">
        <f t="shared" si="14"/>
        <v>61.966113102842314</v>
      </c>
      <c r="AI19" s="91">
        <f t="shared" si="14"/>
        <v>79.724163113745831</v>
      </c>
      <c r="AJ19" s="92">
        <f t="shared" si="14"/>
        <v>53.451198938268668</v>
      </c>
      <c r="AK19" s="91">
        <f t="shared" si="10"/>
        <v>134.63468955145467</v>
      </c>
      <c r="AL19" s="91">
        <f t="shared" si="10"/>
        <v>210.95694669228899</v>
      </c>
      <c r="AM19" s="91">
        <f t="shared" si="10"/>
        <v>276.84725381830668</v>
      </c>
      <c r="AN19" s="91">
        <f t="shared" si="10"/>
        <v>326.77240460515856</v>
      </c>
      <c r="AO19" s="93">
        <f t="shared" si="10"/>
        <v>235.83058417508244</v>
      </c>
    </row>
    <row r="20" spans="1:41" s="312" customFormat="1">
      <c r="A20" s="619" t="s">
        <v>1466</v>
      </c>
      <c r="B20" s="492"/>
      <c r="C20" s="492"/>
      <c r="D20" s="492"/>
      <c r="E20" s="492"/>
      <c r="F20" s="492"/>
      <c r="G20" s="318">
        <v>1031</v>
      </c>
      <c r="H20" s="318">
        <v>1003</v>
      </c>
      <c r="I20" s="318">
        <v>989</v>
      </c>
      <c r="J20" s="318">
        <v>984</v>
      </c>
      <c r="K20" s="96">
        <f>SUM(G20:J20)</f>
        <v>4007</v>
      </c>
      <c r="L20" s="90">
        <f>'Schedule 3C_Income_Western'!CS40</f>
        <v>65498.367235491554</v>
      </c>
      <c r="M20" s="90">
        <f>'Schedule 3C_Income_Western'!CT40</f>
        <v>70209.936196687646</v>
      </c>
      <c r="N20" s="90">
        <f>'Schedule 3C_Income_Western'!CU40</f>
        <v>46111.060268352157</v>
      </c>
      <c r="O20" s="90">
        <f>'Schedule 3C_Income_Western'!CV40</f>
        <v>73828.919661546635</v>
      </c>
      <c r="P20" s="90">
        <f>SUM(L20:O20)</f>
        <v>255648.28336207801</v>
      </c>
      <c r="Q20" s="255"/>
      <c r="R20" s="255"/>
      <c r="S20" s="255"/>
      <c r="T20" s="255"/>
      <c r="U20" s="255"/>
      <c r="V20" s="98">
        <f t="shared" si="13"/>
        <v>0</v>
      </c>
      <c r="W20" s="98">
        <f t="shared" si="13"/>
        <v>0</v>
      </c>
      <c r="X20" s="98">
        <f t="shared" si="13"/>
        <v>0</v>
      </c>
      <c r="Y20" s="98">
        <f t="shared" si="13"/>
        <v>0</v>
      </c>
      <c r="Z20" s="98">
        <f t="shared" si="13"/>
        <v>0</v>
      </c>
      <c r="AA20" s="97">
        <f t="shared" si="5"/>
        <v>2319.8949934370899</v>
      </c>
      <c r="AB20" s="97">
        <f t="shared" si="6"/>
        <v>2290.8260373049106</v>
      </c>
      <c r="AC20" s="97">
        <f t="shared" si="7"/>
        <v>2287.1458855270766</v>
      </c>
      <c r="AD20" s="97">
        <f t="shared" si="8"/>
        <v>2347.0483005366727</v>
      </c>
      <c r="AE20" s="97">
        <f t="shared" si="9"/>
        <v>2310.9530446484355</v>
      </c>
      <c r="AF20" s="91">
        <f t="shared" si="14"/>
        <v>63.528969190583467</v>
      </c>
      <c r="AG20" s="91">
        <f t="shared" si="14"/>
        <v>69.999936387525068</v>
      </c>
      <c r="AH20" s="91">
        <f t="shared" si="14"/>
        <v>46.62392342603858</v>
      </c>
      <c r="AI20" s="91">
        <f t="shared" si="14"/>
        <v>75.02938989994577</v>
      </c>
      <c r="AJ20" s="92">
        <f t="shared" si="14"/>
        <v>63.800420105335164</v>
      </c>
      <c r="AK20" s="91">
        <f t="shared" si="10"/>
        <v>12.281711463621143</v>
      </c>
      <c r="AL20" s="91">
        <f t="shared" si="10"/>
        <v>13.363139740519156</v>
      </c>
      <c r="AM20" s="91">
        <f t="shared" si="10"/>
        <v>8.8863095525828015</v>
      </c>
      <c r="AN20" s="91">
        <f t="shared" si="10"/>
        <v>14.674800171247592</v>
      </c>
      <c r="AO20" s="93">
        <f t="shared" si="10"/>
        <v>12.286647924356132</v>
      </c>
    </row>
    <row r="21" spans="1:41">
      <c r="A21" s="619" t="s">
        <v>240</v>
      </c>
      <c r="B21" s="257"/>
      <c r="C21" s="257"/>
      <c r="D21" s="257"/>
      <c r="E21" s="257"/>
      <c r="F21" s="257"/>
      <c r="G21" s="318">
        <v>16508</v>
      </c>
      <c r="H21" s="318">
        <v>22357</v>
      </c>
      <c r="I21" s="318">
        <v>24599</v>
      </c>
      <c r="J21" s="318">
        <v>23474</v>
      </c>
      <c r="K21" s="96">
        <f t="shared" si="1"/>
        <v>86938</v>
      </c>
      <c r="L21" s="90">
        <f>'Schedule 3C_Income_Western'!CS48</f>
        <v>43819.733188284066</v>
      </c>
      <c r="M21" s="90">
        <f>'Schedule 3C_Income_Western'!CT48</f>
        <v>129176.23421374401</v>
      </c>
      <c r="N21" s="90">
        <f>'Schedule 3C_Income_Western'!CU48</f>
        <v>246675.71012600602</v>
      </c>
      <c r="O21" s="90">
        <f>'Schedule 3C_Income_Western'!CV48</f>
        <v>280774.48368946166</v>
      </c>
      <c r="P21" s="90">
        <f t="shared" si="2"/>
        <v>700446.1612174958</v>
      </c>
      <c r="Q21" s="255"/>
      <c r="R21" s="255"/>
      <c r="S21" s="255"/>
      <c r="T21" s="255"/>
      <c r="U21" s="255"/>
      <c r="V21" s="98">
        <f t="shared" si="3"/>
        <v>0</v>
      </c>
      <c r="W21" s="98">
        <f t="shared" si="3"/>
        <v>0</v>
      </c>
      <c r="X21" s="98">
        <f t="shared" si="3"/>
        <v>0</v>
      </c>
      <c r="Y21" s="98">
        <f t="shared" si="3"/>
        <v>0</v>
      </c>
      <c r="Z21" s="98">
        <f t="shared" si="3"/>
        <v>0</v>
      </c>
      <c r="AA21" s="97">
        <f t="shared" si="5"/>
        <v>37145.32158259891</v>
      </c>
      <c r="AB21" s="97">
        <f t="shared" si="6"/>
        <v>51062.809288161407</v>
      </c>
      <c r="AC21" s="97">
        <f t="shared" si="7"/>
        <v>56887.261514742728</v>
      </c>
      <c r="AD21" s="97">
        <f t="shared" si="8"/>
        <v>55990.459153249853</v>
      </c>
      <c r="AE21" s="97">
        <f t="shared" si="9"/>
        <v>50139.664535973476</v>
      </c>
      <c r="AF21" s="91">
        <f t="shared" si="4"/>
        <v>2.6544543971579881</v>
      </c>
      <c r="AG21" s="91">
        <f t="shared" si="4"/>
        <v>5.7778876510150745</v>
      </c>
      <c r="AH21" s="91">
        <f t="shared" si="4"/>
        <v>10.027875528517663</v>
      </c>
      <c r="AI21" s="91">
        <f t="shared" si="4"/>
        <v>11.961083909408778</v>
      </c>
      <c r="AJ21" s="92">
        <f t="shared" si="4"/>
        <v>8.0568469624041938</v>
      </c>
      <c r="AK21" s="91">
        <f t="shared" si="10"/>
        <v>8.2167135173980999</v>
      </c>
      <c r="AL21" s="91">
        <f t="shared" si="10"/>
        <v>24.586264601017131</v>
      </c>
      <c r="AM21" s="91">
        <f t="shared" si="10"/>
        <v>47.538198135672772</v>
      </c>
      <c r="AN21" s="91">
        <f t="shared" si="10"/>
        <v>55.808881671528852</v>
      </c>
      <c r="AO21" s="93">
        <f t="shared" si="10"/>
        <v>33.663966992718592</v>
      </c>
    </row>
    <row r="22" spans="1:41">
      <c r="A22" s="619" t="s">
        <v>241</v>
      </c>
      <c r="B22" s="257"/>
      <c r="C22" s="257"/>
      <c r="D22" s="257"/>
      <c r="E22" s="257"/>
      <c r="F22" s="257"/>
      <c r="G22" s="318">
        <v>18789</v>
      </c>
      <c r="H22" s="318">
        <v>18740</v>
      </c>
      <c r="I22" s="318">
        <v>19574</v>
      </c>
      <c r="J22" s="318">
        <v>21713</v>
      </c>
      <c r="K22" s="96">
        <f t="shared" si="1"/>
        <v>78816</v>
      </c>
      <c r="L22" s="90">
        <f>'Schedule 3C_Income_Western'!CS49</f>
        <v>243862.32891245832</v>
      </c>
      <c r="M22" s="90">
        <f>'Schedule 3C_Income_Western'!CT49</f>
        <v>328734.14440386021</v>
      </c>
      <c r="N22" s="90">
        <f>'Schedule 3C_Income_Western'!CU49</f>
        <v>450852.573369449</v>
      </c>
      <c r="O22" s="90">
        <f>'Schedule 3C_Income_Western'!CV49</f>
        <v>459843.79722484981</v>
      </c>
      <c r="P22" s="90">
        <f t="shared" si="2"/>
        <v>1483292.8439106173</v>
      </c>
      <c r="Q22" s="255"/>
      <c r="R22" s="255"/>
      <c r="S22" s="255"/>
      <c r="T22" s="255"/>
      <c r="U22" s="255"/>
      <c r="V22" s="98">
        <f t="shared" si="3"/>
        <v>0</v>
      </c>
      <c r="W22" s="98">
        <f t="shared" si="3"/>
        <v>0</v>
      </c>
      <c r="X22" s="98">
        <f t="shared" si="3"/>
        <v>0</v>
      </c>
      <c r="Y22" s="98">
        <f t="shared" si="3"/>
        <v>0</v>
      </c>
      <c r="Z22" s="98">
        <f t="shared" si="3"/>
        <v>0</v>
      </c>
      <c r="AA22" s="97">
        <f t="shared" si="5"/>
        <v>42277.892368273016</v>
      </c>
      <c r="AB22" s="97">
        <f t="shared" si="6"/>
        <v>42801.674914350973</v>
      </c>
      <c r="AC22" s="97">
        <f t="shared" si="7"/>
        <v>45266.525342069763</v>
      </c>
      <c r="AD22" s="97">
        <f t="shared" si="8"/>
        <v>51790.101371496719</v>
      </c>
      <c r="AE22" s="97">
        <f t="shared" si="9"/>
        <v>45455.47171624934</v>
      </c>
      <c r="AF22" s="91">
        <f t="shared" si="4"/>
        <v>12.978994566632515</v>
      </c>
      <c r="AG22" s="91">
        <f t="shared" si="4"/>
        <v>17.541843351326584</v>
      </c>
      <c r="AH22" s="91">
        <f t="shared" si="4"/>
        <v>23.0332366082277</v>
      </c>
      <c r="AI22" s="91">
        <f t="shared" si="4"/>
        <v>21.178270954029834</v>
      </c>
      <c r="AJ22" s="92">
        <f t="shared" si="4"/>
        <v>18.819691990339745</v>
      </c>
      <c r="AK22" s="91">
        <f t="shared" si="10"/>
        <v>45.727044611374147</v>
      </c>
      <c r="AL22" s="91">
        <f t="shared" si="10"/>
        <v>62.568356376829122</v>
      </c>
      <c r="AM22" s="91">
        <f t="shared" si="10"/>
        <v>86.88621571968568</v>
      </c>
      <c r="AN22" s="91">
        <f t="shared" si="10"/>
        <v>91.402066631852477</v>
      </c>
      <c r="AO22" s="93">
        <f t="shared" si="10"/>
        <v>71.288164747951043</v>
      </c>
    </row>
    <row r="23" spans="1:41">
      <c r="A23" s="619" t="s">
        <v>242</v>
      </c>
      <c r="B23" s="257"/>
      <c r="C23" s="257"/>
      <c r="D23" s="257"/>
      <c r="E23" s="257"/>
      <c r="F23" s="257"/>
      <c r="G23" s="318">
        <v>6085</v>
      </c>
      <c r="H23" s="318">
        <v>6461</v>
      </c>
      <c r="I23" s="318">
        <v>5975</v>
      </c>
      <c r="J23" s="318">
        <v>6128</v>
      </c>
      <c r="K23" s="96">
        <f t="shared" si="1"/>
        <v>24649</v>
      </c>
      <c r="L23" s="90">
        <f>'Schedule 3C_Income_Western'!CS50</f>
        <v>326499.86012997653</v>
      </c>
      <c r="M23" s="90">
        <f>'Schedule 3C_Income_Western'!CT50</f>
        <v>405896.88801882009</v>
      </c>
      <c r="N23" s="90">
        <f>'Schedule 3C_Income_Western'!CU50</f>
        <v>572169.96389288257</v>
      </c>
      <c r="O23" s="90">
        <f>'Schedule 3C_Income_Western'!CV50</f>
        <v>645987.87700587278</v>
      </c>
      <c r="P23" s="90">
        <f t="shared" si="2"/>
        <v>1950554.5890475521</v>
      </c>
      <c r="Q23" s="255"/>
      <c r="R23" s="255"/>
      <c r="S23" s="255"/>
      <c r="T23" s="255"/>
      <c r="U23" s="255"/>
      <c r="V23" s="98">
        <f t="shared" si="3"/>
        <v>0</v>
      </c>
      <c r="W23" s="98">
        <f t="shared" si="3"/>
        <v>0</v>
      </c>
      <c r="X23" s="98">
        <f t="shared" si="3"/>
        <v>0</v>
      </c>
      <c r="Y23" s="98">
        <f t="shared" si="3"/>
        <v>0</v>
      </c>
      <c r="Z23" s="98">
        <f t="shared" si="3"/>
        <v>0</v>
      </c>
      <c r="AA23" s="97">
        <f t="shared" si="5"/>
        <v>13692.105756609786</v>
      </c>
      <c r="AB23" s="97">
        <f t="shared" si="6"/>
        <v>14756.756756756758</v>
      </c>
      <c r="AC23" s="97">
        <f t="shared" si="7"/>
        <v>13817.691269994219</v>
      </c>
      <c r="AD23" s="97">
        <f t="shared" si="8"/>
        <v>14616.577221228385</v>
      </c>
      <c r="AE23" s="97">
        <f t="shared" si="9"/>
        <v>14215.792762051231</v>
      </c>
      <c r="AF23" s="91">
        <f t="shared" si="4"/>
        <v>53.656509470826052</v>
      </c>
      <c r="AG23" s="91">
        <f t="shared" si="4"/>
        <v>62.822610744284177</v>
      </c>
      <c r="AH23" s="91">
        <f t="shared" si="4"/>
        <v>95.760663413034735</v>
      </c>
      <c r="AI23" s="91">
        <f t="shared" si="4"/>
        <v>105.41577627380431</v>
      </c>
      <c r="AJ23" s="92">
        <f t="shared" si="4"/>
        <v>79.133213884845318</v>
      </c>
      <c r="AK23" s="91">
        <f t="shared" si="10"/>
        <v>61.222550183757086</v>
      </c>
      <c r="AL23" s="91">
        <f t="shared" si="10"/>
        <v>77.254832131484605</v>
      </c>
      <c r="AM23" s="91">
        <f t="shared" si="10"/>
        <v>110.2659402375954</v>
      </c>
      <c r="AN23" s="91">
        <f t="shared" si="10"/>
        <v>128.4014861868163</v>
      </c>
      <c r="AO23" s="93">
        <f t="shared" si="10"/>
        <v>93.745114098503009</v>
      </c>
    </row>
    <row r="24" spans="1:41">
      <c r="A24" s="619" t="s">
        <v>243</v>
      </c>
      <c r="B24" s="257"/>
      <c r="C24" s="257"/>
      <c r="D24" s="257"/>
      <c r="E24" s="257"/>
      <c r="F24" s="257"/>
      <c r="G24" s="318">
        <v>1513</v>
      </c>
      <c r="H24" s="318">
        <v>1506</v>
      </c>
      <c r="I24" s="318">
        <v>1330</v>
      </c>
      <c r="J24" s="318">
        <v>1269</v>
      </c>
      <c r="K24" s="96">
        <f t="shared" si="1"/>
        <v>5618</v>
      </c>
      <c r="L24" s="90">
        <f>'Schedule 3C_Income_Western'!CS51</f>
        <v>80629.378607949882</v>
      </c>
      <c r="M24" s="90">
        <f>'Schedule 3C_Income_Western'!CT51</f>
        <v>82934.134529222662</v>
      </c>
      <c r="N24" s="90">
        <f>'Schedule 3C_Income_Western'!CU51</f>
        <v>87666.517785462886</v>
      </c>
      <c r="O24" s="90">
        <f>'Schedule 3C_Income_Western'!CV51</f>
        <v>121370.21347961121</v>
      </c>
      <c r="P24" s="90">
        <f t="shared" si="2"/>
        <v>372600.24440224667</v>
      </c>
      <c r="Q24" s="255"/>
      <c r="R24" s="255"/>
      <c r="S24" s="255"/>
      <c r="T24" s="255"/>
      <c r="U24" s="255"/>
      <c r="V24" s="98">
        <f t="shared" si="3"/>
        <v>0</v>
      </c>
      <c r="W24" s="98">
        <f t="shared" si="3"/>
        <v>0</v>
      </c>
      <c r="X24" s="98">
        <f t="shared" si="3"/>
        <v>0</v>
      </c>
      <c r="Y24" s="98">
        <f t="shared" si="3"/>
        <v>0</v>
      </c>
      <c r="Z24" s="98">
        <f t="shared" si="3"/>
        <v>0</v>
      </c>
      <c r="AA24" s="97">
        <f t="shared" si="5"/>
        <v>3404.4627789236829</v>
      </c>
      <c r="AB24" s="97">
        <f t="shared" si="6"/>
        <v>3439.6650171298056</v>
      </c>
      <c r="AC24" s="97">
        <f t="shared" si="7"/>
        <v>3075.7371362497588</v>
      </c>
      <c r="AD24" s="97">
        <f t="shared" si="8"/>
        <v>3026.8336314847943</v>
      </c>
      <c r="AE24" s="97">
        <f t="shared" si="9"/>
        <v>3240.0634401883981</v>
      </c>
      <c r="AF24" s="91">
        <f t="shared" si="4"/>
        <v>53.291063190978115</v>
      </c>
      <c r="AG24" s="91">
        <f t="shared" si="4"/>
        <v>55.069146433746788</v>
      </c>
      <c r="AH24" s="91">
        <f t="shared" si="4"/>
        <v>65.914675026663829</v>
      </c>
      <c r="AI24" s="91">
        <f t="shared" si="4"/>
        <v>95.642406209307495</v>
      </c>
      <c r="AJ24" s="92">
        <f t="shared" si="4"/>
        <v>66.322578213287059</v>
      </c>
      <c r="AK24" s="91">
        <f t="shared" si="10"/>
        <v>15.118953423579576</v>
      </c>
      <c r="AL24" s="91">
        <f t="shared" si="10"/>
        <v>15.784951375946452</v>
      </c>
      <c r="AM24" s="91">
        <f t="shared" si="10"/>
        <v>16.894684483612043</v>
      </c>
      <c r="AN24" s="91">
        <f t="shared" si="10"/>
        <v>24.124470975871837</v>
      </c>
      <c r="AO24" s="93">
        <f t="shared" si="10"/>
        <v>17.907446743992246</v>
      </c>
    </row>
    <row r="25" spans="1:41">
      <c r="A25" s="619" t="s">
        <v>244</v>
      </c>
      <c r="B25" s="257"/>
      <c r="C25" s="257"/>
      <c r="D25" s="257"/>
      <c r="E25" s="257"/>
      <c r="F25" s="257"/>
      <c r="G25" s="318">
        <v>233</v>
      </c>
      <c r="H25" s="318">
        <v>184</v>
      </c>
      <c r="I25" s="318">
        <v>195</v>
      </c>
      <c r="J25" s="318">
        <v>286</v>
      </c>
      <c r="K25" s="96">
        <f t="shared" si="1"/>
        <v>898</v>
      </c>
      <c r="L25" s="90">
        <f>'Schedule 3C_Income_Western'!CS52</f>
        <v>17470.949692011996</v>
      </c>
      <c r="M25" s="90">
        <f>'Schedule 3C_Income_Western'!CT52</f>
        <v>14189.024622592708</v>
      </c>
      <c r="N25" s="90">
        <f>'Schedule 3C_Income_Western'!CU52</f>
        <v>13302.946722495091</v>
      </c>
      <c r="O25" s="90">
        <f>'Schedule 3C_Income_Western'!CV52</f>
        <v>29057.792739712204</v>
      </c>
      <c r="P25" s="90">
        <f t="shared" si="2"/>
        <v>74020.713776812001</v>
      </c>
      <c r="Q25" s="255"/>
      <c r="R25" s="255"/>
      <c r="S25" s="255"/>
      <c r="T25" s="255"/>
      <c r="U25" s="255"/>
      <c r="V25" s="98">
        <f t="shared" si="3"/>
        <v>0</v>
      </c>
      <c r="W25" s="98">
        <f t="shared" si="3"/>
        <v>0</v>
      </c>
      <c r="X25" s="98">
        <f t="shared" si="3"/>
        <v>0</v>
      </c>
      <c r="Y25" s="98">
        <f t="shared" si="3"/>
        <v>0</v>
      </c>
      <c r="Z25" s="98">
        <f t="shared" si="3"/>
        <v>0</v>
      </c>
      <c r="AA25" s="97">
        <f t="shared" si="5"/>
        <v>524.2827676729795</v>
      </c>
      <c r="AB25" s="97">
        <f t="shared" si="6"/>
        <v>420.25123715264561</v>
      </c>
      <c r="AC25" s="97">
        <f t="shared" si="7"/>
        <v>450.95394102910001</v>
      </c>
      <c r="AD25" s="97">
        <f t="shared" si="8"/>
        <v>682.17054263565899</v>
      </c>
      <c r="AE25" s="97">
        <f t="shared" si="9"/>
        <v>517.90262892295868</v>
      </c>
      <c r="AF25" s="91">
        <f t="shared" si="4"/>
        <v>74.982616703914147</v>
      </c>
      <c r="AG25" s="91">
        <f t="shared" si="4"/>
        <v>77.114264253221236</v>
      </c>
      <c r="AH25" s="91">
        <f t="shared" si="4"/>
        <v>68.220239602538925</v>
      </c>
      <c r="AI25" s="91">
        <f t="shared" si="4"/>
        <v>101.60067391507764</v>
      </c>
      <c r="AJ25" s="92">
        <f t="shared" si="4"/>
        <v>82.428411778187083</v>
      </c>
      <c r="AK25" s="91">
        <f t="shared" si="10"/>
        <v>3.276007817740858</v>
      </c>
      <c r="AL25" s="91">
        <f t="shared" si="10"/>
        <v>2.7006137462110216</v>
      </c>
      <c r="AM25" s="91">
        <f t="shared" si="10"/>
        <v>2.5636821588928678</v>
      </c>
      <c r="AN25" s="91">
        <f t="shared" si="10"/>
        <v>5.7757489047330957</v>
      </c>
      <c r="AO25" s="93">
        <f t="shared" si="10"/>
        <v>3.5574909298222712</v>
      </c>
    </row>
    <row r="26" spans="1:41">
      <c r="A26" s="619" t="s">
        <v>245</v>
      </c>
      <c r="B26" s="257"/>
      <c r="C26" s="257"/>
      <c r="D26" s="257"/>
      <c r="E26" s="257"/>
      <c r="F26" s="257"/>
      <c r="G26" s="318">
        <v>0</v>
      </c>
      <c r="H26" s="318">
        <v>0</v>
      </c>
      <c r="I26" s="318">
        <v>0</v>
      </c>
      <c r="J26" s="318">
        <v>0</v>
      </c>
      <c r="K26" s="96">
        <f t="shared" si="1"/>
        <v>0</v>
      </c>
      <c r="L26" s="90">
        <f>'Schedule 3C_Income_Western'!CS53</f>
        <v>0</v>
      </c>
      <c r="M26" s="90">
        <f>'Schedule 3C_Income_Western'!CT53</f>
        <v>0</v>
      </c>
      <c r="N26" s="90">
        <f>'Schedule 3C_Income_Western'!CU53</f>
        <v>0</v>
      </c>
      <c r="O26" s="90">
        <f>'Schedule 3C_Income_Western'!CV53</f>
        <v>0</v>
      </c>
      <c r="P26" s="90">
        <f t="shared" si="2"/>
        <v>0</v>
      </c>
      <c r="Q26" s="255"/>
      <c r="R26" s="255"/>
      <c r="S26" s="255"/>
      <c r="T26" s="255"/>
      <c r="U26" s="255"/>
      <c r="V26" s="98">
        <f t="shared" si="3"/>
        <v>0</v>
      </c>
      <c r="W26" s="98">
        <f t="shared" si="3"/>
        <v>0</v>
      </c>
      <c r="X26" s="98">
        <f t="shared" si="3"/>
        <v>0</v>
      </c>
      <c r="Y26" s="98">
        <f t="shared" si="3"/>
        <v>0</v>
      </c>
      <c r="Z26" s="98">
        <f t="shared" si="3"/>
        <v>0</v>
      </c>
      <c r="AA26" s="97">
        <f t="shared" si="5"/>
        <v>0</v>
      </c>
      <c r="AB26" s="97">
        <f t="shared" si="6"/>
        <v>0</v>
      </c>
      <c r="AC26" s="97">
        <f t="shared" si="7"/>
        <v>0</v>
      </c>
      <c r="AD26" s="97">
        <f t="shared" si="8"/>
        <v>0</v>
      </c>
      <c r="AE26" s="97">
        <f t="shared" si="9"/>
        <v>0</v>
      </c>
      <c r="AF26" s="91">
        <f t="shared" si="4"/>
        <v>0</v>
      </c>
      <c r="AG26" s="91">
        <f t="shared" si="4"/>
        <v>0</v>
      </c>
      <c r="AH26" s="91">
        <f t="shared" si="4"/>
        <v>0</v>
      </c>
      <c r="AI26" s="91">
        <f t="shared" si="4"/>
        <v>0</v>
      </c>
      <c r="AJ26" s="92">
        <f t="shared" si="4"/>
        <v>0</v>
      </c>
      <c r="AK26" s="91">
        <f t="shared" si="10"/>
        <v>0</v>
      </c>
      <c r="AL26" s="91">
        <f t="shared" si="10"/>
        <v>0</v>
      </c>
      <c r="AM26" s="91">
        <f t="shared" si="10"/>
        <v>0</v>
      </c>
      <c r="AN26" s="91">
        <f t="shared" si="10"/>
        <v>0</v>
      </c>
      <c r="AO26" s="93">
        <f t="shared" si="10"/>
        <v>0</v>
      </c>
    </row>
    <row r="27" spans="1:41">
      <c r="A27" s="619" t="s">
        <v>246</v>
      </c>
      <c r="B27" s="257"/>
      <c r="C27" s="257"/>
      <c r="D27" s="257"/>
      <c r="E27" s="257"/>
      <c r="F27" s="257"/>
      <c r="G27" s="318">
        <v>2362</v>
      </c>
      <c r="H27" s="318">
        <v>2545</v>
      </c>
      <c r="I27" s="318">
        <v>2947</v>
      </c>
      <c r="J27" s="318">
        <v>3060</v>
      </c>
      <c r="K27" s="96">
        <f t="shared" si="1"/>
        <v>10914</v>
      </c>
      <c r="L27" s="90">
        <f>'Schedule 3C_Income_Western'!CS54</f>
        <v>55515.54357498989</v>
      </c>
      <c r="M27" s="90">
        <f>'Schedule 3C_Income_Western'!CT54</f>
        <v>88497.914884095255</v>
      </c>
      <c r="N27" s="90">
        <f>'Schedule 3C_Income_Western'!CU54</f>
        <v>153935.20758818401</v>
      </c>
      <c r="O27" s="90">
        <f>'Schedule 3C_Income_Western'!CV54</f>
        <v>207439.93458470769</v>
      </c>
      <c r="P27" s="90">
        <f t="shared" si="2"/>
        <v>505388.60063197685</v>
      </c>
      <c r="Q27" s="255"/>
      <c r="R27" s="255"/>
      <c r="S27" s="255"/>
      <c r="T27" s="255"/>
      <c r="U27" s="255"/>
      <c r="V27" s="98">
        <f t="shared" si="3"/>
        <v>0</v>
      </c>
      <c r="W27" s="98">
        <f t="shared" si="3"/>
        <v>0</v>
      </c>
      <c r="X27" s="98">
        <f t="shared" si="3"/>
        <v>0</v>
      </c>
      <c r="Y27" s="98">
        <f t="shared" si="3"/>
        <v>0</v>
      </c>
      <c r="Z27" s="98">
        <f t="shared" si="3"/>
        <v>0</v>
      </c>
      <c r="AA27" s="97">
        <f t="shared" si="5"/>
        <v>5314.8321770110633</v>
      </c>
      <c r="AB27" s="97">
        <f t="shared" si="6"/>
        <v>5812.7141225732776</v>
      </c>
      <c r="AC27" s="97">
        <f t="shared" si="7"/>
        <v>6815.1859703218352</v>
      </c>
      <c r="AD27" s="97">
        <f t="shared" si="8"/>
        <v>7298.747763864043</v>
      </c>
      <c r="AE27" s="97">
        <f t="shared" si="9"/>
        <v>6294.4201470658909</v>
      </c>
      <c r="AF27" s="91">
        <f t="shared" si="4"/>
        <v>23.503617093560496</v>
      </c>
      <c r="AG27" s="91">
        <f t="shared" si="4"/>
        <v>34.77324749866218</v>
      </c>
      <c r="AH27" s="91">
        <f t="shared" si="4"/>
        <v>52.234546178549039</v>
      </c>
      <c r="AI27" s="91">
        <f t="shared" si="4"/>
        <v>67.790828295656112</v>
      </c>
      <c r="AJ27" s="92">
        <f t="shared" si="4"/>
        <v>46.306450488544698</v>
      </c>
      <c r="AK27" s="91">
        <f t="shared" si="10"/>
        <v>10.409815033750213</v>
      </c>
      <c r="AL27" s="91">
        <f t="shared" si="10"/>
        <v>16.843912235267464</v>
      </c>
      <c r="AM27" s="91">
        <f t="shared" si="10"/>
        <v>29.665678856847951</v>
      </c>
      <c r="AN27" s="91">
        <f t="shared" si="10"/>
        <v>41.232346369450944</v>
      </c>
      <c r="AO27" s="93">
        <f t="shared" si="10"/>
        <v>24.289354574517077</v>
      </c>
    </row>
    <row r="28" spans="1:41">
      <c r="A28" s="508" t="s">
        <v>228</v>
      </c>
      <c r="B28" s="257"/>
      <c r="C28" s="257"/>
      <c r="D28" s="257"/>
      <c r="E28" s="257"/>
      <c r="F28" s="257"/>
      <c r="G28" s="318">
        <v>0</v>
      </c>
      <c r="H28" s="318">
        <v>0</v>
      </c>
      <c r="I28" s="318">
        <v>0</v>
      </c>
      <c r="J28" s="318">
        <v>0</v>
      </c>
      <c r="K28" s="96">
        <f t="shared" si="1"/>
        <v>0</v>
      </c>
      <c r="L28" s="90">
        <f>'Schedule 3C_Income_Western'!CS42</f>
        <v>0</v>
      </c>
      <c r="M28" s="90">
        <f>'Schedule 3C_Income_Western'!CT42</f>
        <v>0</v>
      </c>
      <c r="N28" s="90">
        <f>'Schedule 3C_Income_Western'!CU42</f>
        <v>0</v>
      </c>
      <c r="O28" s="90">
        <f>'Schedule 3C_Income_Western'!CV42</f>
        <v>0</v>
      </c>
      <c r="P28" s="90">
        <f t="shared" si="2"/>
        <v>0</v>
      </c>
      <c r="Q28" s="255"/>
      <c r="R28" s="255"/>
      <c r="S28" s="255"/>
      <c r="T28" s="255"/>
      <c r="U28" s="255"/>
      <c r="V28" s="512">
        <f t="shared" si="3"/>
        <v>0</v>
      </c>
      <c r="W28" s="512">
        <f t="shared" si="3"/>
        <v>0</v>
      </c>
      <c r="X28" s="512">
        <f t="shared" si="3"/>
        <v>0</v>
      </c>
      <c r="Y28" s="512">
        <f t="shared" si="3"/>
        <v>0</v>
      </c>
      <c r="Z28" s="512">
        <f t="shared" si="3"/>
        <v>0</v>
      </c>
      <c r="AA28" s="96">
        <f t="shared" si="5"/>
        <v>0</v>
      </c>
      <c r="AB28" s="96">
        <f t="shared" si="6"/>
        <v>0</v>
      </c>
      <c r="AC28" s="96">
        <f t="shared" si="7"/>
        <v>0</v>
      </c>
      <c r="AD28" s="96">
        <f t="shared" si="8"/>
        <v>0</v>
      </c>
      <c r="AE28" s="96">
        <f t="shared" si="9"/>
        <v>0</v>
      </c>
      <c r="AF28" s="509">
        <f t="shared" si="4"/>
        <v>0</v>
      </c>
      <c r="AG28" s="509">
        <f t="shared" si="4"/>
        <v>0</v>
      </c>
      <c r="AH28" s="509">
        <f t="shared" si="4"/>
        <v>0</v>
      </c>
      <c r="AI28" s="509">
        <f t="shared" si="4"/>
        <v>0</v>
      </c>
      <c r="AJ28" s="510">
        <f t="shared" si="4"/>
        <v>0</v>
      </c>
      <c r="AK28" s="509">
        <f t="shared" si="10"/>
        <v>0</v>
      </c>
      <c r="AL28" s="509">
        <f t="shared" si="10"/>
        <v>0</v>
      </c>
      <c r="AM28" s="509">
        <f t="shared" si="10"/>
        <v>0</v>
      </c>
      <c r="AN28" s="509">
        <f t="shared" si="10"/>
        <v>0</v>
      </c>
      <c r="AO28" s="511">
        <f t="shared" si="10"/>
        <v>0</v>
      </c>
    </row>
    <row r="29" spans="1:41">
      <c r="A29" s="508" t="s">
        <v>1467</v>
      </c>
      <c r="B29" s="257"/>
      <c r="C29" s="257"/>
      <c r="D29" s="257"/>
      <c r="E29" s="257"/>
      <c r="F29" s="257"/>
      <c r="G29" s="318">
        <v>0</v>
      </c>
      <c r="H29" s="318">
        <v>0</v>
      </c>
      <c r="I29" s="318">
        <v>0</v>
      </c>
      <c r="J29" s="318">
        <v>0</v>
      </c>
      <c r="K29" s="96">
        <f>SUM(G29:J29)</f>
        <v>0</v>
      </c>
      <c r="L29" s="90">
        <f>'Schedule 3C_Income_Western'!CS44</f>
        <v>3963132.1810512897</v>
      </c>
      <c r="M29" s="90">
        <f>'Schedule 3C_Income_Western'!CT44</f>
        <v>4186479.72462958</v>
      </c>
      <c r="N29" s="90">
        <f>'Schedule 3C_Income_Western'!CU44</f>
        <v>3600956.3171876557</v>
      </c>
      <c r="O29" s="90">
        <f>'Schedule 3C_Income_Western'!CV44</f>
        <v>3922512.6070795469</v>
      </c>
      <c r="P29" s="90">
        <f t="shared" si="2"/>
        <v>15673080.829948071</v>
      </c>
      <c r="Q29" s="255"/>
      <c r="R29" s="255"/>
      <c r="S29" s="255"/>
      <c r="T29" s="255"/>
      <c r="U29" s="255"/>
      <c r="V29" s="98">
        <f t="shared" si="3"/>
        <v>0</v>
      </c>
      <c r="W29" s="98">
        <f t="shared" si="3"/>
        <v>0</v>
      </c>
      <c r="X29" s="98">
        <f t="shared" si="3"/>
        <v>0</v>
      </c>
      <c r="Y29" s="98">
        <f t="shared" si="3"/>
        <v>0</v>
      </c>
      <c r="Z29" s="98">
        <f t="shared" si="3"/>
        <v>0</v>
      </c>
      <c r="AA29" s="97">
        <f t="shared" si="5"/>
        <v>0</v>
      </c>
      <c r="AB29" s="97">
        <f t="shared" si="6"/>
        <v>0</v>
      </c>
      <c r="AC29" s="97">
        <f t="shared" si="7"/>
        <v>0</v>
      </c>
      <c r="AD29" s="97">
        <f t="shared" si="8"/>
        <v>0</v>
      </c>
      <c r="AE29" s="97">
        <f t="shared" si="9"/>
        <v>0</v>
      </c>
      <c r="AF29" s="91">
        <f t="shared" si="4"/>
        <v>0</v>
      </c>
      <c r="AG29" s="91">
        <f t="shared" si="4"/>
        <v>0</v>
      </c>
      <c r="AH29" s="91">
        <f t="shared" si="4"/>
        <v>0</v>
      </c>
      <c r="AI29" s="91">
        <f t="shared" si="4"/>
        <v>0</v>
      </c>
      <c r="AJ29" s="92">
        <f t="shared" si="4"/>
        <v>0</v>
      </c>
      <c r="AK29" s="91">
        <f t="shared" si="10"/>
        <v>743.13372980522968</v>
      </c>
      <c r="AL29" s="91">
        <f t="shared" si="10"/>
        <v>796.81761032157976</v>
      </c>
      <c r="AM29" s="91">
        <f t="shared" si="10"/>
        <v>693.95959090145607</v>
      </c>
      <c r="AN29" s="91">
        <f t="shared" si="10"/>
        <v>779.66857624320153</v>
      </c>
      <c r="AO29" s="93">
        <f t="shared" si="10"/>
        <v>753.26000047811181</v>
      </c>
    </row>
    <row r="30" spans="1:41">
      <c r="A30" s="508" t="s">
        <v>1468</v>
      </c>
      <c r="B30" s="257"/>
      <c r="C30" s="257"/>
      <c r="D30" s="257"/>
      <c r="E30" s="257"/>
      <c r="F30" s="257"/>
      <c r="G30" s="318">
        <v>14</v>
      </c>
      <c r="H30" s="318">
        <v>6</v>
      </c>
      <c r="I30" s="318">
        <v>6</v>
      </c>
      <c r="J30" s="318">
        <v>50</v>
      </c>
      <c r="K30" s="96">
        <f t="shared" ref="K30:K33" si="15">SUM(G30:J30)</f>
        <v>76</v>
      </c>
      <c r="L30" s="90">
        <f>'Schedule 3C_Income_Western'!CS46</f>
        <v>94182.95911248913</v>
      </c>
      <c r="M30" s="90">
        <f>'Schedule 3C_Income_Western'!CT46</f>
        <v>69739.730269503038</v>
      </c>
      <c r="N30" s="90">
        <f>'Schedule 3C_Income_Western'!CU46</f>
        <v>60862.875732748354</v>
      </c>
      <c r="O30" s="90">
        <f>'Schedule 3C_Income_Western'!CV46</f>
        <v>53632.74116681263</v>
      </c>
      <c r="P30" s="90">
        <f>SUM(L30:O30)</f>
        <v>278418.30628155312</v>
      </c>
      <c r="Q30" s="255"/>
      <c r="R30" s="255"/>
      <c r="S30" s="255"/>
      <c r="T30" s="255"/>
      <c r="U30" s="255"/>
      <c r="V30" s="98">
        <f t="shared" si="3"/>
        <v>0</v>
      </c>
      <c r="W30" s="98">
        <f t="shared" si="3"/>
        <v>0</v>
      </c>
      <c r="X30" s="98">
        <f t="shared" si="3"/>
        <v>0</v>
      </c>
      <c r="Y30" s="98">
        <f t="shared" si="3"/>
        <v>0</v>
      </c>
      <c r="Z30" s="98">
        <f t="shared" si="3"/>
        <v>0</v>
      </c>
      <c r="AA30" s="97">
        <f t="shared" si="5"/>
        <v>31.501968873054569</v>
      </c>
      <c r="AB30" s="97">
        <f t="shared" si="6"/>
        <v>13.703844689760183</v>
      </c>
      <c r="AC30" s="97">
        <f t="shared" si="7"/>
        <v>13.875505877818462</v>
      </c>
      <c r="AD30" s="97">
        <f t="shared" si="8"/>
        <v>119.26058437686345</v>
      </c>
      <c r="AE30" s="97">
        <f t="shared" si="9"/>
        <v>43.831402893257078</v>
      </c>
      <c r="AF30" s="91">
        <f t="shared" si="4"/>
        <v>6727.3542223206523</v>
      </c>
      <c r="AG30" s="91">
        <f t="shared" si="4"/>
        <v>11623.288378250507</v>
      </c>
      <c r="AH30" s="91">
        <f t="shared" si="4"/>
        <v>10143.812622124726</v>
      </c>
      <c r="AI30" s="91">
        <f t="shared" si="4"/>
        <v>1072.6548233362525</v>
      </c>
      <c r="AJ30" s="92">
        <f t="shared" si="4"/>
        <v>3663.3987668625409</v>
      </c>
      <c r="AK30" s="91">
        <f t="shared" si="10"/>
        <v>17.660408609129782</v>
      </c>
      <c r="AL30" s="91">
        <f t="shared" si="10"/>
        <v>13.273644893319954</v>
      </c>
      <c r="AM30" s="91">
        <f t="shared" si="10"/>
        <v>11.729210971815062</v>
      </c>
      <c r="AN30" s="91">
        <f t="shared" si="10"/>
        <v>10.660453422145226</v>
      </c>
      <c r="AO30" s="93">
        <f t="shared" si="10"/>
        <v>13.380992275751099</v>
      </c>
    </row>
    <row r="31" spans="1:41">
      <c r="A31" s="619" t="s">
        <v>248</v>
      </c>
      <c r="B31" s="257"/>
      <c r="C31" s="257"/>
      <c r="D31" s="257"/>
      <c r="E31" s="257"/>
      <c r="F31" s="257"/>
      <c r="G31" s="318">
        <v>1400</v>
      </c>
      <c r="H31" s="318">
        <v>1414</v>
      </c>
      <c r="I31" s="318">
        <v>1435</v>
      </c>
      <c r="J31" s="318">
        <v>1964</v>
      </c>
      <c r="K31" s="96">
        <f t="shared" si="15"/>
        <v>6213</v>
      </c>
      <c r="L31" s="90">
        <f>'Schedule 3C_Income_Western'!CS56</f>
        <v>99798.80151159456</v>
      </c>
      <c r="M31" s="90">
        <f>'Schedule 3C_Income_Western'!CT56</f>
        <v>208061.44560398741</v>
      </c>
      <c r="N31" s="90">
        <f>'Schedule 3C_Income_Western'!CU56</f>
        <v>229677.27107268266</v>
      </c>
      <c r="O31" s="90">
        <f>'Schedule 3C_Income_Western'!CV56</f>
        <v>236784.47323049232</v>
      </c>
      <c r="P31" s="90">
        <f t="shared" ref="P31:P32" si="16">SUM(L31:O31)</f>
        <v>774321.99141875701</v>
      </c>
      <c r="Q31" s="255"/>
      <c r="R31" s="255"/>
      <c r="S31" s="255"/>
      <c r="T31" s="255"/>
      <c r="U31" s="255"/>
      <c r="V31" s="98">
        <f t="shared" ref="V31:Z33" si="17">IF(B31=0,0,G31/B31)</f>
        <v>0</v>
      </c>
      <c r="W31" s="98">
        <f t="shared" si="17"/>
        <v>0</v>
      </c>
      <c r="X31" s="98">
        <f t="shared" si="17"/>
        <v>0</v>
      </c>
      <c r="Y31" s="98">
        <f t="shared" si="17"/>
        <v>0</v>
      </c>
      <c r="Z31" s="98">
        <f t="shared" si="17"/>
        <v>0</v>
      </c>
      <c r="AA31" s="97">
        <f t="shared" si="5"/>
        <v>3150.1968873054566</v>
      </c>
      <c r="AB31" s="97">
        <f t="shared" si="6"/>
        <v>3229.5393985534829</v>
      </c>
      <c r="AC31" s="97">
        <f t="shared" si="7"/>
        <v>3318.5584891115823</v>
      </c>
      <c r="AD31" s="97">
        <f t="shared" si="8"/>
        <v>4684.5557543231962</v>
      </c>
      <c r="AE31" s="97">
        <f t="shared" si="9"/>
        <v>3583.217186523766</v>
      </c>
      <c r="AF31" s="91">
        <f t="shared" ref="AF31:AJ34" si="18">IF(G31=0,0,L31/G31)</f>
        <v>71.284858222567536</v>
      </c>
      <c r="AG31" s="91">
        <f t="shared" si="18"/>
        <v>147.14387949362617</v>
      </c>
      <c r="AH31" s="91">
        <f t="shared" si="18"/>
        <v>160.05384743740953</v>
      </c>
      <c r="AI31" s="91">
        <f t="shared" si="18"/>
        <v>120.56235907866208</v>
      </c>
      <c r="AJ31" s="92">
        <f t="shared" si="18"/>
        <v>124.62932422642153</v>
      </c>
      <c r="AK31" s="91">
        <f t="shared" si="10"/>
        <v>18.713444873728587</v>
      </c>
      <c r="AL31" s="91">
        <f t="shared" si="10"/>
        <v>39.600579673389305</v>
      </c>
      <c r="AM31" s="91">
        <f t="shared" si="10"/>
        <v>44.262337844032118</v>
      </c>
      <c r="AN31" s="91">
        <f t="shared" si="10"/>
        <v>47.065091081393824</v>
      </c>
      <c r="AO31" s="93">
        <f t="shared" si="10"/>
        <v>37.214494709413032</v>
      </c>
    </row>
    <row r="32" spans="1:41">
      <c r="A32" s="619" t="s">
        <v>247</v>
      </c>
      <c r="B32" s="257"/>
      <c r="C32" s="257"/>
      <c r="D32" s="257"/>
      <c r="E32" s="257"/>
      <c r="F32" s="257"/>
      <c r="G32" s="318">
        <v>158049</v>
      </c>
      <c r="H32" s="318">
        <v>156741</v>
      </c>
      <c r="I32" s="318">
        <v>151282</v>
      </c>
      <c r="J32" s="318">
        <v>162940</v>
      </c>
      <c r="K32" s="96">
        <f t="shared" si="15"/>
        <v>629012</v>
      </c>
      <c r="L32" s="90">
        <f>'Schedule 3C_Income_Western'!CS55</f>
        <v>232920.50598874659</v>
      </c>
      <c r="M32" s="90">
        <f>'Schedule 3C_Income_Western'!CT55</f>
        <v>368182.88161492796</v>
      </c>
      <c r="N32" s="90">
        <f>'Schedule 3C_Income_Western'!CU55</f>
        <v>567932.42837611923</v>
      </c>
      <c r="O32" s="90">
        <f>'Schedule 3C_Income_Western'!CV55</f>
        <v>650183.44531119231</v>
      </c>
      <c r="P32" s="90">
        <f t="shared" si="16"/>
        <v>1819219.2612909861</v>
      </c>
      <c r="Q32" s="255"/>
      <c r="R32" s="255"/>
      <c r="S32" s="255"/>
      <c r="T32" s="255"/>
      <c r="U32" s="255"/>
      <c r="V32" s="98">
        <f t="shared" si="17"/>
        <v>0</v>
      </c>
      <c r="W32" s="98">
        <f t="shared" si="17"/>
        <v>0</v>
      </c>
      <c r="X32" s="98">
        <f t="shared" si="17"/>
        <v>0</v>
      </c>
      <c r="Y32" s="98">
        <f t="shared" si="17"/>
        <v>0</v>
      </c>
      <c r="Z32" s="98">
        <f t="shared" si="17"/>
        <v>0</v>
      </c>
      <c r="AA32" s="97">
        <f t="shared" si="5"/>
        <v>355632.47702981438</v>
      </c>
      <c r="AB32" s="97">
        <f t="shared" si="6"/>
        <v>357992.38675295014</v>
      </c>
      <c r="AC32" s="97">
        <f t="shared" si="7"/>
        <v>349852.3800346888</v>
      </c>
      <c r="AD32" s="97">
        <f t="shared" si="8"/>
        <v>388646.39236732264</v>
      </c>
      <c r="AE32" s="97">
        <f t="shared" si="9"/>
        <v>362769.45258807129</v>
      </c>
      <c r="AF32" s="91">
        <f t="shared" si="18"/>
        <v>1.4737233768562066</v>
      </c>
      <c r="AG32" s="91">
        <f t="shared" si="18"/>
        <v>2.3489889793667769</v>
      </c>
      <c r="AH32" s="91">
        <f t="shared" si="18"/>
        <v>3.7541308838865115</v>
      </c>
      <c r="AI32" s="91">
        <f t="shared" si="18"/>
        <v>3.9903243237461172</v>
      </c>
      <c r="AJ32" s="92">
        <f t="shared" si="18"/>
        <v>2.8921853021738633</v>
      </c>
      <c r="AK32" s="91">
        <f t="shared" si="10"/>
        <v>43.675324580676275</v>
      </c>
      <c r="AL32" s="91">
        <f t="shared" si="10"/>
        <v>70.076680931657393</v>
      </c>
      <c r="AM32" s="91">
        <f t="shared" si="10"/>
        <v>109.44930205745216</v>
      </c>
      <c r="AN32" s="91">
        <f t="shared" si="10"/>
        <v>129.23542939995872</v>
      </c>
      <c r="AO32" s="93">
        <f t="shared" si="10"/>
        <v>87.433039904406499</v>
      </c>
    </row>
    <row r="33" spans="1:44" ht="12.95" thickBot="1">
      <c r="A33" s="620" t="s">
        <v>1469</v>
      </c>
      <c r="B33" s="258"/>
      <c r="C33" s="258"/>
      <c r="D33" s="258"/>
      <c r="E33" s="258"/>
      <c r="F33" s="258"/>
      <c r="G33" s="319">
        <v>2464</v>
      </c>
      <c r="H33" s="319">
        <v>2785</v>
      </c>
      <c r="I33" s="319">
        <v>2637</v>
      </c>
      <c r="J33" s="319">
        <v>2714</v>
      </c>
      <c r="K33" s="248">
        <f t="shared" si="15"/>
        <v>10600</v>
      </c>
      <c r="L33" s="249">
        <f>+'Schedule 3C_Income_Western'!CS39+'Schedule 3C_Income_Western'!CS41+'Schedule 3C_Income_Western'!CS47+'Schedule 3C_Income_Western'!CS54+SUM('Schedule 3C_Income_Western'!CS57:CS60)</f>
        <v>750044.09429277887</v>
      </c>
      <c r="M33" s="249">
        <f>+'Schedule 3C_Income_Western'!CT39+'Schedule 3C_Income_Western'!CT41+'Schedule 3C_Income_Western'!CT47+'Schedule 3C_Income_Western'!CT54+SUM('Schedule 3C_Income_Western'!CT57:CT60)</f>
        <v>886790.84689198318</v>
      </c>
      <c r="N33" s="249">
        <f>+'Schedule 3C_Income_Western'!CU39+'Schedule 3C_Income_Western'!CU41+'Schedule 3C_Income_Western'!CU47+'Schedule 3C_Income_Western'!CU54+SUM('Schedule 3C_Income_Western'!CU57:CU60)</f>
        <v>1091851.7578508095</v>
      </c>
      <c r="O33" s="249">
        <f>+'Schedule 3C_Income_Western'!CV39+'Schedule 3C_Income_Western'!CV41+'Schedule 3C_Income_Western'!CV47+'Schedule 3C_Income_Western'!CV54+SUM('Schedule 3C_Income_Western'!CV57:CV60)</f>
        <v>1218908.4488588353</v>
      </c>
      <c r="P33" s="249">
        <f t="shared" ref="P33" si="19">SUM(L33:O33)</f>
        <v>3947595.1478944067</v>
      </c>
      <c r="Q33" s="256"/>
      <c r="R33" s="256"/>
      <c r="S33" s="256"/>
      <c r="T33" s="256"/>
      <c r="U33" s="256"/>
      <c r="V33" s="251">
        <f t="shared" si="17"/>
        <v>0</v>
      </c>
      <c r="W33" s="251">
        <f t="shared" si="17"/>
        <v>0</v>
      </c>
      <c r="X33" s="251">
        <f t="shared" si="17"/>
        <v>0</v>
      </c>
      <c r="Y33" s="251">
        <f t="shared" si="17"/>
        <v>0</v>
      </c>
      <c r="Z33" s="251">
        <f t="shared" si="17"/>
        <v>0</v>
      </c>
      <c r="AA33" s="250">
        <f t="shared" si="5"/>
        <v>5544.3465216576042</v>
      </c>
      <c r="AB33" s="250">
        <f>IF($C$10=0,0,(H33/$C$10)*12000)</f>
        <v>6360.8679101636844</v>
      </c>
      <c r="AC33" s="250">
        <f>IF($D$10=0,0,(I33/$D$10)*12000)</f>
        <v>6098.2848333012143</v>
      </c>
      <c r="AD33" s="250">
        <f>IF($E$10=0,0,(J33/$E$10)*12000)</f>
        <v>6473.464519976148</v>
      </c>
      <c r="AE33" s="250">
        <f>IF($F$10=0,0,(K33/$F$10)*12000)</f>
        <v>6113.3272456384866</v>
      </c>
      <c r="AF33" s="252">
        <f t="shared" si="18"/>
        <v>304.40101229414728</v>
      </c>
      <c r="AG33" s="252">
        <f t="shared" si="18"/>
        <v>318.416821146134</v>
      </c>
      <c r="AH33" s="252">
        <f t="shared" si="18"/>
        <v>414.0507234929122</v>
      </c>
      <c r="AI33" s="252">
        <f t="shared" si="18"/>
        <v>449.11880945425031</v>
      </c>
      <c r="AJ33" s="253">
        <f t="shared" si="18"/>
        <v>372.41463659381196</v>
      </c>
      <c r="AK33" s="252">
        <f>IF(B$10=0,0,L33/B$10)</f>
        <v>140.64205780850907</v>
      </c>
      <c r="AL33" s="252">
        <f>IF(C$10=0,0,M33/C$10)</f>
        <v>168.78394497373111</v>
      </c>
      <c r="AM33" s="252">
        <f>IF(D$10=0,0,N33/D$10)</f>
        <v>210.41660394118509</v>
      </c>
      <c r="AN33" s="252">
        <f>IF(E$10=0,0,O33/E$10)</f>
        <v>242.27955652133477</v>
      </c>
      <c r="AO33" s="254">
        <f>IF(F$10=0,0,P33/F$10)</f>
        <v>189.72437871362555</v>
      </c>
      <c r="AR33" s="312"/>
    </row>
    <row r="34" spans="1:44" ht="13.5" thickBot="1">
      <c r="A34" s="609" t="s">
        <v>53</v>
      </c>
      <c r="B34" s="610">
        <f>SUM(B15:B33)</f>
        <v>828</v>
      </c>
      <c r="C34" s="610">
        <f t="shared" ref="C34:P34" si="20">SUM(C15:C33)</f>
        <v>712</v>
      </c>
      <c r="D34" s="610">
        <f t="shared" si="20"/>
        <v>699</v>
      </c>
      <c r="E34" s="610">
        <f t="shared" si="20"/>
        <v>642</v>
      </c>
      <c r="F34" s="610">
        <f t="shared" si="20"/>
        <v>2881</v>
      </c>
      <c r="G34" s="610">
        <f t="shared" si="20"/>
        <v>255756</v>
      </c>
      <c r="H34" s="610">
        <f t="shared" si="20"/>
        <v>260046</v>
      </c>
      <c r="I34" s="610">
        <f t="shared" si="20"/>
        <v>254465</v>
      </c>
      <c r="J34" s="610">
        <f t="shared" si="20"/>
        <v>263152</v>
      </c>
      <c r="K34" s="611">
        <f t="shared" si="20"/>
        <v>1033419</v>
      </c>
      <c r="L34" s="612">
        <f t="shared" si="20"/>
        <v>9130244.4217259865</v>
      </c>
      <c r="M34" s="612">
        <f t="shared" si="20"/>
        <v>11680453.421086118</v>
      </c>
      <c r="N34" s="612">
        <f t="shared" si="20"/>
        <v>14568014.499229776</v>
      </c>
      <c r="O34" s="612">
        <f t="shared" si="20"/>
        <v>15294204.400863256</v>
      </c>
      <c r="P34" s="612">
        <f t="shared" si="20"/>
        <v>50672916.742905132</v>
      </c>
      <c r="Q34" s="615"/>
      <c r="R34" s="615"/>
      <c r="S34" s="615"/>
      <c r="T34" s="615"/>
      <c r="U34" s="615"/>
      <c r="V34" s="615"/>
      <c r="W34" s="615"/>
      <c r="X34" s="615"/>
      <c r="Y34" s="615"/>
      <c r="Z34" s="615"/>
      <c r="AA34" s="613">
        <f t="shared" si="5"/>
        <v>575486.96793549589</v>
      </c>
      <c r="AB34" s="613">
        <f>IF($C$10=0,0,(H34/$C$10)*12000)</f>
        <v>593938.33269889606</v>
      </c>
      <c r="AC34" s="613">
        <f>IF($D$10=0,0,(I34/$D$10)*12000)</f>
        <v>588471.76719984587</v>
      </c>
      <c r="AD34" s="613">
        <f>IF($E$10=0,0,(J34/$E$10)*12000)</f>
        <v>627673.22599880747</v>
      </c>
      <c r="AE34" s="613">
        <f>IF($F$10=0,0,(K34/$F$10)*12000)</f>
        <v>596002.69140193204</v>
      </c>
      <c r="AF34" s="614">
        <f t="shared" si="18"/>
        <v>35.699042922652787</v>
      </c>
      <c r="AG34" s="614">
        <f t="shared" si="18"/>
        <v>44.916874018774053</v>
      </c>
      <c r="AH34" s="614">
        <f t="shared" si="18"/>
        <v>57.249580489378801</v>
      </c>
      <c r="AI34" s="614">
        <f t="shared" si="18"/>
        <v>58.119278595120903</v>
      </c>
      <c r="AJ34" s="614">
        <f t="shared" si="18"/>
        <v>49.034241428602662</v>
      </c>
      <c r="AK34" s="616"/>
      <c r="AL34" s="616"/>
      <c r="AM34" s="616"/>
      <c r="AN34" s="616"/>
      <c r="AO34" s="617"/>
    </row>
  </sheetData>
  <sheetProtection formatColumns="0"/>
  <mergeCells count="1">
    <mergeCell ref="D1:E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R34"/>
  <sheetViews>
    <sheetView zoomScale="60" zoomScaleNormal="60" workbookViewId="0">
      <selection activeCell="G15" sqref="G15:J33"/>
    </sheetView>
  </sheetViews>
  <sheetFormatPr defaultRowHeight="12.6"/>
  <cols>
    <col min="1" max="1" width="52.42578125" style="312" bestFit="1" customWidth="1"/>
    <col min="2" max="11" width="12.42578125" style="320" customWidth="1"/>
    <col min="12" max="16" width="16.42578125" style="321" customWidth="1"/>
    <col min="17" max="21" width="8.7109375" style="322"/>
    <col min="22" max="26" width="13" style="322" customWidth="1"/>
    <col min="27" max="31" width="13.42578125" style="322" customWidth="1"/>
    <col min="32" max="36" width="15.42578125" style="311" customWidth="1"/>
    <col min="37" max="41" width="12.5703125" style="311" customWidth="1"/>
    <col min="42" max="43" width="8.7109375" style="312"/>
    <col min="44" max="44" width="8.7109375" style="313"/>
    <col min="45" max="287" width="8.7109375" style="312"/>
    <col min="288" max="288" width="11.42578125" style="312" customWidth="1"/>
    <col min="289" max="289" width="39.42578125" style="312" customWidth="1"/>
    <col min="290" max="291" width="12.42578125" style="312" customWidth="1"/>
    <col min="292" max="292" width="16.42578125" style="312" customWidth="1"/>
    <col min="293" max="293" width="8.7109375" style="312"/>
    <col min="294" max="294" width="13" style="312" customWidth="1"/>
    <col min="295" max="295" width="13.42578125" style="312" bestFit="1" customWidth="1"/>
    <col min="296" max="296" width="15.42578125" style="312" bestFit="1" customWidth="1"/>
    <col min="297" max="297" width="12.5703125" style="312" bestFit="1" customWidth="1"/>
    <col min="298" max="543" width="8.7109375" style="312"/>
    <col min="544" max="544" width="11.42578125" style="312" customWidth="1"/>
    <col min="545" max="545" width="39.42578125" style="312" customWidth="1"/>
    <col min="546" max="547" width="12.42578125" style="312" customWidth="1"/>
    <col min="548" max="548" width="16.42578125" style="312" customWidth="1"/>
    <col min="549" max="549" width="8.7109375" style="312"/>
    <col min="550" max="550" width="13" style="312" customWidth="1"/>
    <col min="551" max="551" width="13.42578125" style="312" bestFit="1" customWidth="1"/>
    <col min="552" max="552" width="15.42578125" style="312" bestFit="1" customWidth="1"/>
    <col min="553" max="553" width="12.5703125" style="312" bestFit="1" customWidth="1"/>
    <col min="554" max="799" width="8.7109375" style="312"/>
    <col min="800" max="800" width="11.42578125" style="312" customWidth="1"/>
    <col min="801" max="801" width="39.42578125" style="312" customWidth="1"/>
    <col min="802" max="803" width="12.42578125" style="312" customWidth="1"/>
    <col min="804" max="804" width="16.42578125" style="312" customWidth="1"/>
    <col min="805" max="805" width="8.7109375" style="312"/>
    <col min="806" max="806" width="13" style="312" customWidth="1"/>
    <col min="807" max="807" width="13.42578125" style="312" bestFit="1" customWidth="1"/>
    <col min="808" max="808" width="15.42578125" style="312" bestFit="1" customWidth="1"/>
    <col min="809" max="809" width="12.5703125" style="312" bestFit="1" customWidth="1"/>
    <col min="810" max="1055" width="8.7109375" style="312"/>
    <col min="1056" max="1056" width="11.42578125" style="312" customWidth="1"/>
    <col min="1057" max="1057" width="39.42578125" style="312" customWidth="1"/>
    <col min="1058" max="1059" width="12.42578125" style="312" customWidth="1"/>
    <col min="1060" max="1060" width="16.42578125" style="312" customWidth="1"/>
    <col min="1061" max="1061" width="8.7109375" style="312"/>
    <col min="1062" max="1062" width="13" style="312" customWidth="1"/>
    <col min="1063" max="1063" width="13.42578125" style="312" bestFit="1" customWidth="1"/>
    <col min="1064" max="1064" width="15.42578125" style="312" bestFit="1" customWidth="1"/>
    <col min="1065" max="1065" width="12.5703125" style="312" bestFit="1" customWidth="1"/>
    <col min="1066" max="1311" width="8.7109375" style="312"/>
    <col min="1312" max="1312" width="11.42578125" style="312" customWidth="1"/>
    <col min="1313" max="1313" width="39.42578125" style="312" customWidth="1"/>
    <col min="1314" max="1315" width="12.42578125" style="312" customWidth="1"/>
    <col min="1316" max="1316" width="16.42578125" style="312" customWidth="1"/>
    <col min="1317" max="1317" width="8.7109375" style="312"/>
    <col min="1318" max="1318" width="13" style="312" customWidth="1"/>
    <col min="1319" max="1319" width="13.42578125" style="312" bestFit="1" customWidth="1"/>
    <col min="1320" max="1320" width="15.42578125" style="312" bestFit="1" customWidth="1"/>
    <col min="1321" max="1321" width="12.5703125" style="312" bestFit="1" customWidth="1"/>
    <col min="1322" max="1567" width="8.7109375" style="312"/>
    <col min="1568" max="1568" width="11.42578125" style="312" customWidth="1"/>
    <col min="1569" max="1569" width="39.42578125" style="312" customWidth="1"/>
    <col min="1570" max="1571" width="12.42578125" style="312" customWidth="1"/>
    <col min="1572" max="1572" width="16.42578125" style="312" customWidth="1"/>
    <col min="1573" max="1573" width="8.7109375" style="312"/>
    <col min="1574" max="1574" width="13" style="312" customWidth="1"/>
    <col min="1575" max="1575" width="13.42578125" style="312" bestFit="1" customWidth="1"/>
    <col min="1576" max="1576" width="15.42578125" style="312" bestFit="1" customWidth="1"/>
    <col min="1577" max="1577" width="12.5703125" style="312" bestFit="1" customWidth="1"/>
    <col min="1578" max="1823" width="8.7109375" style="312"/>
    <col min="1824" max="1824" width="11.42578125" style="312" customWidth="1"/>
    <col min="1825" max="1825" width="39.42578125" style="312" customWidth="1"/>
    <col min="1826" max="1827" width="12.42578125" style="312" customWidth="1"/>
    <col min="1828" max="1828" width="16.42578125" style="312" customWidth="1"/>
    <col min="1829" max="1829" width="8.7109375" style="312"/>
    <col min="1830" max="1830" width="13" style="312" customWidth="1"/>
    <col min="1831" max="1831" width="13.42578125" style="312" bestFit="1" customWidth="1"/>
    <col min="1832" max="1832" width="15.42578125" style="312" bestFit="1" customWidth="1"/>
    <col min="1833" max="1833" width="12.5703125" style="312" bestFit="1" customWidth="1"/>
    <col min="1834" max="2079" width="8.7109375" style="312"/>
    <col min="2080" max="2080" width="11.42578125" style="312" customWidth="1"/>
    <col min="2081" max="2081" width="39.42578125" style="312" customWidth="1"/>
    <col min="2082" max="2083" width="12.42578125" style="312" customWidth="1"/>
    <col min="2084" max="2084" width="16.42578125" style="312" customWidth="1"/>
    <col min="2085" max="2085" width="8.7109375" style="312"/>
    <col min="2086" max="2086" width="13" style="312" customWidth="1"/>
    <col min="2087" max="2087" width="13.42578125" style="312" bestFit="1" customWidth="1"/>
    <col min="2088" max="2088" width="15.42578125" style="312" bestFit="1" customWidth="1"/>
    <col min="2089" max="2089" width="12.5703125" style="312" bestFit="1" customWidth="1"/>
    <col min="2090" max="2335" width="8.7109375" style="312"/>
    <col min="2336" max="2336" width="11.42578125" style="312" customWidth="1"/>
    <col min="2337" max="2337" width="39.42578125" style="312" customWidth="1"/>
    <col min="2338" max="2339" width="12.42578125" style="312" customWidth="1"/>
    <col min="2340" max="2340" width="16.42578125" style="312" customWidth="1"/>
    <col min="2341" max="2341" width="8.7109375" style="312"/>
    <col min="2342" max="2342" width="13" style="312" customWidth="1"/>
    <col min="2343" max="2343" width="13.42578125" style="312" bestFit="1" customWidth="1"/>
    <col min="2344" max="2344" width="15.42578125" style="312" bestFit="1" customWidth="1"/>
    <col min="2345" max="2345" width="12.5703125" style="312" bestFit="1" customWidth="1"/>
    <col min="2346" max="2591" width="8.7109375" style="312"/>
    <col min="2592" max="2592" width="11.42578125" style="312" customWidth="1"/>
    <col min="2593" max="2593" width="39.42578125" style="312" customWidth="1"/>
    <col min="2594" max="2595" width="12.42578125" style="312" customWidth="1"/>
    <col min="2596" max="2596" width="16.42578125" style="312" customWidth="1"/>
    <col min="2597" max="2597" width="8.7109375" style="312"/>
    <col min="2598" max="2598" width="13" style="312" customWidth="1"/>
    <col min="2599" max="2599" width="13.42578125" style="312" bestFit="1" customWidth="1"/>
    <col min="2600" max="2600" width="15.42578125" style="312" bestFit="1" customWidth="1"/>
    <col min="2601" max="2601" width="12.5703125" style="312" bestFit="1" customWidth="1"/>
    <col min="2602" max="2847" width="8.7109375" style="312"/>
    <col min="2848" max="2848" width="11.42578125" style="312" customWidth="1"/>
    <col min="2849" max="2849" width="39.42578125" style="312" customWidth="1"/>
    <col min="2850" max="2851" width="12.42578125" style="312" customWidth="1"/>
    <col min="2852" max="2852" width="16.42578125" style="312" customWidth="1"/>
    <col min="2853" max="2853" width="8.7109375" style="312"/>
    <col min="2854" max="2854" width="13" style="312" customWidth="1"/>
    <col min="2855" max="2855" width="13.42578125" style="312" bestFit="1" customWidth="1"/>
    <col min="2856" max="2856" width="15.42578125" style="312" bestFit="1" customWidth="1"/>
    <col min="2857" max="2857" width="12.5703125" style="312" bestFit="1" customWidth="1"/>
    <col min="2858" max="3103" width="8.7109375" style="312"/>
    <col min="3104" max="3104" width="11.42578125" style="312" customWidth="1"/>
    <col min="3105" max="3105" width="39.42578125" style="312" customWidth="1"/>
    <col min="3106" max="3107" width="12.42578125" style="312" customWidth="1"/>
    <col min="3108" max="3108" width="16.42578125" style="312" customWidth="1"/>
    <col min="3109" max="3109" width="8.7109375" style="312"/>
    <col min="3110" max="3110" width="13" style="312" customWidth="1"/>
    <col min="3111" max="3111" width="13.42578125" style="312" bestFit="1" customWidth="1"/>
    <col min="3112" max="3112" width="15.42578125" style="312" bestFit="1" customWidth="1"/>
    <col min="3113" max="3113" width="12.5703125" style="312" bestFit="1" customWidth="1"/>
    <col min="3114" max="3359" width="8.7109375" style="312"/>
    <col min="3360" max="3360" width="11.42578125" style="312" customWidth="1"/>
    <col min="3361" max="3361" width="39.42578125" style="312" customWidth="1"/>
    <col min="3362" max="3363" width="12.42578125" style="312" customWidth="1"/>
    <col min="3364" max="3364" width="16.42578125" style="312" customWidth="1"/>
    <col min="3365" max="3365" width="8.7109375" style="312"/>
    <col min="3366" max="3366" width="13" style="312" customWidth="1"/>
    <col min="3367" max="3367" width="13.42578125" style="312" bestFit="1" customWidth="1"/>
    <col min="3368" max="3368" width="15.42578125" style="312" bestFit="1" customWidth="1"/>
    <col min="3369" max="3369" width="12.5703125" style="312" bestFit="1" customWidth="1"/>
    <col min="3370" max="3615" width="8.7109375" style="312"/>
    <col min="3616" max="3616" width="11.42578125" style="312" customWidth="1"/>
    <col min="3617" max="3617" width="39.42578125" style="312" customWidth="1"/>
    <col min="3618" max="3619" width="12.42578125" style="312" customWidth="1"/>
    <col min="3620" max="3620" width="16.42578125" style="312" customWidth="1"/>
    <col min="3621" max="3621" width="8.7109375" style="312"/>
    <col min="3622" max="3622" width="13" style="312" customWidth="1"/>
    <col min="3623" max="3623" width="13.42578125" style="312" bestFit="1" customWidth="1"/>
    <col min="3624" max="3624" width="15.42578125" style="312" bestFit="1" customWidth="1"/>
    <col min="3625" max="3625" width="12.5703125" style="312" bestFit="1" customWidth="1"/>
    <col min="3626" max="3871" width="8.7109375" style="312"/>
    <col min="3872" max="3872" width="11.42578125" style="312" customWidth="1"/>
    <col min="3873" max="3873" width="39.42578125" style="312" customWidth="1"/>
    <col min="3874" max="3875" width="12.42578125" style="312" customWidth="1"/>
    <col min="3876" max="3876" width="16.42578125" style="312" customWidth="1"/>
    <col min="3877" max="3877" width="8.7109375" style="312"/>
    <col min="3878" max="3878" width="13" style="312" customWidth="1"/>
    <col min="3879" max="3879" width="13.42578125" style="312" bestFit="1" customWidth="1"/>
    <col min="3880" max="3880" width="15.42578125" style="312" bestFit="1" customWidth="1"/>
    <col min="3881" max="3881" width="12.5703125" style="312" bestFit="1" customWidth="1"/>
    <col min="3882" max="4127" width="8.7109375" style="312"/>
    <col min="4128" max="4128" width="11.42578125" style="312" customWidth="1"/>
    <col min="4129" max="4129" width="39.42578125" style="312" customWidth="1"/>
    <col min="4130" max="4131" width="12.42578125" style="312" customWidth="1"/>
    <col min="4132" max="4132" width="16.42578125" style="312" customWidth="1"/>
    <col min="4133" max="4133" width="8.7109375" style="312"/>
    <col min="4134" max="4134" width="13" style="312" customWidth="1"/>
    <col min="4135" max="4135" width="13.42578125" style="312" bestFit="1" customWidth="1"/>
    <col min="4136" max="4136" width="15.42578125" style="312" bestFit="1" customWidth="1"/>
    <col min="4137" max="4137" width="12.5703125" style="312" bestFit="1" customWidth="1"/>
    <col min="4138" max="4383" width="8.7109375" style="312"/>
    <col min="4384" max="4384" width="11.42578125" style="312" customWidth="1"/>
    <col min="4385" max="4385" width="39.42578125" style="312" customWidth="1"/>
    <col min="4386" max="4387" width="12.42578125" style="312" customWidth="1"/>
    <col min="4388" max="4388" width="16.42578125" style="312" customWidth="1"/>
    <col min="4389" max="4389" width="8.7109375" style="312"/>
    <col min="4390" max="4390" width="13" style="312" customWidth="1"/>
    <col min="4391" max="4391" width="13.42578125" style="312" bestFit="1" customWidth="1"/>
    <col min="4392" max="4392" width="15.42578125" style="312" bestFit="1" customWidth="1"/>
    <col min="4393" max="4393" width="12.5703125" style="312" bestFit="1" customWidth="1"/>
    <col min="4394" max="4639" width="8.7109375" style="312"/>
    <col min="4640" max="4640" width="11.42578125" style="312" customWidth="1"/>
    <col min="4641" max="4641" width="39.42578125" style="312" customWidth="1"/>
    <col min="4642" max="4643" width="12.42578125" style="312" customWidth="1"/>
    <col min="4644" max="4644" width="16.42578125" style="312" customWidth="1"/>
    <col min="4645" max="4645" width="8.7109375" style="312"/>
    <col min="4646" max="4646" width="13" style="312" customWidth="1"/>
    <col min="4647" max="4647" width="13.42578125" style="312" bestFit="1" customWidth="1"/>
    <col min="4648" max="4648" width="15.42578125" style="312" bestFit="1" customWidth="1"/>
    <col min="4649" max="4649" width="12.5703125" style="312" bestFit="1" customWidth="1"/>
    <col min="4650" max="4895" width="8.7109375" style="312"/>
    <col min="4896" max="4896" width="11.42578125" style="312" customWidth="1"/>
    <col min="4897" max="4897" width="39.42578125" style="312" customWidth="1"/>
    <col min="4898" max="4899" width="12.42578125" style="312" customWidth="1"/>
    <col min="4900" max="4900" width="16.42578125" style="312" customWidth="1"/>
    <col min="4901" max="4901" width="8.7109375" style="312"/>
    <col min="4902" max="4902" width="13" style="312" customWidth="1"/>
    <col min="4903" max="4903" width="13.42578125" style="312" bestFit="1" customWidth="1"/>
    <col min="4904" max="4904" width="15.42578125" style="312" bestFit="1" customWidth="1"/>
    <col min="4905" max="4905" width="12.5703125" style="312" bestFit="1" customWidth="1"/>
    <col min="4906" max="5151" width="8.7109375" style="312"/>
    <col min="5152" max="5152" width="11.42578125" style="312" customWidth="1"/>
    <col min="5153" max="5153" width="39.42578125" style="312" customWidth="1"/>
    <col min="5154" max="5155" width="12.42578125" style="312" customWidth="1"/>
    <col min="5156" max="5156" width="16.42578125" style="312" customWidth="1"/>
    <col min="5157" max="5157" width="8.7109375" style="312"/>
    <col min="5158" max="5158" width="13" style="312" customWidth="1"/>
    <col min="5159" max="5159" width="13.42578125" style="312" bestFit="1" customWidth="1"/>
    <col min="5160" max="5160" width="15.42578125" style="312" bestFit="1" customWidth="1"/>
    <col min="5161" max="5161" width="12.5703125" style="312" bestFit="1" customWidth="1"/>
    <col min="5162" max="5407" width="8.7109375" style="312"/>
    <col min="5408" max="5408" width="11.42578125" style="312" customWidth="1"/>
    <col min="5409" max="5409" width="39.42578125" style="312" customWidth="1"/>
    <col min="5410" max="5411" width="12.42578125" style="312" customWidth="1"/>
    <col min="5412" max="5412" width="16.42578125" style="312" customWidth="1"/>
    <col min="5413" max="5413" width="8.7109375" style="312"/>
    <col min="5414" max="5414" width="13" style="312" customWidth="1"/>
    <col min="5415" max="5415" width="13.42578125" style="312" bestFit="1" customWidth="1"/>
    <col min="5416" max="5416" width="15.42578125" style="312" bestFit="1" customWidth="1"/>
    <col min="5417" max="5417" width="12.5703125" style="312" bestFit="1" customWidth="1"/>
    <col min="5418" max="5663" width="8.7109375" style="312"/>
    <col min="5664" max="5664" width="11.42578125" style="312" customWidth="1"/>
    <col min="5665" max="5665" width="39.42578125" style="312" customWidth="1"/>
    <col min="5666" max="5667" width="12.42578125" style="312" customWidth="1"/>
    <col min="5668" max="5668" width="16.42578125" style="312" customWidth="1"/>
    <col min="5669" max="5669" width="8.7109375" style="312"/>
    <col min="5670" max="5670" width="13" style="312" customWidth="1"/>
    <col min="5671" max="5671" width="13.42578125" style="312" bestFit="1" customWidth="1"/>
    <col min="5672" max="5672" width="15.42578125" style="312" bestFit="1" customWidth="1"/>
    <col min="5673" max="5673" width="12.5703125" style="312" bestFit="1" customWidth="1"/>
    <col min="5674" max="5919" width="8.7109375" style="312"/>
    <col min="5920" max="5920" width="11.42578125" style="312" customWidth="1"/>
    <col min="5921" max="5921" width="39.42578125" style="312" customWidth="1"/>
    <col min="5922" max="5923" width="12.42578125" style="312" customWidth="1"/>
    <col min="5924" max="5924" width="16.42578125" style="312" customWidth="1"/>
    <col min="5925" max="5925" width="8.7109375" style="312"/>
    <col min="5926" max="5926" width="13" style="312" customWidth="1"/>
    <col min="5927" max="5927" width="13.42578125" style="312" bestFit="1" customWidth="1"/>
    <col min="5928" max="5928" width="15.42578125" style="312" bestFit="1" customWidth="1"/>
    <col min="5929" max="5929" width="12.5703125" style="312" bestFit="1" customWidth="1"/>
    <col min="5930" max="6175" width="8.7109375" style="312"/>
    <col min="6176" max="6176" width="11.42578125" style="312" customWidth="1"/>
    <col min="6177" max="6177" width="39.42578125" style="312" customWidth="1"/>
    <col min="6178" max="6179" width="12.42578125" style="312" customWidth="1"/>
    <col min="6180" max="6180" width="16.42578125" style="312" customWidth="1"/>
    <col min="6181" max="6181" width="8.7109375" style="312"/>
    <col min="6182" max="6182" width="13" style="312" customWidth="1"/>
    <col min="6183" max="6183" width="13.42578125" style="312" bestFit="1" customWidth="1"/>
    <col min="6184" max="6184" width="15.42578125" style="312" bestFit="1" customWidth="1"/>
    <col min="6185" max="6185" width="12.5703125" style="312" bestFit="1" customWidth="1"/>
    <col min="6186" max="6431" width="8.7109375" style="312"/>
    <col min="6432" max="6432" width="11.42578125" style="312" customWidth="1"/>
    <col min="6433" max="6433" width="39.42578125" style="312" customWidth="1"/>
    <col min="6434" max="6435" width="12.42578125" style="312" customWidth="1"/>
    <col min="6436" max="6436" width="16.42578125" style="312" customWidth="1"/>
    <col min="6437" max="6437" width="8.7109375" style="312"/>
    <col min="6438" max="6438" width="13" style="312" customWidth="1"/>
    <col min="6439" max="6439" width="13.42578125" style="312" bestFit="1" customWidth="1"/>
    <col min="6440" max="6440" width="15.42578125" style="312" bestFit="1" customWidth="1"/>
    <col min="6441" max="6441" width="12.5703125" style="312" bestFit="1" customWidth="1"/>
    <col min="6442" max="6687" width="8.7109375" style="312"/>
    <col min="6688" max="6688" width="11.42578125" style="312" customWidth="1"/>
    <col min="6689" max="6689" width="39.42578125" style="312" customWidth="1"/>
    <col min="6690" max="6691" width="12.42578125" style="312" customWidth="1"/>
    <col min="6692" max="6692" width="16.42578125" style="312" customWidth="1"/>
    <col min="6693" max="6693" width="8.7109375" style="312"/>
    <col min="6694" max="6694" width="13" style="312" customWidth="1"/>
    <col min="6695" max="6695" width="13.42578125" style="312" bestFit="1" customWidth="1"/>
    <col min="6696" max="6696" width="15.42578125" style="312" bestFit="1" customWidth="1"/>
    <col min="6697" max="6697" width="12.5703125" style="312" bestFit="1" customWidth="1"/>
    <col min="6698" max="6943" width="8.7109375" style="312"/>
    <col min="6944" max="6944" width="11.42578125" style="312" customWidth="1"/>
    <col min="6945" max="6945" width="39.42578125" style="312" customWidth="1"/>
    <col min="6946" max="6947" width="12.42578125" style="312" customWidth="1"/>
    <col min="6948" max="6948" width="16.42578125" style="312" customWidth="1"/>
    <col min="6949" max="6949" width="8.7109375" style="312"/>
    <col min="6950" max="6950" width="13" style="312" customWidth="1"/>
    <col min="6951" max="6951" width="13.42578125" style="312" bestFit="1" customWidth="1"/>
    <col min="6952" max="6952" width="15.42578125" style="312" bestFit="1" customWidth="1"/>
    <col min="6953" max="6953" width="12.5703125" style="312" bestFit="1" customWidth="1"/>
    <col min="6954" max="7199" width="8.7109375" style="312"/>
    <col min="7200" max="7200" width="11.42578125" style="312" customWidth="1"/>
    <col min="7201" max="7201" width="39.42578125" style="312" customWidth="1"/>
    <col min="7202" max="7203" width="12.42578125" style="312" customWidth="1"/>
    <col min="7204" max="7204" width="16.42578125" style="312" customWidth="1"/>
    <col min="7205" max="7205" width="8.7109375" style="312"/>
    <col min="7206" max="7206" width="13" style="312" customWidth="1"/>
    <col min="7207" max="7207" width="13.42578125" style="312" bestFit="1" customWidth="1"/>
    <col min="7208" max="7208" width="15.42578125" style="312" bestFit="1" customWidth="1"/>
    <col min="7209" max="7209" width="12.5703125" style="312" bestFit="1" customWidth="1"/>
    <col min="7210" max="7455" width="8.7109375" style="312"/>
    <col min="7456" max="7456" width="11.42578125" style="312" customWidth="1"/>
    <col min="7457" max="7457" width="39.42578125" style="312" customWidth="1"/>
    <col min="7458" max="7459" width="12.42578125" style="312" customWidth="1"/>
    <col min="7460" max="7460" width="16.42578125" style="312" customWidth="1"/>
    <col min="7461" max="7461" width="8.7109375" style="312"/>
    <col min="7462" max="7462" width="13" style="312" customWidth="1"/>
    <col min="7463" max="7463" width="13.42578125" style="312" bestFit="1" customWidth="1"/>
    <col min="7464" max="7464" width="15.42578125" style="312" bestFit="1" customWidth="1"/>
    <col min="7465" max="7465" width="12.5703125" style="312" bestFit="1" customWidth="1"/>
    <col min="7466" max="7711" width="8.7109375" style="312"/>
    <col min="7712" max="7712" width="11.42578125" style="312" customWidth="1"/>
    <col min="7713" max="7713" width="39.42578125" style="312" customWidth="1"/>
    <col min="7714" max="7715" width="12.42578125" style="312" customWidth="1"/>
    <col min="7716" max="7716" width="16.42578125" style="312" customWidth="1"/>
    <col min="7717" max="7717" width="8.7109375" style="312"/>
    <col min="7718" max="7718" width="13" style="312" customWidth="1"/>
    <col min="7719" max="7719" width="13.42578125" style="312" bestFit="1" customWidth="1"/>
    <col min="7720" max="7720" width="15.42578125" style="312" bestFit="1" customWidth="1"/>
    <col min="7721" max="7721" width="12.5703125" style="312" bestFit="1" customWidth="1"/>
    <col min="7722" max="7967" width="8.7109375" style="312"/>
    <col min="7968" max="7968" width="11.42578125" style="312" customWidth="1"/>
    <col min="7969" max="7969" width="39.42578125" style="312" customWidth="1"/>
    <col min="7970" max="7971" width="12.42578125" style="312" customWidth="1"/>
    <col min="7972" max="7972" width="16.42578125" style="312" customWidth="1"/>
    <col min="7973" max="7973" width="8.7109375" style="312"/>
    <col min="7974" max="7974" width="13" style="312" customWidth="1"/>
    <col min="7975" max="7975" width="13.42578125" style="312" bestFit="1" customWidth="1"/>
    <col min="7976" max="7976" width="15.42578125" style="312" bestFit="1" customWidth="1"/>
    <col min="7977" max="7977" width="12.5703125" style="312" bestFit="1" customWidth="1"/>
    <col min="7978" max="8223" width="8.7109375" style="312"/>
    <col min="8224" max="8224" width="11.42578125" style="312" customWidth="1"/>
    <col min="8225" max="8225" width="39.42578125" style="312" customWidth="1"/>
    <col min="8226" max="8227" width="12.42578125" style="312" customWidth="1"/>
    <col min="8228" max="8228" width="16.42578125" style="312" customWidth="1"/>
    <col min="8229" max="8229" width="8.7109375" style="312"/>
    <col min="8230" max="8230" width="13" style="312" customWidth="1"/>
    <col min="8231" max="8231" width="13.42578125" style="312" bestFit="1" customWidth="1"/>
    <col min="8232" max="8232" width="15.42578125" style="312" bestFit="1" customWidth="1"/>
    <col min="8233" max="8233" width="12.5703125" style="312" bestFit="1" customWidth="1"/>
    <col min="8234" max="8479" width="8.7109375" style="312"/>
    <col min="8480" max="8480" width="11.42578125" style="312" customWidth="1"/>
    <col min="8481" max="8481" width="39.42578125" style="312" customWidth="1"/>
    <col min="8482" max="8483" width="12.42578125" style="312" customWidth="1"/>
    <col min="8484" max="8484" width="16.42578125" style="312" customWidth="1"/>
    <col min="8485" max="8485" width="8.7109375" style="312"/>
    <col min="8486" max="8486" width="13" style="312" customWidth="1"/>
    <col min="8487" max="8487" width="13.42578125" style="312" bestFit="1" customWidth="1"/>
    <col min="8488" max="8488" width="15.42578125" style="312" bestFit="1" customWidth="1"/>
    <col min="8489" max="8489" width="12.5703125" style="312" bestFit="1" customWidth="1"/>
    <col min="8490" max="8735" width="8.7109375" style="312"/>
    <col min="8736" max="8736" width="11.42578125" style="312" customWidth="1"/>
    <col min="8737" max="8737" width="39.42578125" style="312" customWidth="1"/>
    <col min="8738" max="8739" width="12.42578125" style="312" customWidth="1"/>
    <col min="8740" max="8740" width="16.42578125" style="312" customWidth="1"/>
    <col min="8741" max="8741" width="8.7109375" style="312"/>
    <col min="8742" max="8742" width="13" style="312" customWidth="1"/>
    <col min="8743" max="8743" width="13.42578125" style="312" bestFit="1" customWidth="1"/>
    <col min="8744" max="8744" width="15.42578125" style="312" bestFit="1" customWidth="1"/>
    <col min="8745" max="8745" width="12.5703125" style="312" bestFit="1" customWidth="1"/>
    <col min="8746" max="8991" width="8.7109375" style="312"/>
    <col min="8992" max="8992" width="11.42578125" style="312" customWidth="1"/>
    <col min="8993" max="8993" width="39.42578125" style="312" customWidth="1"/>
    <col min="8994" max="8995" width="12.42578125" style="312" customWidth="1"/>
    <col min="8996" max="8996" width="16.42578125" style="312" customWidth="1"/>
    <col min="8997" max="8997" width="8.7109375" style="312"/>
    <col min="8998" max="8998" width="13" style="312" customWidth="1"/>
    <col min="8999" max="8999" width="13.42578125" style="312" bestFit="1" customWidth="1"/>
    <col min="9000" max="9000" width="15.42578125" style="312" bestFit="1" customWidth="1"/>
    <col min="9001" max="9001" width="12.5703125" style="312" bestFit="1" customWidth="1"/>
    <col min="9002" max="9247" width="8.7109375" style="312"/>
    <col min="9248" max="9248" width="11.42578125" style="312" customWidth="1"/>
    <col min="9249" max="9249" width="39.42578125" style="312" customWidth="1"/>
    <col min="9250" max="9251" width="12.42578125" style="312" customWidth="1"/>
    <col min="9252" max="9252" width="16.42578125" style="312" customWidth="1"/>
    <col min="9253" max="9253" width="8.7109375" style="312"/>
    <col min="9254" max="9254" width="13" style="312" customWidth="1"/>
    <col min="9255" max="9255" width="13.42578125" style="312" bestFit="1" customWidth="1"/>
    <col min="9256" max="9256" width="15.42578125" style="312" bestFit="1" customWidth="1"/>
    <col min="9257" max="9257" width="12.5703125" style="312" bestFit="1" customWidth="1"/>
    <col min="9258" max="9503" width="8.7109375" style="312"/>
    <col min="9504" max="9504" width="11.42578125" style="312" customWidth="1"/>
    <col min="9505" max="9505" width="39.42578125" style="312" customWidth="1"/>
    <col min="9506" max="9507" width="12.42578125" style="312" customWidth="1"/>
    <col min="9508" max="9508" width="16.42578125" style="312" customWidth="1"/>
    <col min="9509" max="9509" width="8.7109375" style="312"/>
    <col min="9510" max="9510" width="13" style="312" customWidth="1"/>
    <col min="9511" max="9511" width="13.42578125" style="312" bestFit="1" customWidth="1"/>
    <col min="9512" max="9512" width="15.42578125" style="312" bestFit="1" customWidth="1"/>
    <col min="9513" max="9513" width="12.5703125" style="312" bestFit="1" customWidth="1"/>
    <col min="9514" max="9759" width="8.7109375" style="312"/>
    <col min="9760" max="9760" width="11.42578125" style="312" customWidth="1"/>
    <col min="9761" max="9761" width="39.42578125" style="312" customWidth="1"/>
    <col min="9762" max="9763" width="12.42578125" style="312" customWidth="1"/>
    <col min="9764" max="9764" width="16.42578125" style="312" customWidth="1"/>
    <col min="9765" max="9765" width="8.7109375" style="312"/>
    <col min="9766" max="9766" width="13" style="312" customWidth="1"/>
    <col min="9767" max="9767" width="13.42578125" style="312" bestFit="1" customWidth="1"/>
    <col min="9768" max="9768" width="15.42578125" style="312" bestFit="1" customWidth="1"/>
    <col min="9769" max="9769" width="12.5703125" style="312" bestFit="1" customWidth="1"/>
    <col min="9770" max="10015" width="8.7109375" style="312"/>
    <col min="10016" max="10016" width="11.42578125" style="312" customWidth="1"/>
    <col min="10017" max="10017" width="39.42578125" style="312" customWidth="1"/>
    <col min="10018" max="10019" width="12.42578125" style="312" customWidth="1"/>
    <col min="10020" max="10020" width="16.42578125" style="312" customWidth="1"/>
    <col min="10021" max="10021" width="8.7109375" style="312"/>
    <col min="10022" max="10022" width="13" style="312" customWidth="1"/>
    <col min="10023" max="10023" width="13.42578125" style="312" bestFit="1" customWidth="1"/>
    <col min="10024" max="10024" width="15.42578125" style="312" bestFit="1" customWidth="1"/>
    <col min="10025" max="10025" width="12.5703125" style="312" bestFit="1" customWidth="1"/>
    <col min="10026" max="10271" width="8.7109375" style="312"/>
    <col min="10272" max="10272" width="11.42578125" style="312" customWidth="1"/>
    <col min="10273" max="10273" width="39.42578125" style="312" customWidth="1"/>
    <col min="10274" max="10275" width="12.42578125" style="312" customWidth="1"/>
    <col min="10276" max="10276" width="16.42578125" style="312" customWidth="1"/>
    <col min="10277" max="10277" width="8.7109375" style="312"/>
    <col min="10278" max="10278" width="13" style="312" customWidth="1"/>
    <col min="10279" max="10279" width="13.42578125" style="312" bestFit="1" customWidth="1"/>
    <col min="10280" max="10280" width="15.42578125" style="312" bestFit="1" customWidth="1"/>
    <col min="10281" max="10281" width="12.5703125" style="312" bestFit="1" customWidth="1"/>
    <col min="10282" max="10527" width="8.7109375" style="312"/>
    <col min="10528" max="10528" width="11.42578125" style="312" customWidth="1"/>
    <col min="10529" max="10529" width="39.42578125" style="312" customWidth="1"/>
    <col min="10530" max="10531" width="12.42578125" style="312" customWidth="1"/>
    <col min="10532" max="10532" width="16.42578125" style="312" customWidth="1"/>
    <col min="10533" max="10533" width="8.7109375" style="312"/>
    <col min="10534" max="10534" width="13" style="312" customWidth="1"/>
    <col min="10535" max="10535" width="13.42578125" style="312" bestFit="1" customWidth="1"/>
    <col min="10536" max="10536" width="15.42578125" style="312" bestFit="1" customWidth="1"/>
    <col min="10537" max="10537" width="12.5703125" style="312" bestFit="1" customWidth="1"/>
    <col min="10538" max="10783" width="8.7109375" style="312"/>
    <col min="10784" max="10784" width="11.42578125" style="312" customWidth="1"/>
    <col min="10785" max="10785" width="39.42578125" style="312" customWidth="1"/>
    <col min="10786" max="10787" width="12.42578125" style="312" customWidth="1"/>
    <col min="10788" max="10788" width="16.42578125" style="312" customWidth="1"/>
    <col min="10789" max="10789" width="8.7109375" style="312"/>
    <col min="10790" max="10790" width="13" style="312" customWidth="1"/>
    <col min="10791" max="10791" width="13.42578125" style="312" bestFit="1" customWidth="1"/>
    <col min="10792" max="10792" width="15.42578125" style="312" bestFit="1" customWidth="1"/>
    <col min="10793" max="10793" width="12.5703125" style="312" bestFit="1" customWidth="1"/>
    <col min="10794" max="11039" width="8.7109375" style="312"/>
    <col min="11040" max="11040" width="11.42578125" style="312" customWidth="1"/>
    <col min="11041" max="11041" width="39.42578125" style="312" customWidth="1"/>
    <col min="11042" max="11043" width="12.42578125" style="312" customWidth="1"/>
    <col min="11044" max="11044" width="16.42578125" style="312" customWidth="1"/>
    <col min="11045" max="11045" width="8.7109375" style="312"/>
    <col min="11046" max="11046" width="13" style="312" customWidth="1"/>
    <col min="11047" max="11047" width="13.42578125" style="312" bestFit="1" customWidth="1"/>
    <col min="11048" max="11048" width="15.42578125" style="312" bestFit="1" customWidth="1"/>
    <col min="11049" max="11049" width="12.5703125" style="312" bestFit="1" customWidth="1"/>
    <col min="11050" max="11295" width="8.7109375" style="312"/>
    <col min="11296" max="11296" width="11.42578125" style="312" customWidth="1"/>
    <col min="11297" max="11297" width="39.42578125" style="312" customWidth="1"/>
    <col min="11298" max="11299" width="12.42578125" style="312" customWidth="1"/>
    <col min="11300" max="11300" width="16.42578125" style="312" customWidth="1"/>
    <col min="11301" max="11301" width="8.7109375" style="312"/>
    <col min="11302" max="11302" width="13" style="312" customWidth="1"/>
    <col min="11303" max="11303" width="13.42578125" style="312" bestFit="1" customWidth="1"/>
    <col min="11304" max="11304" width="15.42578125" style="312" bestFit="1" customWidth="1"/>
    <col min="11305" max="11305" width="12.5703125" style="312" bestFit="1" customWidth="1"/>
    <col min="11306" max="11551" width="8.7109375" style="312"/>
    <col min="11552" max="11552" width="11.42578125" style="312" customWidth="1"/>
    <col min="11553" max="11553" width="39.42578125" style="312" customWidth="1"/>
    <col min="11554" max="11555" width="12.42578125" style="312" customWidth="1"/>
    <col min="11556" max="11556" width="16.42578125" style="312" customWidth="1"/>
    <col min="11557" max="11557" width="8.7109375" style="312"/>
    <col min="11558" max="11558" width="13" style="312" customWidth="1"/>
    <col min="11559" max="11559" width="13.42578125" style="312" bestFit="1" customWidth="1"/>
    <col min="11560" max="11560" width="15.42578125" style="312" bestFit="1" customWidth="1"/>
    <col min="11561" max="11561" width="12.5703125" style="312" bestFit="1" customWidth="1"/>
    <col min="11562" max="11807" width="8.7109375" style="312"/>
    <col min="11808" max="11808" width="11.42578125" style="312" customWidth="1"/>
    <col min="11809" max="11809" width="39.42578125" style="312" customWidth="1"/>
    <col min="11810" max="11811" width="12.42578125" style="312" customWidth="1"/>
    <col min="11812" max="11812" width="16.42578125" style="312" customWidth="1"/>
    <col min="11813" max="11813" width="8.7109375" style="312"/>
    <col min="11814" max="11814" width="13" style="312" customWidth="1"/>
    <col min="11815" max="11815" width="13.42578125" style="312" bestFit="1" customWidth="1"/>
    <col min="11816" max="11816" width="15.42578125" style="312" bestFit="1" customWidth="1"/>
    <col min="11817" max="11817" width="12.5703125" style="312" bestFit="1" customWidth="1"/>
    <col min="11818" max="12063" width="8.7109375" style="312"/>
    <col min="12064" max="12064" width="11.42578125" style="312" customWidth="1"/>
    <col min="12065" max="12065" width="39.42578125" style="312" customWidth="1"/>
    <col min="12066" max="12067" width="12.42578125" style="312" customWidth="1"/>
    <col min="12068" max="12068" width="16.42578125" style="312" customWidth="1"/>
    <col min="12069" max="12069" width="8.7109375" style="312"/>
    <col min="12070" max="12070" width="13" style="312" customWidth="1"/>
    <col min="12071" max="12071" width="13.42578125" style="312" bestFit="1" customWidth="1"/>
    <col min="12072" max="12072" width="15.42578125" style="312" bestFit="1" customWidth="1"/>
    <col min="12073" max="12073" width="12.5703125" style="312" bestFit="1" customWidth="1"/>
    <col min="12074" max="12319" width="8.7109375" style="312"/>
    <col min="12320" max="12320" width="11.42578125" style="312" customWidth="1"/>
    <col min="12321" max="12321" width="39.42578125" style="312" customWidth="1"/>
    <col min="12322" max="12323" width="12.42578125" style="312" customWidth="1"/>
    <col min="12324" max="12324" width="16.42578125" style="312" customWidth="1"/>
    <col min="12325" max="12325" width="8.7109375" style="312"/>
    <col min="12326" max="12326" width="13" style="312" customWidth="1"/>
    <col min="12327" max="12327" width="13.42578125" style="312" bestFit="1" customWidth="1"/>
    <col min="12328" max="12328" width="15.42578125" style="312" bestFit="1" customWidth="1"/>
    <col min="12329" max="12329" width="12.5703125" style="312" bestFit="1" customWidth="1"/>
    <col min="12330" max="12575" width="8.7109375" style="312"/>
    <col min="12576" max="12576" width="11.42578125" style="312" customWidth="1"/>
    <col min="12577" max="12577" width="39.42578125" style="312" customWidth="1"/>
    <col min="12578" max="12579" width="12.42578125" style="312" customWidth="1"/>
    <col min="12580" max="12580" width="16.42578125" style="312" customWidth="1"/>
    <col min="12581" max="12581" width="8.7109375" style="312"/>
    <col min="12582" max="12582" width="13" style="312" customWidth="1"/>
    <col min="12583" max="12583" width="13.42578125" style="312" bestFit="1" customWidth="1"/>
    <col min="12584" max="12584" width="15.42578125" style="312" bestFit="1" customWidth="1"/>
    <col min="12585" max="12585" width="12.5703125" style="312" bestFit="1" customWidth="1"/>
    <col min="12586" max="12831" width="8.7109375" style="312"/>
    <col min="12832" max="12832" width="11.42578125" style="312" customWidth="1"/>
    <col min="12833" max="12833" width="39.42578125" style="312" customWidth="1"/>
    <col min="12834" max="12835" width="12.42578125" style="312" customWidth="1"/>
    <col min="12836" max="12836" width="16.42578125" style="312" customWidth="1"/>
    <col min="12837" max="12837" width="8.7109375" style="312"/>
    <col min="12838" max="12838" width="13" style="312" customWidth="1"/>
    <col min="12839" max="12839" width="13.42578125" style="312" bestFit="1" customWidth="1"/>
    <col min="12840" max="12840" width="15.42578125" style="312" bestFit="1" customWidth="1"/>
    <col min="12841" max="12841" width="12.5703125" style="312" bestFit="1" customWidth="1"/>
    <col min="12842" max="13087" width="8.7109375" style="312"/>
    <col min="13088" max="13088" width="11.42578125" style="312" customWidth="1"/>
    <col min="13089" max="13089" width="39.42578125" style="312" customWidth="1"/>
    <col min="13090" max="13091" width="12.42578125" style="312" customWidth="1"/>
    <col min="13092" max="13092" width="16.42578125" style="312" customWidth="1"/>
    <col min="13093" max="13093" width="8.7109375" style="312"/>
    <col min="13094" max="13094" width="13" style="312" customWidth="1"/>
    <col min="13095" max="13095" width="13.42578125" style="312" bestFit="1" customWidth="1"/>
    <col min="13096" max="13096" width="15.42578125" style="312" bestFit="1" customWidth="1"/>
    <col min="13097" max="13097" width="12.5703125" style="312" bestFit="1" customWidth="1"/>
    <col min="13098" max="13343" width="8.7109375" style="312"/>
    <col min="13344" max="13344" width="11.42578125" style="312" customWidth="1"/>
    <col min="13345" max="13345" width="39.42578125" style="312" customWidth="1"/>
    <col min="13346" max="13347" width="12.42578125" style="312" customWidth="1"/>
    <col min="13348" max="13348" width="16.42578125" style="312" customWidth="1"/>
    <col min="13349" max="13349" width="8.7109375" style="312"/>
    <col min="13350" max="13350" width="13" style="312" customWidth="1"/>
    <col min="13351" max="13351" width="13.42578125" style="312" bestFit="1" customWidth="1"/>
    <col min="13352" max="13352" width="15.42578125" style="312" bestFit="1" customWidth="1"/>
    <col min="13353" max="13353" width="12.5703125" style="312" bestFit="1" customWidth="1"/>
    <col min="13354" max="13599" width="8.7109375" style="312"/>
    <col min="13600" max="13600" width="11.42578125" style="312" customWidth="1"/>
    <col min="13601" max="13601" width="39.42578125" style="312" customWidth="1"/>
    <col min="13602" max="13603" width="12.42578125" style="312" customWidth="1"/>
    <col min="13604" max="13604" width="16.42578125" style="312" customWidth="1"/>
    <col min="13605" max="13605" width="8.7109375" style="312"/>
    <col min="13606" max="13606" width="13" style="312" customWidth="1"/>
    <col min="13607" max="13607" width="13.42578125" style="312" bestFit="1" customWidth="1"/>
    <col min="13608" max="13608" width="15.42578125" style="312" bestFit="1" customWidth="1"/>
    <col min="13609" max="13609" width="12.5703125" style="312" bestFit="1" customWidth="1"/>
    <col min="13610" max="13855" width="8.7109375" style="312"/>
    <col min="13856" max="13856" width="11.42578125" style="312" customWidth="1"/>
    <col min="13857" max="13857" width="39.42578125" style="312" customWidth="1"/>
    <col min="13858" max="13859" width="12.42578125" style="312" customWidth="1"/>
    <col min="13860" max="13860" width="16.42578125" style="312" customWidth="1"/>
    <col min="13861" max="13861" width="8.7109375" style="312"/>
    <col min="13862" max="13862" width="13" style="312" customWidth="1"/>
    <col min="13863" max="13863" width="13.42578125" style="312" bestFit="1" customWidth="1"/>
    <col min="13864" max="13864" width="15.42578125" style="312" bestFit="1" customWidth="1"/>
    <col min="13865" max="13865" width="12.5703125" style="312" bestFit="1" customWidth="1"/>
    <col min="13866" max="14111" width="8.7109375" style="312"/>
    <col min="14112" max="14112" width="11.42578125" style="312" customWidth="1"/>
    <col min="14113" max="14113" width="39.42578125" style="312" customWidth="1"/>
    <col min="14114" max="14115" width="12.42578125" style="312" customWidth="1"/>
    <col min="14116" max="14116" width="16.42578125" style="312" customWidth="1"/>
    <col min="14117" max="14117" width="8.7109375" style="312"/>
    <col min="14118" max="14118" width="13" style="312" customWidth="1"/>
    <col min="14119" max="14119" width="13.42578125" style="312" bestFit="1" customWidth="1"/>
    <col min="14120" max="14120" width="15.42578125" style="312" bestFit="1" customWidth="1"/>
    <col min="14121" max="14121" width="12.5703125" style="312" bestFit="1" customWidth="1"/>
    <col min="14122" max="14367" width="8.7109375" style="312"/>
    <col min="14368" max="14368" width="11.42578125" style="312" customWidth="1"/>
    <col min="14369" max="14369" width="39.42578125" style="312" customWidth="1"/>
    <col min="14370" max="14371" width="12.42578125" style="312" customWidth="1"/>
    <col min="14372" max="14372" width="16.42578125" style="312" customWidth="1"/>
    <col min="14373" max="14373" width="8.7109375" style="312"/>
    <col min="14374" max="14374" width="13" style="312" customWidth="1"/>
    <col min="14375" max="14375" width="13.42578125" style="312" bestFit="1" customWidth="1"/>
    <col min="14376" max="14376" width="15.42578125" style="312" bestFit="1" customWidth="1"/>
    <col min="14377" max="14377" width="12.5703125" style="312" bestFit="1" customWidth="1"/>
    <col min="14378" max="14623" width="8.7109375" style="312"/>
    <col min="14624" max="14624" width="11.42578125" style="312" customWidth="1"/>
    <col min="14625" max="14625" width="39.42578125" style="312" customWidth="1"/>
    <col min="14626" max="14627" width="12.42578125" style="312" customWidth="1"/>
    <col min="14628" max="14628" width="16.42578125" style="312" customWidth="1"/>
    <col min="14629" max="14629" width="8.7109375" style="312"/>
    <col min="14630" max="14630" width="13" style="312" customWidth="1"/>
    <col min="14631" max="14631" width="13.42578125" style="312" bestFit="1" customWidth="1"/>
    <col min="14632" max="14632" width="15.42578125" style="312" bestFit="1" customWidth="1"/>
    <col min="14633" max="14633" width="12.5703125" style="312" bestFit="1" customWidth="1"/>
    <col min="14634" max="14879" width="8.7109375" style="312"/>
    <col min="14880" max="14880" width="11.42578125" style="312" customWidth="1"/>
    <col min="14881" max="14881" width="39.42578125" style="312" customWidth="1"/>
    <col min="14882" max="14883" width="12.42578125" style="312" customWidth="1"/>
    <col min="14884" max="14884" width="16.42578125" style="312" customWidth="1"/>
    <col min="14885" max="14885" width="8.7109375" style="312"/>
    <col min="14886" max="14886" width="13" style="312" customWidth="1"/>
    <col min="14887" max="14887" width="13.42578125" style="312" bestFit="1" customWidth="1"/>
    <col min="14888" max="14888" width="15.42578125" style="312" bestFit="1" customWidth="1"/>
    <col min="14889" max="14889" width="12.5703125" style="312" bestFit="1" customWidth="1"/>
    <col min="14890" max="15135" width="8.7109375" style="312"/>
    <col min="15136" max="15136" width="11.42578125" style="312" customWidth="1"/>
    <col min="15137" max="15137" width="39.42578125" style="312" customWidth="1"/>
    <col min="15138" max="15139" width="12.42578125" style="312" customWidth="1"/>
    <col min="15140" max="15140" width="16.42578125" style="312" customWidth="1"/>
    <col min="15141" max="15141" width="8.7109375" style="312"/>
    <col min="15142" max="15142" width="13" style="312" customWidth="1"/>
    <col min="15143" max="15143" width="13.42578125" style="312" bestFit="1" customWidth="1"/>
    <col min="15144" max="15144" width="15.42578125" style="312" bestFit="1" customWidth="1"/>
    <col min="15145" max="15145" width="12.5703125" style="312" bestFit="1" customWidth="1"/>
    <col min="15146" max="15391" width="8.7109375" style="312"/>
    <col min="15392" max="15392" width="11.42578125" style="312" customWidth="1"/>
    <col min="15393" max="15393" width="39.42578125" style="312" customWidth="1"/>
    <col min="15394" max="15395" width="12.42578125" style="312" customWidth="1"/>
    <col min="15396" max="15396" width="16.42578125" style="312" customWidth="1"/>
    <col min="15397" max="15397" width="8.7109375" style="312"/>
    <col min="15398" max="15398" width="13" style="312" customWidth="1"/>
    <col min="15399" max="15399" width="13.42578125" style="312" bestFit="1" customWidth="1"/>
    <col min="15400" max="15400" width="15.42578125" style="312" bestFit="1" customWidth="1"/>
    <col min="15401" max="15401" width="12.5703125" style="312" bestFit="1" customWidth="1"/>
    <col min="15402" max="15647" width="8.7109375" style="312"/>
    <col min="15648" max="15648" width="11.42578125" style="312" customWidth="1"/>
    <col min="15649" max="15649" width="39.42578125" style="312" customWidth="1"/>
    <col min="15650" max="15651" width="12.42578125" style="312" customWidth="1"/>
    <col min="15652" max="15652" width="16.42578125" style="312" customWidth="1"/>
    <col min="15653" max="15653" width="8.7109375" style="312"/>
    <col min="15654" max="15654" width="13" style="312" customWidth="1"/>
    <col min="15655" max="15655" width="13.42578125" style="312" bestFit="1" customWidth="1"/>
    <col min="15656" max="15656" width="15.42578125" style="312" bestFit="1" customWidth="1"/>
    <col min="15657" max="15657" width="12.5703125" style="312" bestFit="1" customWidth="1"/>
    <col min="15658" max="15903" width="8.7109375" style="312"/>
    <col min="15904" max="15904" width="11.42578125" style="312" customWidth="1"/>
    <col min="15905" max="15905" width="39.42578125" style="312" customWidth="1"/>
    <col min="15906" max="15907" width="12.42578125" style="312" customWidth="1"/>
    <col min="15908" max="15908" width="16.42578125" style="312" customWidth="1"/>
    <col min="15909" max="15909" width="8.7109375" style="312"/>
    <col min="15910" max="15910" width="13" style="312" customWidth="1"/>
    <col min="15911" max="15911" width="13.42578125" style="312" bestFit="1" customWidth="1"/>
    <col min="15912" max="15912" width="15.42578125" style="312" bestFit="1" customWidth="1"/>
    <col min="15913" max="15913" width="12.5703125" style="312" bestFit="1" customWidth="1"/>
    <col min="15914" max="16159" width="8.7109375" style="312"/>
    <col min="16160" max="16160" width="11.42578125" style="312" customWidth="1"/>
    <col min="16161" max="16161" width="39.42578125" style="312" customWidth="1"/>
    <col min="16162" max="16163" width="12.42578125" style="312" customWidth="1"/>
    <col min="16164" max="16164" width="16.42578125" style="312" customWidth="1"/>
    <col min="16165" max="16165" width="8.7109375" style="312"/>
    <col min="16166" max="16166" width="13" style="312" customWidth="1"/>
    <col min="16167" max="16167" width="13.42578125" style="312" bestFit="1" customWidth="1"/>
    <col min="16168" max="16168" width="15.42578125" style="312" bestFit="1" customWidth="1"/>
    <col min="16169" max="16169" width="12.5703125" style="312" bestFit="1" customWidth="1"/>
    <col min="16170" max="16384" width="8.7109375" style="312"/>
  </cols>
  <sheetData>
    <row r="1" spans="1:44" s="163" customFormat="1" ht="21" customHeight="1">
      <c r="A1" s="17" t="s">
        <v>1453</v>
      </c>
      <c r="B1" s="162"/>
      <c r="C1" s="162"/>
      <c r="D1" s="756"/>
      <c r="E1" s="756"/>
    </row>
    <row r="2" spans="1:44" s="163" customFormat="1" ht="21" customHeight="1">
      <c r="A2" s="15" t="s">
        <v>1353</v>
      </c>
      <c r="B2" s="352" t="str">
        <f>'Schedule 2_Balance Sheet'!C2</f>
        <v>Tufts Health Public Plan, Inc.</v>
      </c>
      <c r="C2" s="353"/>
      <c r="D2" s="353"/>
      <c r="E2" s="353"/>
      <c r="F2" s="354"/>
    </row>
    <row r="3" spans="1:44" s="163" customFormat="1" ht="21" customHeight="1">
      <c r="A3" s="15" t="s">
        <v>1338</v>
      </c>
      <c r="B3" s="449" t="str">
        <f>'Schedule 2_Balance Sheet'!C3</f>
        <v>01/01/2023 to 12/31/2023</v>
      </c>
      <c r="C3" s="450"/>
      <c r="D3" s="450"/>
      <c r="E3" s="450"/>
      <c r="F3" s="451"/>
    </row>
    <row r="4" spans="1:44" s="163" customFormat="1" ht="21" customHeight="1">
      <c r="A4" s="15" t="s">
        <v>1356</v>
      </c>
      <c r="B4" s="355">
        <f>'Schedule 2_Balance Sheet'!C4</f>
        <v>45382</v>
      </c>
      <c r="C4" s="353"/>
      <c r="D4" s="353"/>
      <c r="E4" s="353"/>
      <c r="F4" s="354"/>
    </row>
    <row r="5" spans="1:44" s="163" customFormat="1" ht="21" customHeight="1">
      <c r="A5" s="15" t="s">
        <v>1357</v>
      </c>
      <c r="B5" s="352" t="str">
        <f>'Schedule 2_Balance Sheet'!C5</f>
        <v>Jeffrey Muehlberg</v>
      </c>
      <c r="C5" s="353"/>
      <c r="D5" s="353"/>
      <c r="E5" s="353"/>
      <c r="F5" s="354"/>
    </row>
    <row r="6" spans="1:44" s="163" customFormat="1" ht="21" customHeight="1">
      <c r="A6" s="15" t="s">
        <v>1341</v>
      </c>
      <c r="B6" s="355">
        <f>'Schedule 2_Balance Sheet'!C6</f>
        <v>45412</v>
      </c>
      <c r="C6" s="353"/>
      <c r="D6" s="353"/>
      <c r="E6" s="353"/>
      <c r="F6" s="354"/>
      <c r="H6" s="310"/>
      <c r="M6" s="310"/>
      <c r="O6" s="310"/>
    </row>
    <row r="7" spans="1:44" ht="12.95">
      <c r="A7" s="162" t="s">
        <v>1342</v>
      </c>
      <c r="B7" s="162"/>
      <c r="C7" s="162"/>
      <c r="D7" s="162"/>
      <c r="E7" s="162"/>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row>
    <row r="8" spans="1:44" ht="12.95">
      <c r="A8" s="162" t="s">
        <v>51</v>
      </c>
      <c r="B8" s="162"/>
      <c r="C8" s="162"/>
      <c r="D8" s="162"/>
      <c r="E8" s="162"/>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row>
    <row r="9" spans="1:44" ht="13.5" thickBot="1">
      <c r="A9" s="162"/>
      <c r="B9" s="162"/>
      <c r="C9" s="162"/>
      <c r="D9" s="162"/>
      <c r="E9" s="162"/>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row>
    <row r="10" spans="1:44" ht="13.5" thickBot="1">
      <c r="A10" s="904" t="s">
        <v>1455</v>
      </c>
      <c r="B10" s="905">
        <f>INDEX('Schedule 1_Enrollment'!$K$11:$K$31,MATCH(B$12,'Schedule 1_Enrollment'!$B$10:$B$28,0)+MATCH($A$8,'Schedule 1_Enrollment'!$C$11:$C$13,0)-1)</f>
        <v>484</v>
      </c>
      <c r="C10" s="905">
        <f>INDEX('Schedule 1_Enrollment'!$K$11:$K$31,MATCH(C$12,'Schedule 1_Enrollment'!$B$10:$B$28,0)+MATCH($A$8,'Schedule 1_Enrollment'!$C$11:$C$13,0)-1)</f>
        <v>1542</v>
      </c>
      <c r="D10" s="905">
        <f>INDEX('Schedule 1_Enrollment'!$K$11:$K$31,MATCH(D$12,'Schedule 1_Enrollment'!$B$10:$B$28,0)+MATCH($A$8,'Schedule 1_Enrollment'!$C$11:$C$13,0)-1)</f>
        <v>2238</v>
      </c>
      <c r="E10" s="905">
        <f>INDEX('Schedule 1_Enrollment'!$K$11:$K$31,MATCH(E$12,'Schedule 1_Enrollment'!$B$10:$B$28,0)+MATCH($A$8,'Schedule 1_Enrollment'!$C$11:$C$13,0)-1)</f>
        <v>2803</v>
      </c>
      <c r="F10" s="906">
        <f>B10+C10+D10+E10</f>
        <v>7067</v>
      </c>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row>
    <row r="11" spans="1:44" s="314" customFormat="1" ht="13.5" customHeight="1" thickBot="1">
      <c r="A11" s="323"/>
      <c r="B11" s="907" t="s">
        <v>1456</v>
      </c>
      <c r="C11" s="907"/>
      <c r="D11" s="907"/>
      <c r="E11" s="907"/>
      <c r="F11" s="908"/>
      <c r="G11" s="909" t="s">
        <v>1457</v>
      </c>
      <c r="H11" s="907"/>
      <c r="I11" s="907"/>
      <c r="J11" s="907"/>
      <c r="K11" s="908"/>
      <c r="L11" s="910" t="s">
        <v>1458</v>
      </c>
      <c r="M11" s="911"/>
      <c r="N11" s="911"/>
      <c r="O11" s="911"/>
      <c r="P11" s="912"/>
      <c r="Q11" s="913" t="s">
        <v>1459</v>
      </c>
      <c r="R11" s="914"/>
      <c r="S11" s="914"/>
      <c r="T11" s="914"/>
      <c r="U11" s="915"/>
      <c r="V11" s="913" t="s">
        <v>1460</v>
      </c>
      <c r="W11" s="914"/>
      <c r="X11" s="914"/>
      <c r="Y11" s="914"/>
      <c r="Z11" s="915"/>
      <c r="AA11" s="913" t="s">
        <v>1461</v>
      </c>
      <c r="AB11" s="914"/>
      <c r="AC11" s="914"/>
      <c r="AD11" s="914"/>
      <c r="AE11" s="915"/>
      <c r="AF11" s="916" t="s">
        <v>1462</v>
      </c>
      <c r="AG11" s="917"/>
      <c r="AH11" s="917"/>
      <c r="AI11" s="917"/>
      <c r="AJ11" s="918"/>
      <c r="AK11" s="919" t="s">
        <v>1463</v>
      </c>
      <c r="AL11" s="917"/>
      <c r="AM11" s="917"/>
      <c r="AN11" s="917"/>
      <c r="AO11" s="918"/>
      <c r="AR11" s="315"/>
    </row>
    <row r="12" spans="1:44" s="314" customFormat="1" ht="12.95">
      <c r="A12" s="920" t="s">
        <v>1464</v>
      </c>
      <c r="B12" s="921" t="s">
        <v>1344</v>
      </c>
      <c r="C12" s="921" t="s">
        <v>1348</v>
      </c>
      <c r="D12" s="921" t="s">
        <v>1349</v>
      </c>
      <c r="E12" s="921" t="s">
        <v>1350</v>
      </c>
      <c r="F12" s="921" t="s">
        <v>53</v>
      </c>
      <c r="G12" s="921" t="str">
        <f>B12</f>
        <v>Q1</v>
      </c>
      <c r="H12" s="921" t="str">
        <f>C12</f>
        <v>Q2</v>
      </c>
      <c r="I12" s="921" t="str">
        <f>D12</f>
        <v>Q3</v>
      </c>
      <c r="J12" s="921" t="str">
        <f>E12</f>
        <v>Q4</v>
      </c>
      <c r="K12" s="921" t="s">
        <v>53</v>
      </c>
      <c r="L12" s="921" t="str">
        <f>G12</f>
        <v>Q1</v>
      </c>
      <c r="M12" s="921" t="str">
        <f>H12</f>
        <v>Q2</v>
      </c>
      <c r="N12" s="921" t="str">
        <f>I12</f>
        <v>Q3</v>
      </c>
      <c r="O12" s="921" t="str">
        <f>J12</f>
        <v>Q4</v>
      </c>
      <c r="P12" s="921" t="s">
        <v>53</v>
      </c>
      <c r="Q12" s="921" t="str">
        <f>L12</f>
        <v>Q1</v>
      </c>
      <c r="R12" s="921" t="str">
        <f>M12</f>
        <v>Q2</v>
      </c>
      <c r="S12" s="921" t="str">
        <f>N12</f>
        <v>Q3</v>
      </c>
      <c r="T12" s="921" t="str">
        <f>O12</f>
        <v>Q4</v>
      </c>
      <c r="U12" s="921" t="s">
        <v>53</v>
      </c>
      <c r="V12" s="921" t="str">
        <f>Q12</f>
        <v>Q1</v>
      </c>
      <c r="W12" s="921" t="str">
        <f>R12</f>
        <v>Q2</v>
      </c>
      <c r="X12" s="921" t="str">
        <f>S12</f>
        <v>Q3</v>
      </c>
      <c r="Y12" s="921" t="str">
        <f>T12</f>
        <v>Q4</v>
      </c>
      <c r="Z12" s="921" t="s">
        <v>53</v>
      </c>
      <c r="AA12" s="921" t="str">
        <f>V12</f>
        <v>Q1</v>
      </c>
      <c r="AB12" s="921" t="str">
        <f>W12</f>
        <v>Q2</v>
      </c>
      <c r="AC12" s="921" t="str">
        <f>X12</f>
        <v>Q3</v>
      </c>
      <c r="AD12" s="921" t="str">
        <f>Y12</f>
        <v>Q4</v>
      </c>
      <c r="AE12" s="921" t="s">
        <v>53</v>
      </c>
      <c r="AF12" s="921" t="str">
        <f>AA12</f>
        <v>Q1</v>
      </c>
      <c r="AG12" s="921" t="str">
        <f>AB12</f>
        <v>Q2</v>
      </c>
      <c r="AH12" s="921" t="str">
        <f>AC12</f>
        <v>Q3</v>
      </c>
      <c r="AI12" s="921" t="str">
        <f>AD12</f>
        <v>Q4</v>
      </c>
      <c r="AJ12" s="921" t="s">
        <v>53</v>
      </c>
      <c r="AK12" s="94" t="str">
        <f t="shared" ref="AK12:AN12" si="0">AF12</f>
        <v>Q1</v>
      </c>
      <c r="AL12" s="94" t="str">
        <f t="shared" si="0"/>
        <v>Q2</v>
      </c>
      <c r="AM12" s="94" t="str">
        <f t="shared" si="0"/>
        <v>Q3</v>
      </c>
      <c r="AN12" s="94" t="str">
        <f t="shared" si="0"/>
        <v>Q4</v>
      </c>
      <c r="AO12" s="95" t="s">
        <v>53</v>
      </c>
      <c r="AR12" s="315"/>
    </row>
    <row r="13" spans="1:44" s="316" customFormat="1" ht="12.95">
      <c r="A13" s="618" t="s">
        <v>1465</v>
      </c>
      <c r="B13" s="259"/>
      <c r="C13" s="259"/>
      <c r="D13" s="259"/>
      <c r="E13" s="259"/>
      <c r="F13" s="259"/>
      <c r="G13" s="259"/>
      <c r="H13" s="259"/>
      <c r="I13" s="259"/>
      <c r="J13" s="259"/>
      <c r="K13" s="259"/>
      <c r="L13" s="260"/>
      <c r="M13" s="260"/>
      <c r="N13" s="260"/>
      <c r="O13" s="260"/>
      <c r="P13" s="260"/>
      <c r="Q13" s="261"/>
      <c r="R13" s="261"/>
      <c r="S13" s="261"/>
      <c r="T13" s="261"/>
      <c r="U13" s="261"/>
      <c r="V13" s="261"/>
      <c r="W13" s="261"/>
      <c r="X13" s="261"/>
      <c r="Y13" s="261"/>
      <c r="Z13" s="261"/>
      <c r="AA13" s="261"/>
      <c r="AB13" s="261"/>
      <c r="AC13" s="261"/>
      <c r="AD13" s="261"/>
      <c r="AE13" s="261"/>
      <c r="AF13" s="262"/>
      <c r="AG13" s="262"/>
      <c r="AH13" s="262"/>
      <c r="AI13" s="262"/>
      <c r="AJ13" s="262"/>
      <c r="AK13" s="263"/>
      <c r="AL13" s="263"/>
      <c r="AM13" s="263"/>
      <c r="AN13" s="264"/>
      <c r="AO13" s="265"/>
      <c r="AR13" s="317"/>
    </row>
    <row r="14" spans="1:44" s="316" customFormat="1" ht="12.95">
      <c r="A14" s="618"/>
      <c r="B14" s="259"/>
      <c r="C14" s="259"/>
      <c r="D14" s="259"/>
      <c r="E14" s="259"/>
      <c r="F14" s="259"/>
      <c r="G14" s="259"/>
      <c r="H14" s="259"/>
      <c r="I14" s="259"/>
      <c r="J14" s="259"/>
      <c r="K14" s="259"/>
      <c r="L14" s="260"/>
      <c r="M14" s="260"/>
      <c r="N14" s="260"/>
      <c r="O14" s="260"/>
      <c r="P14" s="260"/>
      <c r="Q14" s="261"/>
      <c r="R14" s="261"/>
      <c r="S14" s="261"/>
      <c r="T14" s="261"/>
      <c r="U14" s="261"/>
      <c r="V14" s="261"/>
      <c r="W14" s="261"/>
      <c r="X14" s="261"/>
      <c r="Y14" s="261"/>
      <c r="Z14" s="261"/>
      <c r="AA14" s="261"/>
      <c r="AB14" s="261"/>
      <c r="AC14" s="261"/>
      <c r="AD14" s="261"/>
      <c r="AE14" s="261"/>
      <c r="AF14" s="262"/>
      <c r="AG14" s="262"/>
      <c r="AH14" s="262"/>
      <c r="AI14" s="262"/>
      <c r="AJ14" s="262"/>
      <c r="AK14" s="263"/>
      <c r="AL14" s="263"/>
      <c r="AM14" s="263"/>
      <c r="AN14" s="264"/>
      <c r="AO14" s="265"/>
      <c r="AR14" s="317"/>
    </row>
    <row r="15" spans="1:44">
      <c r="A15" s="619" t="s">
        <v>219</v>
      </c>
      <c r="B15" s="318">
        <v>220</v>
      </c>
      <c r="C15" s="318">
        <v>318</v>
      </c>
      <c r="D15" s="318">
        <v>460</v>
      </c>
      <c r="E15" s="318">
        <v>502</v>
      </c>
      <c r="F15" s="96">
        <f>SUM(B15:E15)</f>
        <v>1500</v>
      </c>
      <c r="G15" s="318">
        <v>1951</v>
      </c>
      <c r="H15" s="318">
        <v>2143</v>
      </c>
      <c r="I15" s="318">
        <v>4407</v>
      </c>
      <c r="J15" s="318">
        <v>3554</v>
      </c>
      <c r="K15" s="96">
        <f t="shared" ref="K15:K28" si="1">SUM(G15:J15)</f>
        <v>12055</v>
      </c>
      <c r="L15" s="90">
        <f>'Schedule 3D_Income_The Cape'!CS34</f>
        <v>3089577.7980875713</v>
      </c>
      <c r="M15" s="90">
        <f>'Schedule 3D_Income_The Cape'!CT34</f>
        <v>2881250.2980670859</v>
      </c>
      <c r="N15" s="90">
        <f>'Schedule 3D_Income_The Cape'!CU34</f>
        <v>2576813.4859664021</v>
      </c>
      <c r="O15" s="90">
        <f>'Schedule 3D_Income_The Cape'!CV34</f>
        <v>3086758.381986496</v>
      </c>
      <c r="P15" s="90">
        <f t="shared" ref="P15:P29" si="2">SUM(L15:O15)</f>
        <v>11634399.964107554</v>
      </c>
      <c r="Q15" s="97">
        <f>IF(B10=0,0,(B15/$B$10)*12000)</f>
        <v>5454.545454545454</v>
      </c>
      <c r="R15" s="97">
        <f>IF(C10=0,0,(C15/$C$10)*12000)</f>
        <v>2474.7081712062254</v>
      </c>
      <c r="S15" s="97">
        <f>IF(D10=0,0,(D15/$D$10)*12000)</f>
        <v>2466.4879356568363</v>
      </c>
      <c r="T15" s="97">
        <f>IF(E10=0,0,(E15/$E$10)*12000)</f>
        <v>2149.1259364966108</v>
      </c>
      <c r="U15" s="97">
        <f>IF(F10=0,0,(F15/$F$10)*12000)</f>
        <v>2547.0496674685155</v>
      </c>
      <c r="V15" s="98">
        <f t="shared" ref="V15:Z30" si="3">IF(B15=0,0,G15/B15)</f>
        <v>8.8681818181818191</v>
      </c>
      <c r="W15" s="98">
        <f t="shared" si="3"/>
        <v>6.7389937106918243</v>
      </c>
      <c r="X15" s="98">
        <f t="shared" si="3"/>
        <v>9.5804347826086964</v>
      </c>
      <c r="Y15" s="98">
        <f t="shared" si="3"/>
        <v>7.0796812749003983</v>
      </c>
      <c r="Z15" s="98">
        <f t="shared" si="3"/>
        <v>8.0366666666666671</v>
      </c>
      <c r="AA15" s="97">
        <f>IF($B$10=0,0,(G15/$B$10)*12000)</f>
        <v>48371.900826446283</v>
      </c>
      <c r="AB15" s="97">
        <f>IF($C$10=0,0,(H15/$C$10)*12000)</f>
        <v>16677.042801556421</v>
      </c>
      <c r="AC15" s="97">
        <f>IF($D$10=0,0,(I15/$D$10)*12000)</f>
        <v>23630.026809651477</v>
      </c>
      <c r="AD15" s="97">
        <f>IF($E$10=0,0,(J15/$E$10)*12000)</f>
        <v>15215.126650017837</v>
      </c>
      <c r="AE15" s="97">
        <f>IF($F$10=0,0,(K15/$F$10)*12000)</f>
        <v>20469.789160888638</v>
      </c>
      <c r="AF15" s="91">
        <f t="shared" ref="AF15:AJ30" si="4">IF(G15=0,0,L15/G15)</f>
        <v>1583.5867750320715</v>
      </c>
      <c r="AG15" s="91">
        <f t="shared" si="4"/>
        <v>1344.4938395086729</v>
      </c>
      <c r="AH15" s="91">
        <f t="shared" si="4"/>
        <v>584.70920943190424</v>
      </c>
      <c r="AI15" s="91">
        <f t="shared" si="4"/>
        <v>868.5307771487046</v>
      </c>
      <c r="AJ15" s="92">
        <f t="shared" si="4"/>
        <v>965.10990992182121</v>
      </c>
      <c r="AK15" s="91">
        <f>IF(B$10=0,0,L15/B$10)</f>
        <v>6383.4252026602717</v>
      </c>
      <c r="AL15" s="91">
        <f>IF(C$10=0,0,M15/C$10)</f>
        <v>1868.515108992922</v>
      </c>
      <c r="AM15" s="91">
        <f>IF(D$10=0,0,N15/D$10)</f>
        <v>1151.3911912271681</v>
      </c>
      <c r="AN15" s="91">
        <f>IF(E$10=0,0,O15/E$10)</f>
        <v>1101.2338144796631</v>
      </c>
      <c r="AO15" s="93">
        <f>IF(F$10=0,0,P15/F$10)</f>
        <v>1646.2996977653254</v>
      </c>
    </row>
    <row r="16" spans="1:44">
      <c r="A16" s="619" t="s">
        <v>437</v>
      </c>
      <c r="B16" s="318">
        <v>134</v>
      </c>
      <c r="C16" s="318">
        <v>210</v>
      </c>
      <c r="D16" s="318">
        <v>256</v>
      </c>
      <c r="E16" s="318">
        <v>208</v>
      </c>
      <c r="F16" s="96">
        <f>SUM(B16:E16)</f>
        <v>808</v>
      </c>
      <c r="G16" s="318">
        <v>2023</v>
      </c>
      <c r="H16" s="318">
        <v>2530</v>
      </c>
      <c r="I16" s="318">
        <v>3867</v>
      </c>
      <c r="J16" s="318">
        <v>2595</v>
      </c>
      <c r="K16" s="96">
        <f t="shared" si="1"/>
        <v>11015</v>
      </c>
      <c r="L16" s="90">
        <f>'Schedule 3D_Income_The Cape'!CS35</f>
        <v>861406.09098489769</v>
      </c>
      <c r="M16" s="90">
        <f>'Schedule 3D_Income_The Cape'!CT35</f>
        <v>1092249.6009071656</v>
      </c>
      <c r="N16" s="90">
        <f>'Schedule 3D_Income_The Cape'!CU35</f>
        <v>1130772.6371973041</v>
      </c>
      <c r="O16" s="90">
        <f>'Schedule 3D_Income_The Cape'!CV35</f>
        <v>999753.94601878966</v>
      </c>
      <c r="P16" s="90">
        <f t="shared" si="2"/>
        <v>4084182.2751081567</v>
      </c>
      <c r="Q16" s="97">
        <f>IF(B10=0,0,(B16/$B$10)*12000)</f>
        <v>3322.3140495867769</v>
      </c>
      <c r="R16" s="97">
        <f>IF(C10=0,0,(C16/$C$10)*12000)</f>
        <v>1634.2412451361865</v>
      </c>
      <c r="S16" s="97">
        <f>IF(D10=0,0,(D16/$D$10)*12000)</f>
        <v>1372.6541554959786</v>
      </c>
      <c r="T16" s="97">
        <f>IF(E10=0,0,(E16/$E$10)*12000)</f>
        <v>890.47449161612553</v>
      </c>
      <c r="U16" s="97">
        <f>IF(F10=0,0,(F16/$F$10)*12000)</f>
        <v>1372.0107542097071</v>
      </c>
      <c r="V16" s="98">
        <f t="shared" si="3"/>
        <v>15.097014925373134</v>
      </c>
      <c r="W16" s="98">
        <f t="shared" si="3"/>
        <v>12.047619047619047</v>
      </c>
      <c r="X16" s="98">
        <f t="shared" si="3"/>
        <v>15.10546875</v>
      </c>
      <c r="Y16" s="98">
        <f t="shared" si="3"/>
        <v>12.475961538461538</v>
      </c>
      <c r="Z16" s="98">
        <f t="shared" si="3"/>
        <v>13.632425742574258</v>
      </c>
      <c r="AA16" s="97">
        <f t="shared" ref="AA16:AA34" si="5">IF($B$10=0,0,(G16/$B$10)*12000)</f>
        <v>50157.024793388431</v>
      </c>
      <c r="AB16" s="97">
        <f t="shared" ref="AB16:AB32" si="6">IF($C$10=0,0,(H16/$C$10)*12000)</f>
        <v>19688.715953307394</v>
      </c>
      <c r="AC16" s="97">
        <f t="shared" ref="AC16:AC32" si="7">IF($D$10=0,0,(I16/$D$10)*12000)</f>
        <v>20734.584450402144</v>
      </c>
      <c r="AD16" s="97">
        <f t="shared" ref="AD16:AD32" si="8">IF($E$10=0,0,(J16/$E$10)*12000)</f>
        <v>11109.525508383875</v>
      </c>
      <c r="AE16" s="97">
        <f t="shared" ref="AE16:AE32" si="9">IF($F$10=0,0,(K16/$F$10)*12000)</f>
        <v>18703.834724777131</v>
      </c>
      <c r="AF16" s="91">
        <f t="shared" si="4"/>
        <v>425.80627334893609</v>
      </c>
      <c r="AG16" s="91">
        <f t="shared" si="4"/>
        <v>431.71920984472945</v>
      </c>
      <c r="AH16" s="91">
        <f t="shared" si="4"/>
        <v>292.41599100007863</v>
      </c>
      <c r="AI16" s="91">
        <f t="shared" si="4"/>
        <v>385.26163623074746</v>
      </c>
      <c r="AJ16" s="92">
        <f t="shared" si="4"/>
        <v>370.78368362307367</v>
      </c>
      <c r="AK16" s="91">
        <f t="shared" ref="AK16:AO32" si="10">IF(B$10=0,0,L16/B$10)</f>
        <v>1779.7646507952431</v>
      </c>
      <c r="AL16" s="91">
        <f t="shared" si="10"/>
        <v>708.33307451826556</v>
      </c>
      <c r="AM16" s="91">
        <f t="shared" si="10"/>
        <v>505.26033833659699</v>
      </c>
      <c r="AN16" s="91">
        <f t="shared" si="10"/>
        <v>356.67283125893317</v>
      </c>
      <c r="AO16" s="93">
        <f t="shared" si="10"/>
        <v>577.92306142750203</v>
      </c>
    </row>
    <row r="17" spans="1:41">
      <c r="A17" s="619" t="s">
        <v>222</v>
      </c>
      <c r="B17" s="257"/>
      <c r="C17" s="257"/>
      <c r="D17" s="257"/>
      <c r="E17" s="257"/>
      <c r="F17" s="257"/>
      <c r="G17" s="318">
        <v>3441</v>
      </c>
      <c r="H17" s="318">
        <v>4682</v>
      </c>
      <c r="I17" s="318">
        <v>5819</v>
      </c>
      <c r="J17" s="318">
        <v>6750</v>
      </c>
      <c r="K17" s="96">
        <f>SUM(G17:J17)</f>
        <v>20692</v>
      </c>
      <c r="L17" s="90">
        <f>'Schedule 3D_Income_The Cape'!CS36</f>
        <v>1645766.1898195522</v>
      </c>
      <c r="M17" s="90">
        <f>'Schedule 3D_Income_The Cape'!CT36</f>
        <v>1744961.2148595345</v>
      </c>
      <c r="N17" s="90">
        <f>'Schedule 3D_Income_The Cape'!CU36</f>
        <v>1684890.7436704459</v>
      </c>
      <c r="O17" s="90">
        <f>'Schedule 3D_Income_The Cape'!CV36</f>
        <v>1790815.1169497326</v>
      </c>
      <c r="P17" s="90">
        <f>SUM(L17:O17)</f>
        <v>6866433.2652992653</v>
      </c>
      <c r="Q17" s="255"/>
      <c r="R17" s="255"/>
      <c r="S17" s="255"/>
      <c r="T17" s="255"/>
      <c r="U17" s="255"/>
      <c r="V17" s="98">
        <f>IF(B17=0,0,G17/B17)</f>
        <v>0</v>
      </c>
      <c r="W17" s="98">
        <f>IF(C17=0,0,H17/C17)</f>
        <v>0</v>
      </c>
      <c r="X17" s="98">
        <f>IF(D17=0,0,I17/D17)</f>
        <v>0</v>
      </c>
      <c r="Y17" s="98">
        <f>IF(E17=0,0,J17/E17)</f>
        <v>0</v>
      </c>
      <c r="Z17" s="98">
        <f>IF(F17=0,0,K17/F17)</f>
        <v>0</v>
      </c>
      <c r="AA17" s="97">
        <f t="shared" si="5"/>
        <v>85314.049586776862</v>
      </c>
      <c r="AB17" s="97">
        <f t="shared" si="6"/>
        <v>36435.797665369646</v>
      </c>
      <c r="AC17" s="97">
        <f t="shared" si="7"/>
        <v>31201.072386058982</v>
      </c>
      <c r="AD17" s="97">
        <f t="shared" si="8"/>
        <v>28897.609703888687</v>
      </c>
      <c r="AE17" s="97">
        <f t="shared" si="9"/>
        <v>35135.701146172352</v>
      </c>
      <c r="AF17" s="91">
        <f>IF(G17=0,0,L17/G17)</f>
        <v>478.28136873570247</v>
      </c>
      <c r="AG17" s="91">
        <f>IF(H17=0,0,M17/H17)</f>
        <v>372.69568877820046</v>
      </c>
      <c r="AH17" s="91">
        <f>IF(I17=0,0,N17/I17)</f>
        <v>289.5498786166774</v>
      </c>
      <c r="AI17" s="91">
        <f>IF(J17=0,0,O17/J17)</f>
        <v>265.30594325181227</v>
      </c>
      <c r="AJ17" s="92">
        <f>IF(K17=0,0,P17/K17)</f>
        <v>331.83999928954501</v>
      </c>
      <c r="AK17" s="91">
        <f t="shared" si="10"/>
        <v>3400.3433673957693</v>
      </c>
      <c r="AL17" s="91">
        <f t="shared" si="10"/>
        <v>1131.6220589231741</v>
      </c>
      <c r="AM17" s="91">
        <f t="shared" si="10"/>
        <v>752.85556017446197</v>
      </c>
      <c r="AN17" s="91">
        <f t="shared" si="10"/>
        <v>638.89230001774263</v>
      </c>
      <c r="AO17" s="93">
        <f t="shared" si="10"/>
        <v>971.61925361529154</v>
      </c>
    </row>
    <row r="18" spans="1:41">
      <c r="A18" s="619" t="s">
        <v>223</v>
      </c>
      <c r="B18" s="257"/>
      <c r="C18" s="257"/>
      <c r="D18" s="257"/>
      <c r="E18" s="257"/>
      <c r="F18" s="257"/>
      <c r="G18" s="318">
        <v>1766</v>
      </c>
      <c r="H18" s="318">
        <v>2546</v>
      </c>
      <c r="I18" s="318">
        <v>3383</v>
      </c>
      <c r="J18" s="318">
        <v>4238</v>
      </c>
      <c r="K18" s="96">
        <f t="shared" ref="K18" si="11">SUM(G18:J18)</f>
        <v>11933</v>
      </c>
      <c r="L18" s="90">
        <f>'Schedule 3D_Income_The Cape'!CS37</f>
        <v>619659.06006525352</v>
      </c>
      <c r="M18" s="90">
        <f>'Schedule 3D_Income_The Cape'!CT37</f>
        <v>658608.31817981624</v>
      </c>
      <c r="N18" s="90">
        <f>'Schedule 3D_Income_The Cape'!CU37</f>
        <v>687845.98995564424</v>
      </c>
      <c r="O18" s="90">
        <f>'Schedule 3D_Income_The Cape'!CV37</f>
        <v>559587.73961298342</v>
      </c>
      <c r="P18" s="90">
        <f t="shared" ref="P18:P19" si="12">SUM(L18:O18)</f>
        <v>2525701.1078136973</v>
      </c>
      <c r="Q18" s="255"/>
      <c r="R18" s="255"/>
      <c r="S18" s="255"/>
      <c r="T18" s="255"/>
      <c r="U18" s="255"/>
      <c r="V18" s="98">
        <f t="shared" ref="V18:Z20" si="13">IF(B18=0,0,G18/B18)</f>
        <v>0</v>
      </c>
      <c r="W18" s="98">
        <f t="shared" si="13"/>
        <v>0</v>
      </c>
      <c r="X18" s="98">
        <f t="shared" si="13"/>
        <v>0</v>
      </c>
      <c r="Y18" s="98">
        <f t="shared" si="13"/>
        <v>0</v>
      </c>
      <c r="Z18" s="98">
        <f t="shared" si="13"/>
        <v>0</v>
      </c>
      <c r="AA18" s="97">
        <f t="shared" si="5"/>
        <v>43785.123966942148</v>
      </c>
      <c r="AB18" s="97">
        <f t="shared" si="6"/>
        <v>19813.229571984433</v>
      </c>
      <c r="AC18" s="97">
        <f t="shared" si="7"/>
        <v>18139.41018766756</v>
      </c>
      <c r="AD18" s="97">
        <f t="shared" si="8"/>
        <v>18143.417766678558</v>
      </c>
      <c r="AE18" s="97">
        <f t="shared" si="9"/>
        <v>20262.629121267863</v>
      </c>
      <c r="AF18" s="91">
        <f t="shared" ref="AF18:AJ20" si="14">IF(G18=0,0,L18/G18)</f>
        <v>350.88281996899974</v>
      </c>
      <c r="AG18" s="91">
        <f t="shared" si="14"/>
        <v>258.68354995279509</v>
      </c>
      <c r="AH18" s="91">
        <f t="shared" si="14"/>
        <v>203.32426543176004</v>
      </c>
      <c r="AI18" s="91">
        <f t="shared" si="14"/>
        <v>132.04052374067567</v>
      </c>
      <c r="AJ18" s="92">
        <f t="shared" si="14"/>
        <v>211.656843024696</v>
      </c>
      <c r="AK18" s="91">
        <f t="shared" si="10"/>
        <v>1280.2873141844082</v>
      </c>
      <c r="AL18" s="91">
        <f t="shared" si="10"/>
        <v>427.11304680921933</v>
      </c>
      <c r="AM18" s="91">
        <f t="shared" si="10"/>
        <v>307.34852098107427</v>
      </c>
      <c r="AN18" s="91">
        <f t="shared" si="10"/>
        <v>199.63886536317639</v>
      </c>
      <c r="AO18" s="93">
        <f t="shared" si="10"/>
        <v>357.39367593231884</v>
      </c>
    </row>
    <row r="19" spans="1:41">
      <c r="A19" s="619" t="s">
        <v>224</v>
      </c>
      <c r="B19" s="257"/>
      <c r="C19" s="257"/>
      <c r="D19" s="257"/>
      <c r="E19" s="257"/>
      <c r="F19" s="257"/>
      <c r="G19" s="318">
        <v>12490</v>
      </c>
      <c r="H19" s="318">
        <v>17086</v>
      </c>
      <c r="I19" s="318">
        <v>21144</v>
      </c>
      <c r="J19" s="318">
        <v>23893</v>
      </c>
      <c r="K19" s="96">
        <f>SUM(G19:J19)</f>
        <v>74613</v>
      </c>
      <c r="L19" s="90">
        <f>'Schedule 3D_Income_The Cape'!CS38</f>
        <v>1285851.3674352714</v>
      </c>
      <c r="M19" s="90">
        <f>'Schedule 3D_Income_The Cape'!CT38</f>
        <v>1216045.9118100449</v>
      </c>
      <c r="N19" s="90">
        <f>'Schedule 3D_Income_The Cape'!CU38</f>
        <v>1242509.1240792568</v>
      </c>
      <c r="O19" s="90">
        <f>'Schedule 3D_Income_The Cape'!CV38</f>
        <v>1265816.0984874447</v>
      </c>
      <c r="P19" s="90">
        <f t="shared" si="12"/>
        <v>5010222.5018120175</v>
      </c>
      <c r="Q19" s="255"/>
      <c r="R19" s="255"/>
      <c r="S19" s="255"/>
      <c r="T19" s="255"/>
      <c r="U19" s="255"/>
      <c r="V19" s="98">
        <f t="shared" si="13"/>
        <v>0</v>
      </c>
      <c r="W19" s="98">
        <f t="shared" si="13"/>
        <v>0</v>
      </c>
      <c r="X19" s="98">
        <f t="shared" si="13"/>
        <v>0</v>
      </c>
      <c r="Y19" s="98">
        <f t="shared" si="13"/>
        <v>0</v>
      </c>
      <c r="Z19" s="98">
        <f t="shared" si="13"/>
        <v>0</v>
      </c>
      <c r="AA19" s="97">
        <f t="shared" si="5"/>
        <v>309669.42148760328</v>
      </c>
      <c r="AB19" s="97">
        <f t="shared" si="6"/>
        <v>132964.98054474709</v>
      </c>
      <c r="AC19" s="97">
        <f t="shared" si="7"/>
        <v>113372.65415549598</v>
      </c>
      <c r="AD19" s="97">
        <f t="shared" si="8"/>
        <v>102288.97609703887</v>
      </c>
      <c r="AE19" s="97">
        <f t="shared" si="9"/>
        <v>126695.34455921891</v>
      </c>
      <c r="AF19" s="91">
        <f t="shared" si="14"/>
        <v>102.95046977063822</v>
      </c>
      <c r="AG19" s="91">
        <f t="shared" si="14"/>
        <v>71.172065539625706</v>
      </c>
      <c r="AH19" s="91">
        <f t="shared" si="14"/>
        <v>58.764146995802911</v>
      </c>
      <c r="AI19" s="91">
        <f t="shared" si="14"/>
        <v>52.978533398377962</v>
      </c>
      <c r="AJ19" s="92">
        <f t="shared" si="14"/>
        <v>67.149457893557653</v>
      </c>
      <c r="AK19" s="91">
        <f t="shared" si="10"/>
        <v>2656.7177013125442</v>
      </c>
      <c r="AL19" s="91">
        <f t="shared" si="10"/>
        <v>788.61602581714976</v>
      </c>
      <c r="AM19" s="91">
        <f t="shared" si="10"/>
        <v>555.18727617482432</v>
      </c>
      <c r="AN19" s="91">
        <f t="shared" si="10"/>
        <v>451.59332803690501</v>
      </c>
      <c r="AO19" s="93">
        <f t="shared" si="10"/>
        <v>708.9603087324208</v>
      </c>
    </row>
    <row r="20" spans="1:41" s="312" customFormat="1">
      <c r="A20" s="619" t="s">
        <v>1466</v>
      </c>
      <c r="B20" s="492"/>
      <c r="C20" s="492"/>
      <c r="D20" s="492"/>
      <c r="E20" s="492"/>
      <c r="F20" s="492"/>
      <c r="G20" s="318">
        <v>434</v>
      </c>
      <c r="H20" s="318">
        <v>460</v>
      </c>
      <c r="I20" s="318">
        <v>540</v>
      </c>
      <c r="J20" s="318">
        <v>564</v>
      </c>
      <c r="K20" s="96">
        <f>SUM(G20:J20)</f>
        <v>1998</v>
      </c>
      <c r="L20" s="90">
        <f>'Schedule 3D_Income_The Cape'!CS40</f>
        <v>137595.10104764829</v>
      </c>
      <c r="M20" s="90">
        <f>'Schedule 3D_Income_The Cape'!CT40</f>
        <v>75095.382503076587</v>
      </c>
      <c r="N20" s="90">
        <f>'Schedule 3D_Income_The Cape'!CU40</f>
        <v>70926.034752132706</v>
      </c>
      <c r="O20" s="90">
        <f>'Schedule 3D_Income_The Cape'!CV40</f>
        <v>99930.674148976526</v>
      </c>
      <c r="P20" s="90">
        <f>SUM(L20:O20)</f>
        <v>383547.1924518341</v>
      </c>
      <c r="Q20" s="255"/>
      <c r="R20" s="255"/>
      <c r="S20" s="255"/>
      <c r="T20" s="255"/>
      <c r="U20" s="255"/>
      <c r="V20" s="98">
        <f t="shared" si="13"/>
        <v>0</v>
      </c>
      <c r="W20" s="98">
        <f t="shared" si="13"/>
        <v>0</v>
      </c>
      <c r="X20" s="98">
        <f t="shared" si="13"/>
        <v>0</v>
      </c>
      <c r="Y20" s="98">
        <f t="shared" si="13"/>
        <v>0</v>
      </c>
      <c r="Z20" s="98">
        <f t="shared" si="13"/>
        <v>0</v>
      </c>
      <c r="AA20" s="97">
        <f t="shared" si="5"/>
        <v>10760.330578512398</v>
      </c>
      <c r="AB20" s="97">
        <f t="shared" si="6"/>
        <v>3579.7665369649803</v>
      </c>
      <c r="AC20" s="97">
        <f t="shared" si="7"/>
        <v>2895.4423592493299</v>
      </c>
      <c r="AD20" s="97">
        <f t="shared" si="8"/>
        <v>2414.5558330360327</v>
      </c>
      <c r="AE20" s="97">
        <f t="shared" si="9"/>
        <v>3392.670157068063</v>
      </c>
      <c r="AF20" s="91">
        <f t="shared" si="14"/>
        <v>317.03940333559513</v>
      </c>
      <c r="AG20" s="91">
        <f t="shared" si="14"/>
        <v>163.25083152842737</v>
      </c>
      <c r="AH20" s="91">
        <f t="shared" si="14"/>
        <v>131.34450880024576</v>
      </c>
      <c r="AI20" s="91">
        <f t="shared" si="14"/>
        <v>177.18204636343356</v>
      </c>
      <c r="AJ20" s="92">
        <f t="shared" si="14"/>
        <v>191.96556178770476</v>
      </c>
      <c r="AK20" s="91">
        <f t="shared" si="10"/>
        <v>284.28739885877746</v>
      </c>
      <c r="AL20" s="91">
        <f t="shared" si="10"/>
        <v>48.699988653097655</v>
      </c>
      <c r="AM20" s="91">
        <f t="shared" si="10"/>
        <v>31.691704536252328</v>
      </c>
      <c r="AN20" s="91">
        <f t="shared" si="10"/>
        <v>35.651328629674111</v>
      </c>
      <c r="AO20" s="93">
        <f t="shared" si="10"/>
        <v>54.272986055162598</v>
      </c>
    </row>
    <row r="21" spans="1:41">
      <c r="A21" s="619" t="s">
        <v>240</v>
      </c>
      <c r="B21" s="257"/>
      <c r="C21" s="257"/>
      <c r="D21" s="257"/>
      <c r="E21" s="257"/>
      <c r="F21" s="257"/>
      <c r="G21" s="318">
        <v>612</v>
      </c>
      <c r="H21" s="318">
        <v>1583</v>
      </c>
      <c r="I21" s="318">
        <v>2101</v>
      </c>
      <c r="J21" s="318">
        <v>2381</v>
      </c>
      <c r="K21" s="96">
        <f t="shared" si="1"/>
        <v>6677</v>
      </c>
      <c r="L21" s="90">
        <f>'Schedule 3D_Income_The Cape'!CS48</f>
        <v>778327.09940621536</v>
      </c>
      <c r="M21" s="90">
        <f>'Schedule 3D_Income_The Cape'!CT48</f>
        <v>607654.61401697621</v>
      </c>
      <c r="N21" s="90">
        <f>'Schedule 3D_Income_The Cape'!CU48</f>
        <v>595884.08977508475</v>
      </c>
      <c r="O21" s="90">
        <f>'Schedule 3D_Income_The Cape'!CV48</f>
        <v>778609.57788894279</v>
      </c>
      <c r="P21" s="90">
        <f t="shared" si="2"/>
        <v>2760475.3810872193</v>
      </c>
      <c r="Q21" s="255"/>
      <c r="R21" s="255"/>
      <c r="S21" s="255"/>
      <c r="T21" s="255"/>
      <c r="U21" s="255"/>
      <c r="V21" s="98">
        <f t="shared" si="3"/>
        <v>0</v>
      </c>
      <c r="W21" s="98">
        <f t="shared" si="3"/>
        <v>0</v>
      </c>
      <c r="X21" s="98">
        <f t="shared" si="3"/>
        <v>0</v>
      </c>
      <c r="Y21" s="98">
        <f t="shared" si="3"/>
        <v>0</v>
      </c>
      <c r="Z21" s="98">
        <f t="shared" si="3"/>
        <v>0</v>
      </c>
      <c r="AA21" s="97">
        <f t="shared" si="5"/>
        <v>15173.553719008265</v>
      </c>
      <c r="AB21" s="97">
        <f t="shared" si="6"/>
        <v>12319.066147859921</v>
      </c>
      <c r="AC21" s="97">
        <f t="shared" si="7"/>
        <v>11265.415549597856</v>
      </c>
      <c r="AD21" s="97">
        <f t="shared" si="8"/>
        <v>10193.364252586514</v>
      </c>
      <c r="AE21" s="97">
        <f t="shared" si="9"/>
        <v>11337.767086458187</v>
      </c>
      <c r="AF21" s="91">
        <f t="shared" si="4"/>
        <v>1271.7763062193062</v>
      </c>
      <c r="AG21" s="91">
        <f t="shared" si="4"/>
        <v>383.86267467907533</v>
      </c>
      <c r="AH21" s="91">
        <f t="shared" si="4"/>
        <v>283.61927166829355</v>
      </c>
      <c r="AI21" s="91">
        <f t="shared" si="4"/>
        <v>327.00948252370551</v>
      </c>
      <c r="AJ21" s="92">
        <f t="shared" si="4"/>
        <v>413.43048990373211</v>
      </c>
      <c r="AK21" s="91">
        <f t="shared" si="10"/>
        <v>1608.1138417483789</v>
      </c>
      <c r="AL21" s="91">
        <f t="shared" si="10"/>
        <v>394.06914008883024</v>
      </c>
      <c r="AM21" s="91">
        <f t="shared" si="10"/>
        <v>266.25741276813437</v>
      </c>
      <c r="AN21" s="91">
        <f t="shared" si="10"/>
        <v>277.77723078449617</v>
      </c>
      <c r="AO21" s="93">
        <f t="shared" si="10"/>
        <v>390.61488341406812</v>
      </c>
    </row>
    <row r="22" spans="1:41">
      <c r="A22" s="619" t="s">
        <v>241</v>
      </c>
      <c r="B22" s="257"/>
      <c r="C22" s="257"/>
      <c r="D22" s="257"/>
      <c r="E22" s="257"/>
      <c r="F22" s="257"/>
      <c r="G22" s="318">
        <v>2540</v>
      </c>
      <c r="H22" s="318">
        <v>3365</v>
      </c>
      <c r="I22" s="318">
        <v>3912</v>
      </c>
      <c r="J22" s="318">
        <v>4373</v>
      </c>
      <c r="K22" s="96">
        <f t="shared" si="1"/>
        <v>14190</v>
      </c>
      <c r="L22" s="90">
        <f>'Schedule 3D_Income_The Cape'!CS49</f>
        <v>1925421.8680680273</v>
      </c>
      <c r="M22" s="90">
        <f>'Schedule 3D_Income_The Cape'!CT49</f>
        <v>1992452.1626778177</v>
      </c>
      <c r="N22" s="90">
        <f>'Schedule 3D_Income_The Cape'!CU49</f>
        <v>2128107.7258536778</v>
      </c>
      <c r="O22" s="90">
        <f>'Schedule 3D_Income_The Cape'!CV49</f>
        <v>2192607.756488183</v>
      </c>
      <c r="P22" s="90">
        <f t="shared" si="2"/>
        <v>8238589.5130877066</v>
      </c>
      <c r="Q22" s="255"/>
      <c r="R22" s="255"/>
      <c r="S22" s="255"/>
      <c r="T22" s="255"/>
      <c r="U22" s="255"/>
      <c r="V22" s="98">
        <f t="shared" si="3"/>
        <v>0</v>
      </c>
      <c r="W22" s="98">
        <f t="shared" si="3"/>
        <v>0</v>
      </c>
      <c r="X22" s="98">
        <f t="shared" si="3"/>
        <v>0</v>
      </c>
      <c r="Y22" s="98">
        <f t="shared" si="3"/>
        <v>0</v>
      </c>
      <c r="Z22" s="98">
        <f t="shared" si="3"/>
        <v>0</v>
      </c>
      <c r="AA22" s="97">
        <f t="shared" si="5"/>
        <v>62975.20661157024</v>
      </c>
      <c r="AB22" s="97">
        <f t="shared" si="6"/>
        <v>26186.770428015563</v>
      </c>
      <c r="AC22" s="97">
        <f t="shared" si="7"/>
        <v>20975.871313672924</v>
      </c>
      <c r="AD22" s="97">
        <f t="shared" si="8"/>
        <v>18721.369960756332</v>
      </c>
      <c r="AE22" s="97">
        <f t="shared" si="9"/>
        <v>24095.089854252161</v>
      </c>
      <c r="AF22" s="91">
        <f t="shared" si="4"/>
        <v>758.04010553859348</v>
      </c>
      <c r="AG22" s="91">
        <f t="shared" si="4"/>
        <v>592.11059812119402</v>
      </c>
      <c r="AH22" s="91">
        <f t="shared" si="4"/>
        <v>543.99481744725915</v>
      </c>
      <c r="AI22" s="91">
        <f t="shared" si="4"/>
        <v>501.3966971159806</v>
      </c>
      <c r="AJ22" s="92">
        <f t="shared" si="4"/>
        <v>580.59122713796387</v>
      </c>
      <c r="AK22" s="91">
        <f t="shared" si="10"/>
        <v>3978.1443555124533</v>
      </c>
      <c r="AL22" s="91">
        <f t="shared" si="10"/>
        <v>1292.1220250828908</v>
      </c>
      <c r="AM22" s="91">
        <f t="shared" si="10"/>
        <v>950.89710717322509</v>
      </c>
      <c r="AN22" s="91">
        <f t="shared" si="10"/>
        <v>782.23608865079666</v>
      </c>
      <c r="AO22" s="93">
        <f t="shared" si="10"/>
        <v>1165.7831488733136</v>
      </c>
    </row>
    <row r="23" spans="1:41">
      <c r="A23" s="619" t="s">
        <v>242</v>
      </c>
      <c r="B23" s="257"/>
      <c r="C23" s="257"/>
      <c r="D23" s="257"/>
      <c r="E23" s="257"/>
      <c r="F23" s="257"/>
      <c r="G23" s="318">
        <v>3829</v>
      </c>
      <c r="H23" s="318">
        <v>5053</v>
      </c>
      <c r="I23" s="318">
        <v>5841</v>
      </c>
      <c r="J23" s="318">
        <v>6080</v>
      </c>
      <c r="K23" s="96">
        <f t="shared" si="1"/>
        <v>20803</v>
      </c>
      <c r="L23" s="90">
        <f>'Schedule 3D_Income_The Cape'!CS50</f>
        <v>427387.83982881735</v>
      </c>
      <c r="M23" s="90">
        <f>'Schedule 3D_Income_The Cape'!CT50</f>
        <v>456990.85672207654</v>
      </c>
      <c r="N23" s="90">
        <f>'Schedule 3D_Income_The Cape'!CU50</f>
        <v>489386.66830054868</v>
      </c>
      <c r="O23" s="90">
        <f>'Schedule 3D_Income_The Cape'!CV50</f>
        <v>482853.72669629584</v>
      </c>
      <c r="P23" s="90">
        <f t="shared" si="2"/>
        <v>1856619.0915477385</v>
      </c>
      <c r="Q23" s="255"/>
      <c r="R23" s="255"/>
      <c r="S23" s="255"/>
      <c r="T23" s="255"/>
      <c r="U23" s="255"/>
      <c r="V23" s="98">
        <f t="shared" si="3"/>
        <v>0</v>
      </c>
      <c r="W23" s="98">
        <f t="shared" si="3"/>
        <v>0</v>
      </c>
      <c r="X23" s="98">
        <f t="shared" si="3"/>
        <v>0</v>
      </c>
      <c r="Y23" s="98">
        <f t="shared" si="3"/>
        <v>0</v>
      </c>
      <c r="Z23" s="98">
        <f t="shared" si="3"/>
        <v>0</v>
      </c>
      <c r="AA23" s="97">
        <f t="shared" si="5"/>
        <v>94933.88429752065</v>
      </c>
      <c r="AB23" s="97">
        <f t="shared" si="6"/>
        <v>39322.957198443575</v>
      </c>
      <c r="AC23" s="97">
        <f t="shared" si="7"/>
        <v>31319.034852546916</v>
      </c>
      <c r="AD23" s="97">
        <f t="shared" si="8"/>
        <v>26029.254370317514</v>
      </c>
      <c r="AE23" s="97">
        <f t="shared" si="9"/>
        <v>35324.182821565024</v>
      </c>
      <c r="AF23" s="91">
        <f t="shared" si="4"/>
        <v>111.61865756824689</v>
      </c>
      <c r="AG23" s="91">
        <f t="shared" si="4"/>
        <v>90.439512511790326</v>
      </c>
      <c r="AH23" s="91">
        <f t="shared" si="4"/>
        <v>83.784740335652913</v>
      </c>
      <c r="AI23" s="91">
        <f t="shared" si="4"/>
        <v>79.416731364522349</v>
      </c>
      <c r="AJ23" s="92">
        <f t="shared" si="4"/>
        <v>89.247660988690981</v>
      </c>
      <c r="AK23" s="91">
        <f t="shared" si="10"/>
        <v>883.03272691904408</v>
      </c>
      <c r="AL23" s="91">
        <f t="shared" si="10"/>
        <v>296.36242329576947</v>
      </c>
      <c r="AM23" s="91">
        <f t="shared" si="10"/>
        <v>218.67143355699227</v>
      </c>
      <c r="AN23" s="91">
        <f t="shared" si="10"/>
        <v>172.26319182886044</v>
      </c>
      <c r="AO23" s="93">
        <f t="shared" si="10"/>
        <v>262.71672443013136</v>
      </c>
    </row>
    <row r="24" spans="1:41">
      <c r="A24" s="619" t="s">
        <v>243</v>
      </c>
      <c r="B24" s="257"/>
      <c r="C24" s="257"/>
      <c r="D24" s="257"/>
      <c r="E24" s="257"/>
      <c r="F24" s="257"/>
      <c r="G24" s="318">
        <v>670</v>
      </c>
      <c r="H24" s="318">
        <v>870</v>
      </c>
      <c r="I24" s="318">
        <v>937</v>
      </c>
      <c r="J24" s="318">
        <v>1234</v>
      </c>
      <c r="K24" s="96">
        <f t="shared" si="1"/>
        <v>3711</v>
      </c>
      <c r="L24" s="90">
        <f>'Schedule 3D_Income_The Cape'!CS51</f>
        <v>166300.96581966395</v>
      </c>
      <c r="M24" s="90">
        <f>'Schedule 3D_Income_The Cape'!CT51</f>
        <v>165171.94050130714</v>
      </c>
      <c r="N24" s="90">
        <f>'Schedule 3D_Income_The Cape'!CU51</f>
        <v>151375.79187714506</v>
      </c>
      <c r="O24" s="90">
        <f>'Schedule 3D_Income_The Cape'!CV51</f>
        <v>163145.88021870074</v>
      </c>
      <c r="P24" s="90">
        <f t="shared" si="2"/>
        <v>645994.57841681689</v>
      </c>
      <c r="Q24" s="255"/>
      <c r="R24" s="255"/>
      <c r="S24" s="255"/>
      <c r="T24" s="255"/>
      <c r="U24" s="255"/>
      <c r="V24" s="98">
        <f t="shared" si="3"/>
        <v>0</v>
      </c>
      <c r="W24" s="98">
        <f t="shared" si="3"/>
        <v>0</v>
      </c>
      <c r="X24" s="98">
        <f t="shared" si="3"/>
        <v>0</v>
      </c>
      <c r="Y24" s="98">
        <f t="shared" si="3"/>
        <v>0</v>
      </c>
      <c r="Z24" s="98">
        <f t="shared" si="3"/>
        <v>0</v>
      </c>
      <c r="AA24" s="97">
        <f t="shared" si="5"/>
        <v>16611.570247933883</v>
      </c>
      <c r="AB24" s="97">
        <f t="shared" si="6"/>
        <v>6770.4280155642018</v>
      </c>
      <c r="AC24" s="97">
        <f t="shared" si="7"/>
        <v>5024.128686327078</v>
      </c>
      <c r="AD24" s="97">
        <f t="shared" si="8"/>
        <v>5282.9111666072067</v>
      </c>
      <c r="AE24" s="97">
        <f t="shared" si="9"/>
        <v>6301.4008773171072</v>
      </c>
      <c r="AF24" s="91">
        <f t="shared" si="4"/>
        <v>248.2103967457671</v>
      </c>
      <c r="AG24" s="91">
        <f t="shared" si="4"/>
        <v>189.85280517391624</v>
      </c>
      <c r="AH24" s="91">
        <f t="shared" si="4"/>
        <v>161.55367329471193</v>
      </c>
      <c r="AI24" s="91">
        <f t="shared" si="4"/>
        <v>132.20897910753706</v>
      </c>
      <c r="AJ24" s="92">
        <f t="shared" si="4"/>
        <v>174.07560722630473</v>
      </c>
      <c r="AK24" s="91">
        <f t="shared" si="10"/>
        <v>343.59703681748749</v>
      </c>
      <c r="AL24" s="91">
        <f t="shared" si="10"/>
        <v>107.11539591524458</v>
      </c>
      <c r="AM24" s="91">
        <f t="shared" si="10"/>
        <v>67.638870365122912</v>
      </c>
      <c r="AN24" s="91">
        <f t="shared" si="10"/>
        <v>58.204024337745537</v>
      </c>
      <c r="AO24" s="93">
        <f t="shared" si="10"/>
        <v>91.410015341278751</v>
      </c>
    </row>
    <row r="25" spans="1:41">
      <c r="A25" s="619" t="s">
        <v>244</v>
      </c>
      <c r="B25" s="257"/>
      <c r="C25" s="257"/>
      <c r="D25" s="257"/>
      <c r="E25" s="257"/>
      <c r="F25" s="257"/>
      <c r="G25" s="318">
        <v>190</v>
      </c>
      <c r="H25" s="318">
        <v>179</v>
      </c>
      <c r="I25" s="318">
        <v>124</v>
      </c>
      <c r="J25" s="318">
        <v>252</v>
      </c>
      <c r="K25" s="96">
        <f t="shared" si="1"/>
        <v>745</v>
      </c>
      <c r="L25" s="90">
        <f>'Schedule 3D_Income_The Cape'!CS52</f>
        <v>34076.621191360762</v>
      </c>
      <c r="M25" s="90">
        <f>'Schedule 3D_Income_The Cape'!CT52</f>
        <v>34528.843558054272</v>
      </c>
      <c r="N25" s="90">
        <f>'Schedule 3D_Income_The Cape'!CU52</f>
        <v>41799.670268098031</v>
      </c>
      <c r="O25" s="90">
        <f>'Schedule 3D_Income_The Cape'!CV52</f>
        <v>47526.023373329095</v>
      </c>
      <c r="P25" s="90">
        <f t="shared" si="2"/>
        <v>157931.15839084215</v>
      </c>
      <c r="Q25" s="255"/>
      <c r="R25" s="255"/>
      <c r="S25" s="255"/>
      <c r="T25" s="255"/>
      <c r="U25" s="255"/>
      <c r="V25" s="98">
        <f t="shared" si="3"/>
        <v>0</v>
      </c>
      <c r="W25" s="98">
        <f t="shared" si="3"/>
        <v>0</v>
      </c>
      <c r="X25" s="98">
        <f t="shared" si="3"/>
        <v>0</v>
      </c>
      <c r="Y25" s="98">
        <f t="shared" si="3"/>
        <v>0</v>
      </c>
      <c r="Z25" s="98">
        <f t="shared" si="3"/>
        <v>0</v>
      </c>
      <c r="AA25" s="97">
        <f t="shared" si="5"/>
        <v>4710.7438016528931</v>
      </c>
      <c r="AB25" s="97">
        <f t="shared" si="6"/>
        <v>1392.9961089494163</v>
      </c>
      <c r="AC25" s="97">
        <f t="shared" si="7"/>
        <v>664.87935656836464</v>
      </c>
      <c r="AD25" s="97">
        <f t="shared" si="8"/>
        <v>1078.8440956118445</v>
      </c>
      <c r="AE25" s="97">
        <f t="shared" si="9"/>
        <v>1265.0346681760295</v>
      </c>
      <c r="AF25" s="91">
        <f t="shared" si="4"/>
        <v>179.35063784926717</v>
      </c>
      <c r="AG25" s="91">
        <f t="shared" si="4"/>
        <v>192.89856736343168</v>
      </c>
      <c r="AH25" s="91">
        <f t="shared" si="4"/>
        <v>337.09411506530671</v>
      </c>
      <c r="AI25" s="91">
        <f t="shared" si="4"/>
        <v>188.59533084654402</v>
      </c>
      <c r="AJ25" s="92">
        <f t="shared" si="4"/>
        <v>211.98813206824448</v>
      </c>
      <c r="AK25" s="91">
        <f t="shared" si="10"/>
        <v>70.40624213091067</v>
      </c>
      <c r="AL25" s="91">
        <f t="shared" si="10"/>
        <v>22.392246146598101</v>
      </c>
      <c r="AM25" s="91">
        <f t="shared" si="10"/>
        <v>18.677243193966948</v>
      </c>
      <c r="AN25" s="91">
        <f t="shared" si="10"/>
        <v>16.9554132619797</v>
      </c>
      <c r="AO25" s="93">
        <f t="shared" si="10"/>
        <v>22.347694692350665</v>
      </c>
    </row>
    <row r="26" spans="1:41">
      <c r="A26" s="619" t="s">
        <v>245</v>
      </c>
      <c r="B26" s="257"/>
      <c r="C26" s="257"/>
      <c r="D26" s="257"/>
      <c r="E26" s="257"/>
      <c r="F26" s="257"/>
      <c r="G26" s="318">
        <v>0</v>
      </c>
      <c r="H26" s="318">
        <v>0</v>
      </c>
      <c r="I26" s="318">
        <v>0</v>
      </c>
      <c r="J26" s="318">
        <v>0</v>
      </c>
      <c r="K26" s="96">
        <f t="shared" si="1"/>
        <v>0</v>
      </c>
      <c r="L26" s="90">
        <f>'Schedule 3D_Income_The Cape'!CS53</f>
        <v>0</v>
      </c>
      <c r="M26" s="90">
        <f>'Schedule 3D_Income_The Cape'!CT53</f>
        <v>0</v>
      </c>
      <c r="N26" s="90">
        <f>'Schedule 3D_Income_The Cape'!CU53</f>
        <v>0</v>
      </c>
      <c r="O26" s="90">
        <f>'Schedule 3D_Income_The Cape'!CV53</f>
        <v>0</v>
      </c>
      <c r="P26" s="90">
        <f t="shared" si="2"/>
        <v>0</v>
      </c>
      <c r="Q26" s="255"/>
      <c r="R26" s="255"/>
      <c r="S26" s="255"/>
      <c r="T26" s="255"/>
      <c r="U26" s="255"/>
      <c r="V26" s="98">
        <f t="shared" si="3"/>
        <v>0</v>
      </c>
      <c r="W26" s="98">
        <f t="shared" si="3"/>
        <v>0</v>
      </c>
      <c r="X26" s="98">
        <f t="shared" si="3"/>
        <v>0</v>
      </c>
      <c r="Y26" s="98">
        <f t="shared" si="3"/>
        <v>0</v>
      </c>
      <c r="Z26" s="98">
        <f t="shared" si="3"/>
        <v>0</v>
      </c>
      <c r="AA26" s="97">
        <f t="shared" si="5"/>
        <v>0</v>
      </c>
      <c r="AB26" s="97">
        <f t="shared" si="6"/>
        <v>0</v>
      </c>
      <c r="AC26" s="97">
        <f t="shared" si="7"/>
        <v>0</v>
      </c>
      <c r="AD26" s="97">
        <f t="shared" si="8"/>
        <v>0</v>
      </c>
      <c r="AE26" s="97">
        <f t="shared" si="9"/>
        <v>0</v>
      </c>
      <c r="AF26" s="91">
        <f t="shared" si="4"/>
        <v>0</v>
      </c>
      <c r="AG26" s="91">
        <f t="shared" si="4"/>
        <v>0</v>
      </c>
      <c r="AH26" s="91">
        <f t="shared" si="4"/>
        <v>0</v>
      </c>
      <c r="AI26" s="91">
        <f t="shared" si="4"/>
        <v>0</v>
      </c>
      <c r="AJ26" s="92">
        <f t="shared" si="4"/>
        <v>0</v>
      </c>
      <c r="AK26" s="91">
        <f t="shared" si="10"/>
        <v>0</v>
      </c>
      <c r="AL26" s="91">
        <f t="shared" si="10"/>
        <v>0</v>
      </c>
      <c r="AM26" s="91">
        <f t="shared" si="10"/>
        <v>0</v>
      </c>
      <c r="AN26" s="91">
        <f t="shared" si="10"/>
        <v>0</v>
      </c>
      <c r="AO26" s="93">
        <f t="shared" si="10"/>
        <v>0</v>
      </c>
    </row>
    <row r="27" spans="1:41">
      <c r="A27" s="619" t="s">
        <v>246</v>
      </c>
      <c r="B27" s="257"/>
      <c r="C27" s="257"/>
      <c r="D27" s="257"/>
      <c r="E27" s="257"/>
      <c r="F27" s="257"/>
      <c r="G27" s="318">
        <v>590</v>
      </c>
      <c r="H27" s="318">
        <v>776</v>
      </c>
      <c r="I27" s="318">
        <v>1610</v>
      </c>
      <c r="J27" s="318">
        <v>2553</v>
      </c>
      <c r="K27" s="96">
        <f t="shared" si="1"/>
        <v>5529</v>
      </c>
      <c r="L27" s="90">
        <f>'Schedule 3D_Income_The Cape'!CS54</f>
        <v>239094.34426827013</v>
      </c>
      <c r="M27" s="90">
        <f>'Schedule 3D_Income_The Cape'!CT54</f>
        <v>275444.4576814858</v>
      </c>
      <c r="N27" s="90">
        <f>'Schedule 3D_Income_The Cape'!CU54</f>
        <v>317709.71810731175</v>
      </c>
      <c r="O27" s="90">
        <f>'Schedule 3D_Income_The Cape'!CV54</f>
        <v>347897.2669861255</v>
      </c>
      <c r="P27" s="90">
        <f t="shared" si="2"/>
        <v>1180145.7870431934</v>
      </c>
      <c r="Q27" s="255"/>
      <c r="R27" s="255"/>
      <c r="S27" s="255"/>
      <c r="T27" s="255"/>
      <c r="U27" s="255"/>
      <c r="V27" s="98">
        <f t="shared" si="3"/>
        <v>0</v>
      </c>
      <c r="W27" s="98">
        <f t="shared" si="3"/>
        <v>0</v>
      </c>
      <c r="X27" s="98">
        <f t="shared" si="3"/>
        <v>0</v>
      </c>
      <c r="Y27" s="98">
        <f t="shared" si="3"/>
        <v>0</v>
      </c>
      <c r="Z27" s="98">
        <f t="shared" si="3"/>
        <v>0</v>
      </c>
      <c r="AA27" s="97">
        <f t="shared" si="5"/>
        <v>14628.099173553719</v>
      </c>
      <c r="AB27" s="97">
        <f t="shared" si="6"/>
        <v>6038.9105058365758</v>
      </c>
      <c r="AC27" s="97">
        <f t="shared" si="7"/>
        <v>8632.7077747989279</v>
      </c>
      <c r="AD27" s="97">
        <f t="shared" si="8"/>
        <v>10929.718159115235</v>
      </c>
      <c r="AE27" s="97">
        <f t="shared" si="9"/>
        <v>9388.425074288949</v>
      </c>
      <c r="AF27" s="91">
        <f t="shared" si="4"/>
        <v>405.24465130215276</v>
      </c>
      <c r="AG27" s="91">
        <f t="shared" si="4"/>
        <v>354.95419804315179</v>
      </c>
      <c r="AH27" s="91">
        <f t="shared" si="4"/>
        <v>197.33522863808184</v>
      </c>
      <c r="AI27" s="91">
        <f t="shared" si="4"/>
        <v>136.26998315163553</v>
      </c>
      <c r="AJ27" s="92">
        <f t="shared" si="4"/>
        <v>213.44651601432327</v>
      </c>
      <c r="AK27" s="91">
        <f t="shared" si="10"/>
        <v>493.9965790666738</v>
      </c>
      <c r="AL27" s="91">
        <f t="shared" si="10"/>
        <v>178.62805297113218</v>
      </c>
      <c r="AM27" s="91">
        <f t="shared" si="10"/>
        <v>141.96144687547442</v>
      </c>
      <c r="AN27" s="91">
        <f t="shared" si="10"/>
        <v>124.11604244956314</v>
      </c>
      <c r="AO27" s="93">
        <f t="shared" si="10"/>
        <v>166.99388524737418</v>
      </c>
    </row>
    <row r="28" spans="1:41">
      <c r="A28" s="508" t="s">
        <v>228</v>
      </c>
      <c r="B28" s="257"/>
      <c r="C28" s="257"/>
      <c r="D28" s="257"/>
      <c r="E28" s="257"/>
      <c r="F28" s="257"/>
      <c r="G28" s="318">
        <v>0</v>
      </c>
      <c r="H28" s="318">
        <v>0</v>
      </c>
      <c r="I28" s="318">
        <v>0</v>
      </c>
      <c r="J28" s="318">
        <v>0</v>
      </c>
      <c r="K28" s="96">
        <f t="shared" si="1"/>
        <v>0</v>
      </c>
      <c r="L28" s="90">
        <f>'Schedule 3D_Income_The Cape'!CS42</f>
        <v>0</v>
      </c>
      <c r="M28" s="90">
        <f>'Schedule 3D_Income_The Cape'!CT42</f>
        <v>0</v>
      </c>
      <c r="N28" s="90">
        <f>'Schedule 3D_Income_The Cape'!CU42</f>
        <v>0</v>
      </c>
      <c r="O28" s="90">
        <f>'Schedule 3D_Income_The Cape'!CV42</f>
        <v>0</v>
      </c>
      <c r="P28" s="90">
        <f t="shared" si="2"/>
        <v>0</v>
      </c>
      <c r="Q28" s="255"/>
      <c r="R28" s="255"/>
      <c r="S28" s="255"/>
      <c r="T28" s="255"/>
      <c r="U28" s="255"/>
      <c r="V28" s="512">
        <f t="shared" si="3"/>
        <v>0</v>
      </c>
      <c r="W28" s="512">
        <f t="shared" si="3"/>
        <v>0</v>
      </c>
      <c r="X28" s="512">
        <f t="shared" si="3"/>
        <v>0</v>
      </c>
      <c r="Y28" s="512">
        <f t="shared" si="3"/>
        <v>0</v>
      </c>
      <c r="Z28" s="512">
        <f t="shared" si="3"/>
        <v>0</v>
      </c>
      <c r="AA28" s="96">
        <f t="shared" si="5"/>
        <v>0</v>
      </c>
      <c r="AB28" s="96">
        <f t="shared" si="6"/>
        <v>0</v>
      </c>
      <c r="AC28" s="96">
        <f t="shared" si="7"/>
        <v>0</v>
      </c>
      <c r="AD28" s="96">
        <f t="shared" si="8"/>
        <v>0</v>
      </c>
      <c r="AE28" s="96">
        <f t="shared" si="9"/>
        <v>0</v>
      </c>
      <c r="AF28" s="509">
        <f t="shared" si="4"/>
        <v>0</v>
      </c>
      <c r="AG28" s="509">
        <f t="shared" si="4"/>
        <v>0</v>
      </c>
      <c r="AH28" s="509">
        <f t="shared" si="4"/>
        <v>0</v>
      </c>
      <c r="AI28" s="509">
        <f t="shared" si="4"/>
        <v>0</v>
      </c>
      <c r="AJ28" s="510">
        <f t="shared" si="4"/>
        <v>0</v>
      </c>
      <c r="AK28" s="509">
        <f t="shared" si="10"/>
        <v>0</v>
      </c>
      <c r="AL28" s="509">
        <f t="shared" si="10"/>
        <v>0</v>
      </c>
      <c r="AM28" s="509">
        <f t="shared" si="10"/>
        <v>0</v>
      </c>
      <c r="AN28" s="509">
        <f t="shared" si="10"/>
        <v>0</v>
      </c>
      <c r="AO28" s="511">
        <f t="shared" si="10"/>
        <v>0</v>
      </c>
    </row>
    <row r="29" spans="1:41">
      <c r="A29" s="508" t="s">
        <v>1467</v>
      </c>
      <c r="B29" s="257"/>
      <c r="C29" s="257"/>
      <c r="D29" s="257"/>
      <c r="E29" s="257"/>
      <c r="F29" s="257"/>
      <c r="G29" s="318">
        <v>0</v>
      </c>
      <c r="H29" s="318">
        <v>0</v>
      </c>
      <c r="I29" s="318">
        <v>0</v>
      </c>
      <c r="J29" s="318">
        <v>0</v>
      </c>
      <c r="K29" s="96">
        <f>SUM(G29:J29)</f>
        <v>0</v>
      </c>
      <c r="L29" s="90">
        <f>'Schedule 3D_Income_The Cape'!CS44</f>
        <v>2078073.5570206784</v>
      </c>
      <c r="M29" s="90">
        <f>'Schedule 3D_Income_The Cape'!CT44</f>
        <v>2708735.812576137</v>
      </c>
      <c r="N29" s="90">
        <f>'Schedule 3D_Income_The Cape'!CU44</f>
        <v>3574741.996188038</v>
      </c>
      <c r="O29" s="90">
        <f>'Schedule 3D_Income_The Cape'!CV44</f>
        <v>3852216.137601323</v>
      </c>
      <c r="P29" s="90">
        <f t="shared" si="2"/>
        <v>12213767.503386177</v>
      </c>
      <c r="Q29" s="255"/>
      <c r="R29" s="255"/>
      <c r="S29" s="255"/>
      <c r="T29" s="255"/>
      <c r="U29" s="255"/>
      <c r="V29" s="98">
        <f t="shared" si="3"/>
        <v>0</v>
      </c>
      <c r="W29" s="98">
        <f t="shared" si="3"/>
        <v>0</v>
      </c>
      <c r="X29" s="98">
        <f t="shared" si="3"/>
        <v>0</v>
      </c>
      <c r="Y29" s="98">
        <f t="shared" si="3"/>
        <v>0</v>
      </c>
      <c r="Z29" s="98">
        <f t="shared" si="3"/>
        <v>0</v>
      </c>
      <c r="AA29" s="97">
        <f t="shared" si="5"/>
        <v>0</v>
      </c>
      <c r="AB29" s="97">
        <f t="shared" si="6"/>
        <v>0</v>
      </c>
      <c r="AC29" s="97">
        <f t="shared" si="7"/>
        <v>0</v>
      </c>
      <c r="AD29" s="97">
        <f t="shared" si="8"/>
        <v>0</v>
      </c>
      <c r="AE29" s="97">
        <f t="shared" si="9"/>
        <v>0</v>
      </c>
      <c r="AF29" s="91">
        <f t="shared" si="4"/>
        <v>0</v>
      </c>
      <c r="AG29" s="91">
        <f t="shared" si="4"/>
        <v>0</v>
      </c>
      <c r="AH29" s="91">
        <f t="shared" si="4"/>
        <v>0</v>
      </c>
      <c r="AI29" s="91">
        <f t="shared" si="4"/>
        <v>0</v>
      </c>
      <c r="AJ29" s="92">
        <f t="shared" si="4"/>
        <v>0</v>
      </c>
      <c r="AK29" s="91">
        <f t="shared" si="10"/>
        <v>4293.5404070675177</v>
      </c>
      <c r="AL29" s="91">
        <f t="shared" si="10"/>
        <v>1756.6380107497646</v>
      </c>
      <c r="AM29" s="91">
        <f t="shared" si="10"/>
        <v>1597.2931171528321</v>
      </c>
      <c r="AN29" s="91">
        <f t="shared" si="10"/>
        <v>1374.318993079316</v>
      </c>
      <c r="AO29" s="93">
        <f t="shared" si="10"/>
        <v>1728.2818032243069</v>
      </c>
    </row>
    <row r="30" spans="1:41">
      <c r="A30" s="508" t="s">
        <v>1468</v>
      </c>
      <c r="B30" s="257"/>
      <c r="C30" s="257"/>
      <c r="D30" s="257"/>
      <c r="E30" s="257"/>
      <c r="F30" s="257"/>
      <c r="G30" s="318">
        <v>0</v>
      </c>
      <c r="H30" s="318">
        <v>20</v>
      </c>
      <c r="I30" s="318">
        <v>200</v>
      </c>
      <c r="J30" s="318">
        <v>10</v>
      </c>
      <c r="K30" s="96">
        <f t="shared" ref="K30:K33" si="15">SUM(G30:J30)</f>
        <v>230</v>
      </c>
      <c r="L30" s="90">
        <f>'Schedule 3D_Income_The Cape'!CS46</f>
        <v>22812.117417779122</v>
      </c>
      <c r="M30" s="90">
        <f>'Schedule 3D_Income_The Cape'!CT46</f>
        <v>26282.676400512246</v>
      </c>
      <c r="N30" s="90">
        <f>'Schedule 3D_Income_The Cape'!CU46</f>
        <v>29163.527707613393</v>
      </c>
      <c r="O30" s="90">
        <f>'Schedule 3D_Income_The Cape'!CV46</f>
        <v>26031.47670628476</v>
      </c>
      <c r="P30" s="90">
        <f>SUM(L30:O30)</f>
        <v>104289.79823218953</v>
      </c>
      <c r="Q30" s="255"/>
      <c r="R30" s="255"/>
      <c r="S30" s="255"/>
      <c r="T30" s="255"/>
      <c r="U30" s="255"/>
      <c r="V30" s="98">
        <f t="shared" si="3"/>
        <v>0</v>
      </c>
      <c r="W30" s="98">
        <f t="shared" si="3"/>
        <v>0</v>
      </c>
      <c r="X30" s="98">
        <f t="shared" si="3"/>
        <v>0</v>
      </c>
      <c r="Y30" s="98">
        <f t="shared" si="3"/>
        <v>0</v>
      </c>
      <c r="Z30" s="98">
        <f t="shared" si="3"/>
        <v>0</v>
      </c>
      <c r="AA30" s="97">
        <f t="shared" si="5"/>
        <v>0</v>
      </c>
      <c r="AB30" s="97">
        <f t="shared" si="6"/>
        <v>155.64202334630352</v>
      </c>
      <c r="AC30" s="97">
        <f t="shared" si="7"/>
        <v>1072.3860589812332</v>
      </c>
      <c r="AD30" s="97">
        <f t="shared" si="8"/>
        <v>42.811273635390648</v>
      </c>
      <c r="AE30" s="97">
        <f t="shared" si="9"/>
        <v>390.54761567850574</v>
      </c>
      <c r="AF30" s="91">
        <f t="shared" si="4"/>
        <v>0</v>
      </c>
      <c r="AG30" s="91">
        <f t="shared" si="4"/>
        <v>1314.1338200256123</v>
      </c>
      <c r="AH30" s="91">
        <f t="shared" si="4"/>
        <v>145.81763853806697</v>
      </c>
      <c r="AI30" s="91">
        <f t="shared" si="4"/>
        <v>2603.1476706284761</v>
      </c>
      <c r="AJ30" s="92">
        <f t="shared" si="4"/>
        <v>453.43390535734574</v>
      </c>
      <c r="AK30" s="91">
        <f t="shared" si="10"/>
        <v>47.132474003675874</v>
      </c>
      <c r="AL30" s="91">
        <f t="shared" si="10"/>
        <v>17.044537224716112</v>
      </c>
      <c r="AM30" s="91">
        <f t="shared" si="10"/>
        <v>13.031066893482302</v>
      </c>
      <c r="AN30" s="91">
        <f t="shared" si="10"/>
        <v>9.2870056033837898</v>
      </c>
      <c r="AO30" s="93">
        <f t="shared" si="10"/>
        <v>14.757294217092051</v>
      </c>
    </row>
    <row r="31" spans="1:41">
      <c r="A31" s="619" t="s">
        <v>248</v>
      </c>
      <c r="B31" s="257"/>
      <c r="C31" s="257"/>
      <c r="D31" s="257"/>
      <c r="E31" s="257"/>
      <c r="F31" s="257"/>
      <c r="G31" s="318">
        <v>438</v>
      </c>
      <c r="H31" s="318">
        <v>552</v>
      </c>
      <c r="I31" s="318">
        <v>751</v>
      </c>
      <c r="J31" s="318">
        <v>889</v>
      </c>
      <c r="K31" s="96">
        <f t="shared" si="15"/>
        <v>2630</v>
      </c>
      <c r="L31" s="90">
        <f>'Schedule 3D_Income_The Cape'!CS56</f>
        <v>520348.69110657845</v>
      </c>
      <c r="M31" s="90">
        <f>'Schedule 3D_Income_The Cape'!CT56</f>
        <v>412922.33986588719</v>
      </c>
      <c r="N31" s="90">
        <f>'Schedule 3D_Income_The Cape'!CU56</f>
        <v>606086.81808323204</v>
      </c>
      <c r="O31" s="90">
        <f>'Schedule 3D_Income_The Cape'!CV56</f>
        <v>730311.71358153084</v>
      </c>
      <c r="P31" s="90">
        <f t="shared" ref="P31:P32" si="16">SUM(L31:O31)</f>
        <v>2269669.5626372285</v>
      </c>
      <c r="Q31" s="255"/>
      <c r="R31" s="255"/>
      <c r="S31" s="255"/>
      <c r="T31" s="255"/>
      <c r="U31" s="255"/>
      <c r="V31" s="98">
        <f t="shared" ref="V31:Z33" si="17">IF(B31=0,0,G31/B31)</f>
        <v>0</v>
      </c>
      <c r="W31" s="98">
        <f t="shared" si="17"/>
        <v>0</v>
      </c>
      <c r="X31" s="98">
        <f t="shared" si="17"/>
        <v>0</v>
      </c>
      <c r="Y31" s="98">
        <f t="shared" si="17"/>
        <v>0</v>
      </c>
      <c r="Z31" s="98">
        <f t="shared" si="17"/>
        <v>0</v>
      </c>
      <c r="AA31" s="97">
        <f t="shared" si="5"/>
        <v>10859.504132231405</v>
      </c>
      <c r="AB31" s="97">
        <f t="shared" si="6"/>
        <v>4295.7198443579764</v>
      </c>
      <c r="AC31" s="97">
        <f t="shared" si="7"/>
        <v>4026.8096514745312</v>
      </c>
      <c r="AD31" s="97">
        <f t="shared" si="8"/>
        <v>3805.9222261862292</v>
      </c>
      <c r="AE31" s="97">
        <f t="shared" si="9"/>
        <v>4465.8270836281308</v>
      </c>
      <c r="AF31" s="91">
        <f t="shared" ref="AF31:AJ34" si="18">IF(G31=0,0,L31/G31)</f>
        <v>1188.010710288992</v>
      </c>
      <c r="AG31" s="91">
        <f t="shared" si="18"/>
        <v>748.04771714834635</v>
      </c>
      <c r="AH31" s="91">
        <f t="shared" si="18"/>
        <v>807.03970450496945</v>
      </c>
      <c r="AI31" s="91">
        <f t="shared" si="18"/>
        <v>821.4979905304059</v>
      </c>
      <c r="AJ31" s="92">
        <f t="shared" si="18"/>
        <v>862.99222913963058</v>
      </c>
      <c r="AK31" s="91">
        <f t="shared" si="10"/>
        <v>1075.1006014598729</v>
      </c>
      <c r="AL31" s="91">
        <f t="shared" si="10"/>
        <v>267.78361859006952</v>
      </c>
      <c r="AM31" s="91">
        <f t="shared" si="10"/>
        <v>270.81627260198036</v>
      </c>
      <c r="AN31" s="91">
        <f t="shared" si="10"/>
        <v>260.54645507724968</v>
      </c>
      <c r="AO31" s="93">
        <f t="shared" si="10"/>
        <v>321.16450582103136</v>
      </c>
    </row>
    <row r="32" spans="1:41">
      <c r="A32" s="619" t="s">
        <v>247</v>
      </c>
      <c r="B32" s="257"/>
      <c r="C32" s="257"/>
      <c r="D32" s="257"/>
      <c r="E32" s="257"/>
      <c r="F32" s="257"/>
      <c r="G32" s="318">
        <v>34249</v>
      </c>
      <c r="H32" s="318">
        <v>50834</v>
      </c>
      <c r="I32" s="318">
        <v>108939</v>
      </c>
      <c r="J32" s="318">
        <v>135516</v>
      </c>
      <c r="K32" s="96">
        <f t="shared" si="15"/>
        <v>329538</v>
      </c>
      <c r="L32" s="90">
        <f>'Schedule 3D_Income_The Cape'!CS55</f>
        <v>577026.39537480951</v>
      </c>
      <c r="M32" s="90">
        <f>'Schedule 3D_Income_The Cape'!CT55</f>
        <v>558617.11672010249</v>
      </c>
      <c r="N32" s="90">
        <f>'Schedule 3D_Income_The Cape'!CU55</f>
        <v>582992.71680436516</v>
      </c>
      <c r="O32" s="90">
        <f>'Schedule 3D_Income_The Cape'!CV55</f>
        <v>614854.78310965071</v>
      </c>
      <c r="P32" s="90">
        <f t="shared" si="16"/>
        <v>2333491.0120089278</v>
      </c>
      <c r="Q32" s="255"/>
      <c r="R32" s="255"/>
      <c r="S32" s="255"/>
      <c r="T32" s="255"/>
      <c r="U32" s="255"/>
      <c r="V32" s="98">
        <f t="shared" si="17"/>
        <v>0</v>
      </c>
      <c r="W32" s="98">
        <f t="shared" si="17"/>
        <v>0</v>
      </c>
      <c r="X32" s="98">
        <f t="shared" si="17"/>
        <v>0</v>
      </c>
      <c r="Y32" s="98">
        <f t="shared" si="17"/>
        <v>0</v>
      </c>
      <c r="Z32" s="98">
        <f t="shared" si="17"/>
        <v>0</v>
      </c>
      <c r="AA32" s="97">
        <f t="shared" si="5"/>
        <v>849148.76033057843</v>
      </c>
      <c r="AB32" s="97">
        <f t="shared" si="6"/>
        <v>395595.33073929959</v>
      </c>
      <c r="AC32" s="97">
        <f t="shared" si="7"/>
        <v>584123.32439678279</v>
      </c>
      <c r="AD32" s="97">
        <f t="shared" si="8"/>
        <v>580161.25579735998</v>
      </c>
      <c r="AE32" s="97">
        <f t="shared" si="9"/>
        <v>559566.43554549315</v>
      </c>
      <c r="AF32" s="91">
        <f t="shared" si="18"/>
        <v>16.847977908108543</v>
      </c>
      <c r="AG32" s="91">
        <f t="shared" si="18"/>
        <v>10.989045062755292</v>
      </c>
      <c r="AH32" s="91">
        <f t="shared" si="18"/>
        <v>5.351551940116626</v>
      </c>
      <c r="AI32" s="91">
        <f t="shared" si="18"/>
        <v>4.5371379254822362</v>
      </c>
      <c r="AJ32" s="92">
        <f t="shared" si="18"/>
        <v>7.0810984226672726</v>
      </c>
      <c r="AK32" s="91">
        <f t="shared" si="10"/>
        <v>1192.2032962289452</v>
      </c>
      <c r="AL32" s="91">
        <f t="shared" si="10"/>
        <v>362.26790967581223</v>
      </c>
      <c r="AM32" s="91">
        <f t="shared" si="10"/>
        <v>260.49719249524804</v>
      </c>
      <c r="AN32" s="91">
        <f t="shared" si="10"/>
        <v>219.35596971446691</v>
      </c>
      <c r="AO32" s="93">
        <f t="shared" si="10"/>
        <v>330.19541700989498</v>
      </c>
    </row>
    <row r="33" spans="1:44" ht="12.95" thickBot="1">
      <c r="A33" s="620" t="s">
        <v>1469</v>
      </c>
      <c r="B33" s="258"/>
      <c r="C33" s="258"/>
      <c r="D33" s="258"/>
      <c r="E33" s="258"/>
      <c r="F33" s="258"/>
      <c r="G33" s="319">
        <v>443</v>
      </c>
      <c r="H33" s="319">
        <v>1161</v>
      </c>
      <c r="I33" s="319">
        <v>1687</v>
      </c>
      <c r="J33" s="319">
        <v>2008</v>
      </c>
      <c r="K33" s="248">
        <f t="shared" si="15"/>
        <v>5299</v>
      </c>
      <c r="L33" s="249">
        <f>+'Schedule 3D_Income_The Cape'!CS39+'Schedule 3D_Income_The Cape'!CS41+'Schedule 3D_Income_The Cape'!CS47+'Schedule 3D_Income_The Cape'!CS54+SUM('Schedule 3D_Income_The Cape'!CS57:CS60)</f>
        <v>976469.82852964825</v>
      </c>
      <c r="M33" s="249">
        <f>+'Schedule 3D_Income_The Cape'!CT39+'Schedule 3D_Income_The Cape'!CT41+'Schedule 3D_Income_The Cape'!CT47+'Schedule 3D_Income_The Cape'!CT54+SUM('Schedule 3D_Income_The Cape'!CT57:CT60)</f>
        <v>1174165.5143542415</v>
      </c>
      <c r="N33" s="249">
        <f>+'Schedule 3D_Income_The Cape'!CU39+'Schedule 3D_Income_The Cape'!CU41+'Schedule 3D_Income_The Cape'!CU47+'Schedule 3D_Income_The Cape'!CU54+SUM('Schedule 3D_Income_The Cape'!CU57:CU60)</f>
        <v>1246448.6175500243</v>
      </c>
      <c r="O33" s="249">
        <f>+'Schedule 3D_Income_The Cape'!CV39+'Schedule 3D_Income_The Cape'!CV41+'Schedule 3D_Income_The Cape'!CV47+'Schedule 3D_Income_The Cape'!CV54+SUM('Schedule 3D_Income_The Cape'!CV57:CV60)</f>
        <v>1478219.4701366925</v>
      </c>
      <c r="P33" s="249">
        <f t="shared" ref="P33" si="19">SUM(L33:O33)</f>
        <v>4875303.4305706061</v>
      </c>
      <c r="Q33" s="256"/>
      <c r="R33" s="256"/>
      <c r="S33" s="256"/>
      <c r="T33" s="256"/>
      <c r="U33" s="256"/>
      <c r="V33" s="251">
        <f t="shared" si="17"/>
        <v>0</v>
      </c>
      <c r="W33" s="251">
        <f t="shared" si="17"/>
        <v>0</v>
      </c>
      <c r="X33" s="251">
        <f t="shared" si="17"/>
        <v>0</v>
      </c>
      <c r="Y33" s="251">
        <f t="shared" si="17"/>
        <v>0</v>
      </c>
      <c r="Z33" s="251">
        <f t="shared" si="17"/>
        <v>0</v>
      </c>
      <c r="AA33" s="250">
        <f t="shared" si="5"/>
        <v>10983.471074380166</v>
      </c>
      <c r="AB33" s="250">
        <f>IF($C$10=0,0,(H33/$C$10)*12000)</f>
        <v>9035.0194552529174</v>
      </c>
      <c r="AC33" s="250">
        <f>IF($D$10=0,0,(I33/$D$10)*12000)</f>
        <v>9045.5764075067018</v>
      </c>
      <c r="AD33" s="250">
        <f>IF($E$10=0,0,(J33/$E$10)*12000)</f>
        <v>8596.5037459864434</v>
      </c>
      <c r="AE33" s="250">
        <f>IF($F$10=0,0,(K33/$F$10)*12000)</f>
        <v>8997.8774586104428</v>
      </c>
      <c r="AF33" s="252">
        <f t="shared" si="18"/>
        <v>2204.2208318953685</v>
      </c>
      <c r="AG33" s="252">
        <f t="shared" si="18"/>
        <v>1011.3398056453416</v>
      </c>
      <c r="AH33" s="252">
        <f t="shared" si="18"/>
        <v>738.85513784826571</v>
      </c>
      <c r="AI33" s="252">
        <f t="shared" si="18"/>
        <v>736.16507476926915</v>
      </c>
      <c r="AJ33" s="253">
        <f t="shared" si="18"/>
        <v>920.04216466703269</v>
      </c>
      <c r="AK33" s="252">
        <f>IF(B$10=0,0,L33/B$10)</f>
        <v>2017.4996457224138</v>
      </c>
      <c r="AL33" s="252">
        <f>IF(C$10=0,0,M33/C$10)</f>
        <v>761.45623498978046</v>
      </c>
      <c r="AM33" s="252">
        <f>IF(D$10=0,0,N33/D$10)</f>
        <v>556.9475502904487</v>
      </c>
      <c r="AN33" s="252">
        <f>IF(E$10=0,0,O33/E$10)</f>
        <v>527.37048524320107</v>
      </c>
      <c r="AO33" s="254">
        <f>IF(F$10=0,0,P33/F$10)</f>
        <v>689.86888786905422</v>
      </c>
      <c r="AR33" s="312"/>
    </row>
    <row r="34" spans="1:44" ht="13.5" thickBot="1">
      <c r="A34" s="609" t="s">
        <v>53</v>
      </c>
      <c r="B34" s="610">
        <f>SUM(B15:B33)</f>
        <v>354</v>
      </c>
      <c r="C34" s="610">
        <f t="shared" ref="C34:P34" si="20">SUM(C15:C33)</f>
        <v>528</v>
      </c>
      <c r="D34" s="610">
        <f t="shared" si="20"/>
        <v>716</v>
      </c>
      <c r="E34" s="610">
        <f t="shared" si="20"/>
        <v>710</v>
      </c>
      <c r="F34" s="610">
        <f t="shared" si="20"/>
        <v>2308</v>
      </c>
      <c r="G34" s="610">
        <f t="shared" si="20"/>
        <v>65666</v>
      </c>
      <c r="H34" s="610">
        <f t="shared" si="20"/>
        <v>93840</v>
      </c>
      <c r="I34" s="610">
        <f t="shared" si="20"/>
        <v>165262</v>
      </c>
      <c r="J34" s="610">
        <f t="shared" si="20"/>
        <v>196890</v>
      </c>
      <c r="K34" s="611">
        <f t="shared" si="20"/>
        <v>521658</v>
      </c>
      <c r="L34" s="612">
        <f t="shared" si="20"/>
        <v>15385194.935472043</v>
      </c>
      <c r="M34" s="612">
        <f t="shared" si="20"/>
        <v>16081177.061401324</v>
      </c>
      <c r="N34" s="612">
        <f t="shared" si="20"/>
        <v>17157455.356136322</v>
      </c>
      <c r="O34" s="612">
        <f t="shared" si="20"/>
        <v>18516935.769991484</v>
      </c>
      <c r="P34" s="612">
        <f t="shared" si="20"/>
        <v>67140763.123001173</v>
      </c>
      <c r="Q34" s="615"/>
      <c r="R34" s="615"/>
      <c r="S34" s="615"/>
      <c r="T34" s="615"/>
      <c r="U34" s="615"/>
      <c r="V34" s="615"/>
      <c r="W34" s="615"/>
      <c r="X34" s="615"/>
      <c r="Y34" s="615"/>
      <c r="Z34" s="615"/>
      <c r="AA34" s="613">
        <f t="shared" si="5"/>
        <v>1628082.6446280989</v>
      </c>
      <c r="AB34" s="613">
        <f>IF($C$10=0,0,(H34/$C$10)*12000)</f>
        <v>730272.37354085594</v>
      </c>
      <c r="AC34" s="613">
        <f>IF($D$10=0,0,(I34/$D$10)*12000)</f>
        <v>886123.32439678279</v>
      </c>
      <c r="AD34" s="613">
        <f>IF($E$10=0,0,(J34/$E$10)*12000)</f>
        <v>842911.16660720657</v>
      </c>
      <c r="AE34" s="613">
        <f>IF($F$10=0,0,(K34/$F$10)*12000)</f>
        <v>885792.55695486069</v>
      </c>
      <c r="AF34" s="614">
        <f t="shared" si="18"/>
        <v>234.29468728827769</v>
      </c>
      <c r="AG34" s="614">
        <f t="shared" si="18"/>
        <v>171.36804200129288</v>
      </c>
      <c r="AH34" s="614">
        <f t="shared" si="18"/>
        <v>103.81972477724051</v>
      </c>
      <c r="AI34" s="614">
        <f t="shared" si="18"/>
        <v>94.047111432736472</v>
      </c>
      <c r="AJ34" s="614">
        <f t="shared" si="18"/>
        <v>128.70647650951614</v>
      </c>
      <c r="AK34" s="616"/>
      <c r="AL34" s="616"/>
      <c r="AM34" s="616"/>
      <c r="AN34" s="616"/>
      <c r="AO34" s="617"/>
    </row>
  </sheetData>
  <sheetProtection formatColumns="0"/>
  <mergeCells count="1">
    <mergeCell ref="D1:E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45"/>
  <sheetViews>
    <sheetView zoomScale="60" zoomScaleNormal="60" workbookViewId="0">
      <selection activeCell="D18" sqref="D18"/>
    </sheetView>
  </sheetViews>
  <sheetFormatPr defaultColWidth="9.42578125" defaultRowHeight="12.6"/>
  <cols>
    <col min="1" max="1" width="67" style="119" customWidth="1"/>
    <col min="2" max="5" width="16.5703125" style="119" customWidth="1"/>
    <col min="6" max="6" width="10.5703125" style="119" customWidth="1"/>
    <col min="7" max="16384" width="9.42578125" style="119"/>
  </cols>
  <sheetData>
    <row r="1" spans="1:15" ht="20.25" customHeight="1">
      <c r="A1" s="17" t="s">
        <v>451</v>
      </c>
      <c r="E1" s="723"/>
    </row>
    <row r="2" spans="1:15" s="162" customFormat="1" ht="20.25" customHeight="1">
      <c r="A2" s="15" t="s">
        <v>1353</v>
      </c>
      <c r="B2" s="352" t="str">
        <f>'Schedule 2_Balance Sheet'!C2</f>
        <v>Tufts Health Public Plan, Inc.</v>
      </c>
      <c r="C2" s="353"/>
      <c r="D2" s="353"/>
      <c r="E2" s="354"/>
      <c r="G2" s="119"/>
      <c r="I2" s="163"/>
      <c r="M2" s="163"/>
      <c r="O2" s="163"/>
    </row>
    <row r="3" spans="1:15" s="162" customFormat="1" ht="20.25" customHeight="1">
      <c r="A3" s="15" t="s">
        <v>1338</v>
      </c>
      <c r="B3" s="449" t="str">
        <f>'Schedule 2_Balance Sheet'!C3</f>
        <v>01/01/2023 to 12/31/2023</v>
      </c>
      <c r="C3" s="450"/>
      <c r="D3" s="450"/>
      <c r="E3" s="451"/>
      <c r="G3" s="119"/>
      <c r="I3" s="163"/>
      <c r="K3" s="163"/>
    </row>
    <row r="4" spans="1:15" s="162" customFormat="1" ht="20.25" customHeight="1">
      <c r="A4" s="15" t="s">
        <v>1356</v>
      </c>
      <c r="B4" s="355">
        <f>'Schedule 2_Balance Sheet'!C4</f>
        <v>45382</v>
      </c>
      <c r="C4" s="353"/>
      <c r="D4" s="353"/>
      <c r="E4" s="354"/>
      <c r="G4" s="119"/>
      <c r="I4" s="163"/>
      <c r="M4" s="163"/>
      <c r="O4" s="163"/>
    </row>
    <row r="5" spans="1:15" s="162" customFormat="1" ht="20.25" customHeight="1">
      <c r="A5" s="15" t="s">
        <v>1357</v>
      </c>
      <c r="B5" s="352" t="str">
        <f>'Schedule 2_Balance Sheet'!C5</f>
        <v>Jeffrey Muehlberg</v>
      </c>
      <c r="C5" s="353"/>
      <c r="D5" s="353"/>
      <c r="E5" s="354"/>
      <c r="G5" s="119"/>
      <c r="I5" s="163"/>
      <c r="M5" s="163"/>
      <c r="O5" s="163"/>
    </row>
    <row r="6" spans="1:15" s="162" customFormat="1" ht="20.25" customHeight="1">
      <c r="A6" s="15" t="s">
        <v>1341</v>
      </c>
      <c r="B6" s="355">
        <f>'Schedule 2_Balance Sheet'!C6</f>
        <v>45412</v>
      </c>
      <c r="C6" s="353"/>
      <c r="D6" s="353"/>
      <c r="E6" s="354"/>
      <c r="G6" s="119"/>
      <c r="I6" s="163"/>
      <c r="L6" s="164"/>
      <c r="M6" s="163"/>
      <c r="N6" s="164"/>
      <c r="O6" s="163"/>
    </row>
    <row r="7" spans="1:15" ht="12.95">
      <c r="A7" s="14" t="s">
        <v>1359</v>
      </c>
    </row>
    <row r="8" spans="1:15" ht="13.5" thickBot="1">
      <c r="A8" s="26"/>
    </row>
    <row r="9" spans="1:15" ht="12.95">
      <c r="A9" s="178" t="s">
        <v>1470</v>
      </c>
      <c r="B9" s="922"/>
      <c r="C9" s="923"/>
      <c r="D9" s="923"/>
      <c r="E9" s="924"/>
    </row>
    <row r="10" spans="1:15" ht="12.95">
      <c r="B10" s="69" t="s">
        <v>1471</v>
      </c>
      <c r="C10" s="67" t="s">
        <v>1472</v>
      </c>
      <c r="D10" s="67" t="s">
        <v>1473</v>
      </c>
      <c r="E10" s="70" t="s">
        <v>1474</v>
      </c>
    </row>
    <row r="11" spans="1:15" ht="12.95">
      <c r="B11" s="71" t="s">
        <v>1475</v>
      </c>
      <c r="C11" s="68" t="s">
        <v>1475</v>
      </c>
      <c r="D11" s="68" t="s">
        <v>1475</v>
      </c>
      <c r="E11" s="72" t="s">
        <v>1475</v>
      </c>
    </row>
    <row r="12" spans="1:15" ht="12.95">
      <c r="A12" s="7" t="s">
        <v>1476</v>
      </c>
      <c r="B12" s="172"/>
      <c r="C12" s="173"/>
      <c r="D12" s="173"/>
      <c r="E12" s="174"/>
    </row>
    <row r="13" spans="1:15" ht="15.75" customHeight="1">
      <c r="A13" s="119" t="s">
        <v>57</v>
      </c>
      <c r="B13" s="49">
        <f>IF('Schedule 2_Balance Sheet'!C48=0,"",'Schedule 3A_Income Statement'!CS91/'Schedule 2_Balance Sheet'!C48)</f>
        <v>0.33403676893478451</v>
      </c>
      <c r="C13" s="38">
        <f>IF('Schedule 2_Balance Sheet'!D48=0,"",'Schedule 3A_Income Statement'!CT91/'Schedule 2_Balance Sheet'!D48)</f>
        <v>0.16424893523746123</v>
      </c>
      <c r="D13" s="38">
        <f>IF('Schedule 2_Balance Sheet'!E48=0,"",'Schedule 3A_Income Statement'!CU91/'Schedule 2_Balance Sheet'!E48)</f>
        <v>-1.7901338525393498E-3</v>
      </c>
      <c r="E13" s="48">
        <f>IF('Schedule 2_Balance Sheet'!F48=0,"",'Schedule 3A_Income Statement'!CV91/'Schedule 2_Balance Sheet'!F48)</f>
        <v>-0.11227733597855857</v>
      </c>
    </row>
    <row r="14" spans="1:15" ht="15.75" customHeight="1">
      <c r="A14" s="119" t="s">
        <v>192</v>
      </c>
      <c r="B14" s="49">
        <f>IF('Schedule 3A_Income Statement'!CS31=0,"",'Schedule 3A_Income Statement'!CS91/'Schedule 3A_Income Statement'!CS31)</f>
        <v>4.1805008635647622E-2</v>
      </c>
      <c r="C14" s="38">
        <f>IF('Schedule 3A_Income Statement'!CT31=0,"",'Schedule 3A_Income Statement'!CT91/'Schedule 3A_Income Statement'!CT31)</f>
        <v>4.0494347390187112E-2</v>
      </c>
      <c r="D14" s="38">
        <f>IF('Schedule 3A_Income Statement'!CU31=0,"",'Schedule 3A_Income Statement'!CU91/'Schedule 3A_Income Statement'!CU31)</f>
        <v>-1.1694427876995585E-3</v>
      </c>
      <c r="E14" s="48">
        <f>IF('Schedule 3A_Income Statement'!CV31=0,"",'Schedule 3A_Income Statement'!CV91/'Schedule 3A_Income Statement'!CV31)</f>
        <v>-2.7622362563849354E-2</v>
      </c>
    </row>
    <row r="15" spans="1:15" ht="15.75" customHeight="1">
      <c r="A15" s="119" t="s">
        <v>1477</v>
      </c>
      <c r="B15" s="49">
        <f>IF('Schedule 2_Balance Sheet'!C93=0,"",'Schedule 3A_Income Statement'!CS91/'Schedule 2_Balance Sheet'!C93)</f>
        <v>1.9280732191794516</v>
      </c>
      <c r="C15" s="38">
        <f>IF('Schedule 2_Balance Sheet'!D93=0,"",'Schedule 3A_Income Statement'!CT91/'Schedule 2_Balance Sheet'!D93)</f>
        <v>1.6343878220831098</v>
      </c>
      <c r="D15" s="38">
        <f>IF('Schedule 2_Balance Sheet'!E93=0,"",'Schedule 3A_Income Statement'!CU91/'Schedule 2_Balance Sheet'!E93)</f>
        <v>-4.0501396692519134E-2</v>
      </c>
      <c r="E15" s="48">
        <f>IF('Schedule 2_Balance Sheet'!F93=0,"",'Schedule 3A_Income Statement'!CV91/'Schedule 2_Balance Sheet'!F93)</f>
        <v>1.0086995209095235</v>
      </c>
    </row>
    <row r="16" spans="1:15" ht="15.75" customHeight="1">
      <c r="B16" s="175"/>
      <c r="C16" s="176"/>
      <c r="D16" s="176"/>
      <c r="E16" s="177"/>
    </row>
    <row r="17" spans="1:9" ht="15.75" customHeight="1">
      <c r="A17" s="7" t="s">
        <v>1478</v>
      </c>
      <c r="B17" s="175"/>
      <c r="C17" s="176"/>
      <c r="D17" s="176"/>
      <c r="E17" s="177"/>
    </row>
    <row r="18" spans="1:9" ht="15.75" customHeight="1">
      <c r="A18" s="119" t="s">
        <v>1479</v>
      </c>
      <c r="B18" s="50">
        <f>IF('Schedule 2_Balance Sheet'!C67=0,"",'Schedule 2_Balance Sheet'!C22/'Schedule 2_Balance Sheet'!C67)</f>
        <v>1.2095540342778948</v>
      </c>
      <c r="C18" s="39">
        <f>IF('Schedule 2_Balance Sheet'!D67=0,"",'Schedule 2_Balance Sheet'!D22/'Schedule 2_Balance Sheet'!D67)</f>
        <v>1.1117234138264829</v>
      </c>
      <c r="D18" s="39">
        <f>IF('Schedule 2_Balance Sheet'!E67=0,"",'Schedule 2_Balance Sheet'!E22/'Schedule 2_Balance Sheet'!E67)</f>
        <v>1.0543928139041541</v>
      </c>
      <c r="E18" s="51">
        <f>IF('Schedule 2_Balance Sheet'!F67=0,"",'Schedule 2_Balance Sheet'!F22/'Schedule 2_Balance Sheet'!F67)</f>
        <v>0.82862591410313335</v>
      </c>
    </row>
    <row r="19" spans="1:9" ht="15.75" customHeight="1">
      <c r="A19" s="119" t="s">
        <v>1480</v>
      </c>
      <c r="B19" s="50">
        <f>IF('Schedule 2_Balance Sheet'!C67=0,"",'Schedule 2_Balance Sheet'!C11/'Schedule 2_Balance Sheet'!C67)</f>
        <v>0.82776143532224666</v>
      </c>
      <c r="C19" s="39">
        <f>IF('Schedule 2_Balance Sheet'!D67=0,"",'Schedule 2_Balance Sheet'!D11/'Schedule 2_Balance Sheet'!D67)</f>
        <v>0.98764162132340161</v>
      </c>
      <c r="D19" s="39">
        <f>IF('Schedule 2_Balance Sheet'!E67=0,"",'Schedule 2_Balance Sheet'!E11/'Schedule 2_Balance Sheet'!E67)</f>
        <v>0.97091379769941799</v>
      </c>
      <c r="E19" s="51">
        <f>IF('Schedule 2_Balance Sheet'!F67=0,"",'Schedule 2_Balance Sheet'!F11/'Schedule 2_Balance Sheet'!F67)</f>
        <v>0.42256379412686507</v>
      </c>
    </row>
    <row r="20" spans="1:9" ht="15.75" customHeight="1">
      <c r="A20" s="119" t="s">
        <v>1481</v>
      </c>
      <c r="B20" s="206">
        <f>IF(('Schedule 2_Balance Sheet'!C67-'Schedule 2_Balance Sheet'!C58-SUM('Schedule 2_Balance Sheet'!C62:C65))=0,"",'Schedule 2_Balance Sheet'!C11/('Schedule 2_Balance Sheet'!C67-'Schedule 2_Balance Sheet'!C58-SUM('Schedule 2_Balance Sheet'!C62:C65)))</f>
        <v>1.911904470126607</v>
      </c>
      <c r="C20" s="39">
        <f>IF(('Schedule 2_Balance Sheet'!D67-'Schedule 2_Balance Sheet'!D58-SUM('Schedule 2_Balance Sheet'!D62:D65))=0,"",'Schedule 2_Balance Sheet'!D11/('Schedule 2_Balance Sheet'!D67-'Schedule 2_Balance Sheet'!D58-SUM('Schedule 2_Balance Sheet'!D62:D65)))</f>
        <v>1.2946253611954737</v>
      </c>
      <c r="D20" s="39">
        <f>IF(('Schedule 2_Balance Sheet'!E67-'Schedule 2_Balance Sheet'!E58-SUM('Schedule 2_Balance Sheet'!E62:E65))=0,"",'Schedule 2_Balance Sheet'!E11/('Schedule 2_Balance Sheet'!E67-'Schedule 2_Balance Sheet'!E58-SUM('Schedule 2_Balance Sheet'!E62:E65)))</f>
        <v>1.0996571248673788</v>
      </c>
      <c r="E20" s="51">
        <f>IF(('Schedule 2_Balance Sheet'!F67-'Schedule 2_Balance Sheet'!F58-SUM('Schedule 2_Balance Sheet'!F62:F65))=0,"",'Schedule 2_Balance Sheet'!F11/('Schedule 2_Balance Sheet'!F67-'Schedule 2_Balance Sheet'!F58-SUM('Schedule 2_Balance Sheet'!F62:F65)))</f>
        <v>1.7377196225934728</v>
      </c>
    </row>
    <row r="21" spans="1:9" ht="15.75" customHeight="1">
      <c r="A21" s="119" t="s">
        <v>1482</v>
      </c>
      <c r="B21" s="50">
        <f>IF('Schedule 3A_Income Statement'!CS65=0,"",'Schedule 2_Balance Sheet'!C58/('Schedule 3A_Income Statement'!CS65/90))</f>
        <v>0</v>
      </c>
      <c r="C21" s="39">
        <f>IF('Schedule 3A_Income Statement'!CT65=0,"",'Schedule 2_Balance Sheet'!D58/('Schedule 3A_Income Statement'!CT65/90))</f>
        <v>0</v>
      </c>
      <c r="D21" s="39">
        <f>IF('Schedule 3A_Income Statement'!CU65=0,"",'Schedule 2_Balance Sheet'!E58/('Schedule 3A_Income Statement'!CU65/90))</f>
        <v>2.6098787898993367</v>
      </c>
      <c r="E21" s="51">
        <f>IF('Schedule 3A_Income Statement'!CV65=0,"",'Schedule 2_Balance Sheet'!F58/('Schedule 3A_Income Statement'!CV65/90))</f>
        <v>0.24594183333341618</v>
      </c>
      <c r="F21" s="20"/>
      <c r="H21" s="20"/>
      <c r="I21" s="20"/>
    </row>
    <row r="22" spans="1:9" ht="15.75" customHeight="1">
      <c r="A22" s="119" t="s">
        <v>1483</v>
      </c>
      <c r="B22" s="40">
        <f>IF('Schedule 3A_Income Statement'!CS31=0,"",('Schedule 2_Balance Sheet'!C56+'Schedule 2_Balance Sheet'!C57)/'Schedule 3A_Income Statement'!CS31)</f>
        <v>0</v>
      </c>
      <c r="C22" s="41">
        <f>IF('Schedule 3A_Income Statement'!CT31=0,"",('Schedule 2_Balance Sheet'!D56+'Schedule 2_Balance Sheet'!D57)/'Schedule 3A_Income Statement'!CT31)</f>
        <v>0</v>
      </c>
      <c r="D22" s="41">
        <f>IF('Schedule 3A_Income Statement'!CU31=0,"",('Schedule 2_Balance Sheet'!E56+'Schedule 2_Balance Sheet'!E57)/'Schedule 3A_Income Statement'!CU31)</f>
        <v>0</v>
      </c>
      <c r="E22" s="42">
        <f>IF('Schedule 3A_Income Statement'!CV31=0,"",('Schedule 2_Balance Sheet'!F56+'Schedule 2_Balance Sheet'!F57)/'Schedule 3A_Income Statement'!CV31)</f>
        <v>0</v>
      </c>
    </row>
    <row r="23" spans="1:9" ht="15.75" customHeight="1">
      <c r="B23" s="175"/>
      <c r="C23" s="176"/>
      <c r="D23" s="176"/>
      <c r="E23" s="177"/>
    </row>
    <row r="24" spans="1:9" ht="15.75" customHeight="1">
      <c r="A24" s="7" t="s">
        <v>1484</v>
      </c>
      <c r="B24" s="175"/>
      <c r="C24" s="176"/>
      <c r="D24" s="176"/>
      <c r="E24" s="177"/>
    </row>
    <row r="25" spans="1:9" ht="15.75" customHeight="1">
      <c r="A25" s="119" t="s">
        <v>1485</v>
      </c>
      <c r="B25" s="21">
        <v>0</v>
      </c>
      <c r="C25" s="22">
        <v>0</v>
      </c>
      <c r="D25" s="22">
        <v>0</v>
      </c>
      <c r="E25" s="23">
        <v>0</v>
      </c>
    </row>
    <row r="26" spans="1:9" ht="15.75" customHeight="1">
      <c r="A26" s="119" t="s">
        <v>1486</v>
      </c>
      <c r="B26" s="43" t="s">
        <v>653</v>
      </c>
      <c r="C26" s="44" t="s">
        <v>653</v>
      </c>
      <c r="D26" s="44" t="s">
        <v>653</v>
      </c>
      <c r="E26" s="45" t="s">
        <v>653</v>
      </c>
    </row>
    <row r="27" spans="1:9" ht="15.75" customHeight="1">
      <c r="A27" s="119" t="s">
        <v>1487</v>
      </c>
      <c r="B27" s="52">
        <f>IF('Schedule 2_Balance Sheet'!C22=0,"",SUM('Schedule 2_Balance Sheet'!C13:C15)/'Schedule 2_Balance Sheet'!C22)</f>
        <v>0.26715370294810314</v>
      </c>
      <c r="C27" s="46">
        <f>IF('Schedule 2_Balance Sheet'!D22=0,"",SUM('Schedule 2_Balance Sheet'!D13:D15)/'Schedule 2_Balance Sheet'!D22)</f>
        <v>8.8799942402779025E-2</v>
      </c>
      <c r="D27" s="46">
        <f>IF('Schedule 2_Balance Sheet'!E22=0,"",SUM('Schedule 2_Balance Sheet'!E13:E15)/'Schedule 2_Balance Sheet'!E22)</f>
        <v>1.3788947838538929E-3</v>
      </c>
      <c r="E27" s="53">
        <f>IF('Schedule 2_Balance Sheet'!F22=0,"",SUM('Schedule 2_Balance Sheet'!F13:F15)/'Schedule 2_Balance Sheet'!F22)</f>
        <v>0.12376924809282699</v>
      </c>
    </row>
    <row r="28" spans="1:9" ht="15.75" customHeight="1">
      <c r="A28" s="119" t="s">
        <v>1488</v>
      </c>
      <c r="B28" s="52">
        <f>IF('Schedule 2_Balance Sheet'!C22=0,"",SUM('Schedule 2_Balance Sheet'!C11)/'Schedule 2_Balance Sheet'!C22)</f>
        <v>0.68435258935448995</v>
      </c>
      <c r="C28" s="46">
        <f>IF('Schedule 2_Balance Sheet'!D22=0,"",SUM('Schedule 2_Balance Sheet'!D11)/'Schedule 2_Balance Sheet'!D22)</f>
        <v>0.88838789310373567</v>
      </c>
      <c r="D28" s="46">
        <f>IF('Schedule 2_Balance Sheet'!E22=0,"",SUM('Schedule 2_Balance Sheet'!E11)/'Schedule 2_Balance Sheet'!E22)</f>
        <v>0.92082740407189045</v>
      </c>
      <c r="E28" s="53">
        <f>IF('Schedule 2_Balance Sheet'!F22=0,"",SUM('Schedule 2_Balance Sheet'!F11)/'Schedule 2_Balance Sheet'!F22)</f>
        <v>0.50995725204204934</v>
      </c>
    </row>
    <row r="29" spans="1:9" ht="15.75" customHeight="1">
      <c r="A29" s="119" t="s">
        <v>1489</v>
      </c>
      <c r="B29" s="247">
        <f>IF('Schedule 1_Enrollment'!K14=0,"",'Schedule 2_Balance Sheet'!C93/('Schedule 1_Enrollment'!K14/3))</f>
        <v>205.18927654036617</v>
      </c>
      <c r="C29" s="165">
        <f>IF('Schedule 1_Enrollment'!K20=0,"",'Schedule 2_Balance Sheet'!D93/('Schedule 1_Enrollment'!K20/3))</f>
        <v>243.29501509330422</v>
      </c>
      <c r="D29" s="165">
        <f>IF('Schedule 1_Enrollment'!K26=0,"",'Schedule 2_Balance Sheet'!E93/('Schedule 1_Enrollment'!K26/3))</f>
        <v>277.70213597969553</v>
      </c>
      <c r="E29" s="53">
        <f>IF('Schedule 1_Enrollment'!K32=0,"",'Schedule 2_Balance Sheet'!F93/('Schedule 1_Enrollment'!K32/3))</f>
        <v>-261.112799784103</v>
      </c>
    </row>
    <row r="30" spans="1:9" ht="15.75" customHeight="1">
      <c r="B30" s="175"/>
      <c r="C30" s="176"/>
      <c r="D30" s="176"/>
      <c r="E30" s="177"/>
    </row>
    <row r="31" spans="1:9" ht="15.75" customHeight="1">
      <c r="A31" s="7" t="s">
        <v>1490</v>
      </c>
      <c r="B31" s="175"/>
      <c r="C31" s="176"/>
      <c r="D31" s="176"/>
      <c r="E31" s="177"/>
    </row>
    <row r="32" spans="1:9" ht="15.75" customHeight="1">
      <c r="A32" s="119" t="s">
        <v>1491</v>
      </c>
      <c r="B32" s="206">
        <f>IF('Schedule 3A_Income Statement'!CS22=0,"",'Schedule 2_Balance Sheet'!C13/('Schedule 3A_Income Statement'!CS22/90))</f>
        <v>2.9359862125199752</v>
      </c>
      <c r="C32" s="245">
        <f>IF('Schedule 3A_Income Statement'!CT22=0,"",'Schedule 2_Balance Sheet'!D13/('Schedule 3A_Income Statement'!CT22/90))</f>
        <v>1.9694114273005774</v>
      </c>
      <c r="D32" s="245">
        <f>IF('Schedule 3A_Income Statement'!CU22=0,"",'Schedule 2_Balance Sheet'!E13/('Schedule 3A_Income Statement'!CU22/90))</f>
        <v>7.6979668553334699E-2</v>
      </c>
      <c r="E32" s="246">
        <f>IF('Schedule 3A_Income Statement'!CV22=0,"",'Schedule 2_Balance Sheet'!F13/('Schedule 3A_Income Statement'!CV22/90))</f>
        <v>2.3967010870358596</v>
      </c>
    </row>
    <row r="33" spans="1:5" ht="15.75" customHeight="1">
      <c r="B33" s="175"/>
      <c r="C33" s="176"/>
      <c r="D33" s="176"/>
      <c r="E33" s="177"/>
    </row>
    <row r="34" spans="1:5" ht="15.75" customHeight="1">
      <c r="A34" s="7" t="s">
        <v>1492</v>
      </c>
      <c r="B34" s="175"/>
      <c r="C34" s="176"/>
      <c r="D34" s="176"/>
      <c r="E34" s="177"/>
    </row>
    <row r="35" spans="1:5" ht="15.75" customHeight="1">
      <c r="A35" s="119" t="s">
        <v>1493</v>
      </c>
      <c r="B35" s="52">
        <f>IF('Schedule 3A_Income Statement'!CS31=0,"",'Schedule 3A_Income Statement'!CS91/'Schedule 3A_Income Statement'!CS31)</f>
        <v>4.1805008635647622E-2</v>
      </c>
      <c r="C35" s="46">
        <f>IF('Schedule 3A_Income Statement'!CT31=0,"",'Schedule 3A_Income Statement'!CT91/'Schedule 3A_Income Statement'!CT31)</f>
        <v>4.0494347390187112E-2</v>
      </c>
      <c r="D35" s="46">
        <f>IF('Schedule 3A_Income Statement'!CU31=0,"",'Schedule 3A_Income Statement'!CU91/'Schedule 3A_Income Statement'!CU31)</f>
        <v>-1.1694427876995585E-3</v>
      </c>
      <c r="E35" s="53">
        <f>IF('Schedule 3A_Income Statement'!CV31=0,"",'Schedule 3A_Income Statement'!CV91/'Schedule 3A_Income Statement'!CV31)</f>
        <v>-2.7622362563849354E-2</v>
      </c>
    </row>
    <row r="36" spans="1:5" ht="15.75" customHeight="1">
      <c r="A36" s="119" t="s">
        <v>1494</v>
      </c>
      <c r="B36" s="52">
        <f>IF('Schedule 3A_Income Statement'!CS31= 0,"",('Schedule 3A_Income Statement'!CS31-'Schedule 3A_Income Statement'!CS65) /'Schedule 3A_Income Statement'!CS31)</f>
        <v>0.14916891810479893</v>
      </c>
      <c r="C36" s="46">
        <f>IF('Schedule 3A_Income Statement'!CT31= 0,"",('Schedule 3A_Income Statement'!CT31-'Schedule 3A_Income Statement'!CT65) /'Schedule 3A_Income Statement'!CT31)</f>
        <v>0.15269821015250848</v>
      </c>
      <c r="D36" s="46">
        <f>IF('Schedule 3A_Income Statement'!CU31= 0,"",('Schedule 3A_Income Statement'!CU31-'Schedule 3A_Income Statement'!CU65) /'Schedule 3A_Income Statement'!CU31)</f>
        <v>0.1240205230687864</v>
      </c>
      <c r="E36" s="53">
        <f>IF('Schedule 3A_Income Statement'!CV31= 0,"",('Schedule 3A_Income Statement'!CV31-'Schedule 3A_Income Statement'!CV65) /'Schedule 3A_Income Statement'!CV31)</f>
        <v>0.10326341211595362</v>
      </c>
    </row>
    <row r="37" spans="1:5" ht="15.75" customHeight="1">
      <c r="A37" s="119" t="s">
        <v>144</v>
      </c>
      <c r="B37" s="54">
        <f>'Schedule 2_Balance Sheet'!C93</f>
        <v>1221218.1775427461</v>
      </c>
      <c r="C37" s="47">
        <f>'Schedule 2_Balance Sheet'!D93</f>
        <v>1557006.9982587826</v>
      </c>
      <c r="D37" s="47">
        <f>'Schedule 2_Balance Sheet'!E93</f>
        <v>2024356.0039133206</v>
      </c>
      <c r="E37" s="55">
        <f>'Schedule 2_Balance Sheet'!F93</f>
        <v>-2085943.1198752709</v>
      </c>
    </row>
    <row r="38" spans="1:5" ht="15.75" customHeight="1">
      <c r="A38" s="119" t="s">
        <v>300</v>
      </c>
      <c r="B38" s="52">
        <f>IF('Schedule 3A_Income Statement'!CS31-'Schedule 3A_Income Statement'!CS27-'Schedule 3A_Income Statement'!CS24=0,"",('Schedule 3A_Income Statement'!CS65+'Schedule 3A_Income Statement'!CS72)/('Schedule 3A_Income Statement'!CS31-'Schedule 3A_Income Statement'!CS27-'Schedule 3A_Income Statement'!CS24))</f>
        <v>0.91242447290431072</v>
      </c>
      <c r="C38" s="46">
        <f>IF('Schedule 3A_Income Statement'!CT31-'Schedule 3A_Income Statement'!CT27-'Schedule 3A_Income Statement'!CT24=0,"",('Schedule 3A_Income Statement'!CT65+'Schedule 3A_Income Statement'!CT72)/('Schedule 3A_Income Statement'!CT31-'Schedule 3A_Income Statement'!CT27-'Schedule 3A_Income Statement'!CT24))</f>
        <v>0.90789800492130168</v>
      </c>
      <c r="D38" s="46">
        <f>IF('Schedule 3A_Income Statement'!CU31-'Schedule 3A_Income Statement'!CU27-'Schedule 3A_Income Statement'!CU24=0,"",('Schedule 3A_Income Statement'!CU65+'Schedule 3A_Income Statement'!CU72)/('Schedule 3A_Income Statement'!CU31-'Schedule 3A_Income Statement'!CU27-'Schedule 3A_Income Statement'!CU24))</f>
        <v>0.93626733990479249</v>
      </c>
      <c r="E38" s="53">
        <f>IF('Schedule 3A_Income Statement'!CV31-'Schedule 3A_Income Statement'!CV27-'Schedule 3A_Income Statement'!CV24=0,"",('Schedule 3A_Income Statement'!CV65+'Schedule 3A_Income Statement'!CV72)/('Schedule 3A_Income Statement'!CV31-'Schedule 3A_Income Statement'!CV27-'Schedule 3A_Income Statement'!CV24))</f>
        <v>0.96266197338390802</v>
      </c>
    </row>
    <row r="39" spans="1:5" ht="15.75" customHeight="1">
      <c r="A39" s="119" t="s">
        <v>1495</v>
      </c>
      <c r="B39" s="493">
        <f>IF('Schedule 1_Enrollment'!K14=0,"",'Schedule 3A_Income Statement'!CS65/'Schedule 1_Enrollment'!K14)</f>
        <v>2683.9347738361439</v>
      </c>
      <c r="C39" s="494">
        <f>IF('Schedule 1_Enrollment'!K20=0,"",'Schedule 3A_Income Statement'!CT65/'Schedule 1_Enrollment'!K20)</f>
        <v>2773.3890290483787</v>
      </c>
      <c r="D39" s="494">
        <f>IF('Schedule 1_Enrollment'!K26=0,"",'Schedule 3A_Income Statement'!CU65/'Schedule 1_Enrollment'!K26)</f>
        <v>2808.2962312205805</v>
      </c>
      <c r="E39" s="495">
        <f>IF('Schedule 1_Enrollment'!K32=0,"",'Schedule 3A_Income Statement'!CV65/'Schedule 1_Enrollment'!K32)</f>
        <v>2850.1832913627291</v>
      </c>
    </row>
    <row r="40" spans="1:5" ht="15.75" customHeight="1" thickBot="1">
      <c r="A40" s="119" t="s">
        <v>304</v>
      </c>
      <c r="B40" s="56">
        <f>IF('Schedule 3A_Income Statement'!CS31-'Schedule 3A_Income Statement'!CS27=0,"",'Schedule 3A_Income Statement'!CS87/('Schedule 3A_Income Statement'!CS31-'Schedule 3A_Income Statement'!CS27))</f>
        <v>4.5770518460041647E-2</v>
      </c>
      <c r="C40" s="57">
        <f>IF('Schedule 3A_Income Statement'!CT31-'Schedule 3A_Income Statement'!CT27=0,"",'Schedule 3A_Income Statement'!CT87/('Schedule 3A_Income Statement'!CT31-'Schedule 3A_Income Statement'!CT27))</f>
        <v>5.1607647688511185E-2</v>
      </c>
      <c r="D40" s="57">
        <f>IF('Schedule 3A_Income Statement'!CU31-'Schedule 3A_Income Statement'!CU27=0,"",'Schedule 3A_Income Statement'!CU87/('Schedule 3A_Income Statement'!CU31-'Schedule 3A_Income Statement'!CU27))</f>
        <v>6.4902102882907042E-2</v>
      </c>
      <c r="E40" s="58">
        <f>IF('Schedule 3A_Income Statement'!CV31-'Schedule 3A_Income Statement'!CV27=0,"",'Schedule 3A_Income Statement'!CV87/('Schedule 3A_Income Statement'!CV31-'Schedule 3A_Income Statement'!CV27))</f>
        <v>6.4960389179941319E-2</v>
      </c>
    </row>
    <row r="41" spans="1:5">
      <c r="B41" s="24" t="s">
        <v>1496</v>
      </c>
      <c r="C41" s="24" t="s">
        <v>1496</v>
      </c>
      <c r="D41" s="24" t="s">
        <v>1496</v>
      </c>
      <c r="E41" s="24" t="s">
        <v>1496</v>
      </c>
    </row>
    <row r="42" spans="1:5" ht="12.95">
      <c r="A42" s="7" t="s">
        <v>461</v>
      </c>
    </row>
    <row r="43" spans="1:5">
      <c r="A43" s="119" t="s">
        <v>1497</v>
      </c>
    </row>
    <row r="44" spans="1:5">
      <c r="A44" s="119" t="s">
        <v>1498</v>
      </c>
    </row>
    <row r="45" spans="1:5">
      <c r="A45" s="119" t="s">
        <v>1499</v>
      </c>
    </row>
  </sheetData>
  <sheetProtection formatColumns="0"/>
  <mergeCells count="1">
    <mergeCell ref="B9:E9"/>
  </mergeCells>
  <phoneticPr fontId="0" type="noConversion"/>
  <pageMargins left="0.7" right="0.7" top="0.75" bottom="0.75" header="0.3" footer="0.3"/>
  <pageSetup scale="7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J64"/>
  <sheetViews>
    <sheetView zoomScale="60" zoomScaleNormal="60" workbookViewId="0">
      <selection activeCell="F28" sqref="F28"/>
    </sheetView>
  </sheetViews>
  <sheetFormatPr defaultColWidth="9.42578125" defaultRowHeight="12.6"/>
  <cols>
    <col min="1" max="1" width="50.42578125" style="119" customWidth="1"/>
    <col min="2" max="2" width="17.42578125" style="119" customWidth="1"/>
    <col min="3" max="3" width="20.42578125" style="119" customWidth="1"/>
    <col min="4" max="5" width="17.42578125" style="119" customWidth="1"/>
    <col min="6" max="9" width="14.5703125" style="119" customWidth="1"/>
    <col min="10" max="10" width="15" style="119" customWidth="1"/>
    <col min="11" max="11" width="11.42578125" style="119" bestFit="1" customWidth="1"/>
    <col min="12" max="16384" width="9.42578125" style="119"/>
  </cols>
  <sheetData>
    <row r="1" spans="1:10" ht="20.25" customHeight="1">
      <c r="A1" s="17" t="s">
        <v>453</v>
      </c>
      <c r="B1" s="179"/>
      <c r="C1" s="179"/>
      <c r="E1" s="723"/>
      <c r="G1" s="180"/>
    </row>
    <row r="2" spans="1:10" ht="20.25" customHeight="1">
      <c r="A2" s="15" t="s">
        <v>1353</v>
      </c>
      <c r="B2" s="352" t="str">
        <f>'Schedule 2_Balance Sheet'!C2</f>
        <v>Tufts Health Public Plan, Inc.</v>
      </c>
      <c r="C2" s="353"/>
      <c r="D2" s="353"/>
      <c r="E2" s="353"/>
      <c r="F2" s="354"/>
      <c r="H2" s="18"/>
      <c r="I2" s="19"/>
    </row>
    <row r="3" spans="1:10" ht="20.25" customHeight="1">
      <c r="A3" s="15" t="s">
        <v>1338</v>
      </c>
      <c r="B3" s="449" t="str">
        <f>'Schedule 2_Balance Sheet'!C3</f>
        <v>01/01/2023 to 12/31/2023</v>
      </c>
      <c r="C3" s="450"/>
      <c r="D3" s="450"/>
      <c r="E3" s="450"/>
      <c r="F3" s="451"/>
      <c r="H3" s="18"/>
      <c r="I3" s="19"/>
    </row>
    <row r="4" spans="1:10" ht="20.25" customHeight="1">
      <c r="A4" s="15" t="s">
        <v>1356</v>
      </c>
      <c r="B4" s="355">
        <f>'Schedule 2_Balance Sheet'!C4</f>
        <v>45382</v>
      </c>
      <c r="C4" s="353"/>
      <c r="D4" s="353"/>
      <c r="E4" s="353"/>
      <c r="F4" s="354"/>
      <c r="H4" s="18"/>
      <c r="I4" s="19"/>
    </row>
    <row r="5" spans="1:10" ht="20.25" customHeight="1">
      <c r="A5" s="15" t="s">
        <v>1357</v>
      </c>
      <c r="B5" s="352" t="str">
        <f>'Schedule 2_Balance Sheet'!C5</f>
        <v>Jeffrey Muehlberg</v>
      </c>
      <c r="C5" s="353"/>
      <c r="D5" s="353"/>
      <c r="E5" s="353"/>
      <c r="F5" s="354"/>
    </row>
    <row r="6" spans="1:10" ht="20.25" customHeight="1">
      <c r="A6" s="15" t="s">
        <v>1341</v>
      </c>
      <c r="B6" s="355">
        <f>'Schedule 2_Balance Sheet'!C6</f>
        <v>45412</v>
      </c>
      <c r="C6" s="353"/>
      <c r="D6" s="353"/>
      <c r="E6" s="353"/>
      <c r="F6" s="354"/>
      <c r="H6" s="181"/>
    </row>
    <row r="7" spans="1:10" ht="12.95">
      <c r="A7" s="210" t="s">
        <v>1359</v>
      </c>
      <c r="B7" s="179"/>
      <c r="C7" s="179"/>
      <c r="H7" s="181"/>
    </row>
    <row r="8" spans="1:10" ht="12.95">
      <c r="A8" s="621" t="s">
        <v>1500</v>
      </c>
      <c r="B8" s="179"/>
      <c r="C8" s="179"/>
      <c r="H8" s="181"/>
    </row>
    <row r="9" spans="1:10" ht="12.95">
      <c r="B9" s="786" t="s">
        <v>1501</v>
      </c>
      <c r="C9" s="787"/>
      <c r="D9" s="787"/>
      <c r="E9" s="788"/>
      <c r="F9" s="787" t="s">
        <v>1502</v>
      </c>
      <c r="G9" s="787"/>
      <c r="H9" s="787"/>
      <c r="I9" s="789"/>
    </row>
    <row r="10" spans="1:10" ht="12.95">
      <c r="A10" s="26"/>
      <c r="B10" s="73" t="s">
        <v>1344</v>
      </c>
      <c r="C10" s="73" t="s">
        <v>1348</v>
      </c>
      <c r="D10" s="73" t="s">
        <v>1349</v>
      </c>
      <c r="E10" s="720" t="s">
        <v>1350</v>
      </c>
      <c r="F10" s="73" t="s">
        <v>1344</v>
      </c>
      <c r="G10" s="73" t="s">
        <v>1348</v>
      </c>
      <c r="H10" s="73" t="s">
        <v>1349</v>
      </c>
      <c r="I10" s="721" t="s">
        <v>1350</v>
      </c>
      <c r="J10" s="182"/>
    </row>
    <row r="11" spans="1:10" ht="16.5" customHeight="1">
      <c r="A11" s="119" t="s">
        <v>1503</v>
      </c>
      <c r="B11" s="47">
        <f>'Schedule 2_Balance Sheet'!C11</f>
        <v>4823945.8379687071</v>
      </c>
      <c r="C11" s="47">
        <f>'Schedule 2_Balance Sheet'!D11</f>
        <v>13764034.44456578</v>
      </c>
      <c r="D11" s="47">
        <f>'Schedule 2_Balance Sheet'!E11</f>
        <v>42174468.710816845</v>
      </c>
      <c r="E11" s="47">
        <f>'Schedule 2_Balance Sheet'!F11</f>
        <v>8800336.7716626003</v>
      </c>
      <c r="F11" s="324"/>
      <c r="G11" s="324"/>
      <c r="H11" s="324"/>
      <c r="I11" s="324"/>
    </row>
    <row r="12" spans="1:10" ht="16.5" customHeight="1">
      <c r="A12" s="118" t="s">
        <v>1504</v>
      </c>
      <c r="B12" s="47">
        <f>'Schedule 2_Balance Sheet'!C48-'Schedule 2_Balance Sheet'!C29+0.1*'Schedule 2_Balance Sheet'!C29</f>
        <v>7048918.8073634021</v>
      </c>
      <c r="C12" s="47">
        <f>'Schedule 2_Balance Sheet'!D48-'Schedule 2_Balance Sheet'!D29+0.1*'Schedule 2_Balance Sheet'!D29</f>
        <v>15493271.071579738</v>
      </c>
      <c r="D12" s="47">
        <f>'Schedule 2_Balance Sheet'!E48-'Schedule 2_Balance Sheet'!E29+0.1*'Schedule 2_Balance Sheet'!E29</f>
        <v>45800622.922734194</v>
      </c>
      <c r="E12" s="47">
        <f>'Schedule 2_Balance Sheet'!F48-'Schedule 2_Balance Sheet'!F29+0.1*'Schedule 2_Balance Sheet'!F29</f>
        <v>18740111.7716626</v>
      </c>
      <c r="F12" s="324"/>
      <c r="G12" s="324"/>
      <c r="H12" s="324"/>
      <c r="I12" s="324"/>
    </row>
    <row r="13" spans="1:10" ht="16.5" customHeight="1">
      <c r="A13" s="118" t="s">
        <v>142</v>
      </c>
      <c r="B13" s="47">
        <f>'Schedule 2_Balance Sheet'!C78</f>
        <v>5827700.629820656</v>
      </c>
      <c r="C13" s="47">
        <f>'Schedule 2_Balance Sheet'!D78</f>
        <v>13936264.073320955</v>
      </c>
      <c r="D13" s="47">
        <f>'Schedule 2_Balance Sheet'!E78</f>
        <v>43776266.918820873</v>
      </c>
      <c r="E13" s="47">
        <f>'Schedule 2_Balance Sheet'!F78</f>
        <v>20826054.891537871</v>
      </c>
      <c r="F13" s="324"/>
      <c r="G13" s="324"/>
      <c r="H13" s="324"/>
      <c r="I13" s="324"/>
    </row>
    <row r="14" spans="1:10" ht="16.5" customHeight="1">
      <c r="A14" s="16" t="s">
        <v>144</v>
      </c>
      <c r="B14" s="59">
        <f>B12-B13</f>
        <v>1221218.1775427461</v>
      </c>
      <c r="C14" s="59">
        <f>C12-C13</f>
        <v>1557006.9982587826</v>
      </c>
      <c r="D14" s="59">
        <f>D12-D13</f>
        <v>2024356.0039133206</v>
      </c>
      <c r="E14" s="59">
        <f>E12-E13</f>
        <v>-2085943.1198752709</v>
      </c>
      <c r="F14" s="324"/>
      <c r="G14" s="324"/>
      <c r="H14" s="324"/>
      <c r="I14" s="324"/>
    </row>
    <row r="15" spans="1:10" ht="16.5" customHeight="1" thickBot="1">
      <c r="A15" s="16" t="s">
        <v>1505</v>
      </c>
      <c r="B15" s="60">
        <v>1500000</v>
      </c>
      <c r="C15" s="60">
        <f t="shared" ref="C15:I15" si="0">+B15</f>
        <v>1500000</v>
      </c>
      <c r="D15" s="60">
        <f t="shared" si="0"/>
        <v>1500000</v>
      </c>
      <c r="E15" s="60">
        <f t="shared" si="0"/>
        <v>1500000</v>
      </c>
      <c r="F15" s="60">
        <f t="shared" si="0"/>
        <v>1500000</v>
      </c>
      <c r="G15" s="60">
        <f t="shared" si="0"/>
        <v>1500000</v>
      </c>
      <c r="H15" s="60">
        <f t="shared" si="0"/>
        <v>1500000</v>
      </c>
      <c r="I15" s="60">
        <f t="shared" si="0"/>
        <v>1500000</v>
      </c>
      <c r="J15" s="183"/>
    </row>
    <row r="16" spans="1:10" ht="16.5" customHeight="1" thickTop="1">
      <c r="A16" s="16" t="s">
        <v>1506</v>
      </c>
      <c r="B16" s="61">
        <f t="shared" ref="B16:I16" si="1">SUM(B14-B15)</f>
        <v>-278781.82245725393</v>
      </c>
      <c r="C16" s="61">
        <f t="shared" si="1"/>
        <v>57006.998258782551</v>
      </c>
      <c r="D16" s="61">
        <f t="shared" si="1"/>
        <v>524356.0039133206</v>
      </c>
      <c r="E16" s="62">
        <f t="shared" si="1"/>
        <v>-3585943.1198752709</v>
      </c>
      <c r="F16" s="61">
        <f t="shared" si="1"/>
        <v>-1500000</v>
      </c>
      <c r="G16" s="61">
        <f t="shared" si="1"/>
        <v>-1500000</v>
      </c>
      <c r="H16" s="61">
        <f t="shared" si="1"/>
        <v>-1500000</v>
      </c>
      <c r="I16" s="61">
        <f t="shared" si="1"/>
        <v>-1500000</v>
      </c>
      <c r="J16" s="183"/>
    </row>
    <row r="17" spans="1:10" ht="12.95">
      <c r="A17" s="16"/>
      <c r="B17" s="30"/>
      <c r="C17" s="30"/>
      <c r="D17" s="30"/>
      <c r="E17" s="30"/>
      <c r="F17" s="30"/>
      <c r="G17" s="30"/>
      <c r="H17" s="30"/>
      <c r="I17" s="30"/>
      <c r="J17" s="183"/>
    </row>
    <row r="18" spans="1:10" ht="15.75" customHeight="1">
      <c r="A18" s="16" t="s">
        <v>1507</v>
      </c>
      <c r="B18" s="66" t="str">
        <f>IF(B16&lt;0,"N","Y")</f>
        <v>N</v>
      </c>
      <c r="C18" s="66" t="str">
        <f t="shared" ref="C18:I18" si="2">IF(C16&lt;0,"N","Y")</f>
        <v>Y</v>
      </c>
      <c r="D18" s="66" t="str">
        <f t="shared" si="2"/>
        <v>Y</v>
      </c>
      <c r="E18" s="66" t="str">
        <f t="shared" si="2"/>
        <v>N</v>
      </c>
      <c r="F18" s="33" t="str">
        <f t="shared" si="2"/>
        <v>N</v>
      </c>
      <c r="G18" s="33" t="str">
        <f t="shared" si="2"/>
        <v>N</v>
      </c>
      <c r="H18" s="33" t="str">
        <f t="shared" si="2"/>
        <v>N</v>
      </c>
      <c r="I18" s="33" t="str">
        <f t="shared" si="2"/>
        <v>N</v>
      </c>
      <c r="J18" s="183"/>
    </row>
    <row r="19" spans="1:10" ht="15.75" customHeight="1">
      <c r="A19" s="16" t="s">
        <v>1508</v>
      </c>
      <c r="B19" s="66" t="str">
        <f t="shared" ref="B19:I19" si="3">IF(B11&lt;800000,"N","Y")</f>
        <v>Y</v>
      </c>
      <c r="C19" s="66" t="str">
        <f t="shared" si="3"/>
        <v>Y</v>
      </c>
      <c r="D19" s="66" t="str">
        <f t="shared" si="3"/>
        <v>Y</v>
      </c>
      <c r="E19" s="66" t="str">
        <f t="shared" si="3"/>
        <v>Y</v>
      </c>
      <c r="F19" s="33" t="str">
        <f t="shared" si="3"/>
        <v>N</v>
      </c>
      <c r="G19" s="33" t="str">
        <f t="shared" si="3"/>
        <v>N</v>
      </c>
      <c r="H19" s="33" t="str">
        <f t="shared" si="3"/>
        <v>N</v>
      </c>
      <c r="I19" s="33" t="str">
        <f t="shared" si="3"/>
        <v>N</v>
      </c>
      <c r="J19" s="183"/>
    </row>
    <row r="20" spans="1:10" ht="12.95">
      <c r="A20" s="16"/>
      <c r="B20" s="179"/>
      <c r="C20" s="179"/>
      <c r="F20" s="184"/>
      <c r="G20" s="161"/>
      <c r="H20" s="183"/>
      <c r="I20" s="183"/>
      <c r="J20" s="183"/>
    </row>
    <row r="21" spans="1:10" ht="25.5" customHeight="1">
      <c r="A21" s="790" t="s">
        <v>1509</v>
      </c>
      <c r="B21" s="791"/>
      <c r="C21" s="791"/>
      <c r="D21" s="791"/>
      <c r="E21" s="791"/>
      <c r="F21" s="791"/>
      <c r="G21" s="791"/>
      <c r="H21" s="791"/>
      <c r="I21" s="792"/>
      <c r="J21" s="183"/>
    </row>
    <row r="22" spans="1:10">
      <c r="B22" s="179"/>
      <c r="C22" s="179"/>
      <c r="F22" s="184"/>
      <c r="G22" s="161"/>
      <c r="H22" s="183"/>
      <c r="I22" s="183"/>
      <c r="J22" s="183"/>
    </row>
    <row r="23" spans="1:10" ht="12.95">
      <c r="A23" s="621" t="s">
        <v>1510</v>
      </c>
      <c r="B23" s="179"/>
      <c r="C23" s="179"/>
      <c r="F23" s="184"/>
      <c r="G23" s="161"/>
      <c r="H23" s="183"/>
      <c r="I23" s="183"/>
      <c r="J23" s="183"/>
    </row>
    <row r="24" spans="1:10" ht="12.95">
      <c r="B24" s="786" t="s">
        <v>1511</v>
      </c>
      <c r="C24" s="787"/>
      <c r="D24" s="787"/>
      <c r="E24" s="788"/>
      <c r="F24" s="787" t="s">
        <v>1512</v>
      </c>
      <c r="G24" s="787"/>
      <c r="H24" s="787"/>
      <c r="I24" s="789"/>
      <c r="J24" s="183"/>
    </row>
    <row r="25" spans="1:10" ht="12.95">
      <c r="B25" s="73" t="str">
        <f t="shared" ref="B25:I25" si="4">B10</f>
        <v>Q1</v>
      </c>
      <c r="C25" s="73" t="str">
        <f t="shared" si="4"/>
        <v>Q2</v>
      </c>
      <c r="D25" s="73" t="str">
        <f t="shared" si="4"/>
        <v>Q3</v>
      </c>
      <c r="E25" s="74" t="str">
        <f t="shared" si="4"/>
        <v>Q4</v>
      </c>
      <c r="F25" s="75" t="str">
        <f t="shared" si="4"/>
        <v>Q1</v>
      </c>
      <c r="G25" s="73" t="str">
        <f t="shared" si="4"/>
        <v>Q2</v>
      </c>
      <c r="H25" s="73" t="str">
        <f t="shared" si="4"/>
        <v>Q3</v>
      </c>
      <c r="I25" s="73" t="str">
        <f t="shared" si="4"/>
        <v>Q4</v>
      </c>
      <c r="J25" s="183"/>
    </row>
    <row r="26" spans="1:10" ht="16.5" customHeight="1">
      <c r="A26" s="119" t="s">
        <v>1360</v>
      </c>
      <c r="B26" s="165">
        <f>'Schedule 2_Balance Sheet'!C22</f>
        <v>7048918.8073634021</v>
      </c>
      <c r="C26" s="165">
        <f>'Schedule 2_Balance Sheet'!D22</f>
        <v>15493271.071579738</v>
      </c>
      <c r="D26" s="165">
        <f>'Schedule 2_Balance Sheet'!E22</f>
        <v>45800622.922734194</v>
      </c>
      <c r="E26" s="165">
        <f>'Schedule 2_Balance Sheet'!F22</f>
        <v>17257008.7716626</v>
      </c>
      <c r="F26" s="324"/>
      <c r="G26" s="324"/>
      <c r="H26" s="324"/>
      <c r="I26" s="324"/>
    </row>
    <row r="27" spans="1:10" ht="16.5" customHeight="1">
      <c r="A27" s="119" t="s">
        <v>1367</v>
      </c>
      <c r="B27" s="165">
        <f>'Schedule 2_Balance Sheet'!C67</f>
        <v>5827700.629820656</v>
      </c>
      <c r="C27" s="165">
        <f>'Schedule 2_Balance Sheet'!D67</f>
        <v>13936264.073320955</v>
      </c>
      <c r="D27" s="165">
        <f>'Schedule 2_Balance Sheet'!E67</f>
        <v>43437912.62494088</v>
      </c>
      <c r="E27" s="165">
        <f>'Schedule 2_Balance Sheet'!F67</f>
        <v>20826054.891537871</v>
      </c>
      <c r="F27" s="324"/>
      <c r="G27" s="324"/>
      <c r="H27" s="324"/>
      <c r="I27" s="324"/>
    </row>
    <row r="28" spans="1:10" ht="16.5" customHeight="1">
      <c r="A28" s="119" t="s">
        <v>1479</v>
      </c>
      <c r="B28" s="39">
        <f>IF(B27=0,0,B26/B27)</f>
        <v>1.2095540342778948</v>
      </c>
      <c r="C28" s="39">
        <f>IF(C27=0,0,C26/C27)</f>
        <v>1.1117234138264829</v>
      </c>
      <c r="D28" s="39">
        <f>IF(D27=0,0,D26/D27)</f>
        <v>1.0543928139041541</v>
      </c>
      <c r="E28" s="39">
        <f>IF(E27=0,0,E26/E27)</f>
        <v>0.82862591410313335</v>
      </c>
      <c r="F28" s="522"/>
      <c r="G28" s="522"/>
      <c r="H28" s="522"/>
      <c r="I28" s="522"/>
    </row>
    <row r="29" spans="1:10" ht="16.5" customHeight="1">
      <c r="A29" s="119" t="s">
        <v>1513</v>
      </c>
      <c r="B29" s="39">
        <f>IF('Schedule 2_Balance Sheet'!C67=0,0,'Schedule 2_Balance Sheet'!C11/'Schedule 2_Balance Sheet'!C67)</f>
        <v>0.82776143532224666</v>
      </c>
      <c r="C29" s="39">
        <f>IF('Schedule 2_Balance Sheet'!D67=0,0,'Schedule 2_Balance Sheet'!D11/'Schedule 2_Balance Sheet'!D67)</f>
        <v>0.98764162132340161</v>
      </c>
      <c r="D29" s="39">
        <f>IF('Schedule 2_Balance Sheet'!E67=0,0,'Schedule 2_Balance Sheet'!E11/'Schedule 2_Balance Sheet'!E67)</f>
        <v>0.97091379769941799</v>
      </c>
      <c r="E29" s="39">
        <f>IF('Schedule 2_Balance Sheet'!F67=0,0,'Schedule 2_Balance Sheet'!F11/'Schedule 2_Balance Sheet'!F67)</f>
        <v>0.42256379412686507</v>
      </c>
      <c r="F29" s="522"/>
      <c r="G29" s="522"/>
      <c r="H29" s="522"/>
      <c r="I29" s="522"/>
    </row>
    <row r="30" spans="1:10" ht="16.5" customHeight="1">
      <c r="A30" s="14" t="s">
        <v>1514</v>
      </c>
      <c r="B30" s="63">
        <f>B26-B27</f>
        <v>1221218.1775427461</v>
      </c>
      <c r="C30" s="63">
        <f>C26-C27</f>
        <v>1557006.9982587826</v>
      </c>
      <c r="D30" s="63">
        <f>D26-D27</f>
        <v>2362710.2977933139</v>
      </c>
      <c r="E30" s="64">
        <f>E26-E27</f>
        <v>-3569046.1198752709</v>
      </c>
      <c r="F30" s="522"/>
      <c r="G30" s="522"/>
      <c r="H30" s="522"/>
      <c r="I30" s="522"/>
    </row>
    <row r="31" spans="1:10" ht="16.5" customHeight="1" thickBot="1">
      <c r="A31" s="14" t="s">
        <v>1505</v>
      </c>
      <c r="B31" s="189" t="s">
        <v>1515</v>
      </c>
      <c r="C31" s="189" t="s">
        <v>1515</v>
      </c>
      <c r="D31" s="189" t="s">
        <v>1515</v>
      </c>
      <c r="E31" s="190" t="s">
        <v>1515</v>
      </c>
      <c r="F31" s="191" t="s">
        <v>1515</v>
      </c>
      <c r="G31" s="191" t="s">
        <v>1515</v>
      </c>
      <c r="H31" s="192" t="s">
        <v>1515</v>
      </c>
      <c r="I31" s="193" t="s">
        <v>1515</v>
      </c>
      <c r="J31" s="182"/>
    </row>
    <row r="32" spans="1:10" ht="16.5" customHeight="1" thickTop="1">
      <c r="A32" s="14" t="s">
        <v>1506</v>
      </c>
      <c r="B32" s="61">
        <f t="shared" ref="B32:I32" si="5">B30</f>
        <v>1221218.1775427461</v>
      </c>
      <c r="C32" s="61">
        <f t="shared" si="5"/>
        <v>1557006.9982587826</v>
      </c>
      <c r="D32" s="61">
        <f t="shared" si="5"/>
        <v>2362710.2977933139</v>
      </c>
      <c r="E32" s="65">
        <f t="shared" si="5"/>
        <v>-3569046.1198752709</v>
      </c>
      <c r="F32" s="61">
        <f t="shared" si="5"/>
        <v>0</v>
      </c>
      <c r="G32" s="61">
        <f t="shared" si="5"/>
        <v>0</v>
      </c>
      <c r="H32" s="61">
        <f t="shared" si="5"/>
        <v>0</v>
      </c>
      <c r="I32" s="65">
        <f t="shared" si="5"/>
        <v>0</v>
      </c>
      <c r="J32" s="182"/>
    </row>
    <row r="33" spans="1:10" ht="12.95">
      <c r="A33" s="14"/>
      <c r="B33" s="31"/>
      <c r="C33" s="31"/>
      <c r="D33" s="31"/>
      <c r="E33" s="32"/>
      <c r="F33" s="32"/>
      <c r="G33" s="32"/>
      <c r="H33" s="32"/>
      <c r="I33" s="32"/>
    </row>
    <row r="34" spans="1:10" ht="15.75" customHeight="1">
      <c r="A34" s="14" t="s">
        <v>1507</v>
      </c>
      <c r="B34" s="66" t="str">
        <f>IF(B32&lt;0,"N","Y")</f>
        <v>Y</v>
      </c>
      <c r="C34" s="66" t="str">
        <f t="shared" ref="C34:I34" si="6">IF(C32&lt;0,"N","Y")</f>
        <v>Y</v>
      </c>
      <c r="D34" s="66" t="str">
        <f t="shared" si="6"/>
        <v>Y</v>
      </c>
      <c r="E34" s="66" t="str">
        <f t="shared" si="6"/>
        <v>N</v>
      </c>
      <c r="F34" s="33" t="str">
        <f t="shared" si="6"/>
        <v>Y</v>
      </c>
      <c r="G34" s="33" t="str">
        <f t="shared" si="6"/>
        <v>Y</v>
      </c>
      <c r="H34" s="33" t="str">
        <f t="shared" si="6"/>
        <v>Y</v>
      </c>
      <c r="I34" s="33" t="str">
        <f t="shared" si="6"/>
        <v>Y</v>
      </c>
    </row>
    <row r="35" spans="1:10">
      <c r="B35" s="179"/>
      <c r="C35" s="179"/>
      <c r="F35" s="161"/>
      <c r="G35" s="161"/>
      <c r="H35" s="161"/>
    </row>
    <row r="36" spans="1:10" ht="12.95">
      <c r="A36" s="621" t="s">
        <v>1516</v>
      </c>
      <c r="B36" s="179"/>
      <c r="C36" s="179"/>
      <c r="F36" s="161"/>
      <c r="G36" s="161"/>
      <c r="H36" s="161"/>
    </row>
    <row r="37" spans="1:10" ht="12.95">
      <c r="B37" s="783" t="s">
        <v>1517</v>
      </c>
      <c r="C37" s="784"/>
      <c r="D37" s="785" t="s">
        <v>1518</v>
      </c>
      <c r="E37" s="783"/>
      <c r="F37" s="783"/>
      <c r="G37" s="783"/>
      <c r="H37" s="783"/>
      <c r="I37" s="783"/>
      <c r="J37" s="783"/>
    </row>
    <row r="38" spans="1:10" ht="16.5" customHeight="1">
      <c r="B38" s="803" t="s">
        <v>1519</v>
      </c>
      <c r="C38" s="806" t="s">
        <v>1520</v>
      </c>
      <c r="D38" s="794" t="s">
        <v>1521</v>
      </c>
      <c r="E38" s="809" t="s">
        <v>1522</v>
      </c>
      <c r="F38" s="794" t="s">
        <v>144</v>
      </c>
      <c r="G38" s="796" t="s">
        <v>1523</v>
      </c>
      <c r="H38" s="794" t="s">
        <v>1524</v>
      </c>
      <c r="I38" s="796" t="s">
        <v>1525</v>
      </c>
      <c r="J38" s="798" t="s">
        <v>1526</v>
      </c>
    </row>
    <row r="39" spans="1:10" ht="29.25" customHeight="1">
      <c r="B39" s="804"/>
      <c r="C39" s="807"/>
      <c r="D39" s="794"/>
      <c r="E39" s="809"/>
      <c r="F39" s="794"/>
      <c r="G39" s="796"/>
      <c r="H39" s="794"/>
      <c r="I39" s="796"/>
      <c r="J39" s="798"/>
    </row>
    <row r="40" spans="1:10" ht="18.75" customHeight="1">
      <c r="B40" s="804"/>
      <c r="C40" s="807"/>
      <c r="D40" s="794"/>
      <c r="E40" s="809"/>
      <c r="F40" s="794"/>
      <c r="G40" s="796"/>
      <c r="H40" s="794"/>
      <c r="I40" s="796"/>
      <c r="J40" s="798"/>
    </row>
    <row r="41" spans="1:10" ht="15" customHeight="1">
      <c r="B41" s="805"/>
      <c r="C41" s="808"/>
      <c r="D41" s="795"/>
      <c r="E41" s="810"/>
      <c r="F41" s="795"/>
      <c r="G41" s="797"/>
      <c r="H41" s="795"/>
      <c r="I41" s="797"/>
      <c r="J41" s="799"/>
    </row>
    <row r="42" spans="1:10" ht="15.75" customHeight="1">
      <c r="A42" s="118" t="s">
        <v>1527</v>
      </c>
      <c r="B42" s="185">
        <f>+'Schedule 3A_Income Statement'!CS65</f>
        <v>47921655.386844352</v>
      </c>
      <c r="C42" s="185">
        <f>IF(B42/2&gt;'Schedule 3A_Income Statement'!CS22/2*0.88,'Schedule 3A_Income Statement'!CS22/2*0.88,B42/2)</f>
        <v>23960827.693422176</v>
      </c>
      <c r="D42" s="324"/>
      <c r="E42" s="325"/>
      <c r="F42" s="120">
        <f>'Schedule 2_Balance Sheet'!C93</f>
        <v>1221218.1775427461</v>
      </c>
      <c r="G42" s="325"/>
      <c r="H42" s="186">
        <f>'Schedule 2_Balance Sheet'!C30</f>
        <v>0</v>
      </c>
      <c r="I42" s="325"/>
      <c r="J42" s="326" t="s">
        <v>1528</v>
      </c>
    </row>
    <row r="43" spans="1:10" ht="15.75" customHeight="1">
      <c r="A43" s="118" t="s">
        <v>1529</v>
      </c>
      <c r="B43" s="185">
        <f>+'Schedule 3A_Income Statement'!CT65</f>
        <v>53246295.96869982</v>
      </c>
      <c r="C43" s="185">
        <f>IF(B43/2&gt;'Schedule 3A_Income Statement'!CT22/2*0.88,'Schedule 3A_Income Statement'!CT22/2*0.88,B43/2)</f>
        <v>26623147.98434991</v>
      </c>
      <c r="D43" s="324"/>
      <c r="E43" s="325"/>
      <c r="F43" s="120">
        <f>'Schedule 2_Balance Sheet'!D93</f>
        <v>1557006.9982587826</v>
      </c>
      <c r="G43" s="325"/>
      <c r="H43" s="186">
        <f>'Schedule 2_Balance Sheet'!D30</f>
        <v>0</v>
      </c>
      <c r="I43" s="325"/>
      <c r="J43" s="326" t="s">
        <v>1528</v>
      </c>
    </row>
    <row r="44" spans="1:10" ht="15.75" customHeight="1">
      <c r="A44" s="118" t="s">
        <v>1530</v>
      </c>
      <c r="B44" s="185">
        <f>+'Schedule 3A_Income Statement'!CU65</f>
        <v>61414630.28056287</v>
      </c>
      <c r="C44" s="185">
        <f>IF(B44/2&gt;'Schedule 3A_Income Statement'!CU22/2*0.88,'Schedule 3A_Income Statement'!CU22/2*0.88,B44/2)</f>
        <v>30707315.140281435</v>
      </c>
      <c r="D44" s="324"/>
      <c r="E44" s="325"/>
      <c r="F44" s="120">
        <f>'Schedule 2_Balance Sheet'!E93</f>
        <v>2024356.0039133206</v>
      </c>
      <c r="G44" s="325"/>
      <c r="H44" s="186">
        <f>'Schedule 2_Balance Sheet'!E30</f>
        <v>0</v>
      </c>
      <c r="I44" s="325"/>
      <c r="J44" s="326" t="s">
        <v>1528</v>
      </c>
    </row>
    <row r="45" spans="1:10" ht="15.75" customHeight="1">
      <c r="A45" s="118" t="s">
        <v>1531</v>
      </c>
      <c r="B45" s="185">
        <f>'Schedule 3A_Income Statement'!CV65</f>
        <v>68307492.76079917</v>
      </c>
      <c r="C45" s="185">
        <f>IF(B45/2&gt;'Schedule 3A_Income Statement'!CV22/2*0.88,'Schedule 3A_Income Statement'!CV22/2*0.88,B45/2)</f>
        <v>34153746.380399585</v>
      </c>
      <c r="D45" s="324"/>
      <c r="E45" s="325"/>
      <c r="F45" s="120">
        <f>'Schedule 2_Balance Sheet'!F93</f>
        <v>-2085943.1198752709</v>
      </c>
      <c r="G45" s="325"/>
      <c r="H45" s="186">
        <f>'Schedule 2_Balance Sheet'!F30</f>
        <v>0</v>
      </c>
      <c r="I45" s="325"/>
      <c r="J45" s="326" t="s">
        <v>1528</v>
      </c>
    </row>
    <row r="46" spans="1:10" ht="12.95">
      <c r="B46" s="179"/>
      <c r="C46" s="25"/>
      <c r="D46" s="26"/>
      <c r="E46" s="27"/>
    </row>
    <row r="47" spans="1:10" ht="12.95">
      <c r="A47" s="800" t="s">
        <v>1532</v>
      </c>
      <c r="B47" s="800"/>
      <c r="C47" s="800"/>
    </row>
    <row r="48" spans="1:10">
      <c r="A48" s="118"/>
      <c r="B48" s="179"/>
      <c r="C48" s="179"/>
    </row>
    <row r="49" spans="1:10" ht="15.75" customHeight="1">
      <c r="B49" s="73" t="s">
        <v>1533</v>
      </c>
      <c r="C49" s="73" t="s">
        <v>1534</v>
      </c>
      <c r="F49" s="801" t="s">
        <v>1535</v>
      </c>
      <c r="G49" s="802"/>
      <c r="H49" s="925"/>
    </row>
    <row r="50" spans="1:10" ht="15.75" customHeight="1">
      <c r="A50" s="118" t="s">
        <v>144</v>
      </c>
      <c r="B50" s="327"/>
      <c r="C50" s="328"/>
      <c r="F50" s="127" t="s">
        <v>17</v>
      </c>
      <c r="G50" s="926" t="s">
        <v>1536</v>
      </c>
      <c r="H50" s="925"/>
    </row>
    <row r="51" spans="1:10" ht="15.75" customHeight="1">
      <c r="A51" s="118" t="s">
        <v>1537</v>
      </c>
      <c r="B51" s="327"/>
      <c r="C51" s="328"/>
      <c r="F51" s="123" t="s">
        <v>18</v>
      </c>
      <c r="G51" s="927" t="s">
        <v>1538</v>
      </c>
      <c r="H51" s="928"/>
    </row>
    <row r="52" spans="1:10" ht="15.75" customHeight="1">
      <c r="A52" s="118" t="s">
        <v>1539</v>
      </c>
      <c r="B52" s="327"/>
      <c r="C52" s="328"/>
      <c r="F52" s="123" t="s">
        <v>19</v>
      </c>
      <c r="G52" s="927" t="s">
        <v>1540</v>
      </c>
      <c r="H52" s="928"/>
    </row>
    <row r="53" spans="1:10" ht="15.75" customHeight="1">
      <c r="A53" s="16" t="s">
        <v>1541</v>
      </c>
      <c r="B53" s="329"/>
      <c r="C53" s="514">
        <f>SUM(C50:C52)</f>
        <v>0</v>
      </c>
      <c r="F53" s="123" t="s">
        <v>20</v>
      </c>
      <c r="G53" s="926" t="s">
        <v>1542</v>
      </c>
      <c r="H53" s="925"/>
    </row>
    <row r="54" spans="1:10" ht="12.95">
      <c r="A54" s="16"/>
      <c r="B54" s="28"/>
      <c r="C54" s="29"/>
    </row>
    <row r="55" spans="1:10">
      <c r="B55" s="179"/>
      <c r="C55" s="179"/>
    </row>
    <row r="56" spans="1:10" ht="12.95">
      <c r="A56" s="187"/>
      <c r="B56" s="7" t="s">
        <v>1543</v>
      </c>
      <c r="C56" s="188"/>
    </row>
    <row r="57" spans="1:10" ht="13.35" customHeight="1">
      <c r="B57" s="118" t="s">
        <v>1544</v>
      </c>
      <c r="C57" s="188"/>
      <c r="G57" s="523"/>
      <c r="H57" s="523"/>
      <c r="I57" s="523"/>
      <c r="J57" s="523"/>
    </row>
    <row r="58" spans="1:10">
      <c r="A58" s="187"/>
      <c r="B58" s="187"/>
      <c r="C58" s="188"/>
      <c r="F58" s="523"/>
      <c r="G58" s="523"/>
      <c r="H58" s="523"/>
      <c r="I58" s="523"/>
      <c r="J58" s="523"/>
    </row>
    <row r="59" spans="1:10">
      <c r="A59" s="793"/>
      <c r="B59" s="793"/>
      <c r="C59" s="793"/>
    </row>
    <row r="60" spans="1:10">
      <c r="A60" s="187"/>
      <c r="B60" s="187"/>
      <c r="C60" s="188"/>
    </row>
    <row r="61" spans="1:10">
      <c r="A61" s="187"/>
      <c r="B61" s="187"/>
      <c r="C61" s="188"/>
    </row>
    <row r="62" spans="1:10" ht="12.95">
      <c r="A62" s="37"/>
      <c r="B62" s="188"/>
      <c r="C62" s="188"/>
    </row>
    <row r="63" spans="1:10">
      <c r="A63" s="188"/>
      <c r="B63" s="188"/>
      <c r="C63" s="188"/>
    </row>
    <row r="64" spans="1:10">
      <c r="B64" s="179"/>
      <c r="C64" s="179"/>
    </row>
  </sheetData>
  <sheetProtection formatColumns="0"/>
  <mergeCells count="23">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 ref="B37:C37"/>
    <mergeCell ref="D37:J37"/>
    <mergeCell ref="B9:E9"/>
    <mergeCell ref="F9:I9"/>
    <mergeCell ref="B24:E24"/>
    <mergeCell ref="F24:I24"/>
    <mergeCell ref="A21:I21"/>
  </mergeCells>
  <phoneticPr fontId="0" type="noConversion"/>
  <conditionalFormatting sqref="B18:I19 B34:I34">
    <cfRule type="cellIs" dxfId="2" priority="1" stopIfTrue="1" operator="equal">
      <formula>"N"</formula>
    </cfRule>
  </conditionalFormatting>
  <pageMargins left="0.7" right="0.7" top="0.75" bottom="0.75" header="0.3" footer="0.3"/>
  <pageSetup scale="5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sheetPr>
  <dimension ref="A1:M100"/>
  <sheetViews>
    <sheetView zoomScale="60" zoomScaleNormal="60" workbookViewId="0">
      <selection activeCell="H62" sqref="H62"/>
    </sheetView>
  </sheetViews>
  <sheetFormatPr defaultColWidth="9.42578125" defaultRowHeight="12.6"/>
  <cols>
    <col min="1" max="2" width="6.5703125" style="382" customWidth="1"/>
    <col min="3" max="3" width="33.42578125" style="382" customWidth="1"/>
    <col min="4" max="4" width="24.5703125" style="382" customWidth="1"/>
    <col min="5" max="5" width="37" style="382" customWidth="1"/>
    <col min="6" max="7" width="16.42578125" style="382" customWidth="1"/>
    <col min="8" max="12" width="17.42578125" style="382" customWidth="1"/>
    <col min="13" max="13" width="19.42578125" style="382" customWidth="1"/>
    <col min="14" max="16384" width="9.42578125" style="382"/>
  </cols>
  <sheetData>
    <row r="1" spans="1:13" ht="15.6">
      <c r="A1" s="377" t="s">
        <v>1545</v>
      </c>
      <c r="B1" s="378"/>
      <c r="C1" s="379"/>
      <c r="D1" s="380"/>
      <c r="E1" s="379"/>
      <c r="F1" s="381"/>
      <c r="G1" s="381"/>
      <c r="H1" s="381"/>
      <c r="I1" s="381"/>
      <c r="J1" s="381"/>
      <c r="K1" s="381"/>
      <c r="L1" s="381"/>
      <c r="M1" s="381"/>
    </row>
    <row r="2" spans="1:13" ht="15.6">
      <c r="A2" s="164"/>
      <c r="B2" s="387" t="s">
        <v>1353</v>
      </c>
      <c r="C2" s="381"/>
      <c r="D2" s="352" t="str">
        <f>'Schedule 2_Balance Sheet'!C2</f>
        <v>Tufts Health Public Plan, Inc.</v>
      </c>
      <c r="E2" s="353"/>
      <c r="F2" s="353"/>
      <c r="G2" s="354"/>
      <c r="H2" s="381"/>
      <c r="I2" s="381"/>
      <c r="J2" s="381"/>
      <c r="K2" s="381"/>
      <c r="L2" s="381"/>
      <c r="M2" s="381"/>
    </row>
    <row r="3" spans="1:13" ht="15.6">
      <c r="A3" s="164"/>
      <c r="B3" s="387" t="s">
        <v>1338</v>
      </c>
      <c r="C3" s="381"/>
      <c r="D3" s="449" t="str">
        <f>'Schedule 2_Balance Sheet'!C3</f>
        <v>01/01/2023 to 12/31/2023</v>
      </c>
      <c r="E3" s="450"/>
      <c r="F3" s="450"/>
      <c r="G3" s="451"/>
      <c r="H3" s="381"/>
      <c r="I3" s="381"/>
      <c r="J3" s="381"/>
      <c r="K3" s="381"/>
      <c r="L3" s="381"/>
      <c r="M3" s="381"/>
    </row>
    <row r="4" spans="1:13" ht="15.6">
      <c r="A4" s="164"/>
      <c r="B4" s="387" t="s">
        <v>1356</v>
      </c>
      <c r="C4" s="381"/>
      <c r="D4" s="355">
        <f>'Schedule 2_Balance Sheet'!C4</f>
        <v>45382</v>
      </c>
      <c r="E4" s="353"/>
      <c r="F4" s="353"/>
      <c r="G4" s="354"/>
      <c r="H4" s="381"/>
      <c r="I4" s="381"/>
      <c r="J4" s="381"/>
      <c r="K4" s="381"/>
      <c r="L4" s="381"/>
      <c r="M4" s="381"/>
    </row>
    <row r="5" spans="1:13" ht="15.6">
      <c r="A5" s="164"/>
      <c r="B5" s="387" t="s">
        <v>1357</v>
      </c>
      <c r="C5" s="381"/>
      <c r="D5" s="352" t="str">
        <f>'Schedule 2_Balance Sheet'!C5</f>
        <v>Jeffrey Muehlberg</v>
      </c>
      <c r="E5" s="353"/>
      <c r="F5" s="353"/>
      <c r="G5" s="354"/>
      <c r="H5" s="381"/>
      <c r="I5" s="381"/>
      <c r="J5" s="381"/>
      <c r="K5" s="381"/>
      <c r="L5" s="381"/>
      <c r="M5" s="381"/>
    </row>
    <row r="6" spans="1:13" ht="15.6">
      <c r="A6" s="164"/>
      <c r="B6" s="387" t="s">
        <v>1341</v>
      </c>
      <c r="C6" s="381"/>
      <c r="D6" s="355">
        <f>'Schedule 2_Balance Sheet'!C6</f>
        <v>45412</v>
      </c>
      <c r="E6" s="353"/>
      <c r="F6" s="353"/>
      <c r="G6" s="354"/>
      <c r="H6" s="381"/>
      <c r="I6" s="381"/>
      <c r="J6" s="381"/>
      <c r="K6" s="381"/>
      <c r="L6" s="381"/>
      <c r="M6" s="381"/>
    </row>
    <row r="7" spans="1:13" ht="15.6">
      <c r="A7" s="383"/>
      <c r="B7" s="162" t="s">
        <v>1342</v>
      </c>
      <c r="C7" s="381"/>
      <c r="D7" s="381"/>
      <c r="E7" s="381"/>
      <c r="F7" s="381"/>
      <c r="G7" s="381"/>
      <c r="H7" s="381"/>
      <c r="I7" s="381"/>
      <c r="J7" s="381"/>
      <c r="K7" s="381"/>
      <c r="L7" s="381"/>
      <c r="M7" s="381"/>
    </row>
    <row r="8" spans="1:13" ht="52.5" thickBot="1">
      <c r="A8" s="517" t="s">
        <v>1372</v>
      </c>
      <c r="B8" s="517" t="s">
        <v>1546</v>
      </c>
      <c r="C8" s="517" t="s">
        <v>1547</v>
      </c>
      <c r="D8" s="517" t="s">
        <v>1345</v>
      </c>
      <c r="E8" s="517" t="s">
        <v>1548</v>
      </c>
      <c r="F8" s="517" t="s">
        <v>1549</v>
      </c>
      <c r="G8" s="517" t="s">
        <v>1550</v>
      </c>
      <c r="H8" s="517" t="s">
        <v>1551</v>
      </c>
      <c r="I8" s="517" t="s">
        <v>1552</v>
      </c>
      <c r="J8" s="517" t="s">
        <v>1553</v>
      </c>
      <c r="K8" s="517" t="s">
        <v>482</v>
      </c>
      <c r="L8" s="517" t="s">
        <v>1554</v>
      </c>
      <c r="M8" s="517" t="s">
        <v>1555</v>
      </c>
    </row>
    <row r="9" spans="1:13">
      <c r="A9" s="929">
        <v>1</v>
      </c>
      <c r="B9" s="930"/>
      <c r="C9" s="931"/>
      <c r="D9" s="931"/>
      <c r="E9" s="932"/>
      <c r="F9" s="933"/>
      <c r="G9" s="933"/>
      <c r="H9" s="933"/>
      <c r="I9" s="933"/>
      <c r="J9" s="933"/>
      <c r="K9" s="933"/>
      <c r="L9" s="933"/>
      <c r="M9" s="934">
        <f t="shared" ref="M9:M72" si="0">SUM(F9:L9)</f>
        <v>0</v>
      </c>
    </row>
    <row r="10" spans="1:13">
      <c r="A10" s="384">
        <v>2</v>
      </c>
      <c r="B10" s="390"/>
      <c r="C10" s="391"/>
      <c r="D10" s="391"/>
      <c r="E10" s="392"/>
      <c r="F10" s="396"/>
      <c r="G10" s="396"/>
      <c r="H10" s="396"/>
      <c r="I10" s="396"/>
      <c r="J10" s="396"/>
      <c r="K10" s="396"/>
      <c r="L10" s="396"/>
      <c r="M10" s="388">
        <f t="shared" si="0"/>
        <v>0</v>
      </c>
    </row>
    <row r="11" spans="1:13">
      <c r="A11" s="384">
        <v>3</v>
      </c>
      <c r="B11" s="390"/>
      <c r="C11" s="391"/>
      <c r="D11" s="391"/>
      <c r="E11" s="392"/>
      <c r="F11" s="396"/>
      <c r="G11" s="396"/>
      <c r="H11" s="396"/>
      <c r="I11" s="396"/>
      <c r="J11" s="396"/>
      <c r="K11" s="396"/>
      <c r="L11" s="396"/>
      <c r="M11" s="388">
        <f t="shared" si="0"/>
        <v>0</v>
      </c>
    </row>
    <row r="12" spans="1:13">
      <c r="A12" s="384">
        <v>4</v>
      </c>
      <c r="B12" s="390"/>
      <c r="C12" s="391"/>
      <c r="D12" s="391"/>
      <c r="E12" s="392"/>
      <c r="F12" s="396"/>
      <c r="G12" s="396"/>
      <c r="H12" s="396"/>
      <c r="I12" s="396"/>
      <c r="J12" s="396"/>
      <c r="K12" s="396"/>
      <c r="L12" s="396"/>
      <c r="M12" s="388">
        <f t="shared" si="0"/>
        <v>0</v>
      </c>
    </row>
    <row r="13" spans="1:13">
      <c r="A13" s="384">
        <v>5</v>
      </c>
      <c r="B13" s="390"/>
      <c r="C13" s="391"/>
      <c r="D13" s="391"/>
      <c r="E13" s="392"/>
      <c r="F13" s="396"/>
      <c r="G13" s="396"/>
      <c r="H13" s="396"/>
      <c r="I13" s="396"/>
      <c r="J13" s="396"/>
      <c r="K13" s="396"/>
      <c r="L13" s="396"/>
      <c r="M13" s="388">
        <f t="shared" si="0"/>
        <v>0</v>
      </c>
    </row>
    <row r="14" spans="1:13">
      <c r="A14" s="384">
        <v>6</v>
      </c>
      <c r="B14" s="390"/>
      <c r="C14" s="391"/>
      <c r="D14" s="391"/>
      <c r="E14" s="392"/>
      <c r="F14" s="396"/>
      <c r="G14" s="396"/>
      <c r="H14" s="396"/>
      <c r="I14" s="396"/>
      <c r="J14" s="396"/>
      <c r="K14" s="396"/>
      <c r="L14" s="396"/>
      <c r="M14" s="388">
        <f t="shared" si="0"/>
        <v>0</v>
      </c>
    </row>
    <row r="15" spans="1:13">
      <c r="A15" s="384">
        <v>7</v>
      </c>
      <c r="B15" s="390"/>
      <c r="C15" s="391"/>
      <c r="D15" s="391"/>
      <c r="E15" s="392"/>
      <c r="F15" s="396"/>
      <c r="G15" s="396"/>
      <c r="H15" s="396"/>
      <c r="I15" s="396"/>
      <c r="J15" s="396"/>
      <c r="K15" s="396"/>
      <c r="L15" s="396"/>
      <c r="M15" s="388">
        <f t="shared" si="0"/>
        <v>0</v>
      </c>
    </row>
    <row r="16" spans="1:13">
      <c r="A16" s="384">
        <v>8</v>
      </c>
      <c r="B16" s="390"/>
      <c r="C16" s="391"/>
      <c r="D16" s="391"/>
      <c r="E16" s="392"/>
      <c r="F16" s="396"/>
      <c r="G16" s="396"/>
      <c r="H16" s="396"/>
      <c r="I16" s="396"/>
      <c r="J16" s="396"/>
      <c r="K16" s="396"/>
      <c r="L16" s="396"/>
      <c r="M16" s="388">
        <f t="shared" si="0"/>
        <v>0</v>
      </c>
    </row>
    <row r="17" spans="1:13">
      <c r="A17" s="384">
        <v>9</v>
      </c>
      <c r="B17" s="390"/>
      <c r="C17" s="391"/>
      <c r="D17" s="391"/>
      <c r="E17" s="392"/>
      <c r="F17" s="396"/>
      <c r="G17" s="396"/>
      <c r="H17" s="396"/>
      <c r="I17" s="396"/>
      <c r="J17" s="396"/>
      <c r="K17" s="396"/>
      <c r="L17" s="396"/>
      <c r="M17" s="388">
        <f t="shared" si="0"/>
        <v>0</v>
      </c>
    </row>
    <row r="18" spans="1:13">
      <c r="A18" s="384">
        <v>10</v>
      </c>
      <c r="B18" s="390"/>
      <c r="C18" s="391"/>
      <c r="D18" s="391"/>
      <c r="E18" s="392"/>
      <c r="F18" s="396"/>
      <c r="G18" s="396"/>
      <c r="H18" s="396"/>
      <c r="I18" s="396"/>
      <c r="J18" s="396"/>
      <c r="K18" s="396"/>
      <c r="L18" s="396"/>
      <c r="M18" s="388">
        <f t="shared" si="0"/>
        <v>0</v>
      </c>
    </row>
    <row r="19" spans="1:13">
      <c r="A19" s="384">
        <v>11</v>
      </c>
      <c r="B19" s="390"/>
      <c r="C19" s="391"/>
      <c r="D19" s="391"/>
      <c r="E19" s="392"/>
      <c r="F19" s="396"/>
      <c r="G19" s="396"/>
      <c r="H19" s="396"/>
      <c r="I19" s="396"/>
      <c r="J19" s="396"/>
      <c r="K19" s="396"/>
      <c r="L19" s="396"/>
      <c r="M19" s="388">
        <f t="shared" si="0"/>
        <v>0</v>
      </c>
    </row>
    <row r="20" spans="1:13">
      <c r="A20" s="384">
        <v>12</v>
      </c>
      <c r="B20" s="390"/>
      <c r="C20" s="391"/>
      <c r="D20" s="391"/>
      <c r="E20" s="392"/>
      <c r="F20" s="396"/>
      <c r="G20" s="396"/>
      <c r="H20" s="396"/>
      <c r="I20" s="396"/>
      <c r="J20" s="396"/>
      <c r="K20" s="396"/>
      <c r="L20" s="396"/>
      <c r="M20" s="388">
        <f t="shared" si="0"/>
        <v>0</v>
      </c>
    </row>
    <row r="21" spans="1:13">
      <c r="A21" s="384">
        <v>13</v>
      </c>
      <c r="B21" s="390"/>
      <c r="C21" s="391"/>
      <c r="D21" s="391"/>
      <c r="E21" s="392"/>
      <c r="F21" s="396"/>
      <c r="G21" s="396"/>
      <c r="H21" s="396"/>
      <c r="I21" s="396"/>
      <c r="J21" s="396"/>
      <c r="K21" s="396"/>
      <c r="L21" s="396"/>
      <c r="M21" s="388">
        <f t="shared" si="0"/>
        <v>0</v>
      </c>
    </row>
    <row r="22" spans="1:13">
      <c r="A22" s="384">
        <v>14</v>
      </c>
      <c r="B22" s="390"/>
      <c r="C22" s="391"/>
      <c r="D22" s="391"/>
      <c r="E22" s="392"/>
      <c r="F22" s="396"/>
      <c r="G22" s="396"/>
      <c r="H22" s="396"/>
      <c r="I22" s="396"/>
      <c r="J22" s="396"/>
      <c r="K22" s="396"/>
      <c r="L22" s="396"/>
      <c r="M22" s="388">
        <f t="shared" si="0"/>
        <v>0</v>
      </c>
    </row>
    <row r="23" spans="1:13">
      <c r="A23" s="384">
        <v>15</v>
      </c>
      <c r="B23" s="390"/>
      <c r="C23" s="391"/>
      <c r="D23" s="391"/>
      <c r="E23" s="392"/>
      <c r="F23" s="396"/>
      <c r="G23" s="396"/>
      <c r="H23" s="396"/>
      <c r="I23" s="396"/>
      <c r="J23" s="396"/>
      <c r="K23" s="396"/>
      <c r="L23" s="396"/>
      <c r="M23" s="388">
        <f t="shared" si="0"/>
        <v>0</v>
      </c>
    </row>
    <row r="24" spans="1:13">
      <c r="A24" s="384">
        <v>16</v>
      </c>
      <c r="B24" s="390"/>
      <c r="C24" s="391"/>
      <c r="D24" s="391"/>
      <c r="E24" s="392"/>
      <c r="F24" s="396"/>
      <c r="G24" s="396"/>
      <c r="H24" s="396"/>
      <c r="I24" s="396"/>
      <c r="J24" s="396"/>
      <c r="K24" s="396"/>
      <c r="L24" s="396"/>
      <c r="M24" s="388">
        <f t="shared" si="0"/>
        <v>0</v>
      </c>
    </row>
    <row r="25" spans="1:13">
      <c r="A25" s="384">
        <v>17</v>
      </c>
      <c r="B25" s="390"/>
      <c r="C25" s="391"/>
      <c r="D25" s="391"/>
      <c r="E25" s="392"/>
      <c r="F25" s="396"/>
      <c r="G25" s="396"/>
      <c r="H25" s="396"/>
      <c r="I25" s="396"/>
      <c r="J25" s="396"/>
      <c r="K25" s="396"/>
      <c r="L25" s="396"/>
      <c r="M25" s="388">
        <f t="shared" si="0"/>
        <v>0</v>
      </c>
    </row>
    <row r="26" spans="1:13">
      <c r="A26" s="384">
        <v>18</v>
      </c>
      <c r="B26" s="390"/>
      <c r="C26" s="391"/>
      <c r="D26" s="391"/>
      <c r="E26" s="392"/>
      <c r="F26" s="396"/>
      <c r="G26" s="396"/>
      <c r="H26" s="396"/>
      <c r="I26" s="396"/>
      <c r="J26" s="396"/>
      <c r="K26" s="396"/>
      <c r="L26" s="396"/>
      <c r="M26" s="388">
        <f t="shared" si="0"/>
        <v>0</v>
      </c>
    </row>
    <row r="27" spans="1:13">
      <c r="A27" s="384">
        <v>19</v>
      </c>
      <c r="B27" s="390"/>
      <c r="C27" s="391"/>
      <c r="D27" s="391"/>
      <c r="E27" s="392"/>
      <c r="F27" s="396"/>
      <c r="G27" s="396"/>
      <c r="H27" s="396"/>
      <c r="I27" s="396"/>
      <c r="J27" s="396"/>
      <c r="K27" s="396"/>
      <c r="L27" s="396"/>
      <c r="M27" s="388">
        <f t="shared" si="0"/>
        <v>0</v>
      </c>
    </row>
    <row r="28" spans="1:13">
      <c r="A28" s="384">
        <v>20</v>
      </c>
      <c r="B28" s="390"/>
      <c r="C28" s="391"/>
      <c r="D28" s="391"/>
      <c r="E28" s="392"/>
      <c r="F28" s="396"/>
      <c r="G28" s="396"/>
      <c r="H28" s="396"/>
      <c r="I28" s="396"/>
      <c r="J28" s="396"/>
      <c r="K28" s="396"/>
      <c r="L28" s="396"/>
      <c r="M28" s="388">
        <f t="shared" si="0"/>
        <v>0</v>
      </c>
    </row>
    <row r="29" spans="1:13">
      <c r="A29" s="384">
        <v>21</v>
      </c>
      <c r="B29" s="390"/>
      <c r="C29" s="391"/>
      <c r="D29" s="391"/>
      <c r="E29" s="392"/>
      <c r="F29" s="396"/>
      <c r="G29" s="396"/>
      <c r="H29" s="396"/>
      <c r="I29" s="396"/>
      <c r="J29" s="396"/>
      <c r="K29" s="396"/>
      <c r="L29" s="396"/>
      <c r="M29" s="388">
        <f t="shared" si="0"/>
        <v>0</v>
      </c>
    </row>
    <row r="30" spans="1:13">
      <c r="A30" s="384">
        <v>22</v>
      </c>
      <c r="B30" s="390"/>
      <c r="C30" s="391"/>
      <c r="D30" s="391"/>
      <c r="E30" s="392"/>
      <c r="F30" s="396"/>
      <c r="G30" s="396"/>
      <c r="H30" s="396"/>
      <c r="I30" s="396"/>
      <c r="J30" s="396"/>
      <c r="K30" s="396"/>
      <c r="L30" s="396"/>
      <c r="M30" s="388">
        <f t="shared" si="0"/>
        <v>0</v>
      </c>
    </row>
    <row r="31" spans="1:13">
      <c r="A31" s="384">
        <v>23</v>
      </c>
      <c r="B31" s="390"/>
      <c r="C31" s="391"/>
      <c r="D31" s="391"/>
      <c r="E31" s="392"/>
      <c r="F31" s="396"/>
      <c r="G31" s="396"/>
      <c r="H31" s="396"/>
      <c r="I31" s="396"/>
      <c r="J31" s="396"/>
      <c r="K31" s="396"/>
      <c r="L31" s="396"/>
      <c r="M31" s="388">
        <f t="shared" si="0"/>
        <v>0</v>
      </c>
    </row>
    <row r="32" spans="1:13">
      <c r="A32" s="384">
        <v>24</v>
      </c>
      <c r="B32" s="390"/>
      <c r="C32" s="391"/>
      <c r="D32" s="391"/>
      <c r="E32" s="392"/>
      <c r="F32" s="396"/>
      <c r="G32" s="396"/>
      <c r="H32" s="396"/>
      <c r="I32" s="396"/>
      <c r="J32" s="396"/>
      <c r="K32" s="396"/>
      <c r="L32" s="396"/>
      <c r="M32" s="388">
        <f t="shared" si="0"/>
        <v>0</v>
      </c>
    </row>
    <row r="33" spans="1:13">
      <c r="A33" s="384">
        <v>25</v>
      </c>
      <c r="B33" s="390"/>
      <c r="C33" s="391"/>
      <c r="D33" s="391"/>
      <c r="E33" s="392"/>
      <c r="F33" s="396"/>
      <c r="G33" s="396"/>
      <c r="H33" s="396"/>
      <c r="I33" s="396"/>
      <c r="J33" s="396"/>
      <c r="K33" s="396"/>
      <c r="L33" s="396"/>
      <c r="M33" s="388">
        <f t="shared" si="0"/>
        <v>0</v>
      </c>
    </row>
    <row r="34" spans="1:13">
      <c r="A34" s="384">
        <v>26</v>
      </c>
      <c r="B34" s="390"/>
      <c r="C34" s="391"/>
      <c r="D34" s="391"/>
      <c r="E34" s="392"/>
      <c r="F34" s="396"/>
      <c r="G34" s="396"/>
      <c r="H34" s="396"/>
      <c r="I34" s="396"/>
      <c r="J34" s="396"/>
      <c r="K34" s="396"/>
      <c r="L34" s="396"/>
      <c r="M34" s="388">
        <f t="shared" si="0"/>
        <v>0</v>
      </c>
    </row>
    <row r="35" spans="1:13">
      <c r="A35" s="384">
        <v>27</v>
      </c>
      <c r="B35" s="390"/>
      <c r="C35" s="391"/>
      <c r="D35" s="391"/>
      <c r="E35" s="392"/>
      <c r="F35" s="396"/>
      <c r="G35" s="396"/>
      <c r="H35" s="396"/>
      <c r="I35" s="396"/>
      <c r="J35" s="396"/>
      <c r="K35" s="396"/>
      <c r="L35" s="396"/>
      <c r="M35" s="388">
        <f t="shared" si="0"/>
        <v>0</v>
      </c>
    </row>
    <row r="36" spans="1:13">
      <c r="A36" s="384">
        <v>28</v>
      </c>
      <c r="B36" s="390"/>
      <c r="C36" s="391"/>
      <c r="D36" s="391"/>
      <c r="E36" s="392"/>
      <c r="F36" s="396"/>
      <c r="G36" s="396"/>
      <c r="H36" s="396"/>
      <c r="I36" s="396"/>
      <c r="J36" s="396"/>
      <c r="K36" s="396"/>
      <c r="L36" s="396"/>
      <c r="M36" s="388">
        <f t="shared" si="0"/>
        <v>0</v>
      </c>
    </row>
    <row r="37" spans="1:13">
      <c r="A37" s="384">
        <v>29</v>
      </c>
      <c r="B37" s="390"/>
      <c r="C37" s="391"/>
      <c r="D37" s="391"/>
      <c r="E37" s="392"/>
      <c r="F37" s="396"/>
      <c r="G37" s="396"/>
      <c r="H37" s="396"/>
      <c r="I37" s="396"/>
      <c r="J37" s="396"/>
      <c r="K37" s="396"/>
      <c r="L37" s="396"/>
      <c r="M37" s="388">
        <f t="shared" si="0"/>
        <v>0</v>
      </c>
    </row>
    <row r="38" spans="1:13">
      <c r="A38" s="384">
        <v>30</v>
      </c>
      <c r="B38" s="390"/>
      <c r="C38" s="391"/>
      <c r="D38" s="391"/>
      <c r="E38" s="392"/>
      <c r="F38" s="396"/>
      <c r="G38" s="396"/>
      <c r="H38" s="396"/>
      <c r="I38" s="396"/>
      <c r="J38" s="396"/>
      <c r="K38" s="396"/>
      <c r="L38" s="396"/>
      <c r="M38" s="388">
        <f t="shared" si="0"/>
        <v>0</v>
      </c>
    </row>
    <row r="39" spans="1:13">
      <c r="A39" s="384">
        <v>31</v>
      </c>
      <c r="B39" s="390"/>
      <c r="C39" s="391"/>
      <c r="D39" s="391"/>
      <c r="E39" s="392"/>
      <c r="F39" s="396"/>
      <c r="G39" s="396"/>
      <c r="H39" s="396"/>
      <c r="I39" s="396"/>
      <c r="J39" s="396"/>
      <c r="K39" s="396"/>
      <c r="L39" s="396"/>
      <c r="M39" s="388">
        <f t="shared" si="0"/>
        <v>0</v>
      </c>
    </row>
    <row r="40" spans="1:13">
      <c r="A40" s="384">
        <v>32</v>
      </c>
      <c r="B40" s="390"/>
      <c r="C40" s="391"/>
      <c r="D40" s="391"/>
      <c r="E40" s="392"/>
      <c r="F40" s="396"/>
      <c r="G40" s="396"/>
      <c r="H40" s="396"/>
      <c r="I40" s="396"/>
      <c r="J40" s="396"/>
      <c r="K40" s="396"/>
      <c r="L40" s="396"/>
      <c r="M40" s="388">
        <f t="shared" si="0"/>
        <v>0</v>
      </c>
    </row>
    <row r="41" spans="1:13">
      <c r="A41" s="384">
        <v>33</v>
      </c>
      <c r="B41" s="390"/>
      <c r="C41" s="391"/>
      <c r="D41" s="391"/>
      <c r="E41" s="392"/>
      <c r="F41" s="396"/>
      <c r="G41" s="396"/>
      <c r="H41" s="396"/>
      <c r="I41" s="396"/>
      <c r="J41" s="396"/>
      <c r="K41" s="396"/>
      <c r="L41" s="396"/>
      <c r="M41" s="388">
        <f t="shared" si="0"/>
        <v>0</v>
      </c>
    </row>
    <row r="42" spans="1:13">
      <c r="A42" s="384">
        <v>34</v>
      </c>
      <c r="B42" s="390"/>
      <c r="C42" s="391"/>
      <c r="D42" s="391"/>
      <c r="E42" s="392"/>
      <c r="F42" s="396"/>
      <c r="G42" s="396"/>
      <c r="H42" s="396"/>
      <c r="I42" s="396"/>
      <c r="J42" s="396"/>
      <c r="K42" s="396"/>
      <c r="L42" s="396"/>
      <c r="M42" s="388">
        <f t="shared" si="0"/>
        <v>0</v>
      </c>
    </row>
    <row r="43" spans="1:13">
      <c r="A43" s="384">
        <v>35</v>
      </c>
      <c r="B43" s="390"/>
      <c r="C43" s="391"/>
      <c r="D43" s="391"/>
      <c r="E43" s="392"/>
      <c r="F43" s="396"/>
      <c r="G43" s="396"/>
      <c r="H43" s="396"/>
      <c r="I43" s="396"/>
      <c r="J43" s="396"/>
      <c r="K43" s="396"/>
      <c r="L43" s="396"/>
      <c r="M43" s="388">
        <f t="shared" si="0"/>
        <v>0</v>
      </c>
    </row>
    <row r="44" spans="1:13">
      <c r="A44" s="384">
        <v>36</v>
      </c>
      <c r="B44" s="390"/>
      <c r="C44" s="391"/>
      <c r="D44" s="391"/>
      <c r="E44" s="392"/>
      <c r="F44" s="396"/>
      <c r="G44" s="396"/>
      <c r="H44" s="396"/>
      <c r="I44" s="396"/>
      <c r="J44" s="396"/>
      <c r="K44" s="396"/>
      <c r="L44" s="396"/>
      <c r="M44" s="388">
        <f t="shared" si="0"/>
        <v>0</v>
      </c>
    </row>
    <row r="45" spans="1:13">
      <c r="A45" s="384">
        <v>37</v>
      </c>
      <c r="B45" s="390"/>
      <c r="C45" s="391"/>
      <c r="D45" s="391"/>
      <c r="E45" s="392"/>
      <c r="F45" s="396"/>
      <c r="G45" s="396"/>
      <c r="H45" s="396"/>
      <c r="I45" s="396"/>
      <c r="J45" s="396"/>
      <c r="K45" s="396"/>
      <c r="L45" s="396"/>
      <c r="M45" s="388">
        <f t="shared" si="0"/>
        <v>0</v>
      </c>
    </row>
    <row r="46" spans="1:13">
      <c r="A46" s="384">
        <v>38</v>
      </c>
      <c r="B46" s="390"/>
      <c r="C46" s="391"/>
      <c r="D46" s="391"/>
      <c r="E46" s="392"/>
      <c r="F46" s="396"/>
      <c r="G46" s="396"/>
      <c r="H46" s="396"/>
      <c r="I46" s="396"/>
      <c r="J46" s="396"/>
      <c r="K46" s="396"/>
      <c r="L46" s="396"/>
      <c r="M46" s="388">
        <f t="shared" si="0"/>
        <v>0</v>
      </c>
    </row>
    <row r="47" spans="1:13">
      <c r="A47" s="384">
        <v>39</v>
      </c>
      <c r="B47" s="390"/>
      <c r="C47" s="391"/>
      <c r="D47" s="391"/>
      <c r="E47" s="392"/>
      <c r="F47" s="396"/>
      <c r="G47" s="396"/>
      <c r="H47" s="396"/>
      <c r="I47" s="396"/>
      <c r="J47" s="396"/>
      <c r="K47" s="396"/>
      <c r="L47" s="396"/>
      <c r="M47" s="388">
        <f t="shared" si="0"/>
        <v>0</v>
      </c>
    </row>
    <row r="48" spans="1:13">
      <c r="A48" s="384">
        <v>40</v>
      </c>
      <c r="B48" s="390"/>
      <c r="C48" s="391"/>
      <c r="D48" s="391"/>
      <c r="E48" s="392"/>
      <c r="F48" s="396"/>
      <c r="G48" s="396"/>
      <c r="H48" s="396"/>
      <c r="I48" s="396"/>
      <c r="J48" s="396"/>
      <c r="K48" s="396"/>
      <c r="L48" s="396"/>
      <c r="M48" s="388">
        <f t="shared" si="0"/>
        <v>0</v>
      </c>
    </row>
    <row r="49" spans="1:13">
      <c r="A49" s="384">
        <v>41</v>
      </c>
      <c r="B49" s="390"/>
      <c r="C49" s="391"/>
      <c r="D49" s="391"/>
      <c r="E49" s="392"/>
      <c r="F49" s="396"/>
      <c r="G49" s="396"/>
      <c r="H49" s="396"/>
      <c r="I49" s="396"/>
      <c r="J49" s="396"/>
      <c r="K49" s="396"/>
      <c r="L49" s="396"/>
      <c r="M49" s="388">
        <f t="shared" si="0"/>
        <v>0</v>
      </c>
    </row>
    <row r="50" spans="1:13">
      <c r="A50" s="384">
        <v>42</v>
      </c>
      <c r="B50" s="390"/>
      <c r="C50" s="391"/>
      <c r="D50" s="391"/>
      <c r="E50" s="392"/>
      <c r="F50" s="396"/>
      <c r="G50" s="396"/>
      <c r="H50" s="396"/>
      <c r="I50" s="396"/>
      <c r="J50" s="396"/>
      <c r="K50" s="396"/>
      <c r="L50" s="396"/>
      <c r="M50" s="388">
        <f t="shared" si="0"/>
        <v>0</v>
      </c>
    </row>
    <row r="51" spans="1:13">
      <c r="A51" s="384">
        <v>43</v>
      </c>
      <c r="B51" s="390"/>
      <c r="C51" s="391"/>
      <c r="D51" s="391"/>
      <c r="E51" s="392"/>
      <c r="F51" s="396"/>
      <c r="G51" s="396"/>
      <c r="H51" s="396"/>
      <c r="I51" s="396"/>
      <c r="J51" s="396"/>
      <c r="K51" s="396"/>
      <c r="L51" s="396"/>
      <c r="M51" s="388">
        <f t="shared" si="0"/>
        <v>0</v>
      </c>
    </row>
    <row r="52" spans="1:13">
      <c r="A52" s="384">
        <v>44</v>
      </c>
      <c r="B52" s="390"/>
      <c r="C52" s="391"/>
      <c r="D52" s="391"/>
      <c r="E52" s="392"/>
      <c r="F52" s="396"/>
      <c r="G52" s="396"/>
      <c r="H52" s="396"/>
      <c r="I52" s="396"/>
      <c r="J52" s="396"/>
      <c r="K52" s="396"/>
      <c r="L52" s="396"/>
      <c r="M52" s="388">
        <f t="shared" si="0"/>
        <v>0</v>
      </c>
    </row>
    <row r="53" spans="1:13">
      <c r="A53" s="384">
        <v>45</v>
      </c>
      <c r="B53" s="390"/>
      <c r="C53" s="391"/>
      <c r="D53" s="391"/>
      <c r="E53" s="392"/>
      <c r="F53" s="396"/>
      <c r="G53" s="396"/>
      <c r="H53" s="396"/>
      <c r="I53" s="396"/>
      <c r="J53" s="396"/>
      <c r="K53" s="396"/>
      <c r="L53" s="396"/>
      <c r="M53" s="388">
        <f t="shared" si="0"/>
        <v>0</v>
      </c>
    </row>
    <row r="54" spans="1:13">
      <c r="A54" s="384">
        <v>46</v>
      </c>
      <c r="B54" s="390"/>
      <c r="C54" s="391"/>
      <c r="D54" s="391"/>
      <c r="E54" s="392"/>
      <c r="F54" s="396"/>
      <c r="G54" s="396"/>
      <c r="H54" s="396"/>
      <c r="I54" s="396"/>
      <c r="J54" s="396"/>
      <c r="K54" s="396"/>
      <c r="L54" s="396"/>
      <c r="M54" s="388">
        <f t="shared" si="0"/>
        <v>0</v>
      </c>
    </row>
    <row r="55" spans="1:13">
      <c r="A55" s="384">
        <v>47</v>
      </c>
      <c r="B55" s="390"/>
      <c r="C55" s="391"/>
      <c r="D55" s="391"/>
      <c r="E55" s="392"/>
      <c r="F55" s="396"/>
      <c r="G55" s="396"/>
      <c r="H55" s="396"/>
      <c r="I55" s="396"/>
      <c r="J55" s="396"/>
      <c r="K55" s="396"/>
      <c r="L55" s="396"/>
      <c r="M55" s="388">
        <f t="shared" si="0"/>
        <v>0</v>
      </c>
    </row>
    <row r="56" spans="1:13">
      <c r="A56" s="384">
        <v>48</v>
      </c>
      <c r="B56" s="390"/>
      <c r="C56" s="391"/>
      <c r="D56" s="391"/>
      <c r="E56" s="392"/>
      <c r="F56" s="396"/>
      <c r="G56" s="396"/>
      <c r="H56" s="396"/>
      <c r="I56" s="396"/>
      <c r="J56" s="396"/>
      <c r="K56" s="396"/>
      <c r="L56" s="396"/>
      <c r="M56" s="388">
        <f t="shared" si="0"/>
        <v>0</v>
      </c>
    </row>
    <row r="57" spans="1:13">
      <c r="A57" s="384">
        <v>49</v>
      </c>
      <c r="B57" s="390"/>
      <c r="C57" s="391"/>
      <c r="D57" s="391"/>
      <c r="E57" s="392"/>
      <c r="F57" s="396"/>
      <c r="G57" s="396"/>
      <c r="H57" s="396"/>
      <c r="I57" s="396"/>
      <c r="J57" s="396"/>
      <c r="K57" s="396"/>
      <c r="L57" s="396"/>
      <c r="M57" s="388">
        <f t="shared" si="0"/>
        <v>0</v>
      </c>
    </row>
    <row r="58" spans="1:13">
      <c r="A58" s="384">
        <v>50</v>
      </c>
      <c r="B58" s="390"/>
      <c r="C58" s="391"/>
      <c r="D58" s="391"/>
      <c r="E58" s="392"/>
      <c r="F58" s="396"/>
      <c r="G58" s="396"/>
      <c r="H58" s="396"/>
      <c r="I58" s="396"/>
      <c r="J58" s="396"/>
      <c r="K58" s="396"/>
      <c r="L58" s="396"/>
      <c r="M58" s="388">
        <f t="shared" si="0"/>
        <v>0</v>
      </c>
    </row>
    <row r="59" spans="1:13">
      <c r="A59" s="384">
        <v>51</v>
      </c>
      <c r="B59" s="390"/>
      <c r="C59" s="391"/>
      <c r="D59" s="391"/>
      <c r="E59" s="392"/>
      <c r="F59" s="396"/>
      <c r="G59" s="396"/>
      <c r="H59" s="396"/>
      <c r="I59" s="396"/>
      <c r="J59" s="396"/>
      <c r="K59" s="396"/>
      <c r="L59" s="396"/>
      <c r="M59" s="388">
        <f t="shared" si="0"/>
        <v>0</v>
      </c>
    </row>
    <row r="60" spans="1:13">
      <c r="A60" s="384">
        <v>52</v>
      </c>
      <c r="B60" s="390"/>
      <c r="C60" s="391"/>
      <c r="D60" s="391"/>
      <c r="E60" s="392"/>
      <c r="F60" s="396"/>
      <c r="G60" s="396"/>
      <c r="H60" s="396"/>
      <c r="I60" s="396"/>
      <c r="J60" s="396"/>
      <c r="K60" s="396"/>
      <c r="L60" s="396"/>
      <c r="M60" s="388">
        <f t="shared" si="0"/>
        <v>0</v>
      </c>
    </row>
    <row r="61" spans="1:13">
      <c r="A61" s="384">
        <v>53</v>
      </c>
      <c r="B61" s="390"/>
      <c r="C61" s="391"/>
      <c r="D61" s="391"/>
      <c r="E61" s="392"/>
      <c r="F61" s="396"/>
      <c r="G61" s="396"/>
      <c r="H61" s="396"/>
      <c r="I61" s="396"/>
      <c r="J61" s="396"/>
      <c r="K61" s="396"/>
      <c r="L61" s="396"/>
      <c r="M61" s="388">
        <f t="shared" si="0"/>
        <v>0</v>
      </c>
    </row>
    <row r="62" spans="1:13">
      <c r="A62" s="384">
        <v>54</v>
      </c>
      <c r="B62" s="390"/>
      <c r="C62" s="391"/>
      <c r="D62" s="391"/>
      <c r="E62" s="392"/>
      <c r="F62" s="396"/>
      <c r="G62" s="396"/>
      <c r="H62" s="396"/>
      <c r="I62" s="396"/>
      <c r="J62" s="396"/>
      <c r="K62" s="396"/>
      <c r="L62" s="396"/>
      <c r="M62" s="388">
        <f t="shared" si="0"/>
        <v>0</v>
      </c>
    </row>
    <row r="63" spans="1:13">
      <c r="A63" s="384">
        <v>55</v>
      </c>
      <c r="B63" s="390"/>
      <c r="C63" s="391"/>
      <c r="D63" s="391"/>
      <c r="E63" s="392"/>
      <c r="F63" s="396"/>
      <c r="G63" s="396"/>
      <c r="H63" s="396"/>
      <c r="I63" s="396"/>
      <c r="J63" s="396"/>
      <c r="K63" s="396"/>
      <c r="L63" s="396"/>
      <c r="M63" s="388">
        <f t="shared" si="0"/>
        <v>0</v>
      </c>
    </row>
    <row r="64" spans="1:13">
      <c r="A64" s="384">
        <v>56</v>
      </c>
      <c r="B64" s="390"/>
      <c r="C64" s="391"/>
      <c r="D64" s="391"/>
      <c r="E64" s="392"/>
      <c r="F64" s="396"/>
      <c r="G64" s="396"/>
      <c r="H64" s="396"/>
      <c r="I64" s="396"/>
      <c r="J64" s="396"/>
      <c r="K64" s="396"/>
      <c r="L64" s="396"/>
      <c r="M64" s="388">
        <f t="shared" si="0"/>
        <v>0</v>
      </c>
    </row>
    <row r="65" spans="1:13">
      <c r="A65" s="384">
        <v>57</v>
      </c>
      <c r="B65" s="390"/>
      <c r="C65" s="391"/>
      <c r="D65" s="391"/>
      <c r="E65" s="392"/>
      <c r="F65" s="396"/>
      <c r="G65" s="396"/>
      <c r="H65" s="396"/>
      <c r="I65" s="396"/>
      <c r="J65" s="396"/>
      <c r="K65" s="396"/>
      <c r="L65" s="396"/>
      <c r="M65" s="388">
        <f t="shared" si="0"/>
        <v>0</v>
      </c>
    </row>
    <row r="66" spans="1:13">
      <c r="A66" s="384">
        <v>58</v>
      </c>
      <c r="B66" s="390"/>
      <c r="C66" s="391"/>
      <c r="D66" s="391"/>
      <c r="E66" s="392"/>
      <c r="F66" s="396"/>
      <c r="G66" s="396"/>
      <c r="H66" s="396"/>
      <c r="I66" s="396"/>
      <c r="J66" s="396"/>
      <c r="K66" s="396"/>
      <c r="L66" s="396"/>
      <c r="M66" s="388">
        <f t="shared" si="0"/>
        <v>0</v>
      </c>
    </row>
    <row r="67" spans="1:13">
      <c r="A67" s="384">
        <v>59</v>
      </c>
      <c r="B67" s="390"/>
      <c r="C67" s="391"/>
      <c r="D67" s="391"/>
      <c r="E67" s="392"/>
      <c r="F67" s="396"/>
      <c r="G67" s="396"/>
      <c r="H67" s="396"/>
      <c r="I67" s="396"/>
      <c r="J67" s="396"/>
      <c r="K67" s="396"/>
      <c r="L67" s="396"/>
      <c r="M67" s="388">
        <f t="shared" si="0"/>
        <v>0</v>
      </c>
    </row>
    <row r="68" spans="1:13">
      <c r="A68" s="384">
        <v>60</v>
      </c>
      <c r="B68" s="390"/>
      <c r="C68" s="391"/>
      <c r="D68" s="391"/>
      <c r="E68" s="392"/>
      <c r="F68" s="396"/>
      <c r="G68" s="396"/>
      <c r="H68" s="396"/>
      <c r="I68" s="396"/>
      <c r="J68" s="396"/>
      <c r="K68" s="396"/>
      <c r="L68" s="396"/>
      <c r="M68" s="388">
        <f t="shared" si="0"/>
        <v>0</v>
      </c>
    </row>
    <row r="69" spans="1:13">
      <c r="A69" s="384">
        <v>61</v>
      </c>
      <c r="B69" s="390"/>
      <c r="C69" s="391"/>
      <c r="D69" s="391"/>
      <c r="E69" s="392"/>
      <c r="F69" s="396"/>
      <c r="G69" s="396"/>
      <c r="H69" s="396"/>
      <c r="I69" s="396"/>
      <c r="J69" s="396"/>
      <c r="K69" s="396"/>
      <c r="L69" s="396"/>
      <c r="M69" s="388">
        <f t="shared" si="0"/>
        <v>0</v>
      </c>
    </row>
    <row r="70" spans="1:13">
      <c r="A70" s="384">
        <v>62</v>
      </c>
      <c r="B70" s="390"/>
      <c r="C70" s="391"/>
      <c r="D70" s="391"/>
      <c r="E70" s="392"/>
      <c r="F70" s="396"/>
      <c r="G70" s="396"/>
      <c r="H70" s="396"/>
      <c r="I70" s="396"/>
      <c r="J70" s="396"/>
      <c r="K70" s="396"/>
      <c r="L70" s="396"/>
      <c r="M70" s="388">
        <f t="shared" si="0"/>
        <v>0</v>
      </c>
    </row>
    <row r="71" spans="1:13">
      <c r="A71" s="384">
        <v>63</v>
      </c>
      <c r="B71" s="390"/>
      <c r="C71" s="391"/>
      <c r="D71" s="391"/>
      <c r="E71" s="392"/>
      <c r="F71" s="396"/>
      <c r="G71" s="396"/>
      <c r="H71" s="396"/>
      <c r="I71" s="396"/>
      <c r="J71" s="396"/>
      <c r="K71" s="396"/>
      <c r="L71" s="396"/>
      <c r="M71" s="388">
        <f t="shared" si="0"/>
        <v>0</v>
      </c>
    </row>
    <row r="72" spans="1:13">
      <c r="A72" s="384">
        <v>64</v>
      </c>
      <c r="B72" s="390"/>
      <c r="C72" s="391"/>
      <c r="D72" s="391"/>
      <c r="E72" s="392"/>
      <c r="F72" s="396"/>
      <c r="G72" s="396"/>
      <c r="H72" s="396"/>
      <c r="I72" s="396"/>
      <c r="J72" s="396"/>
      <c r="K72" s="396"/>
      <c r="L72" s="396"/>
      <c r="M72" s="388">
        <f t="shared" si="0"/>
        <v>0</v>
      </c>
    </row>
    <row r="73" spans="1:13">
      <c r="A73" s="384">
        <v>65</v>
      </c>
      <c r="B73" s="390"/>
      <c r="C73" s="391"/>
      <c r="D73" s="391"/>
      <c r="E73" s="392"/>
      <c r="F73" s="396"/>
      <c r="G73" s="396"/>
      <c r="H73" s="396"/>
      <c r="I73" s="396"/>
      <c r="J73" s="396"/>
      <c r="K73" s="396"/>
      <c r="L73" s="396"/>
      <c r="M73" s="388">
        <f t="shared" ref="M73:M98" si="1">SUM(F73:L73)</f>
        <v>0</v>
      </c>
    </row>
    <row r="74" spans="1:13">
      <c r="A74" s="384">
        <v>66</v>
      </c>
      <c r="B74" s="390"/>
      <c r="C74" s="391"/>
      <c r="D74" s="391"/>
      <c r="E74" s="392"/>
      <c r="F74" s="396"/>
      <c r="G74" s="396"/>
      <c r="H74" s="396"/>
      <c r="I74" s="396"/>
      <c r="J74" s="396"/>
      <c r="K74" s="396"/>
      <c r="L74" s="396"/>
      <c r="M74" s="388">
        <f t="shared" si="1"/>
        <v>0</v>
      </c>
    </row>
    <row r="75" spans="1:13">
      <c r="A75" s="384">
        <v>67</v>
      </c>
      <c r="B75" s="390"/>
      <c r="C75" s="391"/>
      <c r="D75" s="391"/>
      <c r="E75" s="392"/>
      <c r="F75" s="396"/>
      <c r="G75" s="396"/>
      <c r="H75" s="396"/>
      <c r="I75" s="396"/>
      <c r="J75" s="396"/>
      <c r="K75" s="396"/>
      <c r="L75" s="396"/>
      <c r="M75" s="388">
        <f t="shared" si="1"/>
        <v>0</v>
      </c>
    </row>
    <row r="76" spans="1:13">
      <c r="A76" s="384">
        <v>68</v>
      </c>
      <c r="B76" s="390"/>
      <c r="C76" s="391"/>
      <c r="D76" s="391"/>
      <c r="E76" s="392"/>
      <c r="F76" s="396"/>
      <c r="G76" s="396"/>
      <c r="H76" s="396"/>
      <c r="I76" s="396"/>
      <c r="J76" s="396"/>
      <c r="K76" s="396"/>
      <c r="L76" s="396"/>
      <c r="M76" s="388">
        <f t="shared" si="1"/>
        <v>0</v>
      </c>
    </row>
    <row r="77" spans="1:13">
      <c r="A77" s="384">
        <v>69</v>
      </c>
      <c r="B77" s="390"/>
      <c r="C77" s="391"/>
      <c r="D77" s="391"/>
      <c r="E77" s="392"/>
      <c r="F77" s="396"/>
      <c r="G77" s="396"/>
      <c r="H77" s="396"/>
      <c r="I77" s="396"/>
      <c r="J77" s="396"/>
      <c r="K77" s="396"/>
      <c r="L77" s="396"/>
      <c r="M77" s="388">
        <f t="shared" si="1"/>
        <v>0</v>
      </c>
    </row>
    <row r="78" spans="1:13">
      <c r="A78" s="384">
        <v>70</v>
      </c>
      <c r="B78" s="390"/>
      <c r="C78" s="391"/>
      <c r="D78" s="391"/>
      <c r="E78" s="392"/>
      <c r="F78" s="396"/>
      <c r="G78" s="396"/>
      <c r="H78" s="396"/>
      <c r="I78" s="396"/>
      <c r="J78" s="396"/>
      <c r="K78" s="396"/>
      <c r="L78" s="396"/>
      <c r="M78" s="388">
        <f t="shared" si="1"/>
        <v>0</v>
      </c>
    </row>
    <row r="79" spans="1:13">
      <c r="A79" s="384">
        <v>71</v>
      </c>
      <c r="B79" s="390"/>
      <c r="C79" s="391"/>
      <c r="D79" s="391"/>
      <c r="E79" s="392"/>
      <c r="F79" s="396"/>
      <c r="G79" s="396"/>
      <c r="H79" s="396"/>
      <c r="I79" s="396"/>
      <c r="J79" s="396"/>
      <c r="K79" s="396"/>
      <c r="L79" s="396"/>
      <c r="M79" s="388">
        <f t="shared" si="1"/>
        <v>0</v>
      </c>
    </row>
    <row r="80" spans="1:13">
      <c r="A80" s="384">
        <v>72</v>
      </c>
      <c r="B80" s="390"/>
      <c r="C80" s="391"/>
      <c r="D80" s="391"/>
      <c r="E80" s="392"/>
      <c r="F80" s="396"/>
      <c r="G80" s="396"/>
      <c r="H80" s="396"/>
      <c r="I80" s="396"/>
      <c r="J80" s="396"/>
      <c r="K80" s="396"/>
      <c r="L80" s="396"/>
      <c r="M80" s="388">
        <f t="shared" si="1"/>
        <v>0</v>
      </c>
    </row>
    <row r="81" spans="1:13">
      <c r="A81" s="384">
        <v>73</v>
      </c>
      <c r="B81" s="390"/>
      <c r="C81" s="391"/>
      <c r="D81" s="391"/>
      <c r="E81" s="392"/>
      <c r="F81" s="396"/>
      <c r="G81" s="396"/>
      <c r="H81" s="396"/>
      <c r="I81" s="396"/>
      <c r="J81" s="396"/>
      <c r="K81" s="396"/>
      <c r="L81" s="396"/>
      <c r="M81" s="388">
        <f t="shared" si="1"/>
        <v>0</v>
      </c>
    </row>
    <row r="82" spans="1:13">
      <c r="A82" s="384">
        <v>74</v>
      </c>
      <c r="B82" s="390"/>
      <c r="C82" s="391"/>
      <c r="D82" s="391"/>
      <c r="E82" s="392"/>
      <c r="F82" s="396"/>
      <c r="G82" s="396"/>
      <c r="H82" s="396"/>
      <c r="I82" s="396"/>
      <c r="J82" s="396"/>
      <c r="K82" s="396"/>
      <c r="L82" s="396"/>
      <c r="M82" s="388">
        <f t="shared" si="1"/>
        <v>0</v>
      </c>
    </row>
    <row r="83" spans="1:13">
      <c r="A83" s="384">
        <v>75</v>
      </c>
      <c r="B83" s="390"/>
      <c r="C83" s="391"/>
      <c r="D83" s="391"/>
      <c r="E83" s="392"/>
      <c r="F83" s="396"/>
      <c r="G83" s="396"/>
      <c r="H83" s="396"/>
      <c r="I83" s="396"/>
      <c r="J83" s="396"/>
      <c r="K83" s="396"/>
      <c r="L83" s="396"/>
      <c r="M83" s="388">
        <f t="shared" si="1"/>
        <v>0</v>
      </c>
    </row>
    <row r="84" spans="1:13">
      <c r="A84" s="384">
        <v>76</v>
      </c>
      <c r="B84" s="390"/>
      <c r="C84" s="391"/>
      <c r="D84" s="391"/>
      <c r="E84" s="392"/>
      <c r="F84" s="396"/>
      <c r="G84" s="396"/>
      <c r="H84" s="396"/>
      <c r="I84" s="396"/>
      <c r="J84" s="396"/>
      <c r="K84" s="396"/>
      <c r="L84" s="396"/>
      <c r="M84" s="388">
        <f t="shared" si="1"/>
        <v>0</v>
      </c>
    </row>
    <row r="85" spans="1:13">
      <c r="A85" s="384">
        <v>77</v>
      </c>
      <c r="B85" s="390"/>
      <c r="C85" s="391"/>
      <c r="D85" s="391"/>
      <c r="E85" s="392"/>
      <c r="F85" s="396"/>
      <c r="G85" s="396"/>
      <c r="H85" s="396"/>
      <c r="I85" s="396"/>
      <c r="J85" s="396"/>
      <c r="K85" s="396"/>
      <c r="L85" s="396"/>
      <c r="M85" s="388">
        <f t="shared" si="1"/>
        <v>0</v>
      </c>
    </row>
    <row r="86" spans="1:13">
      <c r="A86" s="384">
        <v>78</v>
      </c>
      <c r="B86" s="390"/>
      <c r="C86" s="391"/>
      <c r="D86" s="391"/>
      <c r="E86" s="392"/>
      <c r="F86" s="396"/>
      <c r="G86" s="396"/>
      <c r="H86" s="396"/>
      <c r="I86" s="396"/>
      <c r="J86" s="396"/>
      <c r="K86" s="396"/>
      <c r="L86" s="396"/>
      <c r="M86" s="388">
        <f t="shared" si="1"/>
        <v>0</v>
      </c>
    </row>
    <row r="87" spans="1:13">
      <c r="A87" s="384">
        <v>79</v>
      </c>
      <c r="B87" s="390"/>
      <c r="C87" s="391"/>
      <c r="D87" s="391"/>
      <c r="E87" s="392"/>
      <c r="F87" s="396"/>
      <c r="G87" s="396"/>
      <c r="H87" s="396"/>
      <c r="I87" s="396"/>
      <c r="J87" s="396"/>
      <c r="K87" s="396"/>
      <c r="L87" s="396"/>
      <c r="M87" s="388">
        <f t="shared" si="1"/>
        <v>0</v>
      </c>
    </row>
    <row r="88" spans="1:13">
      <c r="A88" s="384">
        <v>80</v>
      </c>
      <c r="B88" s="390"/>
      <c r="C88" s="391"/>
      <c r="D88" s="391"/>
      <c r="E88" s="392"/>
      <c r="F88" s="396"/>
      <c r="G88" s="396"/>
      <c r="H88" s="396"/>
      <c r="I88" s="396"/>
      <c r="J88" s="396"/>
      <c r="K88" s="396"/>
      <c r="L88" s="396"/>
      <c r="M88" s="388">
        <f t="shared" si="1"/>
        <v>0</v>
      </c>
    </row>
    <row r="89" spans="1:13">
      <c r="A89" s="384">
        <v>81</v>
      </c>
      <c r="B89" s="390"/>
      <c r="C89" s="391"/>
      <c r="D89" s="391"/>
      <c r="E89" s="392"/>
      <c r="F89" s="396"/>
      <c r="G89" s="396"/>
      <c r="H89" s="396"/>
      <c r="I89" s="396"/>
      <c r="J89" s="396"/>
      <c r="K89" s="396"/>
      <c r="L89" s="396"/>
      <c r="M89" s="388">
        <f t="shared" si="1"/>
        <v>0</v>
      </c>
    </row>
    <row r="90" spans="1:13">
      <c r="A90" s="384">
        <v>82</v>
      </c>
      <c r="B90" s="390"/>
      <c r="C90" s="391"/>
      <c r="D90" s="391"/>
      <c r="E90" s="392"/>
      <c r="F90" s="396"/>
      <c r="G90" s="396"/>
      <c r="H90" s="396"/>
      <c r="I90" s="396"/>
      <c r="J90" s="396"/>
      <c r="K90" s="396"/>
      <c r="L90" s="396"/>
      <c r="M90" s="388">
        <f t="shared" si="1"/>
        <v>0</v>
      </c>
    </row>
    <row r="91" spans="1:13">
      <c r="A91" s="384">
        <v>83</v>
      </c>
      <c r="B91" s="390"/>
      <c r="C91" s="391"/>
      <c r="D91" s="391"/>
      <c r="E91" s="392"/>
      <c r="F91" s="396"/>
      <c r="G91" s="396"/>
      <c r="H91" s="396"/>
      <c r="I91" s="396"/>
      <c r="J91" s="396"/>
      <c r="K91" s="396"/>
      <c r="L91" s="396"/>
      <c r="M91" s="388">
        <f t="shared" si="1"/>
        <v>0</v>
      </c>
    </row>
    <row r="92" spans="1:13">
      <c r="A92" s="384">
        <v>84</v>
      </c>
      <c r="B92" s="390"/>
      <c r="C92" s="391"/>
      <c r="D92" s="391"/>
      <c r="E92" s="392"/>
      <c r="F92" s="396"/>
      <c r="G92" s="396"/>
      <c r="H92" s="396"/>
      <c r="I92" s="396"/>
      <c r="J92" s="396"/>
      <c r="K92" s="396"/>
      <c r="L92" s="396"/>
      <c r="M92" s="388">
        <f t="shared" si="1"/>
        <v>0</v>
      </c>
    </row>
    <row r="93" spans="1:13">
      <c r="A93" s="384">
        <v>85</v>
      </c>
      <c r="B93" s="390"/>
      <c r="C93" s="391"/>
      <c r="D93" s="391"/>
      <c r="E93" s="392"/>
      <c r="F93" s="396"/>
      <c r="G93" s="396"/>
      <c r="H93" s="396"/>
      <c r="I93" s="396"/>
      <c r="J93" s="396"/>
      <c r="K93" s="396"/>
      <c r="L93" s="396"/>
      <c r="M93" s="388">
        <f t="shared" si="1"/>
        <v>0</v>
      </c>
    </row>
    <row r="94" spans="1:13">
      <c r="A94" s="384">
        <v>86</v>
      </c>
      <c r="B94" s="390"/>
      <c r="C94" s="391"/>
      <c r="D94" s="391"/>
      <c r="E94" s="392"/>
      <c r="F94" s="396"/>
      <c r="G94" s="396"/>
      <c r="H94" s="396"/>
      <c r="I94" s="396"/>
      <c r="J94" s="396"/>
      <c r="K94" s="396"/>
      <c r="L94" s="396"/>
      <c r="M94" s="388">
        <f t="shared" si="1"/>
        <v>0</v>
      </c>
    </row>
    <row r="95" spans="1:13">
      <c r="A95" s="384">
        <v>87</v>
      </c>
      <c r="B95" s="390"/>
      <c r="C95" s="391"/>
      <c r="D95" s="391"/>
      <c r="E95" s="392"/>
      <c r="F95" s="396"/>
      <c r="G95" s="396"/>
      <c r="H95" s="396"/>
      <c r="I95" s="396"/>
      <c r="J95" s="396"/>
      <c r="K95" s="396"/>
      <c r="L95" s="396"/>
      <c r="M95" s="388">
        <f t="shared" si="1"/>
        <v>0</v>
      </c>
    </row>
    <row r="96" spans="1:13">
      <c r="A96" s="384">
        <v>88</v>
      </c>
      <c r="B96" s="390"/>
      <c r="C96" s="391"/>
      <c r="D96" s="391"/>
      <c r="E96" s="392"/>
      <c r="F96" s="396"/>
      <c r="G96" s="396"/>
      <c r="H96" s="396"/>
      <c r="I96" s="396"/>
      <c r="J96" s="396"/>
      <c r="K96" s="396"/>
      <c r="L96" s="396"/>
      <c r="M96" s="388">
        <f t="shared" si="1"/>
        <v>0</v>
      </c>
    </row>
    <row r="97" spans="1:13">
      <c r="A97" s="384">
        <v>89</v>
      </c>
      <c r="B97" s="390"/>
      <c r="C97" s="391"/>
      <c r="D97" s="391"/>
      <c r="E97" s="392"/>
      <c r="F97" s="396"/>
      <c r="G97" s="396"/>
      <c r="H97" s="396"/>
      <c r="I97" s="396"/>
      <c r="J97" s="396"/>
      <c r="K97" s="396"/>
      <c r="L97" s="396"/>
      <c r="M97" s="388">
        <f t="shared" si="1"/>
        <v>0</v>
      </c>
    </row>
    <row r="98" spans="1:13" ht="12.95" thickBot="1">
      <c r="A98" s="385">
        <v>90</v>
      </c>
      <c r="B98" s="393"/>
      <c r="C98" s="394"/>
      <c r="D98" s="394"/>
      <c r="E98" s="395"/>
      <c r="F98" s="397"/>
      <c r="G98" s="397"/>
      <c r="H98" s="397"/>
      <c r="I98" s="397"/>
      <c r="J98" s="397"/>
      <c r="K98" s="397"/>
      <c r="L98" s="397"/>
      <c r="M98" s="389">
        <f t="shared" si="1"/>
        <v>0</v>
      </c>
    </row>
    <row r="99" spans="1:13" ht="7.5" customHeight="1" thickBot="1">
      <c r="A99" s="381"/>
      <c r="B99" s="381"/>
      <c r="C99" s="381"/>
      <c r="D99" s="381"/>
      <c r="E99" s="381"/>
      <c r="F99" s="386"/>
      <c r="G99" s="386"/>
      <c r="H99" s="386"/>
      <c r="I99" s="386"/>
      <c r="J99" s="386"/>
      <c r="K99" s="386"/>
      <c r="L99" s="386"/>
      <c r="M99" s="381"/>
    </row>
    <row r="100" spans="1:13" ht="13.5" thickBot="1">
      <c r="A100" s="381"/>
      <c r="B100" s="381"/>
      <c r="C100" s="381"/>
      <c r="D100" s="381"/>
      <c r="E100" s="399" t="s">
        <v>1556</v>
      </c>
      <c r="F100" s="398">
        <f>SUM(F9:F98)</f>
        <v>0</v>
      </c>
      <c r="G100" s="398">
        <f>SUM(G9:G98)</f>
        <v>0</v>
      </c>
      <c r="H100" s="398">
        <f>SUM(H9:H98)</f>
        <v>0</v>
      </c>
      <c r="I100" s="398"/>
      <c r="J100" s="398"/>
      <c r="K100" s="398"/>
      <c r="L100" s="398">
        <f>SUM(L9:L98)</f>
        <v>0</v>
      </c>
      <c r="M100" s="398">
        <f>SUM(M9:M98)</f>
        <v>0</v>
      </c>
    </row>
  </sheetData>
  <sheetProtection formatColumns="0" formatRows="0" insertRows="0"/>
  <protectedRanges>
    <protectedRange sqref="C9:C99" name="Range4"/>
    <protectedRange sqref="F9:L99" name="Range1"/>
  </protectedRanges>
  <dataValidations count="1">
    <dataValidation type="list" allowBlank="1" showInputMessage="1" showErrorMessage="1" sqref="D99:E99" xr:uid="{00000000-0002-0000-18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1000000}">
          <x14:formula1>
            <xm:f>'Schedule 1_Enrollment'!$C$11:$C$13</xm:f>
          </x14:formula1>
          <xm:sqref>D9:D98</xm:sqref>
        </x14:dataValidation>
        <x14:dataValidation type="list" allowBlank="1" showInputMessage="1" showErrorMessage="1" xr:uid="{00000000-0002-0000-1800-000002000000}">
          <x14:formula1>
            <xm:f>'Schedule 3A_Income Statement'!$A$34:$A$60</xm:f>
          </x14:formula1>
          <xm:sqref>E9:E98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J47"/>
  <sheetViews>
    <sheetView topLeftCell="T21" zoomScale="70" zoomScaleNormal="70" workbookViewId="0">
      <selection activeCell="G46" sqref="G46:AF46"/>
    </sheetView>
  </sheetViews>
  <sheetFormatPr defaultColWidth="8" defaultRowHeight="12.6"/>
  <cols>
    <col min="1" max="1" width="6.5703125" style="403" bestFit="1" customWidth="1"/>
    <col min="2" max="2" width="24.5703125" style="412" customWidth="1"/>
    <col min="3" max="3" width="16.5703125" style="412" customWidth="1"/>
    <col min="4" max="28" width="16.5703125" style="402" customWidth="1"/>
    <col min="29" max="32" width="16.5703125" style="403" customWidth="1"/>
    <col min="33" max="33" width="23.42578125" style="403" bestFit="1" customWidth="1"/>
    <col min="34" max="34" width="16.5703125" style="403" customWidth="1"/>
    <col min="35" max="16384" width="8" style="403"/>
  </cols>
  <sheetData>
    <row r="1" spans="1:114" s="405" customFormat="1" ht="15.6">
      <c r="A1" s="377" t="s">
        <v>1557</v>
      </c>
      <c r="B1" s="400"/>
      <c r="C1" s="401"/>
      <c r="D1" s="380"/>
      <c r="E1" s="401"/>
      <c r="F1" s="401"/>
      <c r="G1" s="402"/>
      <c r="H1" s="402"/>
      <c r="I1" s="402"/>
      <c r="J1" s="402"/>
      <c r="K1" s="402"/>
      <c r="L1" s="402"/>
      <c r="M1" s="402"/>
      <c r="N1" s="402"/>
      <c r="O1" s="402"/>
      <c r="P1" s="402"/>
      <c r="Q1" s="402"/>
      <c r="R1" s="402"/>
      <c r="S1" s="402"/>
      <c r="T1" s="402"/>
      <c r="U1" s="402"/>
      <c r="V1" s="402"/>
      <c r="W1" s="402"/>
      <c r="X1" s="402"/>
      <c r="Y1" s="402"/>
      <c r="Z1" s="402"/>
      <c r="AA1" s="402"/>
      <c r="AB1" s="403"/>
      <c r="AC1" s="404"/>
      <c r="AD1" s="404"/>
      <c r="AE1" s="404"/>
      <c r="AF1" s="404"/>
      <c r="AG1" s="404"/>
      <c r="AH1" s="404"/>
      <c r="AI1" s="404"/>
      <c r="AJ1" s="404"/>
      <c r="AK1" s="404"/>
      <c r="AL1" s="404"/>
      <c r="AM1" s="404"/>
      <c r="AN1" s="404"/>
      <c r="AO1" s="404"/>
      <c r="AP1" s="404"/>
      <c r="AQ1" s="404"/>
      <c r="AR1" s="404"/>
      <c r="AS1" s="404"/>
      <c r="AT1" s="404"/>
      <c r="AU1" s="404"/>
      <c r="AV1" s="404"/>
      <c r="AW1" s="404"/>
      <c r="AX1" s="404"/>
      <c r="AY1" s="404"/>
      <c r="AZ1" s="404"/>
      <c r="BA1" s="404"/>
      <c r="BB1" s="404"/>
      <c r="BC1" s="404"/>
      <c r="BD1" s="404"/>
      <c r="BE1" s="404"/>
      <c r="BF1" s="404"/>
      <c r="BG1" s="404"/>
      <c r="BH1" s="404"/>
      <c r="BI1" s="404"/>
      <c r="BJ1" s="404"/>
      <c r="BK1" s="404"/>
      <c r="BL1" s="404"/>
      <c r="BM1" s="404"/>
      <c r="BN1" s="404"/>
      <c r="BO1" s="404"/>
      <c r="BP1" s="404"/>
      <c r="BQ1" s="404"/>
      <c r="BR1" s="404"/>
      <c r="BS1" s="404"/>
      <c r="BT1" s="404"/>
      <c r="BU1" s="404"/>
      <c r="BV1" s="404"/>
      <c r="BW1" s="404"/>
      <c r="BX1" s="404"/>
      <c r="BY1" s="404"/>
      <c r="BZ1" s="404"/>
      <c r="CA1" s="404"/>
      <c r="CB1" s="404"/>
      <c r="CC1" s="404"/>
      <c r="CD1" s="404"/>
      <c r="CE1" s="404"/>
      <c r="CF1" s="404"/>
      <c r="CG1" s="404"/>
      <c r="CH1" s="404"/>
      <c r="CI1" s="404"/>
      <c r="CJ1" s="404"/>
      <c r="CK1" s="404"/>
      <c r="CL1" s="404"/>
      <c r="CM1" s="404"/>
      <c r="CN1" s="404"/>
      <c r="CO1" s="404"/>
      <c r="CP1" s="404"/>
      <c r="CQ1" s="404"/>
      <c r="CR1" s="404"/>
      <c r="CS1" s="404"/>
      <c r="CT1" s="404"/>
      <c r="CU1" s="404"/>
      <c r="CV1" s="404"/>
      <c r="CW1" s="404"/>
      <c r="CX1" s="404"/>
      <c r="CY1" s="404"/>
      <c r="CZ1" s="404"/>
      <c r="DA1" s="404"/>
      <c r="DB1" s="404"/>
      <c r="DC1" s="404"/>
      <c r="DD1" s="404"/>
      <c r="DE1" s="404"/>
      <c r="DF1" s="404"/>
      <c r="DG1" s="404"/>
      <c r="DH1" s="404"/>
      <c r="DI1" s="404"/>
      <c r="DJ1" s="404"/>
    </row>
    <row r="2" spans="1:114" s="405" customFormat="1" ht="12.95">
      <c r="A2" s="164" t="s">
        <v>1353</v>
      </c>
      <c r="B2" s="164"/>
      <c r="C2" s="352" t="str">
        <f>'Schedule 2_Balance Sheet'!C2</f>
        <v>Tufts Health Public Plan, Inc.</v>
      </c>
      <c r="D2" s="353"/>
      <c r="E2" s="353"/>
      <c r="F2" s="354"/>
      <c r="G2" s="402"/>
      <c r="H2" s="402"/>
      <c r="I2" s="402"/>
      <c r="J2" s="402"/>
      <c r="K2" s="402"/>
      <c r="L2" s="402"/>
      <c r="M2" s="402"/>
      <c r="N2" s="402"/>
      <c r="O2" s="402"/>
      <c r="P2" s="402"/>
      <c r="Q2" s="402"/>
      <c r="R2" s="402"/>
      <c r="S2" s="402"/>
      <c r="T2" s="402"/>
      <c r="U2" s="402"/>
      <c r="V2" s="402"/>
      <c r="W2" s="402"/>
      <c r="X2" s="402"/>
      <c r="Y2" s="402"/>
      <c r="Z2" s="402"/>
      <c r="AA2" s="402"/>
      <c r="AB2" s="403"/>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c r="BZ2" s="404"/>
      <c r="CA2" s="404"/>
      <c r="CB2" s="404"/>
      <c r="CC2" s="404"/>
      <c r="CD2" s="404"/>
      <c r="CE2" s="404"/>
      <c r="CF2" s="404"/>
      <c r="CG2" s="404"/>
      <c r="CH2" s="404"/>
      <c r="CI2" s="404"/>
      <c r="CJ2" s="404"/>
      <c r="CK2" s="404"/>
      <c r="CL2" s="404"/>
      <c r="CM2" s="404"/>
      <c r="CN2" s="404"/>
      <c r="CO2" s="404"/>
      <c r="CP2" s="404"/>
      <c r="CQ2" s="404"/>
      <c r="CR2" s="404"/>
      <c r="CS2" s="404"/>
      <c r="CT2" s="404"/>
      <c r="CU2" s="404"/>
      <c r="CV2" s="404"/>
      <c r="CW2" s="404"/>
      <c r="CX2" s="404"/>
      <c r="CY2" s="404"/>
      <c r="CZ2" s="404"/>
      <c r="DA2" s="404"/>
      <c r="DB2" s="404"/>
      <c r="DC2" s="404"/>
      <c r="DD2" s="404"/>
      <c r="DE2" s="404"/>
      <c r="DF2" s="404"/>
      <c r="DG2" s="404"/>
      <c r="DH2" s="404"/>
      <c r="DI2" s="404"/>
      <c r="DJ2" s="404"/>
    </row>
    <row r="3" spans="1:114" s="405" customFormat="1" ht="12.95">
      <c r="A3" s="164" t="s">
        <v>1338</v>
      </c>
      <c r="B3" s="164"/>
      <c r="C3" s="449" t="str">
        <f>'Schedule 2_Balance Sheet'!C3</f>
        <v>01/01/2023 to 12/31/2023</v>
      </c>
      <c r="D3" s="450"/>
      <c r="E3" s="450"/>
      <c r="F3" s="451"/>
      <c r="G3" s="402"/>
      <c r="H3" s="402"/>
      <c r="I3" s="402"/>
      <c r="J3" s="402"/>
      <c r="K3" s="402"/>
      <c r="L3" s="402"/>
      <c r="M3" s="402"/>
      <c r="N3" s="402"/>
      <c r="O3" s="402"/>
      <c r="P3" s="402"/>
      <c r="Q3" s="402"/>
      <c r="R3" s="402"/>
      <c r="S3" s="402"/>
      <c r="T3" s="402"/>
      <c r="U3" s="402"/>
      <c r="V3" s="402"/>
      <c r="W3" s="402"/>
      <c r="X3" s="402"/>
      <c r="Y3" s="402"/>
      <c r="Z3" s="402"/>
      <c r="AA3" s="402"/>
      <c r="AB3" s="403"/>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row>
    <row r="4" spans="1:114" s="405" customFormat="1" ht="12.95">
      <c r="A4" s="164" t="s">
        <v>1356</v>
      </c>
      <c r="B4" s="164"/>
      <c r="C4" s="355">
        <f>'Schedule 2_Balance Sheet'!C4</f>
        <v>45382</v>
      </c>
      <c r="D4" s="353"/>
      <c r="E4" s="353"/>
      <c r="F4" s="354"/>
      <c r="G4" s="402"/>
      <c r="H4" s="402"/>
      <c r="I4" s="402"/>
      <c r="J4" s="402"/>
      <c r="K4" s="402"/>
      <c r="L4" s="402"/>
      <c r="M4" s="402"/>
      <c r="N4" s="402"/>
      <c r="O4" s="402"/>
      <c r="P4" s="402"/>
      <c r="Q4" s="402"/>
      <c r="R4" s="402"/>
      <c r="S4" s="402"/>
      <c r="T4" s="402"/>
      <c r="U4" s="402"/>
      <c r="V4" s="402"/>
      <c r="W4" s="402"/>
      <c r="X4" s="402"/>
      <c r="Y4" s="402"/>
      <c r="Z4" s="402"/>
      <c r="AA4" s="402"/>
      <c r="AB4" s="403"/>
      <c r="AC4" s="404"/>
      <c r="AD4" s="404"/>
      <c r="AE4" s="404"/>
      <c r="AF4" s="404"/>
      <c r="AG4" s="404"/>
      <c r="AH4" s="404"/>
      <c r="AI4" s="404"/>
      <c r="AJ4" s="404"/>
      <c r="AK4" s="404"/>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4"/>
      <c r="BJ4" s="404"/>
      <c r="BK4" s="404"/>
      <c r="BL4" s="404"/>
      <c r="BM4" s="404"/>
      <c r="BN4" s="404"/>
      <c r="BO4" s="404"/>
      <c r="BP4" s="404"/>
      <c r="BQ4" s="404"/>
      <c r="BR4" s="404"/>
      <c r="BS4" s="404"/>
      <c r="BT4" s="404"/>
      <c r="BU4" s="404"/>
      <c r="BV4" s="404"/>
      <c r="BW4" s="404"/>
      <c r="BX4" s="404"/>
      <c r="BY4" s="404"/>
      <c r="BZ4" s="404"/>
      <c r="CA4" s="404"/>
      <c r="CB4" s="404"/>
      <c r="CC4" s="404"/>
      <c r="CD4" s="404"/>
      <c r="CE4" s="404"/>
      <c r="CF4" s="404"/>
      <c r="CG4" s="404"/>
      <c r="CH4" s="404"/>
      <c r="CI4" s="404"/>
      <c r="CJ4" s="404"/>
      <c r="CK4" s="404"/>
      <c r="CL4" s="404"/>
      <c r="CM4" s="404"/>
      <c r="CN4" s="404"/>
      <c r="CO4" s="404"/>
      <c r="CP4" s="404"/>
      <c r="CQ4" s="404"/>
      <c r="CR4" s="404"/>
      <c r="CS4" s="404"/>
      <c r="CT4" s="404"/>
      <c r="CU4" s="404"/>
      <c r="CV4" s="404"/>
      <c r="CW4" s="404"/>
      <c r="CX4" s="404"/>
      <c r="CY4" s="404"/>
      <c r="CZ4" s="404"/>
      <c r="DA4" s="404"/>
      <c r="DB4" s="404"/>
      <c r="DC4" s="404"/>
      <c r="DD4" s="404"/>
      <c r="DE4" s="404"/>
      <c r="DF4" s="404"/>
      <c r="DG4" s="404"/>
      <c r="DH4" s="404"/>
      <c r="DI4" s="404"/>
      <c r="DJ4" s="404"/>
    </row>
    <row r="5" spans="1:114" s="405" customFormat="1" ht="12.95">
      <c r="A5" s="164" t="s">
        <v>1357</v>
      </c>
      <c r="B5" s="164"/>
      <c r="C5" s="352" t="str">
        <f>'Schedule 2_Balance Sheet'!C5</f>
        <v>Jeffrey Muehlberg</v>
      </c>
      <c r="D5" s="353"/>
      <c r="E5" s="353"/>
      <c r="F5" s="354"/>
      <c r="G5" s="402"/>
      <c r="H5" s="402"/>
      <c r="I5" s="402"/>
      <c r="J5" s="402"/>
      <c r="K5" s="402"/>
      <c r="L5" s="402"/>
      <c r="M5" s="402"/>
      <c r="N5" s="402"/>
      <c r="O5" s="402"/>
      <c r="P5" s="402"/>
      <c r="Q5" s="402"/>
      <c r="R5" s="402"/>
      <c r="S5" s="402"/>
      <c r="T5" s="402"/>
      <c r="U5" s="402"/>
      <c r="V5" s="402"/>
      <c r="W5" s="402"/>
      <c r="X5" s="402"/>
      <c r="Y5" s="402"/>
      <c r="Z5" s="402"/>
      <c r="AA5" s="402"/>
      <c r="AB5" s="403"/>
      <c r="AC5" s="404"/>
      <c r="AD5" s="404"/>
      <c r="AE5" s="404"/>
      <c r="AF5" s="404"/>
      <c r="AG5" s="404"/>
      <c r="AH5" s="404"/>
      <c r="AI5" s="404"/>
      <c r="AJ5" s="404"/>
      <c r="AK5" s="404"/>
      <c r="AL5" s="404"/>
      <c r="AM5" s="404"/>
      <c r="AN5" s="404"/>
      <c r="AO5" s="404"/>
      <c r="AP5" s="404"/>
      <c r="AQ5" s="404"/>
      <c r="AR5" s="404"/>
      <c r="AS5" s="404"/>
      <c r="AT5" s="404"/>
      <c r="AU5" s="404"/>
      <c r="AV5" s="404"/>
      <c r="AW5" s="404"/>
      <c r="AX5" s="404"/>
      <c r="AY5" s="404"/>
      <c r="AZ5" s="404"/>
      <c r="BA5" s="404"/>
      <c r="BB5" s="404"/>
      <c r="BC5" s="404"/>
      <c r="BD5" s="404"/>
      <c r="BE5" s="404"/>
      <c r="BF5" s="404"/>
      <c r="BG5" s="404"/>
      <c r="BH5" s="404"/>
      <c r="BI5" s="404"/>
      <c r="BJ5" s="404"/>
      <c r="BK5" s="404"/>
      <c r="BL5" s="404"/>
      <c r="BM5" s="404"/>
      <c r="BN5" s="404"/>
      <c r="BO5" s="404"/>
      <c r="BP5" s="404"/>
      <c r="BQ5" s="404"/>
      <c r="BR5" s="404"/>
      <c r="BS5" s="404"/>
      <c r="BT5" s="404"/>
      <c r="BU5" s="404"/>
      <c r="BV5" s="404"/>
      <c r="BW5" s="404"/>
      <c r="BX5" s="404"/>
      <c r="BY5" s="404"/>
      <c r="BZ5" s="404"/>
      <c r="CA5" s="404"/>
      <c r="CB5" s="404"/>
      <c r="CC5" s="404"/>
      <c r="CD5" s="404"/>
      <c r="CE5" s="404"/>
      <c r="CF5" s="404"/>
      <c r="CG5" s="404"/>
      <c r="CH5" s="404"/>
      <c r="CI5" s="404"/>
      <c r="CJ5" s="404"/>
      <c r="CK5" s="404"/>
      <c r="CL5" s="404"/>
      <c r="CM5" s="404"/>
      <c r="CN5" s="404"/>
      <c r="CO5" s="404"/>
      <c r="CP5" s="404"/>
      <c r="CQ5" s="404"/>
      <c r="CR5" s="404"/>
      <c r="CS5" s="404"/>
      <c r="CT5" s="404"/>
      <c r="CU5" s="404"/>
      <c r="CV5" s="404"/>
      <c r="CW5" s="404"/>
      <c r="CX5" s="404"/>
      <c r="CY5" s="404"/>
      <c r="CZ5" s="404"/>
      <c r="DA5" s="404"/>
      <c r="DB5" s="404"/>
      <c r="DC5" s="404"/>
      <c r="DD5" s="404"/>
      <c r="DE5" s="404"/>
      <c r="DF5" s="404"/>
      <c r="DG5" s="404"/>
      <c r="DH5" s="404"/>
      <c r="DI5" s="404"/>
      <c r="DJ5" s="404"/>
    </row>
    <row r="6" spans="1:114" s="405" customFormat="1" ht="12.95">
      <c r="A6" s="164" t="s">
        <v>1341</v>
      </c>
      <c r="B6" s="164"/>
      <c r="C6" s="355">
        <f>'Schedule 2_Balance Sheet'!C6</f>
        <v>45412</v>
      </c>
      <c r="D6" s="353"/>
      <c r="E6" s="353"/>
      <c r="F6" s="354"/>
      <c r="G6" s="402"/>
      <c r="H6" s="402"/>
      <c r="I6" s="402"/>
      <c r="J6" s="402"/>
      <c r="K6" s="402"/>
      <c r="L6" s="402"/>
      <c r="M6" s="402"/>
      <c r="N6" s="402"/>
      <c r="O6" s="402"/>
      <c r="P6" s="402"/>
      <c r="Q6" s="402"/>
      <c r="R6" s="402"/>
      <c r="S6" s="402"/>
      <c r="T6" s="402"/>
      <c r="U6" s="402"/>
      <c r="V6" s="402"/>
      <c r="W6" s="402"/>
      <c r="X6" s="402"/>
      <c r="Y6" s="402"/>
      <c r="Z6" s="402"/>
      <c r="AA6" s="402"/>
      <c r="AB6" s="403"/>
      <c r="AC6" s="404"/>
      <c r="AD6" s="404"/>
      <c r="AE6" s="404"/>
      <c r="AF6" s="404"/>
      <c r="AG6" s="404"/>
      <c r="AH6" s="404"/>
      <c r="AI6" s="404"/>
      <c r="AJ6" s="404"/>
      <c r="AK6" s="404"/>
      <c r="AL6" s="404"/>
      <c r="AM6" s="404"/>
      <c r="AN6" s="404"/>
      <c r="AO6" s="404"/>
      <c r="AP6" s="404"/>
      <c r="AQ6" s="404"/>
      <c r="AR6" s="404"/>
      <c r="AS6" s="404"/>
      <c r="AT6" s="404"/>
      <c r="AU6" s="404"/>
      <c r="AV6" s="404"/>
      <c r="AW6" s="404"/>
      <c r="AX6" s="404"/>
      <c r="AY6" s="404"/>
      <c r="AZ6" s="404"/>
      <c r="BA6" s="404"/>
      <c r="BB6" s="404"/>
      <c r="BC6" s="404"/>
      <c r="BD6" s="404"/>
      <c r="BE6" s="404"/>
      <c r="BF6" s="404"/>
      <c r="BG6" s="404"/>
      <c r="BH6" s="404"/>
      <c r="BI6" s="404"/>
      <c r="BJ6" s="404"/>
      <c r="BK6" s="404"/>
      <c r="BL6" s="404"/>
      <c r="BM6" s="404"/>
      <c r="BN6" s="404"/>
      <c r="BO6" s="404"/>
      <c r="BP6" s="404"/>
      <c r="BQ6" s="404"/>
      <c r="BR6" s="404"/>
      <c r="BS6" s="404"/>
      <c r="BT6" s="404"/>
      <c r="BU6" s="404"/>
      <c r="BV6" s="404"/>
      <c r="BW6" s="404"/>
      <c r="BX6" s="404"/>
      <c r="BY6" s="404"/>
      <c r="BZ6" s="404"/>
      <c r="CA6" s="404"/>
      <c r="CB6" s="404"/>
      <c r="CC6" s="404"/>
      <c r="CD6" s="404"/>
      <c r="CE6" s="404"/>
      <c r="CF6" s="404"/>
      <c r="CG6" s="404"/>
      <c r="CH6" s="404"/>
      <c r="CI6" s="404"/>
      <c r="CJ6" s="404"/>
      <c r="CK6" s="404"/>
      <c r="CL6" s="404"/>
      <c r="CM6" s="404"/>
      <c r="CN6" s="404"/>
      <c r="CO6" s="404"/>
      <c r="CP6" s="404"/>
      <c r="CQ6" s="404"/>
      <c r="CR6" s="404"/>
      <c r="CS6" s="404"/>
      <c r="CT6" s="404"/>
      <c r="CU6" s="404"/>
      <c r="CV6" s="404"/>
      <c r="CW6" s="404"/>
      <c r="CX6" s="404"/>
      <c r="CY6" s="404"/>
      <c r="CZ6" s="404"/>
      <c r="DA6" s="404"/>
      <c r="DB6" s="404"/>
      <c r="DC6" s="404"/>
      <c r="DD6" s="404"/>
      <c r="DE6" s="404"/>
      <c r="DF6" s="404"/>
      <c r="DG6" s="404"/>
      <c r="DH6" s="404"/>
      <c r="DI6" s="404"/>
      <c r="DJ6" s="404"/>
    </row>
    <row r="7" spans="1:114" s="405" customFormat="1" ht="13.5" thickBot="1">
      <c r="A7" s="162" t="s">
        <v>1558</v>
      </c>
      <c r="B7" s="310"/>
      <c r="C7" s="310"/>
      <c r="D7" s="310"/>
      <c r="E7" s="310"/>
      <c r="F7" s="310"/>
      <c r="G7" s="310"/>
      <c r="H7" s="310"/>
      <c r="I7" s="402"/>
      <c r="J7" s="402"/>
      <c r="K7" s="402"/>
      <c r="L7" s="402"/>
      <c r="M7" s="402"/>
      <c r="N7" s="402"/>
      <c r="O7" s="402"/>
      <c r="P7" s="402"/>
      <c r="Q7" s="402"/>
      <c r="R7" s="402"/>
      <c r="S7" s="402"/>
      <c r="T7" s="402"/>
      <c r="U7" s="402"/>
      <c r="V7" s="402"/>
      <c r="W7" s="402"/>
      <c r="X7" s="402"/>
      <c r="Y7" s="402"/>
      <c r="Z7" s="402"/>
      <c r="AA7" s="402"/>
      <c r="AB7" s="403"/>
      <c r="AC7" s="404"/>
      <c r="AD7" s="404"/>
      <c r="AE7" s="404"/>
      <c r="AF7" s="404"/>
      <c r="AG7" s="404"/>
      <c r="AH7" s="404"/>
      <c r="AI7" s="404"/>
      <c r="AJ7" s="404"/>
      <c r="AK7" s="404"/>
      <c r="AL7" s="404"/>
      <c r="AM7" s="404"/>
      <c r="AN7" s="404"/>
      <c r="AO7" s="404"/>
      <c r="AP7" s="404"/>
      <c r="AQ7" s="404"/>
      <c r="AR7" s="404"/>
      <c r="AS7" s="404"/>
      <c r="AT7" s="404"/>
      <c r="AU7" s="404"/>
      <c r="AV7" s="404"/>
      <c r="AW7" s="404"/>
      <c r="AX7" s="404"/>
      <c r="AY7" s="404"/>
      <c r="AZ7" s="404"/>
      <c r="BA7" s="404"/>
      <c r="BB7" s="404"/>
      <c r="BC7" s="404"/>
      <c r="BD7" s="404"/>
      <c r="BE7" s="404"/>
      <c r="BF7" s="404"/>
      <c r="BG7" s="404"/>
      <c r="BH7" s="404"/>
      <c r="BI7" s="404"/>
      <c r="BJ7" s="404"/>
      <c r="BK7" s="404"/>
      <c r="BL7" s="404"/>
      <c r="BM7" s="404"/>
      <c r="BN7" s="404"/>
      <c r="BO7" s="404"/>
      <c r="BP7" s="404"/>
      <c r="BQ7" s="404"/>
      <c r="BR7" s="404"/>
      <c r="BS7" s="404"/>
      <c r="BT7" s="404"/>
      <c r="BU7" s="404"/>
      <c r="BV7" s="404"/>
      <c r="BW7" s="404"/>
      <c r="BX7" s="404"/>
      <c r="BY7" s="404"/>
      <c r="BZ7" s="404"/>
      <c r="CA7" s="404"/>
      <c r="CB7" s="404"/>
      <c r="CC7" s="404"/>
      <c r="CD7" s="404"/>
      <c r="CE7" s="404"/>
      <c r="CF7" s="404"/>
      <c r="CG7" s="404"/>
      <c r="CH7" s="404"/>
      <c r="CI7" s="404"/>
      <c r="CJ7" s="404"/>
      <c r="CK7" s="404"/>
      <c r="CL7" s="404"/>
      <c r="CM7" s="404"/>
      <c r="CN7" s="404"/>
      <c r="CO7" s="404"/>
      <c r="CP7" s="404"/>
      <c r="CQ7" s="404"/>
      <c r="CR7" s="404"/>
      <c r="CS7" s="404"/>
      <c r="CT7" s="404"/>
      <c r="CU7" s="404"/>
      <c r="CV7" s="404"/>
      <c r="CW7" s="404"/>
      <c r="CX7" s="404"/>
      <c r="CY7" s="404"/>
      <c r="CZ7" s="404"/>
      <c r="DA7" s="404"/>
      <c r="DB7" s="404"/>
      <c r="DC7" s="404"/>
      <c r="DD7" s="404"/>
      <c r="DE7" s="404"/>
      <c r="DF7" s="404"/>
      <c r="DG7" s="404"/>
      <c r="DH7" s="404"/>
      <c r="DI7" s="404"/>
      <c r="DJ7" s="404"/>
    </row>
    <row r="8" spans="1:114" s="406" customFormat="1" ht="16.5" customHeight="1" thickBot="1">
      <c r="A8" s="935"/>
      <c r="B8" s="936"/>
      <c r="C8" s="937" t="s">
        <v>1559</v>
      </c>
      <c r="D8" s="937"/>
      <c r="E8" s="938"/>
      <c r="F8" s="938"/>
      <c r="G8" s="938"/>
      <c r="H8" s="937"/>
      <c r="I8" s="937"/>
      <c r="J8" s="938"/>
      <c r="K8" s="938"/>
      <c r="L8" s="939"/>
      <c r="M8" s="937" t="s">
        <v>1559</v>
      </c>
      <c r="N8" s="937"/>
      <c r="O8" s="938"/>
      <c r="P8" s="939"/>
      <c r="Q8" s="938"/>
      <c r="R8" s="937"/>
      <c r="S8" s="937"/>
      <c r="T8" s="938"/>
      <c r="U8" s="938"/>
      <c r="V8" s="939"/>
      <c r="W8" s="937" t="s">
        <v>1559</v>
      </c>
      <c r="X8" s="937"/>
      <c r="Y8" s="938"/>
      <c r="Z8" s="938"/>
      <c r="AA8" s="938"/>
      <c r="AB8" s="940"/>
      <c r="AC8" s="937"/>
      <c r="AD8" s="937"/>
      <c r="AE8" s="937"/>
      <c r="AF8" s="937"/>
      <c r="AG8" s="941"/>
      <c r="AH8" s="942"/>
    </row>
    <row r="9" spans="1:114" s="407" customFormat="1" ht="26.45" thickBot="1">
      <c r="A9" s="437" t="s">
        <v>489</v>
      </c>
      <c r="B9" s="943" t="s">
        <v>1560</v>
      </c>
      <c r="C9" s="944">
        <f t="array" ref="C9:AF9">TRANSPOSE(B10:B39)</f>
        <v>45412</v>
      </c>
      <c r="D9" s="945">
        <v>45382</v>
      </c>
      <c r="E9" s="945">
        <v>45351</v>
      </c>
      <c r="F9" s="945">
        <v>45322</v>
      </c>
      <c r="G9" s="945">
        <v>45291</v>
      </c>
      <c r="H9" s="945">
        <v>45260</v>
      </c>
      <c r="I9" s="945">
        <v>45230</v>
      </c>
      <c r="J9" s="945">
        <v>45199</v>
      </c>
      <c r="K9" s="945">
        <v>45169</v>
      </c>
      <c r="L9" s="945">
        <v>45138</v>
      </c>
      <c r="M9" s="945">
        <v>45107</v>
      </c>
      <c r="N9" s="945">
        <v>45077</v>
      </c>
      <c r="O9" s="946">
        <v>45046</v>
      </c>
      <c r="P9" s="945">
        <v>45016</v>
      </c>
      <c r="Q9" s="946">
        <v>44985</v>
      </c>
      <c r="R9" s="945">
        <v>44957</v>
      </c>
      <c r="S9" s="946">
        <v>44926</v>
      </c>
      <c r="T9" s="946">
        <v>44895</v>
      </c>
      <c r="U9" s="946">
        <v>44865</v>
      </c>
      <c r="V9" s="945">
        <v>44834</v>
      </c>
      <c r="W9" s="946">
        <v>44804</v>
      </c>
      <c r="X9" s="946">
        <v>44773</v>
      </c>
      <c r="Y9" s="946">
        <v>44742</v>
      </c>
      <c r="Z9" s="945">
        <v>44712</v>
      </c>
      <c r="AA9" s="946">
        <v>44681</v>
      </c>
      <c r="AB9" s="945">
        <v>44651</v>
      </c>
      <c r="AC9" s="946">
        <v>44620</v>
      </c>
      <c r="AD9" s="946">
        <v>44592</v>
      </c>
      <c r="AE9" s="945">
        <v>44561</v>
      </c>
      <c r="AF9" s="947">
        <v>44530</v>
      </c>
      <c r="AG9" s="432" t="s">
        <v>1561</v>
      </c>
      <c r="AH9" s="948" t="s">
        <v>1562</v>
      </c>
    </row>
    <row r="10" spans="1:114" s="407" customFormat="1" ht="12.95">
      <c r="A10" s="424">
        <v>1</v>
      </c>
      <c r="B10" s="448">
        <f>EOMONTH(B11,1)</f>
        <v>45412</v>
      </c>
      <c r="C10" s="949"/>
      <c r="D10" s="949"/>
      <c r="E10" s="949"/>
      <c r="F10" s="949"/>
      <c r="G10" s="949"/>
      <c r="H10" s="949"/>
      <c r="I10" s="949"/>
      <c r="J10" s="949"/>
      <c r="K10" s="949"/>
      <c r="L10" s="949"/>
      <c r="M10" s="949"/>
      <c r="N10" s="949"/>
      <c r="O10" s="949"/>
      <c r="P10" s="949"/>
      <c r="Q10" s="949"/>
      <c r="R10" s="949"/>
      <c r="S10" s="949"/>
      <c r="T10" s="949"/>
      <c r="U10" s="949"/>
      <c r="V10" s="949"/>
      <c r="W10" s="949"/>
      <c r="X10" s="949"/>
      <c r="Y10" s="949"/>
      <c r="Z10" s="949"/>
      <c r="AA10" s="949"/>
      <c r="AB10" s="949"/>
      <c r="AC10" s="949"/>
      <c r="AD10" s="949"/>
      <c r="AE10" s="949"/>
      <c r="AF10" s="950"/>
      <c r="AG10" s="951">
        <v>0</v>
      </c>
      <c r="AH10" s="423">
        <f t="shared" ref="AH10:AH38" si="0">SUM(C10:AG10)</f>
        <v>0</v>
      </c>
    </row>
    <row r="11" spans="1:114" s="407" customFormat="1" ht="12.95">
      <c r="A11" s="424">
        <v>2</v>
      </c>
      <c r="B11" s="425">
        <f>'Schedule 2_Balance Sheet'!C4</f>
        <v>45382</v>
      </c>
      <c r="C11" s="435"/>
      <c r="D11" s="453"/>
      <c r="E11" s="453"/>
      <c r="F11" s="453"/>
      <c r="G11" s="453">
        <v>306893.19</v>
      </c>
      <c r="H11" s="453">
        <v>150851.95000000001</v>
      </c>
      <c r="I11" s="453">
        <v>269171.51</v>
      </c>
      <c r="J11" s="453">
        <v>184854.16</v>
      </c>
      <c r="K11" s="453">
        <v>247050.22</v>
      </c>
      <c r="L11" s="453">
        <v>35794.99</v>
      </c>
      <c r="M11" s="453">
        <v>14180.460000000001</v>
      </c>
      <c r="N11" s="453">
        <v>23654.25</v>
      </c>
      <c r="O11" s="453">
        <v>40806.180000000008</v>
      </c>
      <c r="P11" s="453">
        <v>35201.94</v>
      </c>
      <c r="Q11" s="453">
        <v>27006.22</v>
      </c>
      <c r="R11" s="453">
        <v>45353.310000000005</v>
      </c>
      <c r="S11" s="453">
        <v>16680</v>
      </c>
      <c r="T11" s="453">
        <v>13900</v>
      </c>
      <c r="U11" s="453">
        <v>0</v>
      </c>
      <c r="V11" s="453">
        <v>0</v>
      </c>
      <c r="W11" s="453">
        <v>-33995</v>
      </c>
      <c r="X11" s="453">
        <v>0</v>
      </c>
      <c r="Y11" s="453">
        <v>0</v>
      </c>
      <c r="Z11" s="453">
        <v>0</v>
      </c>
      <c r="AA11" s="453">
        <v>0</v>
      </c>
      <c r="AB11" s="453">
        <v>0</v>
      </c>
      <c r="AC11" s="453">
        <v>0</v>
      </c>
      <c r="AD11" s="453">
        <v>-1.38</v>
      </c>
      <c r="AE11" s="453">
        <v>0</v>
      </c>
      <c r="AF11" s="444">
        <v>0</v>
      </c>
      <c r="AG11" s="442">
        <v>0</v>
      </c>
      <c r="AH11" s="423">
        <f t="shared" si="0"/>
        <v>1377402</v>
      </c>
    </row>
    <row r="12" spans="1:114" s="407" customFormat="1" ht="12.95">
      <c r="A12" s="424">
        <v>3</v>
      </c>
      <c r="B12" s="425">
        <f>EOMONTH(B11,-1)</f>
        <v>45351</v>
      </c>
      <c r="C12" s="435"/>
      <c r="D12" s="435"/>
      <c r="E12" s="413"/>
      <c r="F12" s="413"/>
      <c r="G12" s="413">
        <v>1547409.8900000001</v>
      </c>
      <c r="H12" s="413">
        <v>482242.05</v>
      </c>
      <c r="I12" s="413">
        <v>412581.31</v>
      </c>
      <c r="J12" s="413">
        <v>-8279.99</v>
      </c>
      <c r="K12" s="413">
        <v>17176.75</v>
      </c>
      <c r="L12" s="413">
        <v>20238.900000000001</v>
      </c>
      <c r="M12" s="413">
        <v>19101.989999999998</v>
      </c>
      <c r="N12" s="413">
        <v>40158.870000000003</v>
      </c>
      <c r="O12" s="413">
        <v>27317.67</v>
      </c>
      <c r="P12" s="413">
        <v>36924.17</v>
      </c>
      <c r="Q12" s="413">
        <v>24699.02</v>
      </c>
      <c r="R12" s="413">
        <v>15733.05</v>
      </c>
      <c r="S12" s="413">
        <v>2606.69</v>
      </c>
      <c r="T12" s="413">
        <v>0</v>
      </c>
      <c r="U12" s="413">
        <v>0</v>
      </c>
      <c r="V12" s="413">
        <v>0</v>
      </c>
      <c r="W12" s="413">
        <v>0</v>
      </c>
      <c r="X12" s="413">
        <v>-92334.82</v>
      </c>
      <c r="Y12" s="413">
        <v>-5308.84</v>
      </c>
      <c r="Z12" s="413">
        <v>-144.80000000000001</v>
      </c>
      <c r="AA12" s="413">
        <v>-289.60000000000002</v>
      </c>
      <c r="AB12" s="413">
        <v>0</v>
      </c>
      <c r="AC12" s="413">
        <v>0</v>
      </c>
      <c r="AD12" s="413">
        <v>318.36</v>
      </c>
      <c r="AE12" s="413">
        <v>0</v>
      </c>
      <c r="AF12" s="438">
        <v>0</v>
      </c>
      <c r="AG12" s="442">
        <v>0</v>
      </c>
      <c r="AH12" s="423">
        <f t="shared" si="0"/>
        <v>2540150.67</v>
      </c>
    </row>
    <row r="13" spans="1:114" s="406" customFormat="1" ht="15" customHeight="1">
      <c r="A13" s="424">
        <v>4</v>
      </c>
      <c r="B13" s="425">
        <f t="shared" ref="B13:B39" si="1">EOMONTH(B12,-1)</f>
        <v>45322</v>
      </c>
      <c r="C13" s="435"/>
      <c r="D13" s="433"/>
      <c r="E13" s="435"/>
      <c r="F13" s="413"/>
      <c r="G13" s="413">
        <v>5273790.66</v>
      </c>
      <c r="H13" s="413">
        <v>2198840.9</v>
      </c>
      <c r="I13" s="413">
        <v>855317.46</v>
      </c>
      <c r="J13" s="413">
        <v>274959.65999999997</v>
      </c>
      <c r="K13" s="413">
        <v>260506.09</v>
      </c>
      <c r="L13" s="413">
        <v>72908.929999999993</v>
      </c>
      <c r="M13" s="413">
        <v>-4260.25</v>
      </c>
      <c r="N13" s="413">
        <v>-12475.01</v>
      </c>
      <c r="O13" s="413">
        <v>-4820.25</v>
      </c>
      <c r="P13" s="413">
        <v>7951.58</v>
      </c>
      <c r="Q13" s="413">
        <v>-5969.1399999999994</v>
      </c>
      <c r="R13" s="413">
        <v>4193.62</v>
      </c>
      <c r="S13" s="414">
        <v>25916</v>
      </c>
      <c r="T13" s="414">
        <v>6598.5</v>
      </c>
      <c r="U13" s="414">
        <v>3085.41</v>
      </c>
      <c r="V13" s="413">
        <v>0</v>
      </c>
      <c r="W13" s="413">
        <v>0</v>
      </c>
      <c r="X13" s="414">
        <v>0</v>
      </c>
      <c r="Y13" s="414">
        <v>0</v>
      </c>
      <c r="Z13" s="413">
        <v>-12250.72</v>
      </c>
      <c r="AA13" s="413">
        <v>-16800.650000000001</v>
      </c>
      <c r="AB13" s="413">
        <v>-4786.34</v>
      </c>
      <c r="AC13" s="413">
        <v>0</v>
      </c>
      <c r="AD13" s="413">
        <v>-380.56</v>
      </c>
      <c r="AE13" s="413">
        <v>0</v>
      </c>
      <c r="AF13" s="438">
        <v>0</v>
      </c>
      <c r="AG13" s="440">
        <v>0</v>
      </c>
      <c r="AH13" s="423">
        <f t="shared" si="0"/>
        <v>8922325.8899999969</v>
      </c>
    </row>
    <row r="14" spans="1:114" s="406" customFormat="1" ht="15" customHeight="1">
      <c r="A14" s="424">
        <v>5</v>
      </c>
      <c r="B14" s="425">
        <f t="shared" si="1"/>
        <v>45291</v>
      </c>
      <c r="C14" s="435"/>
      <c r="D14" s="433"/>
      <c r="E14" s="433"/>
      <c r="F14" s="435"/>
      <c r="G14" s="413">
        <v>1033099.0299999999</v>
      </c>
      <c r="H14" s="413">
        <v>5302906.51</v>
      </c>
      <c r="I14" s="413">
        <v>1672731.55</v>
      </c>
      <c r="J14" s="413">
        <v>611136.44999999995</v>
      </c>
      <c r="K14" s="413">
        <v>181470.80000000002</v>
      </c>
      <c r="L14" s="413">
        <v>-11330.300000000001</v>
      </c>
      <c r="M14" s="413">
        <v>44137.740000000005</v>
      </c>
      <c r="N14" s="413">
        <v>34786.94</v>
      </c>
      <c r="O14" s="413">
        <v>63982.79</v>
      </c>
      <c r="P14" s="413">
        <v>22647.35</v>
      </c>
      <c r="Q14" s="413">
        <v>5604.08</v>
      </c>
      <c r="R14" s="413">
        <v>16193.45</v>
      </c>
      <c r="S14" s="414">
        <v>-16187.210000000001</v>
      </c>
      <c r="T14" s="414">
        <v>14986.79</v>
      </c>
      <c r="U14" s="414">
        <v>0</v>
      </c>
      <c r="V14" s="413">
        <v>1930.1</v>
      </c>
      <c r="W14" s="413">
        <v>0</v>
      </c>
      <c r="X14" s="414">
        <v>-536.75</v>
      </c>
      <c r="Y14" s="414">
        <v>1721.15</v>
      </c>
      <c r="Z14" s="413">
        <v>-5016.6400000000003</v>
      </c>
      <c r="AA14" s="413">
        <v>-448.77</v>
      </c>
      <c r="AB14" s="413">
        <v>-5839.19</v>
      </c>
      <c r="AC14" s="413">
        <v>-31628.37</v>
      </c>
      <c r="AD14" s="413">
        <v>-7445.34</v>
      </c>
      <c r="AE14" s="413">
        <v>-9725.98</v>
      </c>
      <c r="AF14" s="438">
        <v>0</v>
      </c>
      <c r="AG14" s="441">
        <v>0</v>
      </c>
      <c r="AH14" s="423">
        <f t="shared" si="0"/>
        <v>8919176.179999996</v>
      </c>
    </row>
    <row r="15" spans="1:114" s="406" customFormat="1" ht="15" customHeight="1">
      <c r="A15" s="424">
        <v>6</v>
      </c>
      <c r="B15" s="425">
        <f t="shared" si="1"/>
        <v>45260</v>
      </c>
      <c r="C15" s="435"/>
      <c r="D15" s="433"/>
      <c r="E15" s="433"/>
      <c r="F15" s="433"/>
      <c r="G15" s="435">
        <v>0</v>
      </c>
      <c r="H15" s="413">
        <v>1275180.55</v>
      </c>
      <c r="I15" s="413">
        <v>5636945.9100000001</v>
      </c>
      <c r="J15" s="413">
        <v>1432508.75</v>
      </c>
      <c r="K15" s="413">
        <v>392437.4</v>
      </c>
      <c r="L15" s="413">
        <v>234339.57</v>
      </c>
      <c r="M15" s="413">
        <v>33067.51</v>
      </c>
      <c r="N15" s="413">
        <v>91697.45</v>
      </c>
      <c r="O15" s="413">
        <v>39965.040000000001</v>
      </c>
      <c r="P15" s="413">
        <v>38173.72</v>
      </c>
      <c r="Q15" s="413">
        <v>-7779.94</v>
      </c>
      <c r="R15" s="413">
        <v>-1732.97</v>
      </c>
      <c r="S15" s="414">
        <v>-10240.49</v>
      </c>
      <c r="T15" s="414">
        <v>-8650.9600000000009</v>
      </c>
      <c r="U15" s="414">
        <v>-29990.44</v>
      </c>
      <c r="V15" s="413">
        <v>-29.96</v>
      </c>
      <c r="W15" s="413">
        <v>-4248.74</v>
      </c>
      <c r="X15" s="414">
        <v>-8803.39</v>
      </c>
      <c r="Y15" s="414">
        <v>-698.58</v>
      </c>
      <c r="Z15" s="413">
        <v>-284.47000000000003</v>
      </c>
      <c r="AA15" s="413">
        <v>-246.68</v>
      </c>
      <c r="AB15" s="413">
        <v>0</v>
      </c>
      <c r="AC15" s="413">
        <v>0</v>
      </c>
      <c r="AD15" s="413">
        <v>0</v>
      </c>
      <c r="AE15" s="413">
        <v>0</v>
      </c>
      <c r="AF15" s="438">
        <v>-21487.06</v>
      </c>
      <c r="AG15" s="441">
        <v>0</v>
      </c>
      <c r="AH15" s="423">
        <f t="shared" si="0"/>
        <v>9080122.2199999951</v>
      </c>
    </row>
    <row r="16" spans="1:114" s="406" customFormat="1" ht="15" customHeight="1">
      <c r="A16" s="424">
        <v>7</v>
      </c>
      <c r="B16" s="425">
        <f t="shared" si="1"/>
        <v>45230</v>
      </c>
      <c r="C16" s="435"/>
      <c r="D16" s="433"/>
      <c r="E16" s="433"/>
      <c r="F16" s="436"/>
      <c r="G16" s="433">
        <v>0</v>
      </c>
      <c r="H16" s="435">
        <v>0</v>
      </c>
      <c r="I16" s="413">
        <v>1706898.99</v>
      </c>
      <c r="J16" s="413">
        <v>4843640.83</v>
      </c>
      <c r="K16" s="413">
        <v>2109873.37</v>
      </c>
      <c r="L16" s="413">
        <v>517755.78</v>
      </c>
      <c r="M16" s="413">
        <v>200716.2</v>
      </c>
      <c r="N16" s="413">
        <v>265598.02</v>
      </c>
      <c r="O16" s="413">
        <v>125839.8</v>
      </c>
      <c r="P16" s="413">
        <v>33923.159999999996</v>
      </c>
      <c r="Q16" s="413">
        <v>83087.08</v>
      </c>
      <c r="R16" s="413">
        <v>102129.11</v>
      </c>
      <c r="S16" s="414">
        <v>20438.52</v>
      </c>
      <c r="T16" s="414">
        <v>38006.79</v>
      </c>
      <c r="U16" s="414">
        <v>19345.28</v>
      </c>
      <c r="V16" s="413">
        <v>20572.28</v>
      </c>
      <c r="W16" s="413">
        <v>12821.96</v>
      </c>
      <c r="X16" s="414">
        <v>30073.9</v>
      </c>
      <c r="Y16" s="414">
        <v>10620.82</v>
      </c>
      <c r="Z16" s="413">
        <v>15931.3</v>
      </c>
      <c r="AA16" s="413">
        <v>10595.43</v>
      </c>
      <c r="AB16" s="413">
        <v>10938.62</v>
      </c>
      <c r="AC16" s="413">
        <v>7998.42</v>
      </c>
      <c r="AD16" s="413">
        <v>9008.51</v>
      </c>
      <c r="AE16" s="413">
        <v>8883.99</v>
      </c>
      <c r="AF16" s="438">
        <v>9465.7199999999993</v>
      </c>
      <c r="AG16" s="441">
        <v>0</v>
      </c>
      <c r="AH16" s="423">
        <f t="shared" si="0"/>
        <v>10214163.879999999</v>
      </c>
    </row>
    <row r="17" spans="1:37" s="406" customFormat="1" ht="15" customHeight="1">
      <c r="A17" s="424">
        <v>8</v>
      </c>
      <c r="B17" s="425">
        <f t="shared" si="1"/>
        <v>45199</v>
      </c>
      <c r="C17" s="435"/>
      <c r="D17" s="433"/>
      <c r="E17" s="433"/>
      <c r="F17" s="433"/>
      <c r="G17" s="433">
        <v>0</v>
      </c>
      <c r="H17" s="433">
        <v>0</v>
      </c>
      <c r="I17" s="435">
        <v>0</v>
      </c>
      <c r="J17" s="413">
        <v>927992.57000000007</v>
      </c>
      <c r="K17" s="413">
        <v>4381068.4000000004</v>
      </c>
      <c r="L17" s="413">
        <v>1195780.68</v>
      </c>
      <c r="M17" s="413">
        <v>225574.81</v>
      </c>
      <c r="N17" s="413">
        <v>214964.08</v>
      </c>
      <c r="O17" s="413">
        <v>190806.81</v>
      </c>
      <c r="P17" s="413">
        <v>100905.18</v>
      </c>
      <c r="Q17" s="413">
        <v>292.99000000000024</v>
      </c>
      <c r="R17" s="413">
        <v>36213.86</v>
      </c>
      <c r="S17" s="414">
        <v>19697.48</v>
      </c>
      <c r="T17" s="414">
        <v>14094.810000000001</v>
      </c>
      <c r="U17" s="414">
        <v>7533.07</v>
      </c>
      <c r="V17" s="413">
        <v>6437.5300000000007</v>
      </c>
      <c r="W17" s="413">
        <v>236.30000000000007</v>
      </c>
      <c r="X17" s="414">
        <v>15640.58</v>
      </c>
      <c r="Y17" s="414">
        <v>47067.59</v>
      </c>
      <c r="Z17" s="413">
        <v>-15849.44</v>
      </c>
      <c r="AA17" s="413">
        <v>23011.989999999998</v>
      </c>
      <c r="AB17" s="413">
        <v>-2139.5300000000002</v>
      </c>
      <c r="AC17" s="413">
        <v>119.51</v>
      </c>
      <c r="AD17" s="413">
        <v>-12094.57</v>
      </c>
      <c r="AE17" s="413">
        <v>-23617.85</v>
      </c>
      <c r="AF17" s="438">
        <v>-16346.87</v>
      </c>
      <c r="AG17" s="441">
        <v>0</v>
      </c>
      <c r="AH17" s="423">
        <f t="shared" si="0"/>
        <v>7337389.9799999995</v>
      </c>
    </row>
    <row r="18" spans="1:37" s="406" customFormat="1" ht="15" customHeight="1">
      <c r="A18" s="424">
        <v>9</v>
      </c>
      <c r="B18" s="425">
        <f t="shared" si="1"/>
        <v>45169</v>
      </c>
      <c r="C18" s="435"/>
      <c r="D18" s="433"/>
      <c r="E18" s="433"/>
      <c r="F18" s="433"/>
      <c r="G18" s="433">
        <v>0</v>
      </c>
      <c r="H18" s="433">
        <v>0</v>
      </c>
      <c r="I18" s="433">
        <v>0</v>
      </c>
      <c r="J18" s="435">
        <v>0</v>
      </c>
      <c r="K18" s="413">
        <v>1534649.21</v>
      </c>
      <c r="L18" s="413">
        <v>6334334.8599999994</v>
      </c>
      <c r="M18" s="413">
        <v>1417160.8399999999</v>
      </c>
      <c r="N18" s="413">
        <v>354103.31</v>
      </c>
      <c r="O18" s="413">
        <v>165976.88999999998</v>
      </c>
      <c r="P18" s="413">
        <v>75484.180000000008</v>
      </c>
      <c r="Q18" s="413">
        <v>14439.4</v>
      </c>
      <c r="R18" s="413">
        <v>31512.12</v>
      </c>
      <c r="S18" s="414">
        <v>-6020.59</v>
      </c>
      <c r="T18" s="414">
        <v>1844.4</v>
      </c>
      <c r="U18" s="414">
        <v>-1508.3700000000001</v>
      </c>
      <c r="V18" s="413">
        <v>4890.5200000000004</v>
      </c>
      <c r="W18" s="413">
        <v>-675.74</v>
      </c>
      <c r="X18" s="414">
        <v>-12797.820000000002</v>
      </c>
      <c r="Y18" s="414">
        <v>-946.2</v>
      </c>
      <c r="Z18" s="413">
        <v>-946.2</v>
      </c>
      <c r="AA18" s="413">
        <v>-946.2</v>
      </c>
      <c r="AB18" s="413">
        <v>-946.2</v>
      </c>
      <c r="AC18" s="413">
        <v>-946.82</v>
      </c>
      <c r="AD18" s="413">
        <v>-947.15000000000009</v>
      </c>
      <c r="AE18" s="413">
        <v>1442.3700000000001</v>
      </c>
      <c r="AF18" s="438">
        <v>-889.2</v>
      </c>
      <c r="AG18" s="441">
        <v>0</v>
      </c>
      <c r="AH18" s="423">
        <f t="shared" si="0"/>
        <v>9908267.6100000031</v>
      </c>
      <c r="AK18" s="446"/>
    </row>
    <row r="19" spans="1:37" s="406" customFormat="1" ht="15" customHeight="1">
      <c r="A19" s="424">
        <v>10</v>
      </c>
      <c r="B19" s="425">
        <f t="shared" si="1"/>
        <v>45138</v>
      </c>
      <c r="C19" s="435"/>
      <c r="D19" s="433"/>
      <c r="E19" s="433"/>
      <c r="F19" s="433"/>
      <c r="G19" s="433">
        <v>0</v>
      </c>
      <c r="H19" s="433">
        <v>0</v>
      </c>
      <c r="I19" s="433">
        <v>0</v>
      </c>
      <c r="J19" s="433">
        <v>0</v>
      </c>
      <c r="K19" s="435">
        <v>0</v>
      </c>
      <c r="L19" s="413">
        <v>912610.40999999992</v>
      </c>
      <c r="M19" s="413">
        <v>3827771.31</v>
      </c>
      <c r="N19" s="413">
        <v>704814.53</v>
      </c>
      <c r="O19" s="413">
        <v>280942.61</v>
      </c>
      <c r="P19" s="413">
        <v>65725.09</v>
      </c>
      <c r="Q19" s="413">
        <v>71512.710000000006</v>
      </c>
      <c r="R19" s="413">
        <v>104280.89</v>
      </c>
      <c r="S19" s="414">
        <v>19901.5</v>
      </c>
      <c r="T19" s="414">
        <v>17348.45</v>
      </c>
      <c r="U19" s="414">
        <v>32769.53</v>
      </c>
      <c r="V19" s="413">
        <v>0</v>
      </c>
      <c r="W19" s="413">
        <v>17422.759999999998</v>
      </c>
      <c r="X19" s="414">
        <v>79357.53</v>
      </c>
      <c r="Y19" s="414">
        <v>-144.80000000000001</v>
      </c>
      <c r="Z19" s="413">
        <v>-821.11</v>
      </c>
      <c r="AA19" s="413">
        <v>297.07000000000005</v>
      </c>
      <c r="AB19" s="413">
        <v>9491.07</v>
      </c>
      <c r="AC19" s="413">
        <v>-4314.72</v>
      </c>
      <c r="AD19" s="413">
        <v>-114.98</v>
      </c>
      <c r="AE19" s="413">
        <v>558.63</v>
      </c>
      <c r="AF19" s="438">
        <v>228.08</v>
      </c>
      <c r="AG19" s="441">
        <v>0</v>
      </c>
      <c r="AH19" s="423">
        <f t="shared" si="0"/>
        <v>6139636.5600000005</v>
      </c>
    </row>
    <row r="20" spans="1:37" s="406" customFormat="1" ht="15" customHeight="1">
      <c r="A20" s="424">
        <v>11</v>
      </c>
      <c r="B20" s="425">
        <f t="shared" si="1"/>
        <v>45107</v>
      </c>
      <c r="C20" s="435"/>
      <c r="D20" s="433"/>
      <c r="E20" s="433"/>
      <c r="F20" s="433"/>
      <c r="G20" s="433">
        <v>0</v>
      </c>
      <c r="H20" s="433">
        <v>0</v>
      </c>
      <c r="I20" s="433">
        <v>0</v>
      </c>
      <c r="J20" s="433">
        <v>0</v>
      </c>
      <c r="K20" s="433">
        <v>0</v>
      </c>
      <c r="L20" s="435">
        <v>0</v>
      </c>
      <c r="M20" s="413">
        <v>1404233.06</v>
      </c>
      <c r="N20" s="413">
        <v>4041714.34</v>
      </c>
      <c r="O20" s="413">
        <v>688288.62</v>
      </c>
      <c r="P20" s="413">
        <v>166464.34</v>
      </c>
      <c r="Q20" s="413">
        <v>59126.119999999995</v>
      </c>
      <c r="R20" s="413">
        <v>-556.07000000000005</v>
      </c>
      <c r="S20" s="414">
        <v>13287.5</v>
      </c>
      <c r="T20" s="414">
        <v>18353.850000000002</v>
      </c>
      <c r="U20" s="414">
        <v>36681.65</v>
      </c>
      <c r="V20" s="413">
        <v>50215.8</v>
      </c>
      <c r="W20" s="413">
        <v>56130.53</v>
      </c>
      <c r="X20" s="414">
        <v>0</v>
      </c>
      <c r="Y20" s="414">
        <v>0</v>
      </c>
      <c r="Z20" s="413">
        <v>31.93</v>
      </c>
      <c r="AA20" s="413">
        <v>542.71</v>
      </c>
      <c r="AB20" s="413">
        <v>1193.1199999999999</v>
      </c>
      <c r="AC20" s="413">
        <v>1009.56</v>
      </c>
      <c r="AD20" s="413">
        <v>4319.59</v>
      </c>
      <c r="AE20" s="413">
        <v>-143.07</v>
      </c>
      <c r="AF20" s="438">
        <v>137.78</v>
      </c>
      <c r="AG20" s="441">
        <v>0</v>
      </c>
      <c r="AH20" s="423">
        <f t="shared" si="0"/>
        <v>6541031.3599999994</v>
      </c>
    </row>
    <row r="21" spans="1:37" s="406" customFormat="1" ht="15" customHeight="1">
      <c r="A21" s="424">
        <v>12</v>
      </c>
      <c r="B21" s="425">
        <f t="shared" si="1"/>
        <v>45077</v>
      </c>
      <c r="C21" s="435"/>
      <c r="D21" s="433"/>
      <c r="E21" s="433"/>
      <c r="F21" s="433"/>
      <c r="G21" s="433">
        <v>0</v>
      </c>
      <c r="H21" s="433">
        <v>0</v>
      </c>
      <c r="I21" s="433">
        <v>0</v>
      </c>
      <c r="J21" s="433">
        <v>0</v>
      </c>
      <c r="K21" s="433">
        <v>0</v>
      </c>
      <c r="L21" s="433">
        <v>0</v>
      </c>
      <c r="M21" s="435">
        <v>0</v>
      </c>
      <c r="N21" s="413">
        <v>1657617.65</v>
      </c>
      <c r="O21" s="413">
        <v>5657108.2800000003</v>
      </c>
      <c r="P21" s="413">
        <v>1804226.3599999999</v>
      </c>
      <c r="Q21" s="413">
        <v>340917.1</v>
      </c>
      <c r="R21" s="413">
        <v>397404.22</v>
      </c>
      <c r="S21" s="414">
        <v>51802.64</v>
      </c>
      <c r="T21" s="414">
        <v>87016.93</v>
      </c>
      <c r="U21" s="414">
        <v>19481.88</v>
      </c>
      <c r="V21" s="413">
        <v>-6676.7000000000007</v>
      </c>
      <c r="W21" s="413">
        <v>18506.11</v>
      </c>
      <c r="X21" s="414">
        <v>6689.05</v>
      </c>
      <c r="Y21" s="414">
        <v>-43.29</v>
      </c>
      <c r="Z21" s="413">
        <v>11532.88</v>
      </c>
      <c r="AA21" s="413">
        <v>9774.23</v>
      </c>
      <c r="AB21" s="413">
        <v>3938.44</v>
      </c>
      <c r="AC21" s="413">
        <v>-26.1</v>
      </c>
      <c r="AD21" s="413">
        <v>1726.41</v>
      </c>
      <c r="AE21" s="413">
        <v>286.77999999999997</v>
      </c>
      <c r="AF21" s="438">
        <v>-143.07</v>
      </c>
      <c r="AG21" s="441">
        <v>0</v>
      </c>
      <c r="AH21" s="423">
        <f t="shared" si="0"/>
        <v>10061139.800000003</v>
      </c>
    </row>
    <row r="22" spans="1:37" s="406" customFormat="1" ht="15" customHeight="1">
      <c r="A22" s="424">
        <v>13</v>
      </c>
      <c r="B22" s="425">
        <f t="shared" si="1"/>
        <v>45046</v>
      </c>
      <c r="C22" s="435"/>
      <c r="D22" s="433"/>
      <c r="E22" s="433"/>
      <c r="F22" s="433"/>
      <c r="G22" s="433">
        <v>0</v>
      </c>
      <c r="H22" s="433">
        <v>0</v>
      </c>
      <c r="I22" s="433">
        <v>0</v>
      </c>
      <c r="J22" s="433">
        <v>0</v>
      </c>
      <c r="K22" s="433">
        <v>0</v>
      </c>
      <c r="L22" s="433">
        <v>0</v>
      </c>
      <c r="M22" s="433">
        <v>0</v>
      </c>
      <c r="N22" s="435">
        <v>0</v>
      </c>
      <c r="O22" s="413">
        <v>583429.73</v>
      </c>
      <c r="P22" s="413">
        <v>3624616.9</v>
      </c>
      <c r="Q22" s="413">
        <v>1115436.2</v>
      </c>
      <c r="R22" s="413">
        <v>123661.01</v>
      </c>
      <c r="S22" s="414">
        <v>33046.79</v>
      </c>
      <c r="T22" s="414">
        <v>25918.66</v>
      </c>
      <c r="U22" s="414">
        <v>39646.5</v>
      </c>
      <c r="V22" s="413">
        <v>17244.79</v>
      </c>
      <c r="W22" s="413">
        <v>-29484.13</v>
      </c>
      <c r="X22" s="414">
        <v>-29338.93</v>
      </c>
      <c r="Y22" s="414">
        <v>23266.27</v>
      </c>
      <c r="Z22" s="413">
        <v>28391.100000000002</v>
      </c>
      <c r="AA22" s="413">
        <v>7993.3899999999994</v>
      </c>
      <c r="AB22" s="413">
        <v>955.8</v>
      </c>
      <c r="AC22" s="413">
        <v>-23504.7</v>
      </c>
      <c r="AD22" s="413">
        <v>-30209.83</v>
      </c>
      <c r="AE22" s="413">
        <v>100.01</v>
      </c>
      <c r="AF22" s="438">
        <v>-1610.74</v>
      </c>
      <c r="AG22" s="441">
        <v>0</v>
      </c>
      <c r="AH22" s="423">
        <f t="shared" si="0"/>
        <v>5509558.8199999984</v>
      </c>
    </row>
    <row r="23" spans="1:37" s="406" customFormat="1" ht="15" customHeight="1">
      <c r="A23" s="424">
        <v>14</v>
      </c>
      <c r="B23" s="425">
        <f t="shared" si="1"/>
        <v>45016</v>
      </c>
      <c r="C23" s="435"/>
      <c r="D23" s="433"/>
      <c r="E23" s="433"/>
      <c r="F23" s="433"/>
      <c r="G23" s="433">
        <v>0</v>
      </c>
      <c r="H23" s="433">
        <v>0</v>
      </c>
      <c r="I23" s="433">
        <v>0</v>
      </c>
      <c r="J23" s="433">
        <v>0</v>
      </c>
      <c r="K23" s="433">
        <v>0</v>
      </c>
      <c r="L23" s="433">
        <v>0</v>
      </c>
      <c r="M23" s="433">
        <v>0</v>
      </c>
      <c r="N23" s="433">
        <v>0</v>
      </c>
      <c r="O23" s="435">
        <v>0</v>
      </c>
      <c r="P23" s="413">
        <v>931912.4</v>
      </c>
      <c r="Q23" s="413">
        <v>3198092.54</v>
      </c>
      <c r="R23" s="413">
        <v>1464905</v>
      </c>
      <c r="S23" s="414">
        <v>295810.11</v>
      </c>
      <c r="T23" s="414">
        <v>51986.829999999994</v>
      </c>
      <c r="U23" s="414">
        <v>61562.76</v>
      </c>
      <c r="V23" s="413">
        <v>1798.0700000000002</v>
      </c>
      <c r="W23" s="413">
        <v>20849.79</v>
      </c>
      <c r="X23" s="414">
        <v>39775.730000000003</v>
      </c>
      <c r="Y23" s="414">
        <v>43038.700000000004</v>
      </c>
      <c r="Z23" s="413">
        <v>38943.129999999997</v>
      </c>
      <c r="AA23" s="413">
        <v>7948.48</v>
      </c>
      <c r="AB23" s="413">
        <v>13863.99</v>
      </c>
      <c r="AC23" s="413">
        <v>34412.19</v>
      </c>
      <c r="AD23" s="413">
        <v>37342.81</v>
      </c>
      <c r="AE23" s="413">
        <v>0</v>
      </c>
      <c r="AF23" s="438">
        <v>11701.74</v>
      </c>
      <c r="AG23" s="441">
        <v>0</v>
      </c>
      <c r="AH23" s="423">
        <f t="shared" si="0"/>
        <v>6253944.2700000014</v>
      </c>
    </row>
    <row r="24" spans="1:37" s="406" customFormat="1" ht="15" customHeight="1">
      <c r="A24" s="424">
        <v>15</v>
      </c>
      <c r="B24" s="425">
        <f t="shared" si="1"/>
        <v>44985</v>
      </c>
      <c r="C24" s="435"/>
      <c r="D24" s="433"/>
      <c r="E24" s="433"/>
      <c r="F24" s="433"/>
      <c r="G24" s="433">
        <v>0</v>
      </c>
      <c r="H24" s="433">
        <v>0</v>
      </c>
      <c r="I24" s="433">
        <v>0</v>
      </c>
      <c r="J24" s="433">
        <v>0</v>
      </c>
      <c r="K24" s="433">
        <v>0</v>
      </c>
      <c r="L24" s="433">
        <v>0</v>
      </c>
      <c r="M24" s="433">
        <v>0</v>
      </c>
      <c r="N24" s="433">
        <v>0</v>
      </c>
      <c r="O24" s="435">
        <v>0</v>
      </c>
      <c r="P24" s="435">
        <v>0</v>
      </c>
      <c r="Q24" s="413">
        <v>794375.65</v>
      </c>
      <c r="R24" s="413">
        <v>3695666.0700000003</v>
      </c>
      <c r="S24" s="414">
        <v>954135.44000000006</v>
      </c>
      <c r="T24" s="414">
        <v>137328.72999999998</v>
      </c>
      <c r="U24" s="414">
        <v>43902.599999999991</v>
      </c>
      <c r="V24" s="413">
        <v>49082.99</v>
      </c>
      <c r="W24" s="413">
        <v>43035.079999999994</v>
      </c>
      <c r="X24" s="414">
        <v>24252.99</v>
      </c>
      <c r="Y24" s="414">
        <v>4253.41</v>
      </c>
      <c r="Z24" s="413">
        <v>10514.97</v>
      </c>
      <c r="AA24" s="413">
        <v>47909.53</v>
      </c>
      <c r="AB24" s="413">
        <v>-39636.909999999996</v>
      </c>
      <c r="AC24" s="413">
        <v>-1885.65</v>
      </c>
      <c r="AD24" s="413">
        <v>75663.570000000007</v>
      </c>
      <c r="AE24" s="413">
        <v>60720.4</v>
      </c>
      <c r="AF24" s="438">
        <v>66684.77</v>
      </c>
      <c r="AG24" s="441">
        <v>0</v>
      </c>
      <c r="AH24" s="423">
        <f t="shared" si="0"/>
        <v>5966003.6400000006</v>
      </c>
    </row>
    <row r="25" spans="1:37" s="406" customFormat="1" ht="15" customHeight="1">
      <c r="A25" s="424">
        <v>16</v>
      </c>
      <c r="B25" s="425">
        <f t="shared" si="1"/>
        <v>44957</v>
      </c>
      <c r="C25" s="435"/>
      <c r="D25" s="433"/>
      <c r="E25" s="433"/>
      <c r="F25" s="433"/>
      <c r="G25" s="433">
        <v>0</v>
      </c>
      <c r="H25" s="433">
        <v>0</v>
      </c>
      <c r="I25" s="433">
        <v>0</v>
      </c>
      <c r="J25" s="433">
        <v>0</v>
      </c>
      <c r="K25" s="433">
        <v>0</v>
      </c>
      <c r="L25" s="433">
        <v>0</v>
      </c>
      <c r="M25" s="433">
        <v>0</v>
      </c>
      <c r="N25" s="433">
        <v>0</v>
      </c>
      <c r="O25" s="434">
        <v>0</v>
      </c>
      <c r="P25" s="433">
        <v>0</v>
      </c>
      <c r="Q25" s="435">
        <v>0</v>
      </c>
      <c r="R25" s="413">
        <v>1231740.69</v>
      </c>
      <c r="S25" s="414">
        <v>3466136.76</v>
      </c>
      <c r="T25" s="414">
        <v>980841.74</v>
      </c>
      <c r="U25" s="414">
        <v>141900.62</v>
      </c>
      <c r="V25" s="413">
        <v>54113.26</v>
      </c>
      <c r="W25" s="413">
        <v>23025.059999999998</v>
      </c>
      <c r="X25" s="414">
        <v>-18753.789999999997</v>
      </c>
      <c r="Y25" s="414">
        <v>0</v>
      </c>
      <c r="Z25" s="413">
        <v>5836.82</v>
      </c>
      <c r="AA25" s="413">
        <v>4880.01</v>
      </c>
      <c r="AB25" s="413">
        <v>-3176.13</v>
      </c>
      <c r="AC25" s="413">
        <v>-100.99</v>
      </c>
      <c r="AD25" s="413">
        <v>596.69000000000005</v>
      </c>
      <c r="AE25" s="413">
        <v>0</v>
      </c>
      <c r="AF25" s="438">
        <v>-8674.09</v>
      </c>
      <c r="AG25" s="441">
        <v>0</v>
      </c>
      <c r="AH25" s="423">
        <f t="shared" si="0"/>
        <v>5878366.6499999994</v>
      </c>
    </row>
    <row r="26" spans="1:37" s="406" customFormat="1" ht="15" customHeight="1">
      <c r="A26" s="424">
        <v>17</v>
      </c>
      <c r="B26" s="425">
        <f t="shared" si="1"/>
        <v>44926</v>
      </c>
      <c r="C26" s="435"/>
      <c r="D26" s="433"/>
      <c r="E26" s="433"/>
      <c r="F26" s="433"/>
      <c r="G26" s="433">
        <v>0</v>
      </c>
      <c r="H26" s="433">
        <v>0</v>
      </c>
      <c r="I26" s="433">
        <v>0</v>
      </c>
      <c r="J26" s="433">
        <v>0</v>
      </c>
      <c r="K26" s="433">
        <v>0</v>
      </c>
      <c r="L26" s="433">
        <v>0</v>
      </c>
      <c r="M26" s="433">
        <v>0</v>
      </c>
      <c r="N26" s="433">
        <v>0</v>
      </c>
      <c r="O26" s="434">
        <v>0</v>
      </c>
      <c r="P26" s="433">
        <v>0</v>
      </c>
      <c r="Q26" s="433">
        <v>0</v>
      </c>
      <c r="R26" s="435">
        <v>0</v>
      </c>
      <c r="S26" s="414">
        <v>876851.08</v>
      </c>
      <c r="T26" s="414">
        <v>3295863.36</v>
      </c>
      <c r="U26" s="414">
        <v>1022982.62</v>
      </c>
      <c r="V26" s="413">
        <v>197310.34000000003</v>
      </c>
      <c r="W26" s="413">
        <v>139079.45000000001</v>
      </c>
      <c r="X26" s="414">
        <v>83972.49</v>
      </c>
      <c r="Y26" s="414">
        <v>37110.97</v>
      </c>
      <c r="Z26" s="413">
        <v>1761.72</v>
      </c>
      <c r="AA26" s="413">
        <v>36519.14</v>
      </c>
      <c r="AB26" s="413">
        <v>0</v>
      </c>
      <c r="AC26" s="413">
        <v>0</v>
      </c>
      <c r="AD26" s="413">
        <v>-33.659999999999997</v>
      </c>
      <c r="AE26" s="413">
        <v>9095.41</v>
      </c>
      <c r="AF26" s="444">
        <v>-6978.15</v>
      </c>
      <c r="AG26" s="441">
        <v>0</v>
      </c>
      <c r="AH26" s="423">
        <f t="shared" si="0"/>
        <v>5693534.7699999986</v>
      </c>
    </row>
    <row r="27" spans="1:37" s="406" customFormat="1" ht="15" customHeight="1">
      <c r="A27" s="424">
        <v>18</v>
      </c>
      <c r="B27" s="425">
        <f t="shared" si="1"/>
        <v>44895</v>
      </c>
      <c r="C27" s="435"/>
      <c r="D27" s="433"/>
      <c r="E27" s="433"/>
      <c r="F27" s="433"/>
      <c r="G27" s="433">
        <v>0</v>
      </c>
      <c r="H27" s="433">
        <v>0</v>
      </c>
      <c r="I27" s="433">
        <v>0</v>
      </c>
      <c r="J27" s="433">
        <v>0</v>
      </c>
      <c r="K27" s="433">
        <v>0</v>
      </c>
      <c r="L27" s="433">
        <v>0</v>
      </c>
      <c r="M27" s="433">
        <v>0</v>
      </c>
      <c r="N27" s="433">
        <v>0</v>
      </c>
      <c r="O27" s="434">
        <v>0</v>
      </c>
      <c r="P27" s="433">
        <v>0</v>
      </c>
      <c r="Q27" s="434">
        <v>0</v>
      </c>
      <c r="R27" s="433">
        <v>0</v>
      </c>
      <c r="S27" s="435">
        <v>0</v>
      </c>
      <c r="T27" s="414">
        <v>862017.21</v>
      </c>
      <c r="U27" s="414">
        <v>3760957.8200000003</v>
      </c>
      <c r="V27" s="413">
        <v>575443.01</v>
      </c>
      <c r="W27" s="413">
        <v>176554.57</v>
      </c>
      <c r="X27" s="414">
        <v>114347.94</v>
      </c>
      <c r="Y27" s="414">
        <v>42514.52</v>
      </c>
      <c r="Z27" s="413">
        <v>60064.83</v>
      </c>
      <c r="AA27" s="413">
        <v>39837.46</v>
      </c>
      <c r="AB27" s="413">
        <v>6656.8</v>
      </c>
      <c r="AC27" s="413">
        <v>-156.80000000000001</v>
      </c>
      <c r="AD27" s="413">
        <v>28137.9</v>
      </c>
      <c r="AE27" s="413">
        <v>26453.48</v>
      </c>
      <c r="AF27" s="438">
        <v>52382.26</v>
      </c>
      <c r="AG27" s="445">
        <v>0</v>
      </c>
      <c r="AH27" s="423">
        <f t="shared" si="0"/>
        <v>5745211.0000000009</v>
      </c>
    </row>
    <row r="28" spans="1:37" s="406" customFormat="1" ht="15" customHeight="1">
      <c r="A28" s="424">
        <v>19</v>
      </c>
      <c r="B28" s="425">
        <f t="shared" si="1"/>
        <v>44865</v>
      </c>
      <c r="C28" s="435"/>
      <c r="D28" s="433"/>
      <c r="E28" s="433"/>
      <c r="F28" s="433"/>
      <c r="G28" s="433">
        <v>0</v>
      </c>
      <c r="H28" s="433">
        <v>0</v>
      </c>
      <c r="I28" s="433">
        <v>0</v>
      </c>
      <c r="J28" s="433">
        <v>0</v>
      </c>
      <c r="K28" s="433">
        <v>0</v>
      </c>
      <c r="L28" s="433">
        <v>0</v>
      </c>
      <c r="M28" s="433">
        <v>0</v>
      </c>
      <c r="N28" s="433">
        <v>0</v>
      </c>
      <c r="O28" s="434">
        <v>0</v>
      </c>
      <c r="P28" s="433">
        <v>0</v>
      </c>
      <c r="Q28" s="434">
        <v>0</v>
      </c>
      <c r="R28" s="433">
        <v>0</v>
      </c>
      <c r="S28" s="433">
        <v>0</v>
      </c>
      <c r="T28" s="435">
        <v>0</v>
      </c>
      <c r="U28" s="414">
        <v>1057654.96</v>
      </c>
      <c r="V28" s="413">
        <v>2337814.21</v>
      </c>
      <c r="W28" s="413">
        <v>698184.65</v>
      </c>
      <c r="X28" s="414">
        <v>274884.98</v>
      </c>
      <c r="Y28" s="414">
        <v>9328.7800000000007</v>
      </c>
      <c r="Z28" s="413">
        <v>18342.03</v>
      </c>
      <c r="AA28" s="413">
        <v>-9116.84</v>
      </c>
      <c r="AB28" s="413">
        <v>-20401.310000000001</v>
      </c>
      <c r="AC28" s="413">
        <v>2696.8399999999997</v>
      </c>
      <c r="AD28" s="413">
        <v>-1973.24</v>
      </c>
      <c r="AE28" s="413">
        <v>-2969.61</v>
      </c>
      <c r="AF28" s="438">
        <v>2541.9899999999998</v>
      </c>
      <c r="AG28" s="442">
        <v>0</v>
      </c>
      <c r="AH28" s="423">
        <f t="shared" si="0"/>
        <v>4366987.4400000004</v>
      </c>
    </row>
    <row r="29" spans="1:37" s="406" customFormat="1" ht="15" customHeight="1">
      <c r="A29" s="424">
        <v>20</v>
      </c>
      <c r="B29" s="425">
        <f t="shared" si="1"/>
        <v>44834</v>
      </c>
      <c r="C29" s="435"/>
      <c r="D29" s="433"/>
      <c r="E29" s="433"/>
      <c r="F29" s="433"/>
      <c r="G29" s="433">
        <v>0</v>
      </c>
      <c r="H29" s="433">
        <v>0</v>
      </c>
      <c r="I29" s="433">
        <v>0</v>
      </c>
      <c r="J29" s="433">
        <v>0</v>
      </c>
      <c r="K29" s="433">
        <v>0</v>
      </c>
      <c r="L29" s="433">
        <v>0</v>
      </c>
      <c r="M29" s="433">
        <v>0</v>
      </c>
      <c r="N29" s="433">
        <v>0</v>
      </c>
      <c r="O29" s="434">
        <v>0</v>
      </c>
      <c r="P29" s="433">
        <v>0</v>
      </c>
      <c r="Q29" s="434">
        <v>0</v>
      </c>
      <c r="R29" s="433">
        <v>0</v>
      </c>
      <c r="S29" s="434">
        <v>0</v>
      </c>
      <c r="T29" s="433">
        <v>0</v>
      </c>
      <c r="U29" s="435">
        <v>0</v>
      </c>
      <c r="V29" s="413">
        <v>847691.46</v>
      </c>
      <c r="W29" s="413">
        <v>2662156.0299999998</v>
      </c>
      <c r="X29" s="414">
        <v>654811.24</v>
      </c>
      <c r="Y29" s="414">
        <v>124025.2</v>
      </c>
      <c r="Z29" s="413">
        <v>55610.83</v>
      </c>
      <c r="AA29" s="413">
        <v>9179.34</v>
      </c>
      <c r="AB29" s="413">
        <v>10845.289999999999</v>
      </c>
      <c r="AC29" s="413">
        <v>2361.9100000000003</v>
      </c>
      <c r="AD29" s="413">
        <v>650.16999999999996</v>
      </c>
      <c r="AE29" s="413">
        <v>11007.28</v>
      </c>
      <c r="AF29" s="438">
        <v>11459.95</v>
      </c>
      <c r="AG29" s="441">
        <v>0</v>
      </c>
      <c r="AH29" s="423">
        <f t="shared" si="0"/>
        <v>4389798.7</v>
      </c>
    </row>
    <row r="30" spans="1:37" s="406" customFormat="1" ht="15" customHeight="1">
      <c r="A30" s="424">
        <v>21</v>
      </c>
      <c r="B30" s="425">
        <f t="shared" si="1"/>
        <v>44804</v>
      </c>
      <c r="C30" s="435"/>
      <c r="D30" s="433"/>
      <c r="E30" s="433"/>
      <c r="F30" s="433"/>
      <c r="G30" s="433">
        <v>0</v>
      </c>
      <c r="H30" s="433">
        <v>0</v>
      </c>
      <c r="I30" s="433">
        <v>0</v>
      </c>
      <c r="J30" s="433">
        <v>0</v>
      </c>
      <c r="K30" s="433">
        <v>0</v>
      </c>
      <c r="L30" s="433">
        <v>0</v>
      </c>
      <c r="M30" s="433">
        <v>0</v>
      </c>
      <c r="N30" s="433">
        <v>0</v>
      </c>
      <c r="O30" s="434">
        <v>0</v>
      </c>
      <c r="P30" s="433">
        <v>0</v>
      </c>
      <c r="Q30" s="434">
        <v>0</v>
      </c>
      <c r="R30" s="433">
        <v>0</v>
      </c>
      <c r="S30" s="434">
        <v>0</v>
      </c>
      <c r="T30" s="434">
        <v>0</v>
      </c>
      <c r="U30" s="434">
        <v>0</v>
      </c>
      <c r="V30" s="433">
        <v>0</v>
      </c>
      <c r="W30" s="413">
        <v>1169514.75</v>
      </c>
      <c r="X30" s="414">
        <v>3428484.3</v>
      </c>
      <c r="Y30" s="414">
        <v>653016.02</v>
      </c>
      <c r="Z30" s="413">
        <v>207442.01</v>
      </c>
      <c r="AA30" s="413">
        <v>45662.3</v>
      </c>
      <c r="AB30" s="413">
        <v>5029.2999999999993</v>
      </c>
      <c r="AC30" s="413">
        <v>14990.119999999999</v>
      </c>
      <c r="AD30" s="413">
        <v>-10169.42</v>
      </c>
      <c r="AE30" s="413">
        <v>-1394.2300000000005</v>
      </c>
      <c r="AF30" s="438">
        <v>-16141.899999999998</v>
      </c>
      <c r="AG30" s="441">
        <v>0</v>
      </c>
      <c r="AH30" s="423">
        <f t="shared" si="0"/>
        <v>5496433.2499999991</v>
      </c>
    </row>
    <row r="31" spans="1:37" s="406" customFormat="1" ht="15" customHeight="1">
      <c r="A31" s="424">
        <v>22</v>
      </c>
      <c r="B31" s="425">
        <f t="shared" si="1"/>
        <v>44773</v>
      </c>
      <c r="C31" s="435"/>
      <c r="D31" s="433"/>
      <c r="E31" s="433"/>
      <c r="F31" s="433"/>
      <c r="G31" s="433">
        <v>0</v>
      </c>
      <c r="H31" s="433">
        <v>0</v>
      </c>
      <c r="I31" s="433">
        <v>0</v>
      </c>
      <c r="J31" s="433">
        <v>0</v>
      </c>
      <c r="K31" s="433">
        <v>0</v>
      </c>
      <c r="L31" s="433">
        <v>0</v>
      </c>
      <c r="M31" s="433">
        <v>0</v>
      </c>
      <c r="N31" s="433">
        <v>0</v>
      </c>
      <c r="O31" s="434">
        <v>0</v>
      </c>
      <c r="P31" s="433">
        <v>0</v>
      </c>
      <c r="Q31" s="434">
        <v>0</v>
      </c>
      <c r="R31" s="433">
        <v>0</v>
      </c>
      <c r="S31" s="434">
        <v>0</v>
      </c>
      <c r="T31" s="434">
        <v>0</v>
      </c>
      <c r="U31" s="434">
        <v>0</v>
      </c>
      <c r="V31" s="433">
        <v>0</v>
      </c>
      <c r="W31" s="433">
        <v>0</v>
      </c>
      <c r="X31" s="414">
        <v>499116.4</v>
      </c>
      <c r="Y31" s="414">
        <v>1886678.48</v>
      </c>
      <c r="Z31" s="413">
        <v>327652.62</v>
      </c>
      <c r="AA31" s="413">
        <v>81086.14</v>
      </c>
      <c r="AB31" s="413">
        <v>63998.92</v>
      </c>
      <c r="AC31" s="413">
        <v>16720.53</v>
      </c>
      <c r="AD31" s="413">
        <v>90168.47</v>
      </c>
      <c r="AE31" s="413">
        <v>69045</v>
      </c>
      <c r="AF31" s="438">
        <v>-13794.16</v>
      </c>
      <c r="AG31" s="441">
        <v>0</v>
      </c>
      <c r="AH31" s="423">
        <f t="shared" si="0"/>
        <v>3020672.4</v>
      </c>
    </row>
    <row r="32" spans="1:37" s="406" customFormat="1" ht="15" customHeight="1">
      <c r="A32" s="424">
        <v>23</v>
      </c>
      <c r="B32" s="425">
        <f t="shared" si="1"/>
        <v>44742</v>
      </c>
      <c r="C32" s="435"/>
      <c r="D32" s="433"/>
      <c r="E32" s="433"/>
      <c r="F32" s="433"/>
      <c r="G32" s="433">
        <v>0</v>
      </c>
      <c r="H32" s="433">
        <v>0</v>
      </c>
      <c r="I32" s="433">
        <v>0</v>
      </c>
      <c r="J32" s="433">
        <v>0</v>
      </c>
      <c r="K32" s="433">
        <v>0</v>
      </c>
      <c r="L32" s="433">
        <v>0</v>
      </c>
      <c r="M32" s="433">
        <v>0</v>
      </c>
      <c r="N32" s="433">
        <v>0</v>
      </c>
      <c r="O32" s="434">
        <v>0</v>
      </c>
      <c r="P32" s="433">
        <v>0</v>
      </c>
      <c r="Q32" s="434">
        <v>0</v>
      </c>
      <c r="R32" s="433">
        <v>0</v>
      </c>
      <c r="S32" s="434">
        <v>0</v>
      </c>
      <c r="T32" s="434">
        <v>0</v>
      </c>
      <c r="U32" s="434">
        <v>0</v>
      </c>
      <c r="V32" s="433">
        <v>0</v>
      </c>
      <c r="W32" s="434">
        <v>0</v>
      </c>
      <c r="X32" s="433">
        <v>0</v>
      </c>
      <c r="Y32" s="414">
        <v>682229.8</v>
      </c>
      <c r="Z32" s="413">
        <v>1883963.31</v>
      </c>
      <c r="AA32" s="413">
        <v>201577.27</v>
      </c>
      <c r="AB32" s="413">
        <v>161365.13999999998</v>
      </c>
      <c r="AC32" s="413">
        <v>22026.95</v>
      </c>
      <c r="AD32" s="413">
        <v>28962.04</v>
      </c>
      <c r="AE32" s="413">
        <v>33307.469999999994</v>
      </c>
      <c r="AF32" s="438">
        <v>-31066.939999999995</v>
      </c>
      <c r="AG32" s="441">
        <v>0</v>
      </c>
      <c r="AH32" s="423">
        <f t="shared" si="0"/>
        <v>2982365.040000001</v>
      </c>
    </row>
    <row r="33" spans="1:34" s="406" customFormat="1" ht="15" customHeight="1">
      <c r="A33" s="424">
        <v>24</v>
      </c>
      <c r="B33" s="425">
        <f t="shared" si="1"/>
        <v>44712</v>
      </c>
      <c r="C33" s="435"/>
      <c r="D33" s="433"/>
      <c r="E33" s="433"/>
      <c r="F33" s="433"/>
      <c r="G33" s="433">
        <v>0</v>
      </c>
      <c r="H33" s="433">
        <v>0</v>
      </c>
      <c r="I33" s="433">
        <v>0</v>
      </c>
      <c r="J33" s="433">
        <v>0</v>
      </c>
      <c r="K33" s="433">
        <v>0</v>
      </c>
      <c r="L33" s="433">
        <v>0</v>
      </c>
      <c r="M33" s="433">
        <v>0</v>
      </c>
      <c r="N33" s="433">
        <v>0</v>
      </c>
      <c r="O33" s="434">
        <v>0</v>
      </c>
      <c r="P33" s="433">
        <v>0</v>
      </c>
      <c r="Q33" s="434">
        <v>0</v>
      </c>
      <c r="R33" s="433">
        <v>0</v>
      </c>
      <c r="S33" s="434">
        <v>0</v>
      </c>
      <c r="T33" s="434">
        <v>0</v>
      </c>
      <c r="U33" s="434">
        <v>0</v>
      </c>
      <c r="V33" s="433">
        <v>0</v>
      </c>
      <c r="W33" s="434">
        <v>0</v>
      </c>
      <c r="X33" s="434">
        <v>0</v>
      </c>
      <c r="Y33" s="433">
        <v>0</v>
      </c>
      <c r="Z33" s="413">
        <v>1032590.53</v>
      </c>
      <c r="AA33" s="413">
        <v>2570614.73</v>
      </c>
      <c r="AB33" s="413">
        <v>259896.90000000002</v>
      </c>
      <c r="AC33" s="413">
        <v>33148.6</v>
      </c>
      <c r="AD33" s="413">
        <v>143649.32999999999</v>
      </c>
      <c r="AE33" s="413">
        <v>86806.83</v>
      </c>
      <c r="AF33" s="438">
        <v>97228.15</v>
      </c>
      <c r="AG33" s="441">
        <v>0</v>
      </c>
      <c r="AH33" s="423">
        <f t="shared" si="0"/>
        <v>4223935.07</v>
      </c>
    </row>
    <row r="34" spans="1:34" s="406" customFormat="1" ht="15" customHeight="1">
      <c r="A34" s="424">
        <v>25</v>
      </c>
      <c r="B34" s="425">
        <f t="shared" si="1"/>
        <v>44681</v>
      </c>
      <c r="C34" s="435"/>
      <c r="D34" s="433"/>
      <c r="E34" s="433"/>
      <c r="F34" s="433"/>
      <c r="G34" s="433">
        <v>0</v>
      </c>
      <c r="H34" s="433">
        <v>0</v>
      </c>
      <c r="I34" s="433">
        <v>0</v>
      </c>
      <c r="J34" s="433">
        <v>0</v>
      </c>
      <c r="K34" s="433">
        <v>0</v>
      </c>
      <c r="L34" s="433">
        <v>0</v>
      </c>
      <c r="M34" s="433">
        <v>0</v>
      </c>
      <c r="N34" s="433">
        <v>0</v>
      </c>
      <c r="O34" s="434">
        <v>0</v>
      </c>
      <c r="P34" s="433">
        <v>0</v>
      </c>
      <c r="Q34" s="434">
        <v>0</v>
      </c>
      <c r="R34" s="433">
        <v>0</v>
      </c>
      <c r="S34" s="434">
        <v>0</v>
      </c>
      <c r="T34" s="434">
        <v>0</v>
      </c>
      <c r="U34" s="434">
        <v>0</v>
      </c>
      <c r="V34" s="433">
        <v>0</v>
      </c>
      <c r="W34" s="434">
        <v>0</v>
      </c>
      <c r="X34" s="434">
        <v>0</v>
      </c>
      <c r="Y34" s="434">
        <v>0</v>
      </c>
      <c r="Z34" s="433">
        <v>0</v>
      </c>
      <c r="AA34" s="413">
        <v>738982.72</v>
      </c>
      <c r="AB34" s="413">
        <v>1931008.38</v>
      </c>
      <c r="AC34" s="413">
        <v>349063.16000000003</v>
      </c>
      <c r="AD34" s="413">
        <v>77200.3</v>
      </c>
      <c r="AE34" s="413">
        <v>173486.41</v>
      </c>
      <c r="AF34" s="438">
        <v>94717.28</v>
      </c>
      <c r="AG34" s="441">
        <v>0</v>
      </c>
      <c r="AH34" s="423">
        <f t="shared" si="0"/>
        <v>3364458.2499999995</v>
      </c>
    </row>
    <row r="35" spans="1:34" s="406" customFormat="1" ht="15" customHeight="1">
      <c r="A35" s="424">
        <v>26</v>
      </c>
      <c r="B35" s="425">
        <f t="shared" si="1"/>
        <v>44651</v>
      </c>
      <c r="C35" s="435"/>
      <c r="D35" s="433"/>
      <c r="E35" s="433"/>
      <c r="F35" s="433"/>
      <c r="G35" s="433">
        <v>0</v>
      </c>
      <c r="H35" s="433">
        <v>0</v>
      </c>
      <c r="I35" s="433">
        <v>0</v>
      </c>
      <c r="J35" s="433">
        <v>0</v>
      </c>
      <c r="K35" s="433">
        <v>0</v>
      </c>
      <c r="L35" s="433">
        <v>0</v>
      </c>
      <c r="M35" s="433">
        <v>0</v>
      </c>
      <c r="N35" s="433">
        <v>0</v>
      </c>
      <c r="O35" s="434">
        <v>0</v>
      </c>
      <c r="P35" s="433">
        <v>0</v>
      </c>
      <c r="Q35" s="434">
        <v>0</v>
      </c>
      <c r="R35" s="433">
        <v>0</v>
      </c>
      <c r="S35" s="434">
        <v>0</v>
      </c>
      <c r="T35" s="434">
        <v>0</v>
      </c>
      <c r="U35" s="434">
        <v>0</v>
      </c>
      <c r="V35" s="433">
        <v>0</v>
      </c>
      <c r="W35" s="434">
        <v>0</v>
      </c>
      <c r="X35" s="434">
        <v>0</v>
      </c>
      <c r="Y35" s="434">
        <v>0</v>
      </c>
      <c r="Z35" s="433">
        <v>0</v>
      </c>
      <c r="AA35" s="433">
        <v>0</v>
      </c>
      <c r="AB35" s="413">
        <v>1086249.8500000001</v>
      </c>
      <c r="AC35" s="413">
        <v>2236541.7000000002</v>
      </c>
      <c r="AD35" s="413">
        <v>721532.49</v>
      </c>
      <c r="AE35" s="413">
        <v>326453.84999999998</v>
      </c>
      <c r="AF35" s="438">
        <v>74723.19</v>
      </c>
      <c r="AG35" s="441">
        <v>0</v>
      </c>
      <c r="AH35" s="423">
        <f t="shared" si="0"/>
        <v>4445501.08</v>
      </c>
    </row>
    <row r="36" spans="1:34" s="406" customFormat="1" ht="15" customHeight="1">
      <c r="A36" s="424">
        <v>27</v>
      </c>
      <c r="B36" s="425">
        <f t="shared" si="1"/>
        <v>44620</v>
      </c>
      <c r="C36" s="435"/>
      <c r="D36" s="433"/>
      <c r="E36" s="433"/>
      <c r="F36" s="433"/>
      <c r="G36" s="433">
        <v>0</v>
      </c>
      <c r="H36" s="433">
        <v>0</v>
      </c>
      <c r="I36" s="433">
        <v>0</v>
      </c>
      <c r="J36" s="433">
        <v>0</v>
      </c>
      <c r="K36" s="433">
        <v>0</v>
      </c>
      <c r="L36" s="433">
        <v>0</v>
      </c>
      <c r="M36" s="433">
        <v>0</v>
      </c>
      <c r="N36" s="433">
        <v>0</v>
      </c>
      <c r="O36" s="434">
        <v>0</v>
      </c>
      <c r="P36" s="433">
        <v>0</v>
      </c>
      <c r="Q36" s="434">
        <v>0</v>
      </c>
      <c r="R36" s="433">
        <v>0</v>
      </c>
      <c r="S36" s="434">
        <v>0</v>
      </c>
      <c r="T36" s="434">
        <v>0</v>
      </c>
      <c r="U36" s="434">
        <v>0</v>
      </c>
      <c r="V36" s="433">
        <v>0</v>
      </c>
      <c r="W36" s="434">
        <v>0</v>
      </c>
      <c r="X36" s="434">
        <v>0</v>
      </c>
      <c r="Y36" s="434">
        <v>0</v>
      </c>
      <c r="Z36" s="433">
        <v>0</v>
      </c>
      <c r="AA36" s="434">
        <v>0</v>
      </c>
      <c r="AB36" s="433">
        <v>0</v>
      </c>
      <c r="AC36" s="413">
        <v>418676.6</v>
      </c>
      <c r="AD36" s="413">
        <v>1996915.29</v>
      </c>
      <c r="AE36" s="413">
        <v>875590.84</v>
      </c>
      <c r="AF36" s="438">
        <v>392805.68</v>
      </c>
      <c r="AG36" s="441">
        <v>0</v>
      </c>
      <c r="AH36" s="423">
        <f t="shared" si="0"/>
        <v>3683988.41</v>
      </c>
    </row>
    <row r="37" spans="1:34" s="406" customFormat="1" ht="15" customHeight="1">
      <c r="A37" s="424">
        <v>28</v>
      </c>
      <c r="B37" s="425">
        <f t="shared" si="1"/>
        <v>44592</v>
      </c>
      <c r="C37" s="435"/>
      <c r="D37" s="433"/>
      <c r="E37" s="433"/>
      <c r="F37" s="433"/>
      <c r="G37" s="433">
        <v>0</v>
      </c>
      <c r="H37" s="433">
        <v>0</v>
      </c>
      <c r="I37" s="433">
        <v>0</v>
      </c>
      <c r="J37" s="433">
        <v>0</v>
      </c>
      <c r="K37" s="433">
        <v>0</v>
      </c>
      <c r="L37" s="433">
        <v>0</v>
      </c>
      <c r="M37" s="433">
        <v>0</v>
      </c>
      <c r="N37" s="433">
        <v>0</v>
      </c>
      <c r="O37" s="434">
        <v>0</v>
      </c>
      <c r="P37" s="433">
        <v>0</v>
      </c>
      <c r="Q37" s="434">
        <v>0</v>
      </c>
      <c r="R37" s="433">
        <v>0</v>
      </c>
      <c r="S37" s="434">
        <v>0</v>
      </c>
      <c r="T37" s="434">
        <v>0</v>
      </c>
      <c r="U37" s="434">
        <v>0</v>
      </c>
      <c r="V37" s="433">
        <v>0</v>
      </c>
      <c r="W37" s="434">
        <v>0</v>
      </c>
      <c r="X37" s="434">
        <v>0</v>
      </c>
      <c r="Y37" s="434">
        <v>0</v>
      </c>
      <c r="Z37" s="433">
        <v>0</v>
      </c>
      <c r="AA37" s="434">
        <v>0</v>
      </c>
      <c r="AB37" s="433">
        <v>0</v>
      </c>
      <c r="AC37" s="433">
        <v>0</v>
      </c>
      <c r="AD37" s="413">
        <v>600996.15</v>
      </c>
      <c r="AE37" s="413">
        <v>1659957</v>
      </c>
      <c r="AF37" s="438">
        <v>490357.49</v>
      </c>
      <c r="AG37" s="441">
        <v>0</v>
      </c>
      <c r="AH37" s="423">
        <f t="shared" si="0"/>
        <v>2751310.6399999997</v>
      </c>
    </row>
    <row r="38" spans="1:34" s="406" customFormat="1" ht="15" customHeight="1">
      <c r="A38" s="424">
        <v>29</v>
      </c>
      <c r="B38" s="425">
        <f t="shared" si="1"/>
        <v>44561</v>
      </c>
      <c r="C38" s="435"/>
      <c r="D38" s="433"/>
      <c r="E38" s="433"/>
      <c r="F38" s="433"/>
      <c r="G38" s="433">
        <v>0</v>
      </c>
      <c r="H38" s="433">
        <v>0</v>
      </c>
      <c r="I38" s="433">
        <v>0</v>
      </c>
      <c r="J38" s="433">
        <v>0</v>
      </c>
      <c r="K38" s="433">
        <v>0</v>
      </c>
      <c r="L38" s="433">
        <v>0</v>
      </c>
      <c r="M38" s="433">
        <v>0</v>
      </c>
      <c r="N38" s="433">
        <v>0</v>
      </c>
      <c r="O38" s="434">
        <v>0</v>
      </c>
      <c r="P38" s="433">
        <v>0</v>
      </c>
      <c r="Q38" s="434">
        <v>0</v>
      </c>
      <c r="R38" s="433">
        <v>0</v>
      </c>
      <c r="S38" s="434">
        <v>0</v>
      </c>
      <c r="T38" s="434">
        <v>0</v>
      </c>
      <c r="U38" s="434">
        <v>0</v>
      </c>
      <c r="V38" s="433">
        <v>0</v>
      </c>
      <c r="W38" s="434">
        <v>0</v>
      </c>
      <c r="X38" s="434">
        <v>0</v>
      </c>
      <c r="Y38" s="434">
        <v>0</v>
      </c>
      <c r="Z38" s="433">
        <v>0</v>
      </c>
      <c r="AA38" s="434">
        <v>0</v>
      </c>
      <c r="AB38" s="433">
        <v>0</v>
      </c>
      <c r="AC38" s="433">
        <v>0</v>
      </c>
      <c r="AD38" s="433">
        <v>0</v>
      </c>
      <c r="AE38" s="413">
        <v>775229.36</v>
      </c>
      <c r="AF38" s="438">
        <v>1806601.46</v>
      </c>
      <c r="AG38" s="441">
        <v>0</v>
      </c>
      <c r="AH38" s="423">
        <f t="shared" si="0"/>
        <v>2581830.8199999998</v>
      </c>
    </row>
    <row r="39" spans="1:34" s="406" customFormat="1" ht="15" customHeight="1">
      <c r="A39" s="424">
        <v>30</v>
      </c>
      <c r="B39" s="425">
        <f t="shared" si="1"/>
        <v>44530</v>
      </c>
      <c r="C39" s="435"/>
      <c r="D39" s="433"/>
      <c r="E39" s="433"/>
      <c r="F39" s="433"/>
      <c r="G39" s="433">
        <v>0</v>
      </c>
      <c r="H39" s="433">
        <v>0</v>
      </c>
      <c r="I39" s="433">
        <v>0</v>
      </c>
      <c r="J39" s="433">
        <v>0</v>
      </c>
      <c r="K39" s="433">
        <v>0</v>
      </c>
      <c r="L39" s="433">
        <v>0</v>
      </c>
      <c r="M39" s="433">
        <v>0</v>
      </c>
      <c r="N39" s="433">
        <v>0</v>
      </c>
      <c r="O39" s="434">
        <v>0</v>
      </c>
      <c r="P39" s="433">
        <v>0</v>
      </c>
      <c r="Q39" s="434">
        <v>0</v>
      </c>
      <c r="R39" s="433">
        <v>0</v>
      </c>
      <c r="S39" s="434">
        <v>0</v>
      </c>
      <c r="T39" s="434">
        <v>0</v>
      </c>
      <c r="U39" s="434">
        <v>0</v>
      </c>
      <c r="V39" s="433">
        <v>0</v>
      </c>
      <c r="W39" s="434">
        <v>0</v>
      </c>
      <c r="X39" s="434">
        <v>0</v>
      </c>
      <c r="Y39" s="434">
        <v>0</v>
      </c>
      <c r="Z39" s="433">
        <v>0</v>
      </c>
      <c r="AA39" s="434">
        <v>0</v>
      </c>
      <c r="AB39" s="433">
        <v>0</v>
      </c>
      <c r="AC39" s="433">
        <v>0</v>
      </c>
      <c r="AD39" s="433">
        <v>0</v>
      </c>
      <c r="AE39" s="433">
        <v>0</v>
      </c>
      <c r="AF39" s="438">
        <v>779786.9</v>
      </c>
      <c r="AG39" s="441">
        <v>0</v>
      </c>
      <c r="AH39" s="423">
        <f>SUM(C39:AG39)</f>
        <v>779786.9</v>
      </c>
    </row>
    <row r="40" spans="1:34" s="406" customFormat="1" ht="31.35" customHeight="1" thickBot="1">
      <c r="A40" s="424">
        <v>31</v>
      </c>
      <c r="B40" s="425" t="s">
        <v>1561</v>
      </c>
      <c r="C40" s="447"/>
      <c r="D40" s="435"/>
      <c r="E40" s="433"/>
      <c r="F40" s="433"/>
      <c r="G40" s="433"/>
      <c r="H40" s="433"/>
      <c r="I40" s="433"/>
      <c r="J40" s="433"/>
      <c r="K40" s="433"/>
      <c r="L40" s="433"/>
      <c r="M40" s="433"/>
      <c r="N40" s="433"/>
      <c r="O40" s="433"/>
      <c r="P40" s="434"/>
      <c r="Q40" s="433"/>
      <c r="R40" s="434"/>
      <c r="S40" s="433"/>
      <c r="T40" s="434"/>
      <c r="U40" s="434"/>
      <c r="V40" s="434"/>
      <c r="W40" s="433"/>
      <c r="X40" s="434"/>
      <c r="Y40" s="434"/>
      <c r="Z40" s="434"/>
      <c r="AA40" s="433"/>
      <c r="AB40" s="434"/>
      <c r="AC40" s="433"/>
      <c r="AD40" s="433"/>
      <c r="AE40" s="433"/>
      <c r="AF40" s="454"/>
      <c r="AG40" s="440">
        <v>0</v>
      </c>
      <c r="AH40" s="423">
        <f>SUM(C40:AG40)</f>
        <v>0</v>
      </c>
    </row>
    <row r="41" spans="1:34" s="406" customFormat="1" ht="40.35" customHeight="1">
      <c r="A41" s="952">
        <v>32</v>
      </c>
      <c r="B41" s="953" t="s">
        <v>1563</v>
      </c>
      <c r="C41" s="954">
        <f>SUM(C10:C40)</f>
        <v>0</v>
      </c>
      <c r="D41" s="954">
        <f>SUM(D10:D40)</f>
        <v>0</v>
      </c>
      <c r="E41" s="954">
        <f t="shared" ref="E41:AC41" si="2">SUM(E10:E40)</f>
        <v>0</v>
      </c>
      <c r="F41" s="954">
        <f t="shared" si="2"/>
        <v>0</v>
      </c>
      <c r="G41" s="954">
        <f t="shared" si="2"/>
        <v>8161192.7700000005</v>
      </c>
      <c r="H41" s="954">
        <f t="shared" si="2"/>
        <v>9410021.9600000009</v>
      </c>
      <c r="I41" s="954">
        <f t="shared" si="2"/>
        <v>10553646.73</v>
      </c>
      <c r="J41" s="954">
        <f t="shared" si="2"/>
        <v>8266812.4299999997</v>
      </c>
      <c r="K41" s="954">
        <f t="shared" si="2"/>
        <v>9124232.2400000002</v>
      </c>
      <c r="L41" s="954">
        <f t="shared" si="2"/>
        <v>9312433.8200000003</v>
      </c>
      <c r="M41" s="954">
        <f t="shared" si="2"/>
        <v>7181683.6699999999</v>
      </c>
      <c r="N41" s="954">
        <f t="shared" si="2"/>
        <v>7416634.4299999997</v>
      </c>
      <c r="O41" s="954">
        <f t="shared" si="2"/>
        <v>7859644.1699999999</v>
      </c>
      <c r="P41" s="954">
        <f t="shared" si="2"/>
        <v>6944156.3700000001</v>
      </c>
      <c r="Q41" s="954">
        <f t="shared" si="2"/>
        <v>5720840.0300000003</v>
      </c>
      <c r="R41" s="954">
        <f t="shared" si="2"/>
        <v>7266697.3599999994</v>
      </c>
      <c r="S41" s="954">
        <f t="shared" si="2"/>
        <v>5763862.2199999997</v>
      </c>
      <c r="T41" s="954">
        <f t="shared" si="2"/>
        <v>5557456.0899999999</v>
      </c>
      <c r="U41" s="954">
        <f t="shared" si="2"/>
        <v>6216005.8899999997</v>
      </c>
      <c r="V41" s="954">
        <f t="shared" si="2"/>
        <v>4157837.7</v>
      </c>
      <c r="W41" s="954">
        <f t="shared" si="2"/>
        <v>4969113.43</v>
      </c>
      <c r="X41" s="954">
        <f t="shared" si="2"/>
        <v>5088841.63</v>
      </c>
      <c r="Y41" s="954">
        <f t="shared" si="2"/>
        <v>3557730</v>
      </c>
      <c r="Z41" s="954">
        <f t="shared" si="2"/>
        <v>3663296.63</v>
      </c>
      <c r="AA41" s="954">
        <f t="shared" si="2"/>
        <v>3808563.2000000002</v>
      </c>
      <c r="AB41" s="954">
        <f t="shared" si="2"/>
        <v>3488506.0100000002</v>
      </c>
      <c r="AC41" s="954">
        <f t="shared" si="2"/>
        <v>3077201.9400000004</v>
      </c>
      <c r="AD41" s="954">
        <f>SUM(AD10:AD40)</f>
        <v>3753817.9499999997</v>
      </c>
      <c r="AE41" s="954">
        <f>SUM(AE10:AE40)</f>
        <v>4080574.3699999996</v>
      </c>
      <c r="AF41" s="954">
        <f>SUM(AF10:AF40)</f>
        <v>3773690.26</v>
      </c>
      <c r="AG41" s="955">
        <f>SUM(AG10:AG40)</f>
        <v>0</v>
      </c>
      <c r="AH41" s="956">
        <f>SUM(AH10:AH40)</f>
        <v>158174493.29999998</v>
      </c>
    </row>
    <row r="42" spans="1:34" s="406" customFormat="1" ht="40.35" customHeight="1">
      <c r="A42" s="426">
        <v>33</v>
      </c>
      <c r="B42" s="427" t="s">
        <v>1564</v>
      </c>
      <c r="C42" s="415"/>
      <c r="D42" s="413"/>
      <c r="E42" s="413"/>
      <c r="F42" s="413"/>
      <c r="G42" s="416"/>
      <c r="H42" s="413"/>
      <c r="I42" s="413"/>
      <c r="J42" s="413"/>
      <c r="K42" s="413"/>
      <c r="L42" s="413"/>
      <c r="M42" s="413"/>
      <c r="N42" s="413"/>
      <c r="O42" s="414"/>
      <c r="P42" s="413"/>
      <c r="Q42" s="414"/>
      <c r="R42" s="413"/>
      <c r="S42" s="414"/>
      <c r="T42" s="414"/>
      <c r="U42" s="414"/>
      <c r="V42" s="413"/>
      <c r="W42" s="414"/>
      <c r="X42" s="414"/>
      <c r="Y42" s="414"/>
      <c r="Z42" s="413"/>
      <c r="AA42" s="414"/>
      <c r="AB42" s="413"/>
      <c r="AC42" s="414"/>
      <c r="AD42" s="414"/>
      <c r="AE42" s="413"/>
      <c r="AF42" s="456"/>
      <c r="AG42" s="416"/>
      <c r="AH42" s="423">
        <f>SUM(C42:AG42)</f>
        <v>0</v>
      </c>
    </row>
    <row r="43" spans="1:34" s="406" customFormat="1" ht="40.35" customHeight="1">
      <c r="A43" s="426">
        <v>34</v>
      </c>
      <c r="B43" s="427" t="s">
        <v>1565</v>
      </c>
      <c r="C43" s="408"/>
      <c r="D43" s="409"/>
      <c r="E43" s="409"/>
      <c r="F43" s="409"/>
      <c r="G43" s="409"/>
      <c r="H43" s="409"/>
      <c r="I43" s="409"/>
      <c r="J43" s="409"/>
      <c r="K43" s="409"/>
      <c r="L43" s="409"/>
      <c r="M43" s="409"/>
      <c r="N43" s="409"/>
      <c r="O43" s="410"/>
      <c r="P43" s="409"/>
      <c r="Q43" s="410"/>
      <c r="R43" s="409"/>
      <c r="S43" s="410"/>
      <c r="T43" s="410"/>
      <c r="U43" s="410"/>
      <c r="V43" s="409"/>
      <c r="W43" s="410"/>
      <c r="X43" s="410"/>
      <c r="Y43" s="410"/>
      <c r="Z43" s="409"/>
      <c r="AA43" s="410"/>
      <c r="AB43" s="409"/>
      <c r="AC43" s="410"/>
      <c r="AD43" s="443"/>
      <c r="AE43" s="496"/>
      <c r="AF43" s="457"/>
      <c r="AG43" s="455"/>
      <c r="AH43" s="411"/>
    </row>
    <row r="44" spans="1:34" s="406" customFormat="1" ht="40.35" customHeight="1">
      <c r="A44" s="426">
        <v>35</v>
      </c>
      <c r="B44" s="428" t="s">
        <v>1566</v>
      </c>
      <c r="C44" s="415"/>
      <c r="D44" s="413"/>
      <c r="E44" s="413"/>
      <c r="F44" s="413"/>
      <c r="G44" s="416"/>
      <c r="H44" s="413"/>
      <c r="I44" s="413"/>
      <c r="J44" s="413"/>
      <c r="K44" s="413"/>
      <c r="L44" s="413"/>
      <c r="M44" s="413"/>
      <c r="N44" s="413"/>
      <c r="O44" s="414"/>
      <c r="P44" s="413"/>
      <c r="Q44" s="414"/>
      <c r="R44" s="413"/>
      <c r="S44" s="414"/>
      <c r="T44" s="414"/>
      <c r="U44" s="414"/>
      <c r="V44" s="413"/>
      <c r="W44" s="414"/>
      <c r="X44" s="414"/>
      <c r="Y44" s="414"/>
      <c r="Z44" s="413"/>
      <c r="AA44" s="414"/>
      <c r="AB44" s="413"/>
      <c r="AC44" s="414"/>
      <c r="AD44" s="414"/>
      <c r="AE44" s="413"/>
      <c r="AF44" s="456"/>
      <c r="AG44" s="416"/>
      <c r="AH44" s="419">
        <f>SUM(C44:AG44)</f>
        <v>0</v>
      </c>
    </row>
    <row r="45" spans="1:34" s="406" customFormat="1" ht="58.35" customHeight="1">
      <c r="A45" s="426">
        <v>36</v>
      </c>
      <c r="B45" s="429" t="s">
        <v>1567</v>
      </c>
      <c r="C45" s="417">
        <f>SUM(C41:C44)</f>
        <v>0</v>
      </c>
      <c r="D45" s="417">
        <f>SUM(D41:D44)</f>
        <v>0</v>
      </c>
      <c r="E45" s="418">
        <f t="shared" ref="E45:AB45" si="3">SUM(E41:E44)</f>
        <v>0</v>
      </c>
      <c r="F45" s="418">
        <f>SUM(F41:F44)</f>
        <v>0</v>
      </c>
      <c r="G45" s="418">
        <f t="shared" si="3"/>
        <v>8161192.7700000005</v>
      </c>
      <c r="H45" s="418">
        <f t="shared" si="3"/>
        <v>9410021.9600000009</v>
      </c>
      <c r="I45" s="418">
        <f t="shared" si="3"/>
        <v>10553646.73</v>
      </c>
      <c r="J45" s="418">
        <f t="shared" si="3"/>
        <v>8266812.4299999997</v>
      </c>
      <c r="K45" s="418">
        <f t="shared" si="3"/>
        <v>9124232.2400000002</v>
      </c>
      <c r="L45" s="418">
        <f t="shared" si="3"/>
        <v>9312433.8200000003</v>
      </c>
      <c r="M45" s="418">
        <f t="shared" si="3"/>
        <v>7181683.6699999999</v>
      </c>
      <c r="N45" s="418">
        <f t="shared" si="3"/>
        <v>7416634.4299999997</v>
      </c>
      <c r="O45" s="418">
        <f t="shared" si="3"/>
        <v>7859644.1699999999</v>
      </c>
      <c r="P45" s="418">
        <f t="shared" si="3"/>
        <v>6944156.3700000001</v>
      </c>
      <c r="Q45" s="418">
        <f t="shared" si="3"/>
        <v>5720840.0300000003</v>
      </c>
      <c r="R45" s="418">
        <f t="shared" si="3"/>
        <v>7266697.3599999994</v>
      </c>
      <c r="S45" s="418">
        <f t="shared" si="3"/>
        <v>5763862.2199999997</v>
      </c>
      <c r="T45" s="418">
        <f t="shared" si="3"/>
        <v>5557456.0899999999</v>
      </c>
      <c r="U45" s="418">
        <f t="shared" si="3"/>
        <v>6216005.8899999997</v>
      </c>
      <c r="V45" s="418">
        <f t="shared" si="3"/>
        <v>4157837.7</v>
      </c>
      <c r="W45" s="418">
        <f t="shared" si="3"/>
        <v>4969113.43</v>
      </c>
      <c r="X45" s="418">
        <f t="shared" si="3"/>
        <v>5088841.63</v>
      </c>
      <c r="Y45" s="418">
        <f t="shared" si="3"/>
        <v>3557730</v>
      </c>
      <c r="Z45" s="418">
        <f t="shared" si="3"/>
        <v>3663296.63</v>
      </c>
      <c r="AA45" s="418">
        <f t="shared" si="3"/>
        <v>3808563.2000000002</v>
      </c>
      <c r="AB45" s="418">
        <f t="shared" si="3"/>
        <v>3488506.0100000002</v>
      </c>
      <c r="AC45" s="418">
        <f t="shared" ref="AC45:AH45" si="4">SUM(AC41:AC44)</f>
        <v>3077201.9400000004</v>
      </c>
      <c r="AD45" s="418">
        <f t="shared" si="4"/>
        <v>3753817.9499999997</v>
      </c>
      <c r="AE45" s="418">
        <f t="shared" si="4"/>
        <v>4080574.3699999996</v>
      </c>
      <c r="AF45" s="418">
        <f t="shared" si="4"/>
        <v>3773690.26</v>
      </c>
      <c r="AG45" s="420">
        <f t="shared" si="4"/>
        <v>0</v>
      </c>
      <c r="AH45" s="419">
        <f t="shared" si="4"/>
        <v>158174493.29999998</v>
      </c>
    </row>
    <row r="46" spans="1:34" s="406" customFormat="1" ht="53.25" customHeight="1">
      <c r="A46" s="426">
        <v>37</v>
      </c>
      <c r="B46" s="429" t="s">
        <v>1568</v>
      </c>
      <c r="C46" s="415"/>
      <c r="D46" s="413"/>
      <c r="E46" s="413"/>
      <c r="F46" s="413"/>
      <c r="G46" s="416">
        <v>558333.86704458226</v>
      </c>
      <c r="H46" s="413">
        <v>400824.23053314735</v>
      </c>
      <c r="I46" s="413">
        <v>293255.33376313699</v>
      </c>
      <c r="J46" s="413">
        <v>141703.71275782929</v>
      </c>
      <c r="K46" s="413">
        <v>157793.16483195411</v>
      </c>
      <c r="L46" s="413">
        <v>121094.66464061366</v>
      </c>
      <c r="M46" s="413">
        <v>69501.987120380843</v>
      </c>
      <c r="N46" s="413">
        <v>55791.966499553091</v>
      </c>
      <c r="O46" s="414">
        <v>8116.0224576204491</v>
      </c>
      <c r="P46" s="413">
        <v>14392.841027177827</v>
      </c>
      <c r="Q46" s="414">
        <v>16148.442553176275</v>
      </c>
      <c r="R46" s="413">
        <v>11541.476846646281</v>
      </c>
      <c r="S46" s="414">
        <v>2387.1696665769268</v>
      </c>
      <c r="T46" s="414">
        <v>3201.6646518762277</v>
      </c>
      <c r="U46" s="414">
        <v>-31241.656666594798</v>
      </c>
      <c r="V46" s="413">
        <v>613.29002294823579</v>
      </c>
      <c r="W46" s="414">
        <v>-20030.07809242815</v>
      </c>
      <c r="X46" s="414">
        <v>-9477.8952639942272</v>
      </c>
      <c r="Y46" s="414">
        <v>242.74605199016889</v>
      </c>
      <c r="Z46" s="413">
        <v>236.15356546070041</v>
      </c>
      <c r="AA46" s="414">
        <v>87.557577168755415</v>
      </c>
      <c r="AB46" s="413">
        <v>282.60984651908495</v>
      </c>
      <c r="AC46" s="414">
        <v>51.844925724810423</v>
      </c>
      <c r="AD46" s="414">
        <v>21.010886170276649</v>
      </c>
      <c r="AE46" s="413">
        <v>1.8064838513964787E-10</v>
      </c>
      <c r="AF46" s="456">
        <v>-1.8098944565281272E-10</v>
      </c>
      <c r="AG46" s="416"/>
      <c r="AH46" s="419">
        <f>SUM(C46:AG46)</f>
        <v>1794872.1272472369</v>
      </c>
    </row>
    <row r="47" spans="1:34" s="406" customFormat="1" ht="40.35" customHeight="1" thickBot="1">
      <c r="A47" s="430">
        <v>38</v>
      </c>
      <c r="B47" s="431" t="s">
        <v>1569</v>
      </c>
      <c r="C47" s="421">
        <f>SUM(C45:C46)</f>
        <v>0</v>
      </c>
      <c r="D47" s="421">
        <f t="shared" ref="D47:AC47" si="5">SUM(D45:D46)</f>
        <v>0</v>
      </c>
      <c r="E47" s="421">
        <f t="shared" si="5"/>
        <v>0</v>
      </c>
      <c r="F47" s="421">
        <f t="shared" si="5"/>
        <v>0</v>
      </c>
      <c r="G47" s="421">
        <f t="shared" si="5"/>
        <v>8719526.6370445825</v>
      </c>
      <c r="H47" s="421">
        <f t="shared" si="5"/>
        <v>9810846.1905331481</v>
      </c>
      <c r="I47" s="421">
        <f t="shared" si="5"/>
        <v>10846902.063763138</v>
      </c>
      <c r="J47" s="421">
        <f t="shared" si="5"/>
        <v>8408516.1427578293</v>
      </c>
      <c r="K47" s="421">
        <f t="shared" si="5"/>
        <v>9282025.4048319552</v>
      </c>
      <c r="L47" s="421">
        <f t="shared" si="5"/>
        <v>9433528.4846406132</v>
      </c>
      <c r="M47" s="421">
        <f t="shared" si="5"/>
        <v>7251185.6571203806</v>
      </c>
      <c r="N47" s="421">
        <f t="shared" si="5"/>
        <v>7472426.3964995528</v>
      </c>
      <c r="O47" s="421">
        <f t="shared" si="5"/>
        <v>7867760.1924576201</v>
      </c>
      <c r="P47" s="421">
        <f t="shared" si="5"/>
        <v>6958549.211027178</v>
      </c>
      <c r="Q47" s="421">
        <f t="shared" si="5"/>
        <v>5736988.4725531768</v>
      </c>
      <c r="R47" s="421">
        <f t="shared" si="5"/>
        <v>7278238.8368466459</v>
      </c>
      <c r="S47" s="421">
        <f t="shared" si="5"/>
        <v>5766249.3896665769</v>
      </c>
      <c r="T47" s="421">
        <f t="shared" si="5"/>
        <v>5560657.7546518762</v>
      </c>
      <c r="U47" s="421">
        <f t="shared" si="5"/>
        <v>6184764.2333334051</v>
      </c>
      <c r="V47" s="421">
        <f t="shared" si="5"/>
        <v>4158450.9900229485</v>
      </c>
      <c r="W47" s="421">
        <f t="shared" si="5"/>
        <v>4949083.3519075718</v>
      </c>
      <c r="X47" s="421">
        <f t="shared" si="5"/>
        <v>5079363.7347360058</v>
      </c>
      <c r="Y47" s="421">
        <f t="shared" si="5"/>
        <v>3557972.74605199</v>
      </c>
      <c r="Z47" s="421">
        <f t="shared" si="5"/>
        <v>3663532.7835654607</v>
      </c>
      <c r="AA47" s="421">
        <f t="shared" si="5"/>
        <v>3808650.7575771688</v>
      </c>
      <c r="AB47" s="421">
        <f t="shared" si="5"/>
        <v>3488788.6198465195</v>
      </c>
      <c r="AC47" s="421">
        <f t="shared" si="5"/>
        <v>3077253.7849257253</v>
      </c>
      <c r="AD47" s="421">
        <f>SUM(AD45:AD46)</f>
        <v>3753838.9608861702</v>
      </c>
      <c r="AE47" s="421">
        <f>SUM(AE45:AE46)</f>
        <v>4080574.3699999996</v>
      </c>
      <c r="AF47" s="421">
        <f>SUM(AF45:AF46)</f>
        <v>3773690.26</v>
      </c>
      <c r="AG47" s="439">
        <f>SUM(AG45:AG46)</f>
        <v>0</v>
      </c>
      <c r="AH47" s="422">
        <f>SUM(AH45:AH46)</f>
        <v>159969365.42724723</v>
      </c>
    </row>
  </sheetData>
  <sheetProtection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DJ61"/>
  <sheetViews>
    <sheetView topLeftCell="A18" zoomScale="60" zoomScaleNormal="60" workbookViewId="0">
      <selection activeCell="G46" sqref="G46:AF46"/>
    </sheetView>
  </sheetViews>
  <sheetFormatPr defaultColWidth="8" defaultRowHeight="12.6"/>
  <cols>
    <col min="1" max="1" width="6.5703125" style="403" bestFit="1" customWidth="1"/>
    <col min="2" max="2" width="24.5703125" style="412" customWidth="1"/>
    <col min="3" max="3" width="16.5703125" style="412" customWidth="1"/>
    <col min="4" max="28" width="16.5703125" style="402" customWidth="1"/>
    <col min="29" max="32" width="16.5703125" style="403" customWidth="1"/>
    <col min="33" max="33" width="29.42578125" style="405" bestFit="1" customWidth="1"/>
    <col min="34" max="34" width="16.5703125" style="405" customWidth="1"/>
    <col min="35" max="16384" width="8" style="405"/>
  </cols>
  <sheetData>
    <row r="1" spans="1:114" ht="15.6">
      <c r="A1" s="377" t="s">
        <v>1570</v>
      </c>
      <c r="B1" s="400"/>
      <c r="C1" s="401"/>
      <c r="D1" s="380"/>
      <c r="E1" s="401"/>
      <c r="F1" s="401"/>
      <c r="AB1" s="403"/>
      <c r="AC1" s="404"/>
      <c r="AD1" s="404"/>
      <c r="AE1" s="404"/>
      <c r="AF1" s="404"/>
      <c r="AG1" s="404"/>
      <c r="AH1" s="404"/>
      <c r="AI1" s="404"/>
      <c r="AJ1" s="404"/>
      <c r="AK1" s="404"/>
      <c r="AL1" s="404"/>
      <c r="AM1" s="404"/>
      <c r="AN1" s="404"/>
      <c r="AO1" s="404"/>
      <c r="AP1" s="404"/>
      <c r="AQ1" s="404"/>
      <c r="AR1" s="404"/>
      <c r="AS1" s="404"/>
      <c r="AT1" s="404"/>
      <c r="AU1" s="404"/>
      <c r="AV1" s="404"/>
      <c r="AW1" s="404"/>
      <c r="AX1" s="404"/>
      <c r="AY1" s="404"/>
      <c r="AZ1" s="404"/>
      <c r="BA1" s="404"/>
      <c r="BB1" s="404"/>
      <c r="BC1" s="404"/>
      <c r="BD1" s="404"/>
      <c r="BE1" s="404"/>
      <c r="BF1" s="404"/>
      <c r="BG1" s="404"/>
      <c r="BH1" s="404"/>
      <c r="BI1" s="404"/>
      <c r="BJ1" s="404"/>
      <c r="BK1" s="404"/>
      <c r="BL1" s="404"/>
      <c r="BM1" s="404"/>
      <c r="BN1" s="404"/>
      <c r="BO1" s="404"/>
      <c r="BP1" s="404"/>
      <c r="BQ1" s="404"/>
      <c r="BR1" s="404"/>
      <c r="BS1" s="404"/>
      <c r="BT1" s="404"/>
      <c r="BU1" s="404"/>
      <c r="BV1" s="404"/>
      <c r="BW1" s="404"/>
      <c r="BX1" s="404"/>
      <c r="BY1" s="404"/>
      <c r="BZ1" s="404"/>
      <c r="CA1" s="404"/>
      <c r="CB1" s="404"/>
      <c r="CC1" s="404"/>
      <c r="CD1" s="404"/>
      <c r="CE1" s="404"/>
      <c r="CF1" s="404"/>
      <c r="CG1" s="404"/>
      <c r="CH1" s="404"/>
      <c r="CI1" s="404"/>
      <c r="CJ1" s="404"/>
      <c r="CK1" s="404"/>
      <c r="CL1" s="404"/>
      <c r="CM1" s="404"/>
      <c r="CN1" s="404"/>
      <c r="CO1" s="404"/>
      <c r="CP1" s="404"/>
      <c r="CQ1" s="404"/>
      <c r="CR1" s="404"/>
      <c r="CS1" s="404"/>
      <c r="CT1" s="404"/>
      <c r="CU1" s="404"/>
      <c r="CV1" s="404"/>
      <c r="CW1" s="404"/>
      <c r="CX1" s="404"/>
      <c r="CY1" s="404"/>
      <c r="CZ1" s="404"/>
      <c r="DA1" s="404"/>
      <c r="DB1" s="404"/>
      <c r="DC1" s="404"/>
      <c r="DD1" s="404"/>
      <c r="DE1" s="404"/>
      <c r="DF1" s="404"/>
      <c r="DG1" s="404"/>
      <c r="DH1" s="404"/>
      <c r="DI1" s="404"/>
      <c r="DJ1" s="404"/>
    </row>
    <row r="2" spans="1:114" ht="12.95">
      <c r="A2" s="164" t="s">
        <v>1353</v>
      </c>
      <c r="B2" s="164"/>
      <c r="C2" s="352" t="str">
        <f>'Schedule 2_Balance Sheet'!C2</f>
        <v>Tufts Health Public Plan, Inc.</v>
      </c>
      <c r="D2" s="353"/>
      <c r="E2" s="353"/>
      <c r="F2" s="354"/>
      <c r="AB2" s="403"/>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c r="BZ2" s="404"/>
      <c r="CA2" s="404"/>
      <c r="CB2" s="404"/>
      <c r="CC2" s="404"/>
      <c r="CD2" s="404"/>
      <c r="CE2" s="404"/>
      <c r="CF2" s="404"/>
      <c r="CG2" s="404"/>
      <c r="CH2" s="404"/>
      <c r="CI2" s="404"/>
      <c r="CJ2" s="404"/>
      <c r="CK2" s="404"/>
      <c r="CL2" s="404"/>
      <c r="CM2" s="404"/>
      <c r="CN2" s="404"/>
      <c r="CO2" s="404"/>
      <c r="CP2" s="404"/>
      <c r="CQ2" s="404"/>
      <c r="CR2" s="404"/>
      <c r="CS2" s="404"/>
      <c r="CT2" s="404"/>
      <c r="CU2" s="404"/>
      <c r="CV2" s="404"/>
      <c r="CW2" s="404"/>
      <c r="CX2" s="404"/>
      <c r="CY2" s="404"/>
      <c r="CZ2" s="404"/>
      <c r="DA2" s="404"/>
      <c r="DB2" s="404"/>
      <c r="DC2" s="404"/>
      <c r="DD2" s="404"/>
      <c r="DE2" s="404"/>
      <c r="DF2" s="404"/>
      <c r="DG2" s="404"/>
      <c r="DH2" s="404"/>
      <c r="DI2" s="404"/>
      <c r="DJ2" s="404"/>
    </row>
    <row r="3" spans="1:114" ht="12.95">
      <c r="A3" s="164" t="s">
        <v>1338</v>
      </c>
      <c r="B3" s="164"/>
      <c r="C3" s="449" t="str">
        <f>'Schedule 2_Balance Sheet'!C3</f>
        <v>01/01/2023 to 12/31/2023</v>
      </c>
      <c r="D3" s="450"/>
      <c r="E3" s="450"/>
      <c r="F3" s="451"/>
      <c r="AB3" s="403"/>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row>
    <row r="4" spans="1:114" ht="12.95">
      <c r="A4" s="164" t="s">
        <v>1356</v>
      </c>
      <c r="B4" s="164"/>
      <c r="C4" s="355">
        <f>'Schedule 2_Balance Sheet'!C4</f>
        <v>45382</v>
      </c>
      <c r="D4" s="353"/>
      <c r="E4" s="353"/>
      <c r="F4" s="354"/>
      <c r="AB4" s="403"/>
      <c r="AC4" s="404"/>
      <c r="AD4" s="404"/>
      <c r="AE4" s="404"/>
      <c r="AF4" s="404"/>
      <c r="AG4" s="404"/>
      <c r="AH4" s="404"/>
      <c r="AI4" s="404"/>
      <c r="AJ4" s="404"/>
      <c r="AK4" s="404"/>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4"/>
      <c r="BJ4" s="404"/>
      <c r="BK4" s="404"/>
      <c r="BL4" s="404"/>
      <c r="BM4" s="404"/>
      <c r="BN4" s="404"/>
      <c r="BO4" s="404"/>
      <c r="BP4" s="404"/>
      <c r="BQ4" s="404"/>
      <c r="BR4" s="404"/>
      <c r="BS4" s="404"/>
      <c r="BT4" s="404"/>
      <c r="BU4" s="404"/>
      <c r="BV4" s="404"/>
      <c r="BW4" s="404"/>
      <c r="BX4" s="404"/>
      <c r="BY4" s="404"/>
      <c r="BZ4" s="404"/>
      <c r="CA4" s="404"/>
      <c r="CB4" s="404"/>
      <c r="CC4" s="404"/>
      <c r="CD4" s="404"/>
      <c r="CE4" s="404"/>
      <c r="CF4" s="404"/>
      <c r="CG4" s="404"/>
      <c r="CH4" s="404"/>
      <c r="CI4" s="404"/>
      <c r="CJ4" s="404"/>
      <c r="CK4" s="404"/>
      <c r="CL4" s="404"/>
      <c r="CM4" s="404"/>
      <c r="CN4" s="404"/>
      <c r="CO4" s="404"/>
      <c r="CP4" s="404"/>
      <c r="CQ4" s="404"/>
      <c r="CR4" s="404"/>
      <c r="CS4" s="404"/>
      <c r="CT4" s="404"/>
      <c r="CU4" s="404"/>
      <c r="CV4" s="404"/>
      <c r="CW4" s="404"/>
      <c r="CX4" s="404"/>
      <c r="CY4" s="404"/>
      <c r="CZ4" s="404"/>
      <c r="DA4" s="404"/>
      <c r="DB4" s="404"/>
      <c r="DC4" s="404"/>
      <c r="DD4" s="404"/>
      <c r="DE4" s="404"/>
      <c r="DF4" s="404"/>
      <c r="DG4" s="404"/>
      <c r="DH4" s="404"/>
      <c r="DI4" s="404"/>
      <c r="DJ4" s="404"/>
    </row>
    <row r="5" spans="1:114" ht="12.95">
      <c r="A5" s="164" t="s">
        <v>1357</v>
      </c>
      <c r="B5" s="164"/>
      <c r="C5" s="352" t="str">
        <f>'Schedule 2_Balance Sheet'!C5</f>
        <v>Jeffrey Muehlberg</v>
      </c>
      <c r="D5" s="353"/>
      <c r="E5" s="353"/>
      <c r="F5" s="354"/>
      <c r="AB5" s="403"/>
      <c r="AC5" s="404"/>
      <c r="AD5" s="404"/>
      <c r="AE5" s="404"/>
      <c r="AF5" s="404"/>
      <c r="AG5" s="404"/>
      <c r="AH5" s="404"/>
      <c r="AI5" s="404"/>
      <c r="AJ5" s="404"/>
      <c r="AK5" s="404"/>
      <c r="AL5" s="404"/>
      <c r="AM5" s="404"/>
      <c r="AN5" s="404"/>
      <c r="AO5" s="404"/>
      <c r="AP5" s="404"/>
      <c r="AQ5" s="404"/>
      <c r="AR5" s="404"/>
      <c r="AS5" s="404"/>
      <c r="AT5" s="404"/>
      <c r="AU5" s="404"/>
      <c r="AV5" s="404"/>
      <c r="AW5" s="404"/>
      <c r="AX5" s="404"/>
      <c r="AY5" s="404"/>
      <c r="AZ5" s="404"/>
      <c r="BA5" s="404"/>
      <c r="BB5" s="404"/>
      <c r="BC5" s="404"/>
      <c r="BD5" s="404"/>
      <c r="BE5" s="404"/>
      <c r="BF5" s="404"/>
      <c r="BG5" s="404"/>
      <c r="BH5" s="404"/>
      <c r="BI5" s="404"/>
      <c r="BJ5" s="404"/>
      <c r="BK5" s="404"/>
      <c r="BL5" s="404"/>
      <c r="BM5" s="404"/>
      <c r="BN5" s="404"/>
      <c r="BO5" s="404"/>
      <c r="BP5" s="404"/>
      <c r="BQ5" s="404"/>
      <c r="BR5" s="404"/>
      <c r="BS5" s="404"/>
      <c r="BT5" s="404"/>
      <c r="BU5" s="404"/>
      <c r="BV5" s="404"/>
      <c r="BW5" s="404"/>
      <c r="BX5" s="404"/>
      <c r="BY5" s="404"/>
      <c r="BZ5" s="404"/>
      <c r="CA5" s="404"/>
      <c r="CB5" s="404"/>
      <c r="CC5" s="404"/>
      <c r="CD5" s="404"/>
      <c r="CE5" s="404"/>
      <c r="CF5" s="404"/>
      <c r="CG5" s="404"/>
      <c r="CH5" s="404"/>
      <c r="CI5" s="404"/>
      <c r="CJ5" s="404"/>
      <c r="CK5" s="404"/>
      <c r="CL5" s="404"/>
      <c r="CM5" s="404"/>
      <c r="CN5" s="404"/>
      <c r="CO5" s="404"/>
      <c r="CP5" s="404"/>
      <c r="CQ5" s="404"/>
      <c r="CR5" s="404"/>
      <c r="CS5" s="404"/>
      <c r="CT5" s="404"/>
      <c r="CU5" s="404"/>
      <c r="CV5" s="404"/>
      <c r="CW5" s="404"/>
      <c r="CX5" s="404"/>
      <c r="CY5" s="404"/>
      <c r="CZ5" s="404"/>
      <c r="DA5" s="404"/>
      <c r="DB5" s="404"/>
      <c r="DC5" s="404"/>
      <c r="DD5" s="404"/>
      <c r="DE5" s="404"/>
      <c r="DF5" s="404"/>
      <c r="DG5" s="404"/>
      <c r="DH5" s="404"/>
      <c r="DI5" s="404"/>
      <c r="DJ5" s="404"/>
    </row>
    <row r="6" spans="1:114" ht="12.95">
      <c r="A6" s="164" t="s">
        <v>1341</v>
      </c>
      <c r="B6" s="164"/>
      <c r="C6" s="355">
        <f>'Schedule 2_Balance Sheet'!C6</f>
        <v>45412</v>
      </c>
      <c r="D6" s="353"/>
      <c r="E6" s="353"/>
      <c r="F6" s="354"/>
      <c r="AB6" s="403"/>
      <c r="AC6" s="404"/>
      <c r="AD6" s="404"/>
      <c r="AE6" s="404"/>
      <c r="AF6" s="404"/>
      <c r="AG6" s="404"/>
      <c r="AH6" s="404"/>
      <c r="AI6" s="404"/>
      <c r="AJ6" s="404"/>
      <c r="AK6" s="404"/>
      <c r="AL6" s="404"/>
      <c r="AM6" s="404"/>
      <c r="AN6" s="404"/>
      <c r="AO6" s="404"/>
      <c r="AP6" s="404"/>
      <c r="AQ6" s="404"/>
      <c r="AR6" s="404"/>
      <c r="AS6" s="404"/>
      <c r="AT6" s="404"/>
      <c r="AU6" s="404"/>
      <c r="AV6" s="404"/>
      <c r="AW6" s="404"/>
      <c r="AX6" s="404"/>
      <c r="AY6" s="404"/>
      <c r="AZ6" s="404"/>
      <c r="BA6" s="404"/>
      <c r="BB6" s="404"/>
      <c r="BC6" s="404"/>
      <c r="BD6" s="404"/>
      <c r="BE6" s="404"/>
      <c r="BF6" s="404"/>
      <c r="BG6" s="404"/>
      <c r="BH6" s="404"/>
      <c r="BI6" s="404"/>
      <c r="BJ6" s="404"/>
      <c r="BK6" s="404"/>
      <c r="BL6" s="404"/>
      <c r="BM6" s="404"/>
      <c r="BN6" s="404"/>
      <c r="BO6" s="404"/>
      <c r="BP6" s="404"/>
      <c r="BQ6" s="404"/>
      <c r="BR6" s="404"/>
      <c r="BS6" s="404"/>
      <c r="BT6" s="404"/>
      <c r="BU6" s="404"/>
      <c r="BV6" s="404"/>
      <c r="BW6" s="404"/>
      <c r="BX6" s="404"/>
      <c r="BY6" s="404"/>
      <c r="BZ6" s="404"/>
      <c r="CA6" s="404"/>
      <c r="CB6" s="404"/>
      <c r="CC6" s="404"/>
      <c r="CD6" s="404"/>
      <c r="CE6" s="404"/>
      <c r="CF6" s="404"/>
      <c r="CG6" s="404"/>
      <c r="CH6" s="404"/>
      <c r="CI6" s="404"/>
      <c r="CJ6" s="404"/>
      <c r="CK6" s="404"/>
      <c r="CL6" s="404"/>
      <c r="CM6" s="404"/>
      <c r="CN6" s="404"/>
      <c r="CO6" s="404"/>
      <c r="CP6" s="404"/>
      <c r="CQ6" s="404"/>
      <c r="CR6" s="404"/>
      <c r="CS6" s="404"/>
      <c r="CT6" s="404"/>
      <c r="CU6" s="404"/>
      <c r="CV6" s="404"/>
      <c r="CW6" s="404"/>
      <c r="CX6" s="404"/>
      <c r="CY6" s="404"/>
      <c r="CZ6" s="404"/>
      <c r="DA6" s="404"/>
      <c r="DB6" s="404"/>
      <c r="DC6" s="404"/>
      <c r="DD6" s="404"/>
      <c r="DE6" s="404"/>
      <c r="DF6" s="404"/>
      <c r="DG6" s="404"/>
      <c r="DH6" s="404"/>
      <c r="DI6" s="404"/>
      <c r="DJ6" s="404"/>
    </row>
    <row r="7" spans="1:114" ht="13.5" thickBot="1">
      <c r="A7" s="162" t="s">
        <v>1558</v>
      </c>
      <c r="B7" s="310"/>
      <c r="C7" s="310"/>
      <c r="D7" s="310"/>
      <c r="E7" s="310"/>
      <c r="F7" s="310"/>
      <c r="G7" s="310"/>
      <c r="H7" s="310"/>
      <c r="AB7" s="403"/>
      <c r="AC7" s="404"/>
      <c r="AD7" s="404"/>
      <c r="AE7" s="404"/>
      <c r="AF7" s="404"/>
      <c r="AG7" s="404"/>
      <c r="AH7" s="404"/>
      <c r="AI7" s="404"/>
      <c r="AJ7" s="404"/>
      <c r="AK7" s="404"/>
      <c r="AL7" s="404"/>
      <c r="AM7" s="404"/>
      <c r="AN7" s="404"/>
      <c r="AO7" s="404"/>
      <c r="AP7" s="404"/>
      <c r="AQ7" s="404"/>
      <c r="AR7" s="404"/>
      <c r="AS7" s="404"/>
      <c r="AT7" s="404"/>
      <c r="AU7" s="404"/>
      <c r="AV7" s="404"/>
      <c r="AW7" s="404"/>
      <c r="AX7" s="404"/>
      <c r="AY7" s="404"/>
      <c r="AZ7" s="404"/>
      <c r="BA7" s="404"/>
      <c r="BB7" s="404"/>
      <c r="BC7" s="404"/>
      <c r="BD7" s="404"/>
      <c r="BE7" s="404"/>
      <c r="BF7" s="404"/>
      <c r="BG7" s="404"/>
      <c r="BH7" s="404"/>
      <c r="BI7" s="404"/>
      <c r="BJ7" s="404"/>
      <c r="BK7" s="404"/>
      <c r="BL7" s="404"/>
      <c r="BM7" s="404"/>
      <c r="BN7" s="404"/>
      <c r="BO7" s="404"/>
      <c r="BP7" s="404"/>
      <c r="BQ7" s="404"/>
      <c r="BR7" s="404"/>
      <c r="BS7" s="404"/>
      <c r="BT7" s="404"/>
      <c r="BU7" s="404"/>
      <c r="BV7" s="404"/>
      <c r="BW7" s="404"/>
      <c r="BX7" s="404"/>
      <c r="BY7" s="404"/>
      <c r="BZ7" s="404"/>
      <c r="CA7" s="404"/>
      <c r="CB7" s="404"/>
      <c r="CC7" s="404"/>
      <c r="CD7" s="404"/>
      <c r="CE7" s="404"/>
      <c r="CF7" s="404"/>
      <c r="CG7" s="404"/>
      <c r="CH7" s="404"/>
      <c r="CI7" s="404"/>
      <c r="CJ7" s="404"/>
      <c r="CK7" s="404"/>
      <c r="CL7" s="404"/>
      <c r="CM7" s="404"/>
      <c r="CN7" s="404"/>
      <c r="CO7" s="404"/>
      <c r="CP7" s="404"/>
      <c r="CQ7" s="404"/>
      <c r="CR7" s="404"/>
      <c r="CS7" s="404"/>
      <c r="CT7" s="404"/>
      <c r="CU7" s="404"/>
      <c r="CV7" s="404"/>
      <c r="CW7" s="404"/>
      <c r="CX7" s="404"/>
      <c r="CY7" s="404"/>
      <c r="CZ7" s="404"/>
      <c r="DA7" s="404"/>
      <c r="DB7" s="404"/>
      <c r="DC7" s="404"/>
      <c r="DD7" s="404"/>
      <c r="DE7" s="404"/>
      <c r="DF7" s="404"/>
      <c r="DG7" s="404"/>
      <c r="DH7" s="404"/>
      <c r="DI7" s="404"/>
      <c r="DJ7" s="404"/>
    </row>
    <row r="8" spans="1:114" s="406" customFormat="1" ht="16.5" customHeight="1" thickBot="1">
      <c r="A8" s="935"/>
      <c r="B8" s="936"/>
      <c r="C8" s="937" t="s">
        <v>1559</v>
      </c>
      <c r="D8" s="937"/>
      <c r="E8" s="938"/>
      <c r="F8" s="938"/>
      <c r="G8" s="938"/>
      <c r="H8" s="937"/>
      <c r="I8" s="937"/>
      <c r="J8" s="938"/>
      <c r="K8" s="938"/>
      <c r="L8" s="939"/>
      <c r="M8" s="937" t="s">
        <v>1559</v>
      </c>
      <c r="N8" s="937"/>
      <c r="O8" s="938"/>
      <c r="P8" s="939"/>
      <c r="Q8" s="938"/>
      <c r="R8" s="937"/>
      <c r="S8" s="937"/>
      <c r="T8" s="938"/>
      <c r="U8" s="938"/>
      <c r="V8" s="939"/>
      <c r="W8" s="937" t="s">
        <v>1559</v>
      </c>
      <c r="X8" s="937"/>
      <c r="Y8" s="938"/>
      <c r="Z8" s="938"/>
      <c r="AA8" s="938"/>
      <c r="AB8" s="940"/>
      <c r="AC8" s="937"/>
      <c r="AD8" s="937"/>
      <c r="AE8" s="937"/>
      <c r="AF8" s="937"/>
      <c r="AG8" s="941"/>
      <c r="AH8" s="942"/>
    </row>
    <row r="9" spans="1:114" s="407" customFormat="1" ht="26.45" thickBot="1">
      <c r="A9" s="437" t="s">
        <v>489</v>
      </c>
      <c r="B9" s="943" t="s">
        <v>1560</v>
      </c>
      <c r="C9" s="944">
        <f t="array" ref="C9:AF9">TRANSPOSE(B10:B39)</f>
        <v>45412</v>
      </c>
      <c r="D9" s="945">
        <v>45382</v>
      </c>
      <c r="E9" s="945">
        <v>45351</v>
      </c>
      <c r="F9" s="945">
        <v>45322</v>
      </c>
      <c r="G9" s="945">
        <v>45291</v>
      </c>
      <c r="H9" s="945">
        <v>45260</v>
      </c>
      <c r="I9" s="945">
        <v>45230</v>
      </c>
      <c r="J9" s="945">
        <v>45199</v>
      </c>
      <c r="K9" s="945">
        <v>45169</v>
      </c>
      <c r="L9" s="945">
        <v>45138</v>
      </c>
      <c r="M9" s="945">
        <v>45107</v>
      </c>
      <c r="N9" s="945">
        <v>45077</v>
      </c>
      <c r="O9" s="946">
        <v>45046</v>
      </c>
      <c r="P9" s="945">
        <v>45016</v>
      </c>
      <c r="Q9" s="946">
        <v>44985</v>
      </c>
      <c r="R9" s="945">
        <v>44957</v>
      </c>
      <c r="S9" s="946">
        <v>44926</v>
      </c>
      <c r="T9" s="946">
        <v>44895</v>
      </c>
      <c r="U9" s="946">
        <v>44865</v>
      </c>
      <c r="V9" s="945">
        <v>44834</v>
      </c>
      <c r="W9" s="946">
        <v>44804</v>
      </c>
      <c r="X9" s="946">
        <v>44773</v>
      </c>
      <c r="Y9" s="946">
        <v>44742</v>
      </c>
      <c r="Z9" s="945">
        <v>44712</v>
      </c>
      <c r="AA9" s="946">
        <v>44681</v>
      </c>
      <c r="AB9" s="945">
        <v>44651</v>
      </c>
      <c r="AC9" s="946">
        <v>44620</v>
      </c>
      <c r="AD9" s="946">
        <v>44592</v>
      </c>
      <c r="AE9" s="945">
        <v>44561</v>
      </c>
      <c r="AF9" s="947">
        <v>44530</v>
      </c>
      <c r="AG9" s="432" t="s">
        <v>1561</v>
      </c>
      <c r="AH9" s="948" t="s">
        <v>1562</v>
      </c>
    </row>
    <row r="10" spans="1:114" s="407" customFormat="1" ht="12.95">
      <c r="A10" s="424">
        <v>1</v>
      </c>
      <c r="B10" s="448">
        <f>EOMONTH(B11,1)</f>
        <v>45412</v>
      </c>
      <c r="C10" s="949"/>
      <c r="D10" s="949"/>
      <c r="E10" s="949"/>
      <c r="F10" s="949"/>
      <c r="G10" s="949"/>
      <c r="H10" s="949"/>
      <c r="I10" s="949"/>
      <c r="J10" s="949"/>
      <c r="K10" s="949"/>
      <c r="L10" s="949"/>
      <c r="M10" s="949"/>
      <c r="N10" s="949"/>
      <c r="O10" s="949"/>
      <c r="P10" s="949"/>
      <c r="Q10" s="949"/>
      <c r="R10" s="949"/>
      <c r="S10" s="949"/>
      <c r="T10" s="949"/>
      <c r="U10" s="949"/>
      <c r="V10" s="949"/>
      <c r="W10" s="949"/>
      <c r="X10" s="949"/>
      <c r="Y10" s="949"/>
      <c r="Z10" s="949"/>
      <c r="AA10" s="949"/>
      <c r="AB10" s="949"/>
      <c r="AC10" s="949"/>
      <c r="AD10" s="949"/>
      <c r="AE10" s="949"/>
      <c r="AF10" s="950"/>
      <c r="AG10" s="951">
        <v>0</v>
      </c>
      <c r="AH10" s="423">
        <f t="shared" ref="AH10:AH39" si="0">SUM(C10:AG10)</f>
        <v>0</v>
      </c>
    </row>
    <row r="11" spans="1:114" s="407" customFormat="1" ht="12.95">
      <c r="A11" s="424">
        <v>2</v>
      </c>
      <c r="B11" s="425">
        <f>'Schedule 2_Balance Sheet'!C4</f>
        <v>45382</v>
      </c>
      <c r="C11" s="435"/>
      <c r="D11" s="453"/>
      <c r="E11" s="453"/>
      <c r="F11" s="453"/>
      <c r="G11" s="453">
        <v>194525.59</v>
      </c>
      <c r="H11" s="453">
        <v>50346.26</v>
      </c>
      <c r="I11" s="453">
        <v>35375.29</v>
      </c>
      <c r="J11" s="453">
        <v>33203.230000000003</v>
      </c>
      <c r="K11" s="453">
        <v>30846.43</v>
      </c>
      <c r="L11" s="453">
        <v>21380.880000000001</v>
      </c>
      <c r="M11" s="453">
        <v>12598.97</v>
      </c>
      <c r="N11" s="453">
        <v>-4207.54</v>
      </c>
      <c r="O11" s="453">
        <v>8485.4599999999991</v>
      </c>
      <c r="P11" s="453">
        <v>-1754.04</v>
      </c>
      <c r="Q11" s="453">
        <v>9337.75</v>
      </c>
      <c r="R11" s="453">
        <v>8099.92</v>
      </c>
      <c r="S11" s="453">
        <v>1511.72</v>
      </c>
      <c r="T11" s="453">
        <v>-3550.98</v>
      </c>
      <c r="U11" s="453">
        <v>-502.7</v>
      </c>
      <c r="V11" s="453">
        <v>59.48</v>
      </c>
      <c r="W11" s="453">
        <v>-489.58</v>
      </c>
      <c r="X11" s="453">
        <v>-163.24</v>
      </c>
      <c r="Y11" s="453">
        <v>-580.30999999999995</v>
      </c>
      <c r="Z11" s="453">
        <v>146.71</v>
      </c>
      <c r="AA11" s="453">
        <v>-15.31</v>
      </c>
      <c r="AB11" s="453">
        <v>0</v>
      </c>
      <c r="AC11" s="453">
        <v>0</v>
      </c>
      <c r="AD11" s="453">
        <v>130.11000000000001</v>
      </c>
      <c r="AE11" s="453">
        <v>0</v>
      </c>
      <c r="AF11" s="444">
        <v>0</v>
      </c>
      <c r="AG11" s="442">
        <v>0</v>
      </c>
      <c r="AH11" s="423">
        <f t="shared" si="0"/>
        <v>394784.1</v>
      </c>
    </row>
    <row r="12" spans="1:114" s="406" customFormat="1" ht="15" customHeight="1">
      <c r="A12" s="424">
        <v>3</v>
      </c>
      <c r="B12" s="425">
        <f>EOMONTH(B11,-1)</f>
        <v>45351</v>
      </c>
      <c r="C12" s="435"/>
      <c r="D12" s="435"/>
      <c r="E12" s="413"/>
      <c r="F12" s="413"/>
      <c r="G12" s="413">
        <v>641083.52</v>
      </c>
      <c r="H12" s="413">
        <v>159804.82999999999</v>
      </c>
      <c r="I12" s="413">
        <v>56458.36</v>
      </c>
      <c r="J12" s="413">
        <v>12941.66</v>
      </c>
      <c r="K12" s="413">
        <v>33878.300000000003</v>
      </c>
      <c r="L12" s="413">
        <v>65343.3</v>
      </c>
      <c r="M12" s="413">
        <v>10365.56</v>
      </c>
      <c r="N12" s="413">
        <v>17810.23</v>
      </c>
      <c r="O12" s="413">
        <v>12076.36</v>
      </c>
      <c r="P12" s="413">
        <v>9318.02</v>
      </c>
      <c r="Q12" s="413">
        <v>2890.39</v>
      </c>
      <c r="R12" s="413">
        <v>-8792.11</v>
      </c>
      <c r="S12" s="413">
        <v>-1915.02</v>
      </c>
      <c r="T12" s="413">
        <v>-9767.18</v>
      </c>
      <c r="U12" s="413">
        <v>-443.21</v>
      </c>
      <c r="V12" s="413">
        <v>-103.03</v>
      </c>
      <c r="W12" s="413">
        <v>-134.44999999999999</v>
      </c>
      <c r="X12" s="413">
        <v>0</v>
      </c>
      <c r="Y12" s="413">
        <v>0</v>
      </c>
      <c r="Z12" s="413">
        <v>-42.84</v>
      </c>
      <c r="AA12" s="413">
        <v>5.07</v>
      </c>
      <c r="AB12" s="413">
        <v>-42.84</v>
      </c>
      <c r="AC12" s="413">
        <v>-14.02</v>
      </c>
      <c r="AD12" s="413">
        <v>0</v>
      </c>
      <c r="AE12" s="413">
        <v>0</v>
      </c>
      <c r="AF12" s="438">
        <v>-116.18</v>
      </c>
      <c r="AG12" s="442">
        <v>0</v>
      </c>
      <c r="AH12" s="423">
        <f t="shared" si="0"/>
        <v>1000604.7200000001</v>
      </c>
    </row>
    <row r="13" spans="1:114" s="406" customFormat="1" ht="15" customHeight="1">
      <c r="A13" s="424">
        <v>4</v>
      </c>
      <c r="B13" s="425">
        <f t="shared" ref="B13:B39" si="1">EOMONTH(B12,-1)</f>
        <v>45322</v>
      </c>
      <c r="C13" s="435"/>
      <c r="D13" s="433"/>
      <c r="E13" s="435"/>
      <c r="F13" s="413"/>
      <c r="G13" s="413">
        <v>4031926.29</v>
      </c>
      <c r="H13" s="413">
        <v>1003833.43</v>
      </c>
      <c r="I13" s="413">
        <v>398062.16</v>
      </c>
      <c r="J13" s="413">
        <v>190755.94</v>
      </c>
      <c r="K13" s="413">
        <v>161758.12</v>
      </c>
      <c r="L13" s="413">
        <v>88743.49</v>
      </c>
      <c r="M13" s="413">
        <v>831.85</v>
      </c>
      <c r="N13" s="413">
        <v>-1772.66</v>
      </c>
      <c r="O13" s="413">
        <v>71322.75</v>
      </c>
      <c r="P13" s="413">
        <v>1784.66</v>
      </c>
      <c r="Q13" s="413">
        <v>1779.64</v>
      </c>
      <c r="R13" s="413">
        <v>8899.5499999999993</v>
      </c>
      <c r="S13" s="414">
        <v>3581.91</v>
      </c>
      <c r="T13" s="414">
        <v>-14130.54</v>
      </c>
      <c r="U13" s="414">
        <v>227.81</v>
      </c>
      <c r="V13" s="413">
        <v>0</v>
      </c>
      <c r="W13" s="413">
        <v>-9949.7099999999991</v>
      </c>
      <c r="X13" s="414">
        <v>2167.56</v>
      </c>
      <c r="Y13" s="414">
        <v>-143.69</v>
      </c>
      <c r="Z13" s="413">
        <v>-3547.76</v>
      </c>
      <c r="AA13" s="413">
        <v>-957.25</v>
      </c>
      <c r="AB13" s="413">
        <v>0</v>
      </c>
      <c r="AC13" s="413">
        <v>-21.01</v>
      </c>
      <c r="AD13" s="413">
        <v>0</v>
      </c>
      <c r="AE13" s="413">
        <v>-171.33</v>
      </c>
      <c r="AF13" s="438">
        <v>-62.77</v>
      </c>
      <c r="AG13" s="440">
        <v>0</v>
      </c>
      <c r="AH13" s="423">
        <f t="shared" si="0"/>
        <v>5934918.4399999995</v>
      </c>
    </row>
    <row r="14" spans="1:114" s="406" customFormat="1" ht="15" customHeight="1">
      <c r="A14" s="424">
        <v>5</v>
      </c>
      <c r="B14" s="425">
        <f t="shared" si="1"/>
        <v>45291</v>
      </c>
      <c r="C14" s="435"/>
      <c r="D14" s="433"/>
      <c r="E14" s="433"/>
      <c r="F14" s="435"/>
      <c r="G14" s="413">
        <v>1545288.33</v>
      </c>
      <c r="H14" s="413">
        <v>3810114.82</v>
      </c>
      <c r="I14" s="413">
        <v>697129.65</v>
      </c>
      <c r="J14" s="413">
        <v>111080.03</v>
      </c>
      <c r="K14" s="413">
        <v>36770.800000000003</v>
      </c>
      <c r="L14" s="413">
        <v>41552.81</v>
      </c>
      <c r="M14" s="413">
        <v>29009.3</v>
      </c>
      <c r="N14" s="413">
        <v>11489.26</v>
      </c>
      <c r="O14" s="413">
        <v>13100.39</v>
      </c>
      <c r="P14" s="413">
        <v>3731.77</v>
      </c>
      <c r="Q14" s="413">
        <v>18406.580000000002</v>
      </c>
      <c r="R14" s="413">
        <v>11763.36</v>
      </c>
      <c r="S14" s="414">
        <v>1357.29</v>
      </c>
      <c r="T14" s="414">
        <v>-240.62</v>
      </c>
      <c r="U14" s="414">
        <v>832.27</v>
      </c>
      <c r="V14" s="413">
        <v>1329.88</v>
      </c>
      <c r="W14" s="413">
        <v>2127</v>
      </c>
      <c r="X14" s="414">
        <v>-1514.76</v>
      </c>
      <c r="Y14" s="414">
        <v>-5019.3500000000004</v>
      </c>
      <c r="Z14" s="413">
        <v>-314</v>
      </c>
      <c r="AA14" s="413">
        <v>855.12</v>
      </c>
      <c r="AB14" s="413">
        <v>0</v>
      </c>
      <c r="AC14" s="413">
        <v>117.93</v>
      </c>
      <c r="AD14" s="413">
        <v>123.46</v>
      </c>
      <c r="AE14" s="413">
        <v>-37.93</v>
      </c>
      <c r="AF14" s="438">
        <v>-37.159999999999997</v>
      </c>
      <c r="AG14" s="441">
        <v>0</v>
      </c>
      <c r="AH14" s="423">
        <f t="shared" si="0"/>
        <v>6329016.2299999995</v>
      </c>
    </row>
    <row r="15" spans="1:114" s="406" customFormat="1" ht="15" customHeight="1">
      <c r="A15" s="424">
        <v>6</v>
      </c>
      <c r="B15" s="425">
        <f t="shared" si="1"/>
        <v>45260</v>
      </c>
      <c r="C15" s="435"/>
      <c r="D15" s="433"/>
      <c r="E15" s="433"/>
      <c r="F15" s="433"/>
      <c r="G15" s="435">
        <v>0</v>
      </c>
      <c r="H15" s="413">
        <v>1654603.08</v>
      </c>
      <c r="I15" s="413">
        <v>3397848.19</v>
      </c>
      <c r="J15" s="413">
        <v>548246.15</v>
      </c>
      <c r="K15" s="413">
        <v>109185.60000000001</v>
      </c>
      <c r="L15" s="413">
        <v>36924.14</v>
      </c>
      <c r="M15" s="413">
        <v>-1068.68</v>
      </c>
      <c r="N15" s="413">
        <v>11862.07</v>
      </c>
      <c r="O15" s="413">
        <v>32187.16</v>
      </c>
      <c r="P15" s="413">
        <v>4156.5</v>
      </c>
      <c r="Q15" s="413">
        <v>1799.52</v>
      </c>
      <c r="R15" s="413">
        <v>-3022.66</v>
      </c>
      <c r="S15" s="414">
        <v>-4312.1400000000003</v>
      </c>
      <c r="T15" s="414">
        <v>6204.5</v>
      </c>
      <c r="U15" s="414">
        <v>4141.34</v>
      </c>
      <c r="V15" s="413">
        <v>471.71</v>
      </c>
      <c r="W15" s="413">
        <v>-163.31</v>
      </c>
      <c r="X15" s="414">
        <v>-2221.25</v>
      </c>
      <c r="Y15" s="414">
        <v>-884.95</v>
      </c>
      <c r="Z15" s="413">
        <v>-232.34</v>
      </c>
      <c r="AA15" s="413">
        <v>-1198.08</v>
      </c>
      <c r="AB15" s="413">
        <v>1040.82</v>
      </c>
      <c r="AC15" s="413">
        <v>-135.29</v>
      </c>
      <c r="AD15" s="413">
        <v>696.79</v>
      </c>
      <c r="AE15" s="413">
        <v>837.67</v>
      </c>
      <c r="AF15" s="438">
        <v>-483.45</v>
      </c>
      <c r="AG15" s="441">
        <v>0</v>
      </c>
      <c r="AH15" s="423">
        <f t="shared" si="0"/>
        <v>5796483.0899999999</v>
      </c>
    </row>
    <row r="16" spans="1:114" s="406" customFormat="1" ht="15" customHeight="1">
      <c r="A16" s="424">
        <v>7</v>
      </c>
      <c r="B16" s="425">
        <f t="shared" si="1"/>
        <v>45230</v>
      </c>
      <c r="C16" s="435"/>
      <c r="D16" s="433"/>
      <c r="E16" s="433"/>
      <c r="F16" s="436"/>
      <c r="G16" s="433">
        <v>0</v>
      </c>
      <c r="H16" s="435">
        <v>0</v>
      </c>
      <c r="I16" s="413">
        <v>2291153.96</v>
      </c>
      <c r="J16" s="413">
        <v>3704996.61</v>
      </c>
      <c r="K16" s="413">
        <v>672672.69</v>
      </c>
      <c r="L16" s="413">
        <v>161907.37</v>
      </c>
      <c r="M16" s="413">
        <v>66816.25</v>
      </c>
      <c r="N16" s="413">
        <v>38613.86</v>
      </c>
      <c r="O16" s="413">
        <v>26242.66</v>
      </c>
      <c r="P16" s="413">
        <v>6933.08</v>
      </c>
      <c r="Q16" s="413">
        <v>9397.34</v>
      </c>
      <c r="R16" s="413">
        <v>8116.43</v>
      </c>
      <c r="S16" s="414">
        <v>2485.39</v>
      </c>
      <c r="T16" s="414">
        <v>1737.19</v>
      </c>
      <c r="U16" s="414">
        <v>1641.69</v>
      </c>
      <c r="V16" s="413">
        <v>-440</v>
      </c>
      <c r="W16" s="413">
        <v>-1038.47</v>
      </c>
      <c r="X16" s="414">
        <v>362.03</v>
      </c>
      <c r="Y16" s="414">
        <v>-56.98</v>
      </c>
      <c r="Z16" s="413">
        <v>912.74</v>
      </c>
      <c r="AA16" s="413">
        <v>3604.37</v>
      </c>
      <c r="AB16" s="413">
        <v>0</v>
      </c>
      <c r="AC16" s="413">
        <v>0</v>
      </c>
      <c r="AD16" s="413">
        <v>0</v>
      </c>
      <c r="AE16" s="413">
        <v>128.16</v>
      </c>
      <c r="AF16" s="438">
        <v>23.78</v>
      </c>
      <c r="AG16" s="441">
        <v>0</v>
      </c>
      <c r="AH16" s="423">
        <f t="shared" si="0"/>
        <v>6996210.1500000013</v>
      </c>
    </row>
    <row r="17" spans="1:34" s="406" customFormat="1" ht="15" customHeight="1">
      <c r="A17" s="424">
        <v>8</v>
      </c>
      <c r="B17" s="425">
        <f t="shared" si="1"/>
        <v>45199</v>
      </c>
      <c r="C17" s="435"/>
      <c r="D17" s="433"/>
      <c r="E17" s="433"/>
      <c r="F17" s="433"/>
      <c r="G17" s="433">
        <v>0</v>
      </c>
      <c r="H17" s="433">
        <v>0</v>
      </c>
      <c r="I17" s="435">
        <v>0</v>
      </c>
      <c r="J17" s="413">
        <v>1353988.24</v>
      </c>
      <c r="K17" s="413">
        <v>3516181.31</v>
      </c>
      <c r="L17" s="413">
        <v>580639.81000000006</v>
      </c>
      <c r="M17" s="413">
        <v>117793.29</v>
      </c>
      <c r="N17" s="413">
        <v>36205.93</v>
      </c>
      <c r="O17" s="413">
        <v>23227.5</v>
      </c>
      <c r="P17" s="413">
        <v>41717.5</v>
      </c>
      <c r="Q17" s="413">
        <v>24832.55</v>
      </c>
      <c r="R17" s="413">
        <v>31948.68</v>
      </c>
      <c r="S17" s="414">
        <v>9782.19</v>
      </c>
      <c r="T17" s="414">
        <v>7369.84</v>
      </c>
      <c r="U17" s="414">
        <v>7700.92</v>
      </c>
      <c r="V17" s="413">
        <v>5801.72</v>
      </c>
      <c r="W17" s="413">
        <v>11074.81</v>
      </c>
      <c r="X17" s="414">
        <v>4884.8</v>
      </c>
      <c r="Y17" s="414">
        <v>4665.82</v>
      </c>
      <c r="Z17" s="413">
        <v>6997.02</v>
      </c>
      <c r="AA17" s="413">
        <v>6159.89</v>
      </c>
      <c r="AB17" s="413">
        <v>3382.21</v>
      </c>
      <c r="AC17" s="413">
        <v>3785.46</v>
      </c>
      <c r="AD17" s="413">
        <v>6527.63</v>
      </c>
      <c r="AE17" s="413">
        <v>4429.03</v>
      </c>
      <c r="AF17" s="438">
        <v>3141.74</v>
      </c>
      <c r="AG17" s="441">
        <v>0</v>
      </c>
      <c r="AH17" s="423">
        <f t="shared" si="0"/>
        <v>5812237.8899999978</v>
      </c>
    </row>
    <row r="18" spans="1:34" s="406" customFormat="1" ht="15" customHeight="1">
      <c r="A18" s="424">
        <v>9</v>
      </c>
      <c r="B18" s="425">
        <f t="shared" si="1"/>
        <v>45169</v>
      </c>
      <c r="C18" s="435"/>
      <c r="D18" s="433"/>
      <c r="E18" s="433"/>
      <c r="F18" s="433"/>
      <c r="G18" s="433">
        <v>0</v>
      </c>
      <c r="H18" s="433">
        <v>0</v>
      </c>
      <c r="I18" s="433">
        <v>0</v>
      </c>
      <c r="J18" s="435">
        <v>0</v>
      </c>
      <c r="K18" s="413">
        <v>1741294.46</v>
      </c>
      <c r="L18" s="413">
        <v>3937414.95</v>
      </c>
      <c r="M18" s="413">
        <v>757153.63</v>
      </c>
      <c r="N18" s="413">
        <v>209218.65</v>
      </c>
      <c r="O18" s="413">
        <v>46240.86</v>
      </c>
      <c r="P18" s="413">
        <v>52417.91</v>
      </c>
      <c r="Q18" s="413">
        <v>36220.129999999997</v>
      </c>
      <c r="R18" s="413">
        <v>33459.94</v>
      </c>
      <c r="S18" s="414">
        <v>22701.73</v>
      </c>
      <c r="T18" s="414">
        <v>38655.94</v>
      </c>
      <c r="U18" s="414">
        <v>19392.79</v>
      </c>
      <c r="V18" s="413">
        <v>13110.59</v>
      </c>
      <c r="W18" s="413">
        <v>19633.25</v>
      </c>
      <c r="X18" s="414">
        <v>10604.43</v>
      </c>
      <c r="Y18" s="414">
        <v>18688.48</v>
      </c>
      <c r="Z18" s="413">
        <v>21536.02</v>
      </c>
      <c r="AA18" s="413">
        <v>13714.64</v>
      </c>
      <c r="AB18" s="413">
        <v>-156.66</v>
      </c>
      <c r="AC18" s="413">
        <v>696.99</v>
      </c>
      <c r="AD18" s="413">
        <v>71.88</v>
      </c>
      <c r="AE18" s="413">
        <v>5.16</v>
      </c>
      <c r="AF18" s="438">
        <v>-8.61</v>
      </c>
      <c r="AG18" s="441">
        <v>0</v>
      </c>
      <c r="AH18" s="423">
        <f t="shared" si="0"/>
        <v>6992067.1600000011</v>
      </c>
    </row>
    <row r="19" spans="1:34" s="406" customFormat="1" ht="15" customHeight="1">
      <c r="A19" s="424">
        <v>10</v>
      </c>
      <c r="B19" s="425">
        <f t="shared" si="1"/>
        <v>45138</v>
      </c>
      <c r="C19" s="435"/>
      <c r="D19" s="433"/>
      <c r="E19" s="433"/>
      <c r="F19" s="433"/>
      <c r="G19" s="433">
        <v>0</v>
      </c>
      <c r="H19" s="433">
        <v>0</v>
      </c>
      <c r="I19" s="433">
        <v>0</v>
      </c>
      <c r="J19" s="433">
        <v>0</v>
      </c>
      <c r="K19" s="435">
        <v>0</v>
      </c>
      <c r="L19" s="413">
        <v>1059073.24</v>
      </c>
      <c r="M19" s="413">
        <v>3138447.41</v>
      </c>
      <c r="N19" s="413">
        <v>694764.9</v>
      </c>
      <c r="O19" s="413">
        <v>139451.63</v>
      </c>
      <c r="P19" s="413">
        <v>119139.66</v>
      </c>
      <c r="Q19" s="413">
        <v>27361.3</v>
      </c>
      <c r="R19" s="413">
        <v>39210.879999999997</v>
      </c>
      <c r="S19" s="414">
        <v>8255.43</v>
      </c>
      <c r="T19" s="414">
        <v>20279.71</v>
      </c>
      <c r="U19" s="414">
        <v>20249.23</v>
      </c>
      <c r="V19" s="413">
        <v>12567.6</v>
      </c>
      <c r="W19" s="413">
        <v>12867.85</v>
      </c>
      <c r="X19" s="414">
        <v>14273.54</v>
      </c>
      <c r="Y19" s="414">
        <v>16255.16</v>
      </c>
      <c r="Z19" s="413">
        <v>25065.42</v>
      </c>
      <c r="AA19" s="413">
        <v>13439.53</v>
      </c>
      <c r="AB19" s="413">
        <v>10.85</v>
      </c>
      <c r="AC19" s="413">
        <v>339.33</v>
      </c>
      <c r="AD19" s="413">
        <v>310.89</v>
      </c>
      <c r="AE19" s="413">
        <v>-28.94</v>
      </c>
      <c r="AF19" s="438">
        <v>3391</v>
      </c>
      <c r="AG19" s="441">
        <v>0</v>
      </c>
      <c r="AH19" s="423">
        <f t="shared" si="0"/>
        <v>5364725.6199999992</v>
      </c>
    </row>
    <row r="20" spans="1:34" s="406" customFormat="1" ht="15" customHeight="1">
      <c r="A20" s="424">
        <v>11</v>
      </c>
      <c r="B20" s="425">
        <f t="shared" si="1"/>
        <v>45107</v>
      </c>
      <c r="C20" s="435"/>
      <c r="D20" s="433"/>
      <c r="E20" s="433"/>
      <c r="F20" s="433"/>
      <c r="G20" s="433">
        <v>0</v>
      </c>
      <c r="H20" s="433">
        <v>0</v>
      </c>
      <c r="I20" s="433">
        <v>0</v>
      </c>
      <c r="J20" s="433">
        <v>0</v>
      </c>
      <c r="K20" s="433">
        <v>0</v>
      </c>
      <c r="L20" s="435">
        <v>0</v>
      </c>
      <c r="M20" s="413">
        <v>1259052.81</v>
      </c>
      <c r="N20" s="413">
        <v>2725035.71</v>
      </c>
      <c r="O20" s="413">
        <v>594842.72</v>
      </c>
      <c r="P20" s="413">
        <v>601976.84</v>
      </c>
      <c r="Q20" s="413">
        <v>83611.5</v>
      </c>
      <c r="R20" s="413">
        <v>30000.58</v>
      </c>
      <c r="S20" s="414">
        <v>5875.64</v>
      </c>
      <c r="T20" s="414">
        <v>2302.39</v>
      </c>
      <c r="U20" s="414">
        <v>4249.8100000000004</v>
      </c>
      <c r="V20" s="413">
        <v>1868.19</v>
      </c>
      <c r="W20" s="413">
        <v>2424.77</v>
      </c>
      <c r="X20" s="414">
        <v>984.77</v>
      </c>
      <c r="Y20" s="414">
        <v>1222.17</v>
      </c>
      <c r="Z20" s="413">
        <v>392.32</v>
      </c>
      <c r="AA20" s="413">
        <v>306.75</v>
      </c>
      <c r="AB20" s="413">
        <v>58.99</v>
      </c>
      <c r="AC20" s="413">
        <v>-540.33000000000004</v>
      </c>
      <c r="AD20" s="413">
        <v>3498.29</v>
      </c>
      <c r="AE20" s="413">
        <v>-115.42</v>
      </c>
      <c r="AF20" s="438">
        <v>0</v>
      </c>
      <c r="AG20" s="441">
        <v>0</v>
      </c>
      <c r="AH20" s="423">
        <f t="shared" si="0"/>
        <v>5317048.4999999991</v>
      </c>
    </row>
    <row r="21" spans="1:34" s="406" customFormat="1" ht="15" customHeight="1">
      <c r="A21" s="424">
        <v>12</v>
      </c>
      <c r="B21" s="425">
        <f t="shared" si="1"/>
        <v>45077</v>
      </c>
      <c r="C21" s="435"/>
      <c r="D21" s="433"/>
      <c r="E21" s="433"/>
      <c r="F21" s="433"/>
      <c r="G21" s="433">
        <v>0</v>
      </c>
      <c r="H21" s="433">
        <v>0</v>
      </c>
      <c r="I21" s="433">
        <v>0</v>
      </c>
      <c r="J21" s="433">
        <v>0</v>
      </c>
      <c r="K21" s="433">
        <v>0</v>
      </c>
      <c r="L21" s="433">
        <v>0</v>
      </c>
      <c r="M21" s="435">
        <v>0</v>
      </c>
      <c r="N21" s="413">
        <v>1696219.51</v>
      </c>
      <c r="O21" s="413">
        <v>3298396.03</v>
      </c>
      <c r="P21" s="413">
        <v>671285.26</v>
      </c>
      <c r="Q21" s="413">
        <v>201843.58</v>
      </c>
      <c r="R21" s="413">
        <v>88267.63</v>
      </c>
      <c r="S21" s="414">
        <v>13675.71</v>
      </c>
      <c r="T21" s="414">
        <v>9079.9599999999991</v>
      </c>
      <c r="U21" s="414">
        <v>6559.37</v>
      </c>
      <c r="V21" s="413">
        <v>15578.96</v>
      </c>
      <c r="W21" s="413">
        <v>5097.99</v>
      </c>
      <c r="X21" s="414">
        <v>8141.71</v>
      </c>
      <c r="Y21" s="414">
        <v>15186.13</v>
      </c>
      <c r="Z21" s="413">
        <v>13203.21</v>
      </c>
      <c r="AA21" s="413">
        <v>5966.27</v>
      </c>
      <c r="AB21" s="413">
        <v>8394.08</v>
      </c>
      <c r="AC21" s="413">
        <v>8220.27</v>
      </c>
      <c r="AD21" s="413">
        <v>5576.75</v>
      </c>
      <c r="AE21" s="413">
        <v>-523.59</v>
      </c>
      <c r="AF21" s="438">
        <v>-808.56</v>
      </c>
      <c r="AG21" s="441">
        <v>0</v>
      </c>
      <c r="AH21" s="423">
        <f t="shared" si="0"/>
        <v>6069360.2699999996</v>
      </c>
    </row>
    <row r="22" spans="1:34" s="406" customFormat="1" ht="15" customHeight="1">
      <c r="A22" s="424">
        <v>13</v>
      </c>
      <c r="B22" s="425">
        <f t="shared" si="1"/>
        <v>45046</v>
      </c>
      <c r="C22" s="435"/>
      <c r="D22" s="433"/>
      <c r="E22" s="433"/>
      <c r="F22" s="433"/>
      <c r="G22" s="433">
        <v>0</v>
      </c>
      <c r="H22" s="433">
        <v>0</v>
      </c>
      <c r="I22" s="433">
        <v>0</v>
      </c>
      <c r="J22" s="433">
        <v>0</v>
      </c>
      <c r="K22" s="433">
        <v>0</v>
      </c>
      <c r="L22" s="433">
        <v>0</v>
      </c>
      <c r="M22" s="433">
        <v>0</v>
      </c>
      <c r="N22" s="435">
        <v>0</v>
      </c>
      <c r="O22" s="413">
        <v>892613.43</v>
      </c>
      <c r="P22" s="413">
        <v>2398329.29</v>
      </c>
      <c r="Q22" s="413">
        <v>474572.93</v>
      </c>
      <c r="R22" s="413">
        <v>206588.51</v>
      </c>
      <c r="S22" s="414">
        <v>23745.38</v>
      </c>
      <c r="T22" s="414">
        <v>3867.97</v>
      </c>
      <c r="U22" s="414">
        <v>5367.81</v>
      </c>
      <c r="V22" s="413">
        <v>-1287.29</v>
      </c>
      <c r="W22" s="413">
        <v>-3428.21</v>
      </c>
      <c r="X22" s="414">
        <v>-3353.59</v>
      </c>
      <c r="Y22" s="414">
        <v>-3181.39</v>
      </c>
      <c r="Z22" s="413">
        <v>173518.61</v>
      </c>
      <c r="AA22" s="413">
        <v>15161.72</v>
      </c>
      <c r="AB22" s="413">
        <v>2138.73</v>
      </c>
      <c r="AC22" s="413">
        <v>4882.7</v>
      </c>
      <c r="AD22" s="413">
        <v>4930.1400000000003</v>
      </c>
      <c r="AE22" s="413">
        <v>-624.12</v>
      </c>
      <c r="AF22" s="438">
        <v>11241.98</v>
      </c>
      <c r="AG22" s="441">
        <v>0</v>
      </c>
      <c r="AH22" s="423">
        <f t="shared" si="0"/>
        <v>4205084.6000000006</v>
      </c>
    </row>
    <row r="23" spans="1:34" s="406" customFormat="1" ht="15" customHeight="1">
      <c r="A23" s="424">
        <v>14</v>
      </c>
      <c r="B23" s="425">
        <f t="shared" si="1"/>
        <v>45016</v>
      </c>
      <c r="C23" s="435"/>
      <c r="D23" s="433"/>
      <c r="E23" s="433"/>
      <c r="F23" s="433"/>
      <c r="G23" s="433">
        <v>0</v>
      </c>
      <c r="H23" s="433">
        <v>0</v>
      </c>
      <c r="I23" s="433">
        <v>0</v>
      </c>
      <c r="J23" s="433">
        <v>0</v>
      </c>
      <c r="K23" s="433">
        <v>0</v>
      </c>
      <c r="L23" s="433">
        <v>0</v>
      </c>
      <c r="M23" s="433">
        <v>0</v>
      </c>
      <c r="N23" s="433">
        <v>0</v>
      </c>
      <c r="O23" s="435">
        <v>0</v>
      </c>
      <c r="P23" s="413">
        <v>1250479.3500000001</v>
      </c>
      <c r="Q23" s="413">
        <v>2431391.2000000002</v>
      </c>
      <c r="R23" s="413">
        <v>611183.68000000005</v>
      </c>
      <c r="S23" s="414">
        <v>123927.42</v>
      </c>
      <c r="T23" s="414">
        <v>26974.33</v>
      </c>
      <c r="U23" s="414">
        <v>17278.759999999998</v>
      </c>
      <c r="V23" s="413">
        <v>6971.72</v>
      </c>
      <c r="W23" s="413">
        <v>21167.3</v>
      </c>
      <c r="X23" s="414">
        <v>24829.96</v>
      </c>
      <c r="Y23" s="414">
        <v>7422.45</v>
      </c>
      <c r="Z23" s="413">
        <v>577.42999999999995</v>
      </c>
      <c r="AA23" s="413">
        <v>454.4</v>
      </c>
      <c r="AB23" s="413">
        <v>3828.03</v>
      </c>
      <c r="AC23" s="413">
        <v>10267.57</v>
      </c>
      <c r="AD23" s="413">
        <v>3272.28</v>
      </c>
      <c r="AE23" s="413">
        <v>117.17</v>
      </c>
      <c r="AF23" s="438">
        <v>-190.44</v>
      </c>
      <c r="AG23" s="441">
        <v>0</v>
      </c>
      <c r="AH23" s="423">
        <f t="shared" si="0"/>
        <v>4539952.6100000003</v>
      </c>
    </row>
    <row r="24" spans="1:34" s="406" customFormat="1" ht="15" customHeight="1">
      <c r="A24" s="424">
        <v>15</v>
      </c>
      <c r="B24" s="425">
        <f t="shared" si="1"/>
        <v>44985</v>
      </c>
      <c r="C24" s="435"/>
      <c r="D24" s="433"/>
      <c r="E24" s="433"/>
      <c r="F24" s="433"/>
      <c r="G24" s="433">
        <v>0</v>
      </c>
      <c r="H24" s="433">
        <v>0</v>
      </c>
      <c r="I24" s="433">
        <v>0</v>
      </c>
      <c r="J24" s="433">
        <v>0</v>
      </c>
      <c r="K24" s="433">
        <v>0</v>
      </c>
      <c r="L24" s="433">
        <v>0</v>
      </c>
      <c r="M24" s="433">
        <v>0</v>
      </c>
      <c r="N24" s="433">
        <v>0</v>
      </c>
      <c r="O24" s="435">
        <v>0</v>
      </c>
      <c r="P24" s="435">
        <v>0</v>
      </c>
      <c r="Q24" s="413">
        <v>1212351.77</v>
      </c>
      <c r="R24" s="413">
        <v>2588030.2400000002</v>
      </c>
      <c r="S24" s="414">
        <v>385492.9</v>
      </c>
      <c r="T24" s="414">
        <v>135947.06</v>
      </c>
      <c r="U24" s="414">
        <v>39562.559999999998</v>
      </c>
      <c r="V24" s="413">
        <v>14876.97</v>
      </c>
      <c r="W24" s="413">
        <v>86233.53</v>
      </c>
      <c r="X24" s="414">
        <v>113544.18</v>
      </c>
      <c r="Y24" s="414">
        <v>7942.86</v>
      </c>
      <c r="Z24" s="413">
        <v>3131.74</v>
      </c>
      <c r="AA24" s="413">
        <v>3337.06</v>
      </c>
      <c r="AB24" s="413">
        <v>-1801.62</v>
      </c>
      <c r="AC24" s="413">
        <v>-1303.51</v>
      </c>
      <c r="AD24" s="413">
        <v>-670.09</v>
      </c>
      <c r="AE24" s="413">
        <v>-1395.12</v>
      </c>
      <c r="AF24" s="438">
        <v>-1303.01</v>
      </c>
      <c r="AG24" s="441">
        <v>0</v>
      </c>
      <c r="AH24" s="423">
        <f t="shared" si="0"/>
        <v>4583977.5199999996</v>
      </c>
    </row>
    <row r="25" spans="1:34" s="406" customFormat="1" ht="15" customHeight="1">
      <c r="A25" s="424">
        <v>16</v>
      </c>
      <c r="B25" s="425">
        <f t="shared" si="1"/>
        <v>44957</v>
      </c>
      <c r="C25" s="435"/>
      <c r="D25" s="433"/>
      <c r="E25" s="433"/>
      <c r="F25" s="433"/>
      <c r="G25" s="433">
        <v>0</v>
      </c>
      <c r="H25" s="433">
        <v>0</v>
      </c>
      <c r="I25" s="433">
        <v>0</v>
      </c>
      <c r="J25" s="433">
        <v>0</v>
      </c>
      <c r="K25" s="433">
        <v>0</v>
      </c>
      <c r="L25" s="433">
        <v>0</v>
      </c>
      <c r="M25" s="433">
        <v>0</v>
      </c>
      <c r="N25" s="433">
        <v>0</v>
      </c>
      <c r="O25" s="434">
        <v>0</v>
      </c>
      <c r="P25" s="433">
        <v>0</v>
      </c>
      <c r="Q25" s="435">
        <v>0</v>
      </c>
      <c r="R25" s="413">
        <v>1419352.4</v>
      </c>
      <c r="S25" s="414">
        <v>2772112.74</v>
      </c>
      <c r="T25" s="414">
        <v>608165.25</v>
      </c>
      <c r="U25" s="414">
        <v>206536.4</v>
      </c>
      <c r="V25" s="413">
        <v>71539.98</v>
      </c>
      <c r="W25" s="413">
        <v>121649.19</v>
      </c>
      <c r="X25" s="414">
        <v>2193.16</v>
      </c>
      <c r="Y25" s="414">
        <v>2819.16</v>
      </c>
      <c r="Z25" s="413">
        <v>21630.01</v>
      </c>
      <c r="AA25" s="413">
        <v>-1452.83</v>
      </c>
      <c r="AB25" s="413">
        <v>306.10000000000002</v>
      </c>
      <c r="AC25" s="413">
        <v>915.63</v>
      </c>
      <c r="AD25" s="413">
        <v>5647.06</v>
      </c>
      <c r="AE25" s="413">
        <v>-1774.42</v>
      </c>
      <c r="AF25" s="438">
        <v>-1882</v>
      </c>
      <c r="AG25" s="441">
        <v>0</v>
      </c>
      <c r="AH25" s="423">
        <f t="shared" si="0"/>
        <v>5227757.830000001</v>
      </c>
    </row>
    <row r="26" spans="1:34" s="406" customFormat="1" ht="15" customHeight="1">
      <c r="A26" s="424">
        <v>17</v>
      </c>
      <c r="B26" s="425">
        <f t="shared" si="1"/>
        <v>44926</v>
      </c>
      <c r="C26" s="435"/>
      <c r="D26" s="433"/>
      <c r="E26" s="433"/>
      <c r="F26" s="433"/>
      <c r="G26" s="433">
        <v>0</v>
      </c>
      <c r="H26" s="433">
        <v>0</v>
      </c>
      <c r="I26" s="433">
        <v>0</v>
      </c>
      <c r="J26" s="433">
        <v>0</v>
      </c>
      <c r="K26" s="433">
        <v>0</v>
      </c>
      <c r="L26" s="433">
        <v>0</v>
      </c>
      <c r="M26" s="433">
        <v>0</v>
      </c>
      <c r="N26" s="433">
        <v>0</v>
      </c>
      <c r="O26" s="434">
        <v>0</v>
      </c>
      <c r="P26" s="433">
        <v>0</v>
      </c>
      <c r="Q26" s="433">
        <v>0</v>
      </c>
      <c r="R26" s="435">
        <v>0</v>
      </c>
      <c r="S26" s="414">
        <v>965648.58</v>
      </c>
      <c r="T26" s="414">
        <v>2153919.7400000002</v>
      </c>
      <c r="U26" s="414">
        <v>492384.35</v>
      </c>
      <c r="V26" s="413">
        <v>155382.67000000001</v>
      </c>
      <c r="W26" s="413">
        <v>36789.96</v>
      </c>
      <c r="X26" s="414">
        <v>25173.919999999998</v>
      </c>
      <c r="Y26" s="414">
        <v>4905.3999999999996</v>
      </c>
      <c r="Z26" s="413">
        <v>2196.6999999999998</v>
      </c>
      <c r="AA26" s="413">
        <v>-3097.8</v>
      </c>
      <c r="AB26" s="413">
        <v>-1635.51</v>
      </c>
      <c r="AC26" s="413">
        <v>-1603.84</v>
      </c>
      <c r="AD26" s="413">
        <v>196244.02</v>
      </c>
      <c r="AE26" s="413">
        <v>-684.88</v>
      </c>
      <c r="AF26" s="444">
        <v>-2343.9899999999998</v>
      </c>
      <c r="AG26" s="441">
        <v>0</v>
      </c>
      <c r="AH26" s="423">
        <f t="shared" si="0"/>
        <v>4023279.3200000008</v>
      </c>
    </row>
    <row r="27" spans="1:34" s="406" customFormat="1" ht="15" customHeight="1">
      <c r="A27" s="424">
        <v>18</v>
      </c>
      <c r="B27" s="425">
        <f t="shared" si="1"/>
        <v>44895</v>
      </c>
      <c r="C27" s="435"/>
      <c r="D27" s="433"/>
      <c r="E27" s="433"/>
      <c r="F27" s="433"/>
      <c r="G27" s="433">
        <v>0</v>
      </c>
      <c r="H27" s="433">
        <v>0</v>
      </c>
      <c r="I27" s="433">
        <v>0</v>
      </c>
      <c r="J27" s="433">
        <v>0</v>
      </c>
      <c r="K27" s="433">
        <v>0</v>
      </c>
      <c r="L27" s="433">
        <v>0</v>
      </c>
      <c r="M27" s="433">
        <v>0</v>
      </c>
      <c r="N27" s="433">
        <v>0</v>
      </c>
      <c r="O27" s="434">
        <v>0</v>
      </c>
      <c r="P27" s="433">
        <v>0</v>
      </c>
      <c r="Q27" s="434">
        <v>0</v>
      </c>
      <c r="R27" s="433">
        <v>0</v>
      </c>
      <c r="S27" s="435">
        <v>0</v>
      </c>
      <c r="T27" s="414">
        <v>1278160.5900000001</v>
      </c>
      <c r="U27" s="414">
        <v>2820519.56</v>
      </c>
      <c r="V27" s="413">
        <v>519185.91</v>
      </c>
      <c r="W27" s="413">
        <v>147797.62</v>
      </c>
      <c r="X27" s="414">
        <v>34224.89</v>
      </c>
      <c r="Y27" s="414">
        <v>5085.4799999999996</v>
      </c>
      <c r="Z27" s="413">
        <v>804.16</v>
      </c>
      <c r="AA27" s="413">
        <v>6741.87</v>
      </c>
      <c r="AB27" s="413">
        <v>5132.3</v>
      </c>
      <c r="AC27" s="413">
        <v>3907.91</v>
      </c>
      <c r="AD27" s="413">
        <v>18085.439999999999</v>
      </c>
      <c r="AE27" s="413">
        <v>3180.14</v>
      </c>
      <c r="AF27" s="438">
        <v>3667.12</v>
      </c>
      <c r="AG27" s="445">
        <v>0</v>
      </c>
      <c r="AH27" s="423">
        <f t="shared" si="0"/>
        <v>4846492.9900000012</v>
      </c>
    </row>
    <row r="28" spans="1:34" s="406" customFormat="1" ht="15" customHeight="1">
      <c r="A28" s="424">
        <v>19</v>
      </c>
      <c r="B28" s="425">
        <f t="shared" si="1"/>
        <v>44865</v>
      </c>
      <c r="C28" s="435"/>
      <c r="D28" s="433"/>
      <c r="E28" s="433"/>
      <c r="F28" s="433"/>
      <c r="G28" s="433">
        <v>0</v>
      </c>
      <c r="H28" s="433">
        <v>0</v>
      </c>
      <c r="I28" s="433">
        <v>0</v>
      </c>
      <c r="J28" s="433">
        <v>0</v>
      </c>
      <c r="K28" s="433">
        <v>0</v>
      </c>
      <c r="L28" s="433">
        <v>0</v>
      </c>
      <c r="M28" s="433">
        <v>0</v>
      </c>
      <c r="N28" s="433">
        <v>0</v>
      </c>
      <c r="O28" s="434">
        <v>0</v>
      </c>
      <c r="P28" s="433">
        <v>0</v>
      </c>
      <c r="Q28" s="434">
        <v>0</v>
      </c>
      <c r="R28" s="433">
        <v>0</v>
      </c>
      <c r="S28" s="433">
        <v>0</v>
      </c>
      <c r="T28" s="435">
        <v>0</v>
      </c>
      <c r="U28" s="414">
        <v>815325.6</v>
      </c>
      <c r="V28" s="413">
        <v>1890011.14</v>
      </c>
      <c r="W28" s="413">
        <v>357476.71</v>
      </c>
      <c r="X28" s="414">
        <v>94608.43</v>
      </c>
      <c r="Y28" s="414">
        <v>4931.66</v>
      </c>
      <c r="Z28" s="413">
        <v>4269.74</v>
      </c>
      <c r="AA28" s="413">
        <v>6925.15</v>
      </c>
      <c r="AB28" s="413">
        <v>2018.03</v>
      </c>
      <c r="AC28" s="413">
        <v>561.34</v>
      </c>
      <c r="AD28" s="413">
        <v>226.75</v>
      </c>
      <c r="AE28" s="413">
        <v>279.79000000000002</v>
      </c>
      <c r="AF28" s="438">
        <v>570.76</v>
      </c>
      <c r="AG28" s="442">
        <v>0</v>
      </c>
      <c r="AH28" s="423">
        <f t="shared" si="0"/>
        <v>3177205.0999999996</v>
      </c>
    </row>
    <row r="29" spans="1:34" s="406" customFormat="1" ht="15" customHeight="1">
      <c r="A29" s="424">
        <v>20</v>
      </c>
      <c r="B29" s="425">
        <f t="shared" si="1"/>
        <v>44834</v>
      </c>
      <c r="C29" s="435"/>
      <c r="D29" s="433"/>
      <c r="E29" s="433"/>
      <c r="F29" s="433"/>
      <c r="G29" s="433">
        <v>0</v>
      </c>
      <c r="H29" s="433">
        <v>0</v>
      </c>
      <c r="I29" s="433">
        <v>0</v>
      </c>
      <c r="J29" s="433">
        <v>0</v>
      </c>
      <c r="K29" s="433">
        <v>0</v>
      </c>
      <c r="L29" s="433">
        <v>0</v>
      </c>
      <c r="M29" s="433">
        <v>0</v>
      </c>
      <c r="N29" s="433">
        <v>0</v>
      </c>
      <c r="O29" s="434">
        <v>0</v>
      </c>
      <c r="P29" s="433">
        <v>0</v>
      </c>
      <c r="Q29" s="434">
        <v>0</v>
      </c>
      <c r="R29" s="433">
        <v>0</v>
      </c>
      <c r="S29" s="434">
        <v>0</v>
      </c>
      <c r="T29" s="433">
        <v>0</v>
      </c>
      <c r="U29" s="435">
        <v>0</v>
      </c>
      <c r="V29" s="413">
        <v>807534.7</v>
      </c>
      <c r="W29" s="413">
        <v>1948876.01</v>
      </c>
      <c r="X29" s="414">
        <v>330943.62</v>
      </c>
      <c r="Y29" s="414">
        <v>67423.06</v>
      </c>
      <c r="Z29" s="413">
        <v>14592.27</v>
      </c>
      <c r="AA29" s="413">
        <v>4147.4799999999996</v>
      </c>
      <c r="AB29" s="413">
        <v>-380.74</v>
      </c>
      <c r="AC29" s="413">
        <v>-111.16</v>
      </c>
      <c r="AD29" s="413">
        <v>11350.82</v>
      </c>
      <c r="AE29" s="413">
        <v>4066.35</v>
      </c>
      <c r="AF29" s="438">
        <v>5002.13</v>
      </c>
      <c r="AG29" s="441">
        <v>0</v>
      </c>
      <c r="AH29" s="423">
        <f t="shared" si="0"/>
        <v>3193444.5399999996</v>
      </c>
    </row>
    <row r="30" spans="1:34" s="406" customFormat="1" ht="15" customHeight="1">
      <c r="A30" s="424">
        <v>21</v>
      </c>
      <c r="B30" s="425">
        <f t="shared" si="1"/>
        <v>44804</v>
      </c>
      <c r="C30" s="435"/>
      <c r="D30" s="433"/>
      <c r="E30" s="433"/>
      <c r="F30" s="433"/>
      <c r="G30" s="433">
        <v>0</v>
      </c>
      <c r="H30" s="433">
        <v>0</v>
      </c>
      <c r="I30" s="433">
        <v>0</v>
      </c>
      <c r="J30" s="433">
        <v>0</v>
      </c>
      <c r="K30" s="433">
        <v>0</v>
      </c>
      <c r="L30" s="433">
        <v>0</v>
      </c>
      <c r="M30" s="433">
        <v>0</v>
      </c>
      <c r="N30" s="433">
        <v>0</v>
      </c>
      <c r="O30" s="434">
        <v>0</v>
      </c>
      <c r="P30" s="433">
        <v>0</v>
      </c>
      <c r="Q30" s="434">
        <v>0</v>
      </c>
      <c r="R30" s="433">
        <v>0</v>
      </c>
      <c r="S30" s="434">
        <v>0</v>
      </c>
      <c r="T30" s="434">
        <v>0</v>
      </c>
      <c r="U30" s="434">
        <v>0</v>
      </c>
      <c r="V30" s="433">
        <v>0</v>
      </c>
      <c r="W30" s="413">
        <v>988921.16</v>
      </c>
      <c r="X30" s="414">
        <v>2372582.02</v>
      </c>
      <c r="Y30" s="414">
        <v>732579.4</v>
      </c>
      <c r="Z30" s="413">
        <v>133674</v>
      </c>
      <c r="AA30" s="413">
        <v>15301.07</v>
      </c>
      <c r="AB30" s="413">
        <v>3283.99</v>
      </c>
      <c r="AC30" s="413">
        <v>9512.3700000000008</v>
      </c>
      <c r="AD30" s="413">
        <v>1503.94</v>
      </c>
      <c r="AE30" s="413">
        <v>3044.6</v>
      </c>
      <c r="AF30" s="438">
        <v>727.69</v>
      </c>
      <c r="AG30" s="441">
        <v>0</v>
      </c>
      <c r="AH30" s="423">
        <f t="shared" si="0"/>
        <v>4261130.2400000012</v>
      </c>
    </row>
    <row r="31" spans="1:34" s="406" customFormat="1" ht="15" customHeight="1">
      <c r="A31" s="424">
        <v>22</v>
      </c>
      <c r="B31" s="425">
        <f t="shared" si="1"/>
        <v>44773</v>
      </c>
      <c r="C31" s="435"/>
      <c r="D31" s="433"/>
      <c r="E31" s="433"/>
      <c r="F31" s="433"/>
      <c r="G31" s="433">
        <v>0</v>
      </c>
      <c r="H31" s="433">
        <v>0</v>
      </c>
      <c r="I31" s="433">
        <v>0</v>
      </c>
      <c r="J31" s="433">
        <v>0</v>
      </c>
      <c r="K31" s="433">
        <v>0</v>
      </c>
      <c r="L31" s="433">
        <v>0</v>
      </c>
      <c r="M31" s="433">
        <v>0</v>
      </c>
      <c r="N31" s="433">
        <v>0</v>
      </c>
      <c r="O31" s="434">
        <v>0</v>
      </c>
      <c r="P31" s="433">
        <v>0</v>
      </c>
      <c r="Q31" s="434">
        <v>0</v>
      </c>
      <c r="R31" s="433">
        <v>0</v>
      </c>
      <c r="S31" s="434">
        <v>0</v>
      </c>
      <c r="T31" s="434">
        <v>0</v>
      </c>
      <c r="U31" s="434">
        <v>0</v>
      </c>
      <c r="V31" s="433">
        <v>0</v>
      </c>
      <c r="W31" s="433">
        <v>0</v>
      </c>
      <c r="X31" s="414">
        <v>561324.25</v>
      </c>
      <c r="Y31" s="414">
        <v>1542812.21</v>
      </c>
      <c r="Z31" s="413">
        <v>243042.45</v>
      </c>
      <c r="AA31" s="413">
        <v>76369.41</v>
      </c>
      <c r="AB31" s="413">
        <v>7632.62</v>
      </c>
      <c r="AC31" s="413">
        <v>-283.58999999999997</v>
      </c>
      <c r="AD31" s="413">
        <v>4046.31</v>
      </c>
      <c r="AE31" s="413">
        <v>12242.37</v>
      </c>
      <c r="AF31" s="438">
        <v>18074.57</v>
      </c>
      <c r="AG31" s="441">
        <v>0</v>
      </c>
      <c r="AH31" s="423">
        <f t="shared" si="0"/>
        <v>2465260.6000000006</v>
      </c>
    </row>
    <row r="32" spans="1:34" s="406" customFormat="1" ht="15" customHeight="1">
      <c r="A32" s="424">
        <v>23</v>
      </c>
      <c r="B32" s="425">
        <f t="shared" si="1"/>
        <v>44742</v>
      </c>
      <c r="C32" s="435"/>
      <c r="D32" s="433"/>
      <c r="E32" s="433"/>
      <c r="F32" s="433"/>
      <c r="G32" s="433">
        <v>0</v>
      </c>
      <c r="H32" s="433">
        <v>0</v>
      </c>
      <c r="I32" s="433">
        <v>0</v>
      </c>
      <c r="J32" s="433">
        <v>0</v>
      </c>
      <c r="K32" s="433">
        <v>0</v>
      </c>
      <c r="L32" s="433">
        <v>0</v>
      </c>
      <c r="M32" s="433">
        <v>0</v>
      </c>
      <c r="N32" s="433">
        <v>0</v>
      </c>
      <c r="O32" s="434">
        <v>0</v>
      </c>
      <c r="P32" s="433">
        <v>0</v>
      </c>
      <c r="Q32" s="434">
        <v>0</v>
      </c>
      <c r="R32" s="433">
        <v>0</v>
      </c>
      <c r="S32" s="434">
        <v>0</v>
      </c>
      <c r="T32" s="434">
        <v>0</v>
      </c>
      <c r="U32" s="434">
        <v>0</v>
      </c>
      <c r="V32" s="433">
        <v>0</v>
      </c>
      <c r="W32" s="434">
        <v>0</v>
      </c>
      <c r="X32" s="433">
        <v>0</v>
      </c>
      <c r="Y32" s="414">
        <v>878121.11</v>
      </c>
      <c r="Z32" s="413">
        <v>1708697.57</v>
      </c>
      <c r="AA32" s="413">
        <v>278200.53999999998</v>
      </c>
      <c r="AB32" s="413">
        <v>130876.67</v>
      </c>
      <c r="AC32" s="413">
        <v>77916.990000000005</v>
      </c>
      <c r="AD32" s="413">
        <v>64333.96</v>
      </c>
      <c r="AE32" s="413">
        <v>9583.7099999999991</v>
      </c>
      <c r="AF32" s="438">
        <v>5423.6</v>
      </c>
      <c r="AG32" s="441">
        <v>0</v>
      </c>
      <c r="AH32" s="423">
        <f t="shared" si="0"/>
        <v>3153154.1500000004</v>
      </c>
    </row>
    <row r="33" spans="1:79" s="406" customFormat="1" ht="15" customHeight="1">
      <c r="A33" s="424">
        <v>24</v>
      </c>
      <c r="B33" s="425">
        <f t="shared" si="1"/>
        <v>44712</v>
      </c>
      <c r="C33" s="435"/>
      <c r="D33" s="433"/>
      <c r="E33" s="433"/>
      <c r="F33" s="433"/>
      <c r="G33" s="433">
        <v>0</v>
      </c>
      <c r="H33" s="433">
        <v>0</v>
      </c>
      <c r="I33" s="433">
        <v>0</v>
      </c>
      <c r="J33" s="433">
        <v>0</v>
      </c>
      <c r="K33" s="433">
        <v>0</v>
      </c>
      <c r="L33" s="433">
        <v>0</v>
      </c>
      <c r="M33" s="433">
        <v>0</v>
      </c>
      <c r="N33" s="433">
        <v>0</v>
      </c>
      <c r="O33" s="434">
        <v>0</v>
      </c>
      <c r="P33" s="433">
        <v>0</v>
      </c>
      <c r="Q33" s="434">
        <v>0</v>
      </c>
      <c r="R33" s="433">
        <v>0</v>
      </c>
      <c r="S33" s="434">
        <v>0</v>
      </c>
      <c r="T33" s="434">
        <v>0</v>
      </c>
      <c r="U33" s="434">
        <v>0</v>
      </c>
      <c r="V33" s="433">
        <v>0</v>
      </c>
      <c r="W33" s="434">
        <v>0</v>
      </c>
      <c r="X33" s="434">
        <v>0</v>
      </c>
      <c r="Y33" s="433">
        <v>0</v>
      </c>
      <c r="Z33" s="413">
        <v>968279.58</v>
      </c>
      <c r="AA33" s="413">
        <v>2045950.05</v>
      </c>
      <c r="AB33" s="413">
        <v>272322.34000000003</v>
      </c>
      <c r="AC33" s="413">
        <v>51851.43</v>
      </c>
      <c r="AD33" s="413">
        <v>10388.959999999999</v>
      </c>
      <c r="AE33" s="413">
        <v>19494.849999999999</v>
      </c>
      <c r="AF33" s="438">
        <v>22539.09</v>
      </c>
      <c r="AG33" s="441">
        <v>0</v>
      </c>
      <c r="AH33" s="423">
        <f t="shared" si="0"/>
        <v>3390826.3</v>
      </c>
    </row>
    <row r="34" spans="1:79" s="406" customFormat="1" ht="15" customHeight="1">
      <c r="A34" s="424">
        <v>25</v>
      </c>
      <c r="B34" s="425">
        <f t="shared" si="1"/>
        <v>44681</v>
      </c>
      <c r="C34" s="435"/>
      <c r="D34" s="433"/>
      <c r="E34" s="433"/>
      <c r="F34" s="433"/>
      <c r="G34" s="433">
        <v>0</v>
      </c>
      <c r="H34" s="433">
        <v>0</v>
      </c>
      <c r="I34" s="433">
        <v>0</v>
      </c>
      <c r="J34" s="433">
        <v>0</v>
      </c>
      <c r="K34" s="433">
        <v>0</v>
      </c>
      <c r="L34" s="433">
        <v>0</v>
      </c>
      <c r="M34" s="433">
        <v>0</v>
      </c>
      <c r="N34" s="433">
        <v>0</v>
      </c>
      <c r="O34" s="434">
        <v>0</v>
      </c>
      <c r="P34" s="433">
        <v>0</v>
      </c>
      <c r="Q34" s="434">
        <v>0</v>
      </c>
      <c r="R34" s="433">
        <v>0</v>
      </c>
      <c r="S34" s="434">
        <v>0</v>
      </c>
      <c r="T34" s="434">
        <v>0</v>
      </c>
      <c r="U34" s="434">
        <v>0</v>
      </c>
      <c r="V34" s="433">
        <v>0</v>
      </c>
      <c r="W34" s="434">
        <v>0</v>
      </c>
      <c r="X34" s="434">
        <v>0</v>
      </c>
      <c r="Y34" s="434">
        <v>0</v>
      </c>
      <c r="Z34" s="433">
        <v>0</v>
      </c>
      <c r="AA34" s="413">
        <v>683748.42</v>
      </c>
      <c r="AB34" s="413">
        <v>1886277.19</v>
      </c>
      <c r="AC34" s="413">
        <v>287964.09000000003</v>
      </c>
      <c r="AD34" s="413">
        <v>83243.539999999994</v>
      </c>
      <c r="AE34" s="413">
        <v>38893.26</v>
      </c>
      <c r="AF34" s="438">
        <v>37866.78</v>
      </c>
      <c r="AG34" s="441">
        <v>0</v>
      </c>
      <c r="AH34" s="423">
        <f t="shared" si="0"/>
        <v>3017993.2799999993</v>
      </c>
    </row>
    <row r="35" spans="1:79" s="406" customFormat="1" ht="15" customHeight="1">
      <c r="A35" s="424">
        <v>26</v>
      </c>
      <c r="B35" s="425">
        <f t="shared" si="1"/>
        <v>44651</v>
      </c>
      <c r="C35" s="435"/>
      <c r="D35" s="433"/>
      <c r="E35" s="433"/>
      <c r="F35" s="433"/>
      <c r="G35" s="433">
        <v>0</v>
      </c>
      <c r="H35" s="433">
        <v>0</v>
      </c>
      <c r="I35" s="433">
        <v>0</v>
      </c>
      <c r="J35" s="433">
        <v>0</v>
      </c>
      <c r="K35" s="433">
        <v>0</v>
      </c>
      <c r="L35" s="433">
        <v>0</v>
      </c>
      <c r="M35" s="433">
        <v>0</v>
      </c>
      <c r="N35" s="433">
        <v>0</v>
      </c>
      <c r="O35" s="434">
        <v>0</v>
      </c>
      <c r="P35" s="433">
        <v>0</v>
      </c>
      <c r="Q35" s="434">
        <v>0</v>
      </c>
      <c r="R35" s="433">
        <v>0</v>
      </c>
      <c r="S35" s="434">
        <v>0</v>
      </c>
      <c r="T35" s="434">
        <v>0</v>
      </c>
      <c r="U35" s="434">
        <v>0</v>
      </c>
      <c r="V35" s="433">
        <v>0</v>
      </c>
      <c r="W35" s="434">
        <v>0</v>
      </c>
      <c r="X35" s="434">
        <v>0</v>
      </c>
      <c r="Y35" s="434">
        <v>0</v>
      </c>
      <c r="Z35" s="433">
        <v>0</v>
      </c>
      <c r="AA35" s="433">
        <v>0</v>
      </c>
      <c r="AB35" s="413">
        <v>905423.32</v>
      </c>
      <c r="AC35" s="413">
        <v>1848322.58</v>
      </c>
      <c r="AD35" s="413">
        <v>371194.46</v>
      </c>
      <c r="AE35" s="413">
        <v>91325.06</v>
      </c>
      <c r="AF35" s="438">
        <v>25250.1</v>
      </c>
      <c r="AG35" s="441">
        <v>0</v>
      </c>
      <c r="AH35" s="423">
        <f t="shared" si="0"/>
        <v>3241515.52</v>
      </c>
    </row>
    <row r="36" spans="1:79" s="406" customFormat="1" ht="15" customHeight="1">
      <c r="A36" s="424">
        <v>27</v>
      </c>
      <c r="B36" s="425">
        <f t="shared" si="1"/>
        <v>44620</v>
      </c>
      <c r="C36" s="435"/>
      <c r="D36" s="433"/>
      <c r="E36" s="433"/>
      <c r="F36" s="433"/>
      <c r="G36" s="433">
        <v>0</v>
      </c>
      <c r="H36" s="433">
        <v>0</v>
      </c>
      <c r="I36" s="433">
        <v>0</v>
      </c>
      <c r="J36" s="433">
        <v>0</v>
      </c>
      <c r="K36" s="433">
        <v>0</v>
      </c>
      <c r="L36" s="433">
        <v>0</v>
      </c>
      <c r="M36" s="433">
        <v>0</v>
      </c>
      <c r="N36" s="433">
        <v>0</v>
      </c>
      <c r="O36" s="434">
        <v>0</v>
      </c>
      <c r="P36" s="433">
        <v>0</v>
      </c>
      <c r="Q36" s="434">
        <v>0</v>
      </c>
      <c r="R36" s="433">
        <v>0</v>
      </c>
      <c r="S36" s="434">
        <v>0</v>
      </c>
      <c r="T36" s="434">
        <v>0</v>
      </c>
      <c r="U36" s="434">
        <v>0</v>
      </c>
      <c r="V36" s="433">
        <v>0</v>
      </c>
      <c r="W36" s="434">
        <v>0</v>
      </c>
      <c r="X36" s="434">
        <v>0</v>
      </c>
      <c r="Y36" s="434">
        <v>0</v>
      </c>
      <c r="Z36" s="433">
        <v>0</v>
      </c>
      <c r="AA36" s="434">
        <v>0</v>
      </c>
      <c r="AB36" s="433">
        <v>0</v>
      </c>
      <c r="AC36" s="413">
        <v>489170.97</v>
      </c>
      <c r="AD36" s="413">
        <v>1503800.92</v>
      </c>
      <c r="AE36" s="413">
        <v>380109.43</v>
      </c>
      <c r="AF36" s="438">
        <v>70591.649999999994</v>
      </c>
      <c r="AG36" s="441">
        <v>0</v>
      </c>
      <c r="AH36" s="423">
        <f t="shared" si="0"/>
        <v>2443672.9699999997</v>
      </c>
    </row>
    <row r="37" spans="1:79" s="406" customFormat="1" ht="15" customHeight="1">
      <c r="A37" s="424">
        <v>28</v>
      </c>
      <c r="B37" s="425">
        <f t="shared" si="1"/>
        <v>44592</v>
      </c>
      <c r="C37" s="435"/>
      <c r="D37" s="433"/>
      <c r="E37" s="433"/>
      <c r="F37" s="433"/>
      <c r="G37" s="433">
        <v>0</v>
      </c>
      <c r="H37" s="433">
        <v>0</v>
      </c>
      <c r="I37" s="433">
        <v>0</v>
      </c>
      <c r="J37" s="433">
        <v>0</v>
      </c>
      <c r="K37" s="433">
        <v>0</v>
      </c>
      <c r="L37" s="433">
        <v>0</v>
      </c>
      <c r="M37" s="433">
        <v>0</v>
      </c>
      <c r="N37" s="433">
        <v>0</v>
      </c>
      <c r="O37" s="434">
        <v>0</v>
      </c>
      <c r="P37" s="433">
        <v>0</v>
      </c>
      <c r="Q37" s="434">
        <v>0</v>
      </c>
      <c r="R37" s="433">
        <v>0</v>
      </c>
      <c r="S37" s="434">
        <v>0</v>
      </c>
      <c r="T37" s="434">
        <v>0</v>
      </c>
      <c r="U37" s="434">
        <v>0</v>
      </c>
      <c r="V37" s="433">
        <v>0</v>
      </c>
      <c r="W37" s="434">
        <v>0</v>
      </c>
      <c r="X37" s="434">
        <v>0</v>
      </c>
      <c r="Y37" s="434">
        <v>0</v>
      </c>
      <c r="Z37" s="433">
        <v>0</v>
      </c>
      <c r="AA37" s="434">
        <v>0</v>
      </c>
      <c r="AB37" s="433">
        <v>0</v>
      </c>
      <c r="AC37" s="433">
        <v>0</v>
      </c>
      <c r="AD37" s="413">
        <v>525956.12</v>
      </c>
      <c r="AE37" s="413">
        <v>1531099.62</v>
      </c>
      <c r="AF37" s="438">
        <v>174939.35</v>
      </c>
      <c r="AG37" s="441">
        <v>0</v>
      </c>
      <c r="AH37" s="423">
        <f t="shared" si="0"/>
        <v>2231995.0900000003</v>
      </c>
    </row>
    <row r="38" spans="1:79" s="406" customFormat="1" ht="15" customHeight="1">
      <c r="A38" s="424">
        <v>29</v>
      </c>
      <c r="B38" s="425">
        <f t="shared" si="1"/>
        <v>44561</v>
      </c>
      <c r="C38" s="435"/>
      <c r="D38" s="433"/>
      <c r="E38" s="433"/>
      <c r="F38" s="433"/>
      <c r="G38" s="433">
        <v>0</v>
      </c>
      <c r="H38" s="433">
        <v>0</v>
      </c>
      <c r="I38" s="433">
        <v>0</v>
      </c>
      <c r="J38" s="433">
        <v>0</v>
      </c>
      <c r="K38" s="433">
        <v>0</v>
      </c>
      <c r="L38" s="433">
        <v>0</v>
      </c>
      <c r="M38" s="433">
        <v>0</v>
      </c>
      <c r="N38" s="433">
        <v>0</v>
      </c>
      <c r="O38" s="434">
        <v>0</v>
      </c>
      <c r="P38" s="433">
        <v>0</v>
      </c>
      <c r="Q38" s="434">
        <v>0</v>
      </c>
      <c r="R38" s="433">
        <v>0</v>
      </c>
      <c r="S38" s="434">
        <v>0</v>
      </c>
      <c r="T38" s="434">
        <v>0</v>
      </c>
      <c r="U38" s="434">
        <v>0</v>
      </c>
      <c r="V38" s="433">
        <v>0</v>
      </c>
      <c r="W38" s="434">
        <v>0</v>
      </c>
      <c r="X38" s="434">
        <v>0</v>
      </c>
      <c r="Y38" s="434">
        <v>0</v>
      </c>
      <c r="Z38" s="433">
        <v>0</v>
      </c>
      <c r="AA38" s="434">
        <v>0</v>
      </c>
      <c r="AB38" s="433">
        <v>0</v>
      </c>
      <c r="AC38" s="433">
        <v>0</v>
      </c>
      <c r="AD38" s="433">
        <v>0</v>
      </c>
      <c r="AE38" s="413">
        <v>804559.71</v>
      </c>
      <c r="AF38" s="438">
        <v>1478253.36</v>
      </c>
      <c r="AG38" s="441">
        <v>0</v>
      </c>
      <c r="AH38" s="423">
        <f t="shared" si="0"/>
        <v>2282813.0700000003</v>
      </c>
    </row>
    <row r="39" spans="1:79" s="406" customFormat="1" ht="15" customHeight="1">
      <c r="A39" s="424">
        <v>30</v>
      </c>
      <c r="B39" s="425">
        <f t="shared" si="1"/>
        <v>44530</v>
      </c>
      <c r="C39" s="435"/>
      <c r="D39" s="433"/>
      <c r="E39" s="433"/>
      <c r="F39" s="433"/>
      <c r="G39" s="433">
        <v>0</v>
      </c>
      <c r="H39" s="433">
        <v>0</v>
      </c>
      <c r="I39" s="433">
        <v>0</v>
      </c>
      <c r="J39" s="433">
        <v>0</v>
      </c>
      <c r="K39" s="433">
        <v>0</v>
      </c>
      <c r="L39" s="433">
        <v>0</v>
      </c>
      <c r="M39" s="433">
        <v>0</v>
      </c>
      <c r="N39" s="433">
        <v>0</v>
      </c>
      <c r="O39" s="434">
        <v>0</v>
      </c>
      <c r="P39" s="433">
        <v>0</v>
      </c>
      <c r="Q39" s="434">
        <v>0</v>
      </c>
      <c r="R39" s="433">
        <v>0</v>
      </c>
      <c r="S39" s="434">
        <v>0</v>
      </c>
      <c r="T39" s="434">
        <v>0</v>
      </c>
      <c r="U39" s="434">
        <v>0</v>
      </c>
      <c r="V39" s="433">
        <v>0</v>
      </c>
      <c r="W39" s="434">
        <v>0</v>
      </c>
      <c r="X39" s="434">
        <v>0</v>
      </c>
      <c r="Y39" s="434">
        <v>0</v>
      </c>
      <c r="Z39" s="433">
        <v>0</v>
      </c>
      <c r="AA39" s="434">
        <v>0</v>
      </c>
      <c r="AB39" s="433">
        <v>0</v>
      </c>
      <c r="AC39" s="433">
        <v>0</v>
      </c>
      <c r="AD39" s="433">
        <v>0</v>
      </c>
      <c r="AE39" s="433">
        <v>0</v>
      </c>
      <c r="AF39" s="438">
        <v>886446.29</v>
      </c>
      <c r="AG39" s="441">
        <v>0</v>
      </c>
      <c r="AH39" s="423">
        <f t="shared" si="0"/>
        <v>886446.29</v>
      </c>
    </row>
    <row r="40" spans="1:79" s="406" customFormat="1" ht="31.35" customHeight="1" thickBot="1">
      <c r="A40" s="424">
        <v>31</v>
      </c>
      <c r="B40" s="425" t="s">
        <v>1561</v>
      </c>
      <c r="C40" s="447"/>
      <c r="D40" s="435"/>
      <c r="E40" s="433"/>
      <c r="F40" s="433"/>
      <c r="G40" s="433"/>
      <c r="H40" s="433"/>
      <c r="I40" s="433"/>
      <c r="J40" s="433"/>
      <c r="K40" s="433"/>
      <c r="L40" s="433"/>
      <c r="M40" s="433"/>
      <c r="N40" s="433"/>
      <c r="O40" s="433"/>
      <c r="P40" s="434"/>
      <c r="Q40" s="433"/>
      <c r="R40" s="434"/>
      <c r="S40" s="433"/>
      <c r="T40" s="434"/>
      <c r="U40" s="434"/>
      <c r="V40" s="434"/>
      <c r="W40" s="433"/>
      <c r="X40" s="434"/>
      <c r="Y40" s="434"/>
      <c r="Z40" s="434"/>
      <c r="AA40" s="433"/>
      <c r="AB40" s="434"/>
      <c r="AC40" s="433"/>
      <c r="AD40" s="433"/>
      <c r="AE40" s="433"/>
      <c r="AF40" s="454"/>
      <c r="AG40" s="440">
        <v>0</v>
      </c>
      <c r="AH40" s="423">
        <f>SUM(C40:AG40)</f>
        <v>0</v>
      </c>
    </row>
    <row r="41" spans="1:79" s="406" customFormat="1" ht="40.35" customHeight="1">
      <c r="A41" s="952">
        <v>32</v>
      </c>
      <c r="B41" s="953" t="s">
        <v>1563</v>
      </c>
      <c r="C41" s="954">
        <f>SUM(C10:C40)</f>
        <v>0</v>
      </c>
      <c r="D41" s="954">
        <f>SUM(D10:D40)</f>
        <v>0</v>
      </c>
      <c r="E41" s="954">
        <f t="shared" ref="E41:AC41" si="2">SUM(E10:E40)</f>
        <v>0</v>
      </c>
      <c r="F41" s="954">
        <f t="shared" si="2"/>
        <v>0</v>
      </c>
      <c r="G41" s="954">
        <f t="shared" si="2"/>
        <v>6412823.7300000004</v>
      </c>
      <c r="H41" s="954">
        <f t="shared" si="2"/>
        <v>6678702.4199999999</v>
      </c>
      <c r="I41" s="954">
        <f t="shared" si="2"/>
        <v>6876027.6100000003</v>
      </c>
      <c r="J41" s="954">
        <f t="shared" si="2"/>
        <v>5955211.8600000003</v>
      </c>
      <c r="K41" s="954">
        <f t="shared" si="2"/>
        <v>6302587.71</v>
      </c>
      <c r="L41" s="954">
        <f t="shared" si="2"/>
        <v>5992979.9900000002</v>
      </c>
      <c r="M41" s="954">
        <f t="shared" si="2"/>
        <v>5391000.3900000006</v>
      </c>
      <c r="N41" s="954">
        <f t="shared" si="2"/>
        <v>5435239.9199999999</v>
      </c>
      <c r="O41" s="954">
        <f t="shared" si="2"/>
        <v>5158186.9499999993</v>
      </c>
      <c r="P41" s="954">
        <f t="shared" si="2"/>
        <v>5159515.8000000007</v>
      </c>
      <c r="Q41" s="954">
        <f t="shared" si="2"/>
        <v>4535796.18</v>
      </c>
      <c r="R41" s="954">
        <f t="shared" si="2"/>
        <v>5073107.03</v>
      </c>
      <c r="S41" s="954">
        <f t="shared" si="2"/>
        <v>4333926.87</v>
      </c>
      <c r="T41" s="954">
        <f t="shared" si="2"/>
        <v>4264975.1500000004</v>
      </c>
      <c r="U41" s="954">
        <f t="shared" si="2"/>
        <v>4461024.3599999994</v>
      </c>
      <c r="V41" s="954">
        <f t="shared" si="2"/>
        <v>3514460.9000000004</v>
      </c>
      <c r="W41" s="954">
        <f t="shared" si="2"/>
        <v>3746933.42</v>
      </c>
      <c r="X41" s="954">
        <f t="shared" si="2"/>
        <v>3593590.4299999997</v>
      </c>
      <c r="Y41" s="954">
        <f t="shared" si="2"/>
        <v>3300193.88</v>
      </c>
      <c r="Z41" s="954">
        <f t="shared" si="2"/>
        <v>3338530.7600000002</v>
      </c>
      <c r="AA41" s="954">
        <f t="shared" si="2"/>
        <v>3173667.54</v>
      </c>
      <c r="AB41" s="954">
        <f t="shared" si="2"/>
        <v>3228108.9</v>
      </c>
      <c r="AC41" s="954">
        <f t="shared" si="2"/>
        <v>2794420.8099999996</v>
      </c>
      <c r="AD41" s="954">
        <f>SUM(AD10:AD40)</f>
        <v>2820490.43</v>
      </c>
      <c r="AE41" s="954">
        <f>SUM(AE10:AE40)</f>
        <v>2898040.33</v>
      </c>
      <c r="AF41" s="954">
        <f>SUM(AF10:AF40)</f>
        <v>2739914.8200000003</v>
      </c>
      <c r="AG41" s="955">
        <f>SUM(AG10:AG40)</f>
        <v>0</v>
      </c>
      <c r="AH41" s="956">
        <f>SUM(AH10:AH40)</f>
        <v>117179458.19000001</v>
      </c>
    </row>
    <row r="42" spans="1:79" s="406" customFormat="1" ht="40.35" customHeight="1">
      <c r="A42" s="426">
        <v>33</v>
      </c>
      <c r="B42" s="427" t="s">
        <v>1564</v>
      </c>
      <c r="C42" s="415"/>
      <c r="D42" s="413"/>
      <c r="E42" s="413"/>
      <c r="F42" s="413"/>
      <c r="G42" s="416"/>
      <c r="H42" s="413"/>
      <c r="I42" s="413"/>
      <c r="J42" s="413"/>
      <c r="K42" s="413"/>
      <c r="L42" s="413"/>
      <c r="M42" s="413"/>
      <c r="N42" s="413"/>
      <c r="O42" s="414"/>
      <c r="P42" s="413"/>
      <c r="Q42" s="414"/>
      <c r="R42" s="413"/>
      <c r="S42" s="414"/>
      <c r="T42" s="414"/>
      <c r="U42" s="414"/>
      <c r="V42" s="413"/>
      <c r="W42" s="414"/>
      <c r="X42" s="414"/>
      <c r="Y42" s="414"/>
      <c r="Z42" s="413"/>
      <c r="AA42" s="414"/>
      <c r="AB42" s="413"/>
      <c r="AC42" s="414"/>
      <c r="AD42" s="414"/>
      <c r="AE42" s="413"/>
      <c r="AF42" s="456"/>
      <c r="AG42" s="416"/>
      <c r="AH42" s="423">
        <f>SUM(C42:AG42)</f>
        <v>0</v>
      </c>
    </row>
    <row r="43" spans="1:79" s="406" customFormat="1" ht="40.35" customHeight="1">
      <c r="A43" s="426">
        <v>34</v>
      </c>
      <c r="B43" s="427" t="s">
        <v>1565</v>
      </c>
      <c r="C43" s="408"/>
      <c r="D43" s="409"/>
      <c r="E43" s="409"/>
      <c r="F43" s="409"/>
      <c r="G43" s="409"/>
      <c r="H43" s="409"/>
      <c r="I43" s="409"/>
      <c r="J43" s="409"/>
      <c r="K43" s="409"/>
      <c r="L43" s="409"/>
      <c r="M43" s="409"/>
      <c r="N43" s="409"/>
      <c r="O43" s="410"/>
      <c r="P43" s="409"/>
      <c r="Q43" s="410"/>
      <c r="R43" s="409"/>
      <c r="S43" s="410"/>
      <c r="T43" s="410"/>
      <c r="U43" s="410"/>
      <c r="V43" s="409"/>
      <c r="W43" s="410"/>
      <c r="X43" s="410"/>
      <c r="Y43" s="410"/>
      <c r="Z43" s="409"/>
      <c r="AA43" s="410"/>
      <c r="AB43" s="409"/>
      <c r="AC43" s="410"/>
      <c r="AD43" s="443"/>
      <c r="AE43" s="496"/>
      <c r="AF43" s="457"/>
      <c r="AG43" s="455"/>
      <c r="AH43" s="411"/>
    </row>
    <row r="44" spans="1:79" s="406" customFormat="1" ht="40.35" customHeight="1">
      <c r="A44" s="426">
        <v>35</v>
      </c>
      <c r="B44" s="428" t="s">
        <v>1566</v>
      </c>
      <c r="C44" s="415"/>
      <c r="D44" s="413"/>
      <c r="E44" s="413"/>
      <c r="F44" s="413"/>
      <c r="G44" s="416"/>
      <c r="H44" s="413"/>
      <c r="I44" s="413"/>
      <c r="J44" s="413"/>
      <c r="K44" s="413"/>
      <c r="L44" s="413"/>
      <c r="M44" s="413"/>
      <c r="N44" s="413"/>
      <c r="O44" s="414"/>
      <c r="P44" s="413"/>
      <c r="Q44" s="414"/>
      <c r="R44" s="413"/>
      <c r="S44" s="414"/>
      <c r="T44" s="414"/>
      <c r="U44" s="414"/>
      <c r="V44" s="413"/>
      <c r="W44" s="414"/>
      <c r="X44" s="414"/>
      <c r="Y44" s="414"/>
      <c r="Z44" s="413"/>
      <c r="AA44" s="414"/>
      <c r="AB44" s="413"/>
      <c r="AC44" s="414"/>
      <c r="AD44" s="414"/>
      <c r="AE44" s="413"/>
      <c r="AF44" s="456"/>
      <c r="AG44" s="416"/>
      <c r="AH44" s="419">
        <f>SUM(C44:AG44)</f>
        <v>0</v>
      </c>
    </row>
    <row r="45" spans="1:79" s="406" customFormat="1" ht="53.85" customHeight="1">
      <c r="A45" s="426">
        <v>36</v>
      </c>
      <c r="B45" s="429" t="s">
        <v>1567</v>
      </c>
      <c r="C45" s="417">
        <f>SUM(C41:C44)</f>
        <v>0</v>
      </c>
      <c r="D45" s="417">
        <f t="shared" ref="D45:AD45" si="3">SUM(D41:D44)</f>
        <v>0</v>
      </c>
      <c r="E45" s="418">
        <f t="shared" si="3"/>
        <v>0</v>
      </c>
      <c r="F45" s="418">
        <f t="shared" si="3"/>
        <v>0</v>
      </c>
      <c r="G45" s="418">
        <f t="shared" si="3"/>
        <v>6412823.7300000004</v>
      </c>
      <c r="H45" s="418">
        <f t="shared" si="3"/>
        <v>6678702.4199999999</v>
      </c>
      <c r="I45" s="418">
        <f t="shared" si="3"/>
        <v>6876027.6100000003</v>
      </c>
      <c r="J45" s="418">
        <f t="shared" si="3"/>
        <v>5955211.8600000003</v>
      </c>
      <c r="K45" s="418">
        <f t="shared" si="3"/>
        <v>6302587.71</v>
      </c>
      <c r="L45" s="418">
        <f t="shared" si="3"/>
        <v>5992979.9900000002</v>
      </c>
      <c r="M45" s="418">
        <f t="shared" si="3"/>
        <v>5391000.3900000006</v>
      </c>
      <c r="N45" s="418">
        <f t="shared" si="3"/>
        <v>5435239.9199999999</v>
      </c>
      <c r="O45" s="418">
        <f t="shared" si="3"/>
        <v>5158186.9499999993</v>
      </c>
      <c r="P45" s="418">
        <f t="shared" si="3"/>
        <v>5159515.8000000007</v>
      </c>
      <c r="Q45" s="418">
        <f t="shared" si="3"/>
        <v>4535796.18</v>
      </c>
      <c r="R45" s="418">
        <f t="shared" si="3"/>
        <v>5073107.03</v>
      </c>
      <c r="S45" s="418">
        <f t="shared" si="3"/>
        <v>4333926.87</v>
      </c>
      <c r="T45" s="418">
        <f t="shared" si="3"/>
        <v>4264975.1500000004</v>
      </c>
      <c r="U45" s="418">
        <f t="shared" si="3"/>
        <v>4461024.3599999994</v>
      </c>
      <c r="V45" s="418">
        <f t="shared" si="3"/>
        <v>3514460.9000000004</v>
      </c>
      <c r="W45" s="418">
        <f t="shared" si="3"/>
        <v>3746933.42</v>
      </c>
      <c r="X45" s="418">
        <f t="shared" si="3"/>
        <v>3593590.4299999997</v>
      </c>
      <c r="Y45" s="418">
        <f t="shared" si="3"/>
        <v>3300193.88</v>
      </c>
      <c r="Z45" s="418">
        <f t="shared" si="3"/>
        <v>3338530.7600000002</v>
      </c>
      <c r="AA45" s="418">
        <f t="shared" si="3"/>
        <v>3173667.54</v>
      </c>
      <c r="AB45" s="418">
        <f t="shared" si="3"/>
        <v>3228108.9</v>
      </c>
      <c r="AC45" s="418">
        <f t="shared" si="3"/>
        <v>2794420.8099999996</v>
      </c>
      <c r="AD45" s="418">
        <f t="shared" si="3"/>
        <v>2820490.43</v>
      </c>
      <c r="AE45" s="418">
        <f>SUM(AE41:AE44)</f>
        <v>2898040.33</v>
      </c>
      <c r="AF45" s="418">
        <f>SUM(AF41:AF44)</f>
        <v>2739914.8200000003</v>
      </c>
      <c r="AG45" s="420">
        <f>SUM(AG41:AG44)</f>
        <v>0</v>
      </c>
      <c r="AH45" s="419">
        <f>SUM(AH41:AH44)</f>
        <v>117179458.19000001</v>
      </c>
    </row>
    <row r="46" spans="1:79" s="406" customFormat="1" ht="53.25" customHeight="1">
      <c r="A46" s="426">
        <v>37</v>
      </c>
      <c r="B46" s="429" t="s">
        <v>1568</v>
      </c>
      <c r="C46" s="415"/>
      <c r="D46" s="413"/>
      <c r="E46" s="413"/>
      <c r="F46" s="413"/>
      <c r="G46" s="416">
        <v>300408.20265706803</v>
      </c>
      <c r="H46" s="413">
        <v>163171.48969390514</v>
      </c>
      <c r="I46" s="413">
        <v>134701.73100594443</v>
      </c>
      <c r="J46" s="413">
        <v>88420.077582641941</v>
      </c>
      <c r="K46" s="413">
        <v>77539.802190702467</v>
      </c>
      <c r="L46" s="413">
        <v>61135.893629352104</v>
      </c>
      <c r="M46" s="413">
        <v>43715.277474111121</v>
      </c>
      <c r="N46" s="413">
        <v>38887.287184267167</v>
      </c>
      <c r="O46" s="414">
        <v>33660.761220660963</v>
      </c>
      <c r="P46" s="413">
        <v>16538.509551454266</v>
      </c>
      <c r="Q46" s="414">
        <v>12550.948717254723</v>
      </c>
      <c r="R46" s="413">
        <v>11113.474381678108</v>
      </c>
      <c r="S46" s="414">
        <v>7861.7465190713947</v>
      </c>
      <c r="T46" s="414">
        <v>6525.9560911342869</v>
      </c>
      <c r="U46" s="414">
        <v>5791.0158225634295</v>
      </c>
      <c r="V46" s="413">
        <v>3603.8828431702009</v>
      </c>
      <c r="W46" s="414">
        <v>3253.8608260167894</v>
      </c>
      <c r="X46" s="414">
        <v>1563.5523919412462</v>
      </c>
      <c r="Y46" s="414">
        <v>1161.9220099713277</v>
      </c>
      <c r="Z46" s="413">
        <v>896.04449516979741</v>
      </c>
      <c r="AA46" s="414">
        <v>643.64409500146235</v>
      </c>
      <c r="AB46" s="413">
        <v>568.94055427858461</v>
      </c>
      <c r="AC46" s="414">
        <v>401.39539127076796</v>
      </c>
      <c r="AD46" s="414">
        <v>147.26433226996312</v>
      </c>
      <c r="AE46" s="413">
        <v>2.1677806216757745E-9</v>
      </c>
      <c r="AF46" s="456">
        <v>-7.2395778261125088E-10</v>
      </c>
      <c r="AG46" s="416"/>
      <c r="AH46" s="419">
        <f>SUM(C46:AG46)</f>
        <v>1014262.6806609014</v>
      </c>
    </row>
    <row r="47" spans="1:79" s="406" customFormat="1" ht="40.35" customHeight="1" thickBot="1">
      <c r="A47" s="430">
        <v>38</v>
      </c>
      <c r="B47" s="431" t="s">
        <v>1569</v>
      </c>
      <c r="C47" s="421">
        <f>SUM(C45:C46)</f>
        <v>0</v>
      </c>
      <c r="D47" s="421">
        <f t="shared" ref="D47:AB47" si="4">SUM(D45:D46)</f>
        <v>0</v>
      </c>
      <c r="E47" s="421">
        <f t="shared" si="4"/>
        <v>0</v>
      </c>
      <c r="F47" s="421">
        <f t="shared" si="4"/>
        <v>0</v>
      </c>
      <c r="G47" s="421">
        <f t="shared" si="4"/>
        <v>6713231.9326570686</v>
      </c>
      <c r="H47" s="421">
        <f t="shared" si="4"/>
        <v>6841873.9096939052</v>
      </c>
      <c r="I47" s="421">
        <f t="shared" si="4"/>
        <v>7010729.3410059446</v>
      </c>
      <c r="J47" s="421">
        <f t="shared" si="4"/>
        <v>6043631.9375826418</v>
      </c>
      <c r="K47" s="421">
        <f t="shared" si="4"/>
        <v>6380127.5121907024</v>
      </c>
      <c r="L47" s="421">
        <f t="shared" si="4"/>
        <v>6054115.8836293528</v>
      </c>
      <c r="M47" s="421">
        <f t="shared" si="4"/>
        <v>5434715.6674741115</v>
      </c>
      <c r="N47" s="421">
        <f t="shared" si="4"/>
        <v>5474127.2071842672</v>
      </c>
      <c r="O47" s="421">
        <f t="shared" si="4"/>
        <v>5191847.7112206602</v>
      </c>
      <c r="P47" s="421">
        <f t="shared" si="4"/>
        <v>5176054.3095514551</v>
      </c>
      <c r="Q47" s="421">
        <f t="shared" si="4"/>
        <v>4548347.1287172548</v>
      </c>
      <c r="R47" s="421">
        <f t="shared" si="4"/>
        <v>5084220.5043816781</v>
      </c>
      <c r="S47" s="421">
        <f t="shared" si="4"/>
        <v>4341788.6165190712</v>
      </c>
      <c r="T47" s="421">
        <f t="shared" si="4"/>
        <v>4271501.1060911343</v>
      </c>
      <c r="U47" s="421">
        <f t="shared" si="4"/>
        <v>4466815.3758225627</v>
      </c>
      <c r="V47" s="421">
        <f t="shared" si="4"/>
        <v>3518064.7828431707</v>
      </c>
      <c r="W47" s="421">
        <f t="shared" si="4"/>
        <v>3750187.2808260168</v>
      </c>
      <c r="X47" s="421">
        <f t="shared" si="4"/>
        <v>3595153.9823919409</v>
      </c>
      <c r="Y47" s="421">
        <f t="shared" si="4"/>
        <v>3301355.8020099713</v>
      </c>
      <c r="Z47" s="421">
        <f t="shared" si="4"/>
        <v>3339426.8044951702</v>
      </c>
      <c r="AA47" s="421">
        <f t="shared" si="4"/>
        <v>3174311.1840950013</v>
      </c>
      <c r="AB47" s="421">
        <f t="shared" si="4"/>
        <v>3228677.8405542783</v>
      </c>
      <c r="AC47" s="421">
        <f t="shared" ref="AC47:AH47" si="5">SUM(AC45:AC46)</f>
        <v>2794822.2053912706</v>
      </c>
      <c r="AD47" s="421">
        <f t="shared" si="5"/>
        <v>2820637.69433227</v>
      </c>
      <c r="AE47" s="421">
        <f t="shared" si="5"/>
        <v>2898040.3300000024</v>
      </c>
      <c r="AF47" s="421">
        <f t="shared" si="5"/>
        <v>2739914.8199999994</v>
      </c>
      <c r="AG47" s="439">
        <f t="shared" si="5"/>
        <v>0</v>
      </c>
      <c r="AH47" s="422">
        <f t="shared" si="5"/>
        <v>118193720.87066092</v>
      </c>
    </row>
    <row r="48" spans="1:79">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row>
    <row r="49" spans="33:79">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row>
    <row r="50" spans="33:79">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row>
    <row r="51" spans="33:79">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row>
    <row r="52" spans="33:79">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row>
    <row r="53" spans="33:79">
      <c r="AG53" s="404"/>
      <c r="AH53" s="404"/>
      <c r="AI53" s="404"/>
      <c r="AJ53" s="404"/>
      <c r="AK53" s="404"/>
      <c r="AL53" s="404"/>
      <c r="AM53" s="404"/>
      <c r="AN53" s="404"/>
      <c r="AO53" s="404"/>
      <c r="AP53" s="404"/>
      <c r="AQ53" s="404"/>
      <c r="AR53" s="404"/>
      <c r="AS53" s="404"/>
      <c r="AT53" s="404"/>
      <c r="AU53" s="404"/>
      <c r="AV53" s="404"/>
      <c r="AW53" s="404"/>
      <c r="AX53" s="404"/>
      <c r="AY53" s="404"/>
      <c r="AZ53" s="404"/>
      <c r="BA53" s="404"/>
      <c r="BB53" s="404"/>
      <c r="BC53" s="404"/>
      <c r="BD53" s="404"/>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row>
    <row r="54" spans="33:79">
      <c r="AG54" s="404"/>
      <c r="AH54" s="404"/>
      <c r="AI54" s="404"/>
      <c r="AJ54" s="404"/>
      <c r="AK54" s="404"/>
      <c r="AL54" s="404"/>
      <c r="AM54" s="404"/>
      <c r="AN54" s="404"/>
      <c r="AO54" s="404"/>
      <c r="AP54" s="404"/>
      <c r="AQ54" s="404"/>
      <c r="AR54" s="404"/>
      <c r="AS54" s="404"/>
      <c r="AT54" s="404"/>
      <c r="AU54" s="404"/>
      <c r="AV54" s="404"/>
      <c r="AW54" s="404"/>
      <c r="AX54" s="404"/>
      <c r="AY54" s="404"/>
      <c r="AZ54" s="404"/>
      <c r="BA54" s="404"/>
      <c r="BB54" s="404"/>
      <c r="BC54" s="404"/>
      <c r="BD54" s="404"/>
      <c r="BE54" s="404"/>
      <c r="BF54" s="404"/>
      <c r="BG54" s="404"/>
      <c r="BH54" s="404"/>
      <c r="BI54" s="404"/>
      <c r="BJ54" s="404"/>
      <c r="BK54" s="404"/>
      <c r="BL54" s="404"/>
      <c r="BM54" s="404"/>
      <c r="BN54" s="404"/>
      <c r="BO54" s="404"/>
      <c r="BP54" s="404"/>
      <c r="BQ54" s="404"/>
      <c r="BR54" s="404"/>
      <c r="BS54" s="404"/>
      <c r="BT54" s="404"/>
      <c r="BU54" s="404"/>
      <c r="BV54" s="404"/>
      <c r="BW54" s="404"/>
      <c r="BX54" s="404"/>
      <c r="BY54" s="404"/>
      <c r="BZ54" s="404"/>
      <c r="CA54" s="404"/>
    </row>
    <row r="55" spans="33:79">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row>
    <row r="56" spans="33:79">
      <c r="AG56" s="404"/>
      <c r="AH56" s="404"/>
      <c r="AI56" s="404"/>
      <c r="AJ56" s="404"/>
      <c r="AK56" s="404"/>
      <c r="AL56" s="404"/>
      <c r="AM56" s="404"/>
      <c r="AN56" s="404"/>
      <c r="AO56" s="404"/>
      <c r="AP56" s="404"/>
      <c r="AQ56" s="404"/>
      <c r="AR56" s="404"/>
      <c r="AS56" s="404"/>
      <c r="AT56" s="404"/>
      <c r="AU56" s="404"/>
      <c r="AV56" s="404"/>
      <c r="AW56" s="404"/>
      <c r="AX56" s="404"/>
      <c r="AY56" s="404"/>
      <c r="AZ56" s="404"/>
      <c r="BA56" s="404"/>
      <c r="BB56" s="404"/>
      <c r="BC56" s="404"/>
      <c r="BD56" s="404"/>
      <c r="BE56" s="404"/>
      <c r="BF56" s="404"/>
      <c r="BG56" s="404"/>
      <c r="BH56" s="404"/>
      <c r="BI56" s="404"/>
      <c r="BJ56" s="404"/>
      <c r="BK56" s="404"/>
      <c r="BL56" s="404"/>
      <c r="BM56" s="404"/>
      <c r="BN56" s="404"/>
      <c r="BO56" s="404"/>
      <c r="BP56" s="404"/>
      <c r="BQ56" s="404"/>
      <c r="BR56" s="404"/>
      <c r="BS56" s="404"/>
      <c r="BT56" s="404"/>
      <c r="BU56" s="404"/>
      <c r="BV56" s="404"/>
      <c r="BW56" s="404"/>
      <c r="BX56" s="404"/>
      <c r="BY56" s="404"/>
      <c r="BZ56" s="404"/>
      <c r="CA56" s="404"/>
    </row>
    <row r="57" spans="33:79">
      <c r="AG57" s="404"/>
      <c r="AH57" s="404"/>
      <c r="AI57" s="404"/>
      <c r="AJ57" s="404"/>
      <c r="AK57" s="404"/>
      <c r="AL57" s="404"/>
      <c r="AM57" s="404"/>
      <c r="AN57" s="404"/>
      <c r="AO57" s="404"/>
      <c r="AP57" s="404"/>
      <c r="AQ57" s="404"/>
      <c r="AR57" s="404"/>
      <c r="AS57" s="404"/>
      <c r="AT57" s="404"/>
      <c r="AU57" s="404"/>
      <c r="AV57" s="404"/>
      <c r="AW57" s="404"/>
      <c r="AX57" s="404"/>
      <c r="AY57" s="404"/>
      <c r="AZ57" s="404"/>
      <c r="BA57" s="404"/>
      <c r="BB57" s="404"/>
      <c r="BC57" s="404"/>
      <c r="BD57" s="404"/>
      <c r="BE57" s="404"/>
      <c r="BF57" s="404"/>
      <c r="BG57" s="404"/>
      <c r="BH57" s="404"/>
      <c r="BI57" s="404"/>
      <c r="BJ57" s="404"/>
      <c r="BK57" s="404"/>
      <c r="BL57" s="404"/>
      <c r="BM57" s="404"/>
      <c r="BN57" s="404"/>
      <c r="BO57" s="404"/>
      <c r="BP57" s="404"/>
      <c r="BQ57" s="404"/>
      <c r="BR57" s="404"/>
      <c r="BS57" s="404"/>
      <c r="BT57" s="404"/>
      <c r="BU57" s="404"/>
      <c r="BV57" s="404"/>
      <c r="BW57" s="404"/>
      <c r="BX57" s="404"/>
      <c r="BY57" s="404"/>
      <c r="BZ57" s="404"/>
      <c r="CA57" s="404"/>
    </row>
    <row r="58" spans="33:79">
      <c r="AG58" s="404"/>
      <c r="AH58" s="404"/>
      <c r="AI58" s="404"/>
      <c r="AJ58" s="404"/>
      <c r="AK58" s="404"/>
      <c r="AL58" s="404"/>
      <c r="AM58" s="404"/>
      <c r="AN58" s="404"/>
      <c r="AO58" s="404"/>
      <c r="AP58" s="404"/>
      <c r="AQ58" s="404"/>
      <c r="AR58" s="404"/>
      <c r="AS58" s="404"/>
      <c r="AT58" s="404"/>
      <c r="AU58" s="404"/>
      <c r="AV58" s="404"/>
      <c r="AW58" s="404"/>
      <c r="AX58" s="404"/>
      <c r="AY58" s="404"/>
      <c r="AZ58" s="404"/>
      <c r="BA58" s="404"/>
      <c r="BB58" s="404"/>
      <c r="BC58" s="404"/>
      <c r="BD58" s="404"/>
      <c r="BE58" s="404"/>
      <c r="BF58" s="404"/>
      <c r="BG58" s="404"/>
      <c r="BH58" s="404"/>
      <c r="BI58" s="404"/>
      <c r="BJ58" s="404"/>
      <c r="BK58" s="404"/>
      <c r="BL58" s="404"/>
      <c r="BM58" s="404"/>
      <c r="BN58" s="404"/>
      <c r="BO58" s="404"/>
      <c r="BP58" s="404"/>
      <c r="BQ58" s="404"/>
      <c r="BR58" s="404"/>
      <c r="BS58" s="404"/>
      <c r="BT58" s="404"/>
      <c r="BU58" s="404"/>
      <c r="BV58" s="404"/>
      <c r="BW58" s="404"/>
      <c r="BX58" s="404"/>
      <c r="BY58" s="404"/>
      <c r="BZ58" s="404"/>
      <c r="CA58" s="404"/>
    </row>
    <row r="59" spans="33:79">
      <c r="AG59" s="404"/>
      <c r="AH59" s="404"/>
      <c r="AI59" s="404"/>
      <c r="AJ59" s="404"/>
      <c r="AK59" s="404"/>
      <c r="AL59" s="404"/>
      <c r="AM59" s="404"/>
      <c r="AN59" s="404"/>
      <c r="AO59" s="404"/>
      <c r="AP59" s="404"/>
      <c r="AQ59" s="404"/>
      <c r="AR59" s="404"/>
      <c r="AS59" s="404"/>
      <c r="AT59" s="404"/>
      <c r="AU59" s="404"/>
      <c r="AV59" s="404"/>
      <c r="AW59" s="404"/>
      <c r="AX59" s="404"/>
      <c r="AY59" s="404"/>
      <c r="AZ59" s="404"/>
      <c r="BA59" s="404"/>
      <c r="BB59" s="404"/>
      <c r="BC59" s="404"/>
      <c r="BD59" s="404"/>
      <c r="BE59" s="404"/>
      <c r="BF59" s="404"/>
      <c r="BG59" s="404"/>
      <c r="BH59" s="404"/>
      <c r="BI59" s="404"/>
      <c r="BJ59" s="404"/>
      <c r="BK59" s="404"/>
      <c r="BL59" s="404"/>
      <c r="BM59" s="404"/>
      <c r="BN59" s="404"/>
      <c r="BO59" s="404"/>
      <c r="BP59" s="404"/>
      <c r="BQ59" s="404"/>
      <c r="BR59" s="404"/>
      <c r="BS59" s="404"/>
      <c r="BT59" s="404"/>
      <c r="BU59" s="404"/>
      <c r="BV59" s="404"/>
      <c r="BW59" s="404"/>
      <c r="BX59" s="404"/>
      <c r="BY59" s="404"/>
      <c r="BZ59" s="404"/>
      <c r="CA59" s="404"/>
    </row>
    <row r="60" spans="33:79">
      <c r="AG60" s="404"/>
      <c r="AH60" s="404"/>
      <c r="AI60" s="404"/>
      <c r="AJ60" s="404"/>
      <c r="AK60" s="404"/>
      <c r="AL60" s="404"/>
      <c r="AM60" s="404"/>
      <c r="AN60" s="404"/>
      <c r="AO60" s="404"/>
      <c r="AP60" s="404"/>
      <c r="AQ60" s="404"/>
      <c r="AR60" s="404"/>
      <c r="AS60" s="404"/>
      <c r="AT60" s="404"/>
      <c r="AU60" s="404"/>
      <c r="AV60" s="404"/>
      <c r="AW60" s="404"/>
      <c r="AX60" s="404"/>
      <c r="AY60" s="404"/>
      <c r="AZ60" s="404"/>
      <c r="BA60" s="404"/>
      <c r="BB60" s="404"/>
      <c r="BC60" s="404"/>
      <c r="BD60" s="404"/>
      <c r="BE60" s="404"/>
      <c r="BF60" s="404"/>
      <c r="BG60" s="404"/>
      <c r="BH60" s="404"/>
      <c r="BI60" s="404"/>
      <c r="BJ60" s="404"/>
      <c r="BK60" s="404"/>
      <c r="BL60" s="404"/>
      <c r="BM60" s="404"/>
      <c r="BN60" s="404"/>
      <c r="BO60" s="404"/>
      <c r="BP60" s="404"/>
      <c r="BQ60" s="404"/>
      <c r="BR60" s="404"/>
      <c r="BS60" s="404"/>
      <c r="BT60" s="404"/>
      <c r="BU60" s="404"/>
      <c r="BV60" s="404"/>
      <c r="BW60" s="404"/>
      <c r="BX60" s="404"/>
      <c r="BY60" s="404"/>
      <c r="BZ60" s="404"/>
      <c r="CA60" s="404"/>
    </row>
    <row r="61" spans="33:79">
      <c r="AG61" s="404"/>
      <c r="AH61" s="404"/>
      <c r="AI61" s="404"/>
      <c r="AJ61" s="404"/>
      <c r="AK61" s="404"/>
      <c r="AL61" s="404"/>
      <c r="AM61" s="404"/>
      <c r="AN61" s="404"/>
      <c r="AO61" s="404"/>
      <c r="AP61" s="404"/>
      <c r="AQ61" s="404"/>
      <c r="AR61" s="404"/>
      <c r="AS61" s="404"/>
      <c r="AT61" s="404"/>
      <c r="AU61" s="404"/>
      <c r="AV61" s="404"/>
      <c r="AW61" s="404"/>
      <c r="AX61" s="404"/>
      <c r="AY61" s="404"/>
      <c r="AZ61" s="404"/>
      <c r="BA61" s="404"/>
      <c r="BB61" s="404"/>
      <c r="BC61" s="404"/>
      <c r="BD61" s="404"/>
      <c r="BE61" s="404"/>
      <c r="BF61" s="404"/>
      <c r="BG61" s="404"/>
      <c r="BH61" s="404"/>
      <c r="BI61" s="404"/>
      <c r="BJ61" s="404"/>
      <c r="BK61" s="404"/>
      <c r="BL61" s="404"/>
      <c r="BM61" s="404"/>
      <c r="BN61" s="404"/>
      <c r="BO61" s="404"/>
      <c r="BP61" s="404"/>
      <c r="BQ61" s="404"/>
      <c r="BR61" s="404"/>
      <c r="BS61" s="404"/>
      <c r="BT61" s="404"/>
      <c r="BU61" s="404"/>
      <c r="BV61" s="404"/>
      <c r="BW61" s="404"/>
      <c r="BX61" s="404"/>
      <c r="BY61" s="404"/>
      <c r="BZ61" s="404"/>
      <c r="CA61" s="404"/>
    </row>
  </sheetData>
  <sheetProtection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DJ61"/>
  <sheetViews>
    <sheetView zoomScale="60" zoomScaleNormal="60" workbookViewId="0">
      <selection activeCell="F25" sqref="F25"/>
    </sheetView>
  </sheetViews>
  <sheetFormatPr defaultColWidth="8" defaultRowHeight="12.6"/>
  <cols>
    <col min="1" max="1" width="6.5703125" style="403" bestFit="1" customWidth="1"/>
    <col min="2" max="2" width="24.5703125" style="412" customWidth="1"/>
    <col min="3" max="3" width="16.5703125" style="412" customWidth="1"/>
    <col min="4" max="28" width="16.5703125" style="402" customWidth="1"/>
    <col min="29" max="32" width="16.5703125" style="403" customWidth="1"/>
    <col min="33" max="33" width="23.42578125" style="405" bestFit="1" customWidth="1"/>
    <col min="34" max="34" width="16.5703125" style="405" customWidth="1"/>
    <col min="35" max="16384" width="8" style="405"/>
  </cols>
  <sheetData>
    <row r="1" spans="1:114" ht="15.6">
      <c r="A1" s="377" t="s">
        <v>1571</v>
      </c>
      <c r="B1" s="400"/>
      <c r="C1" s="401"/>
      <c r="D1" s="380"/>
      <c r="E1" s="401"/>
      <c r="F1" s="401"/>
      <c r="AB1" s="403"/>
      <c r="AC1" s="404"/>
      <c r="AD1" s="404"/>
      <c r="AE1" s="404"/>
      <c r="AF1" s="404"/>
      <c r="AG1" s="404"/>
      <c r="AH1" s="404"/>
      <c r="AI1" s="404"/>
      <c r="AJ1" s="404"/>
      <c r="AK1" s="404"/>
      <c r="AL1" s="404"/>
      <c r="AM1" s="404"/>
      <c r="AN1" s="404"/>
      <c r="AO1" s="404"/>
      <c r="AP1" s="404"/>
      <c r="AQ1" s="404"/>
      <c r="AR1" s="404"/>
      <c r="AS1" s="404"/>
      <c r="AT1" s="404"/>
      <c r="AU1" s="404"/>
      <c r="AV1" s="404"/>
      <c r="AW1" s="404"/>
      <c r="AX1" s="404"/>
      <c r="AY1" s="404"/>
      <c r="AZ1" s="404"/>
      <c r="BA1" s="404"/>
      <c r="BB1" s="404"/>
      <c r="BC1" s="404"/>
      <c r="BD1" s="404"/>
      <c r="BE1" s="404"/>
      <c r="BF1" s="404"/>
      <c r="BG1" s="404"/>
      <c r="BH1" s="404"/>
      <c r="BI1" s="404"/>
      <c r="BJ1" s="404"/>
      <c r="BK1" s="404"/>
      <c r="BL1" s="404"/>
      <c r="BM1" s="404"/>
      <c r="BN1" s="404"/>
      <c r="BO1" s="404"/>
      <c r="BP1" s="404"/>
      <c r="BQ1" s="404"/>
      <c r="BR1" s="404"/>
      <c r="BS1" s="404"/>
      <c r="BT1" s="404"/>
      <c r="BU1" s="404"/>
      <c r="BV1" s="404"/>
      <c r="BW1" s="404"/>
      <c r="BX1" s="404"/>
      <c r="BY1" s="404"/>
      <c r="BZ1" s="404"/>
      <c r="CA1" s="404"/>
      <c r="CB1" s="404"/>
      <c r="CC1" s="404"/>
      <c r="CD1" s="404"/>
      <c r="CE1" s="404"/>
      <c r="CF1" s="404"/>
      <c r="CG1" s="404"/>
      <c r="CH1" s="404"/>
      <c r="CI1" s="404"/>
      <c r="CJ1" s="404"/>
      <c r="CK1" s="404"/>
      <c r="CL1" s="404"/>
      <c r="CM1" s="404"/>
      <c r="CN1" s="404"/>
      <c r="CO1" s="404"/>
      <c r="CP1" s="404"/>
      <c r="CQ1" s="404"/>
      <c r="CR1" s="404"/>
      <c r="CS1" s="404"/>
      <c r="CT1" s="404"/>
      <c r="CU1" s="404"/>
      <c r="CV1" s="404"/>
      <c r="CW1" s="404"/>
      <c r="CX1" s="404"/>
      <c r="CY1" s="404"/>
      <c r="CZ1" s="404"/>
      <c r="DA1" s="404"/>
      <c r="DB1" s="404"/>
      <c r="DC1" s="404"/>
      <c r="DD1" s="404"/>
      <c r="DE1" s="404"/>
      <c r="DF1" s="404"/>
      <c r="DG1" s="404"/>
      <c r="DH1" s="404"/>
      <c r="DI1" s="404"/>
      <c r="DJ1" s="404"/>
    </row>
    <row r="2" spans="1:114" ht="12.95">
      <c r="A2" s="164" t="s">
        <v>1353</v>
      </c>
      <c r="B2" s="164"/>
      <c r="C2" s="352" t="str">
        <f>'Schedule 2_Balance Sheet'!C2</f>
        <v>Tufts Health Public Plan, Inc.</v>
      </c>
      <c r="D2" s="353"/>
      <c r="E2" s="353"/>
      <c r="F2" s="354"/>
      <c r="AB2" s="403"/>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c r="BZ2" s="404"/>
      <c r="CA2" s="404"/>
      <c r="CB2" s="404"/>
      <c r="CC2" s="404"/>
      <c r="CD2" s="404"/>
      <c r="CE2" s="404"/>
      <c r="CF2" s="404"/>
      <c r="CG2" s="404"/>
      <c r="CH2" s="404"/>
      <c r="CI2" s="404"/>
      <c r="CJ2" s="404"/>
      <c r="CK2" s="404"/>
      <c r="CL2" s="404"/>
      <c r="CM2" s="404"/>
      <c r="CN2" s="404"/>
      <c r="CO2" s="404"/>
      <c r="CP2" s="404"/>
      <c r="CQ2" s="404"/>
      <c r="CR2" s="404"/>
      <c r="CS2" s="404"/>
      <c r="CT2" s="404"/>
      <c r="CU2" s="404"/>
      <c r="CV2" s="404"/>
      <c r="CW2" s="404"/>
      <c r="CX2" s="404"/>
      <c r="CY2" s="404"/>
      <c r="CZ2" s="404"/>
      <c r="DA2" s="404"/>
      <c r="DB2" s="404"/>
      <c r="DC2" s="404"/>
      <c r="DD2" s="404"/>
      <c r="DE2" s="404"/>
      <c r="DF2" s="404"/>
      <c r="DG2" s="404"/>
      <c r="DH2" s="404"/>
      <c r="DI2" s="404"/>
      <c r="DJ2" s="404"/>
    </row>
    <row r="3" spans="1:114" ht="12.95">
      <c r="A3" s="164" t="s">
        <v>1338</v>
      </c>
      <c r="B3" s="164"/>
      <c r="C3" s="449" t="str">
        <f>'Schedule 2_Balance Sheet'!C3</f>
        <v>01/01/2023 to 12/31/2023</v>
      </c>
      <c r="D3" s="450"/>
      <c r="E3" s="450"/>
      <c r="F3" s="451"/>
      <c r="AB3" s="403"/>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row>
    <row r="4" spans="1:114" ht="12.95">
      <c r="A4" s="164" t="s">
        <v>1356</v>
      </c>
      <c r="B4" s="164"/>
      <c r="C4" s="355">
        <f>'Schedule 2_Balance Sheet'!C4</f>
        <v>45382</v>
      </c>
      <c r="D4" s="353"/>
      <c r="E4" s="353"/>
      <c r="F4" s="354"/>
      <c r="AB4" s="403"/>
      <c r="AC4" s="404"/>
      <c r="AD4" s="404"/>
      <c r="AE4" s="404"/>
      <c r="AF4" s="404"/>
      <c r="AG4" s="404"/>
      <c r="AH4" s="404"/>
      <c r="AI4" s="404"/>
      <c r="AJ4" s="404"/>
      <c r="AK4" s="404"/>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4"/>
      <c r="BJ4" s="404"/>
      <c r="BK4" s="404"/>
      <c r="BL4" s="404"/>
      <c r="BM4" s="404"/>
      <c r="BN4" s="404"/>
      <c r="BO4" s="404"/>
      <c r="BP4" s="404"/>
      <c r="BQ4" s="404"/>
      <c r="BR4" s="404"/>
      <c r="BS4" s="404"/>
      <c r="BT4" s="404"/>
      <c r="BU4" s="404"/>
      <c r="BV4" s="404"/>
      <c r="BW4" s="404"/>
      <c r="BX4" s="404"/>
      <c r="BY4" s="404"/>
      <c r="BZ4" s="404"/>
      <c r="CA4" s="404"/>
      <c r="CB4" s="404"/>
      <c r="CC4" s="404"/>
      <c r="CD4" s="404"/>
      <c r="CE4" s="404"/>
      <c r="CF4" s="404"/>
      <c r="CG4" s="404"/>
      <c r="CH4" s="404"/>
      <c r="CI4" s="404"/>
      <c r="CJ4" s="404"/>
      <c r="CK4" s="404"/>
      <c r="CL4" s="404"/>
      <c r="CM4" s="404"/>
      <c r="CN4" s="404"/>
      <c r="CO4" s="404"/>
      <c r="CP4" s="404"/>
      <c r="CQ4" s="404"/>
      <c r="CR4" s="404"/>
      <c r="CS4" s="404"/>
      <c r="CT4" s="404"/>
      <c r="CU4" s="404"/>
      <c r="CV4" s="404"/>
      <c r="CW4" s="404"/>
      <c r="CX4" s="404"/>
      <c r="CY4" s="404"/>
      <c r="CZ4" s="404"/>
      <c r="DA4" s="404"/>
      <c r="DB4" s="404"/>
      <c r="DC4" s="404"/>
      <c r="DD4" s="404"/>
      <c r="DE4" s="404"/>
      <c r="DF4" s="404"/>
      <c r="DG4" s="404"/>
      <c r="DH4" s="404"/>
      <c r="DI4" s="404"/>
      <c r="DJ4" s="404"/>
    </row>
    <row r="5" spans="1:114" ht="12.95">
      <c r="A5" s="164" t="s">
        <v>1357</v>
      </c>
      <c r="B5" s="164"/>
      <c r="C5" s="352" t="str">
        <f>'Schedule 2_Balance Sheet'!C5</f>
        <v>Jeffrey Muehlberg</v>
      </c>
      <c r="D5" s="353"/>
      <c r="E5" s="353"/>
      <c r="F5" s="354"/>
      <c r="AB5" s="403"/>
      <c r="AC5" s="404"/>
      <c r="AD5" s="404"/>
      <c r="AE5" s="404"/>
      <c r="AF5" s="404"/>
      <c r="AG5" s="404"/>
      <c r="AH5" s="404"/>
      <c r="AI5" s="404"/>
      <c r="AJ5" s="404"/>
      <c r="AK5" s="404"/>
      <c r="AL5" s="404"/>
      <c r="AM5" s="404"/>
      <c r="AN5" s="404"/>
      <c r="AO5" s="404"/>
      <c r="AP5" s="404"/>
      <c r="AQ5" s="404"/>
      <c r="AR5" s="404"/>
      <c r="AS5" s="404"/>
      <c r="AT5" s="404"/>
      <c r="AU5" s="404"/>
      <c r="AV5" s="404"/>
      <c r="AW5" s="404"/>
      <c r="AX5" s="404"/>
      <c r="AY5" s="404"/>
      <c r="AZ5" s="404"/>
      <c r="BA5" s="404"/>
      <c r="BB5" s="404"/>
      <c r="BC5" s="404"/>
      <c r="BD5" s="404"/>
      <c r="BE5" s="404"/>
      <c r="BF5" s="404"/>
      <c r="BG5" s="404"/>
      <c r="BH5" s="404"/>
      <c r="BI5" s="404"/>
      <c r="BJ5" s="404"/>
      <c r="BK5" s="404"/>
      <c r="BL5" s="404"/>
      <c r="BM5" s="404"/>
      <c r="BN5" s="404"/>
      <c r="BO5" s="404"/>
      <c r="BP5" s="404"/>
      <c r="BQ5" s="404"/>
      <c r="BR5" s="404"/>
      <c r="BS5" s="404"/>
      <c r="BT5" s="404"/>
      <c r="BU5" s="404"/>
      <c r="BV5" s="404"/>
      <c r="BW5" s="404"/>
      <c r="BX5" s="404"/>
      <c r="BY5" s="404"/>
      <c r="BZ5" s="404"/>
      <c r="CA5" s="404"/>
      <c r="CB5" s="404"/>
      <c r="CC5" s="404"/>
      <c r="CD5" s="404"/>
      <c r="CE5" s="404"/>
      <c r="CF5" s="404"/>
      <c r="CG5" s="404"/>
      <c r="CH5" s="404"/>
      <c r="CI5" s="404"/>
      <c r="CJ5" s="404"/>
      <c r="CK5" s="404"/>
      <c r="CL5" s="404"/>
      <c r="CM5" s="404"/>
      <c r="CN5" s="404"/>
      <c r="CO5" s="404"/>
      <c r="CP5" s="404"/>
      <c r="CQ5" s="404"/>
      <c r="CR5" s="404"/>
      <c r="CS5" s="404"/>
      <c r="CT5" s="404"/>
      <c r="CU5" s="404"/>
      <c r="CV5" s="404"/>
      <c r="CW5" s="404"/>
      <c r="CX5" s="404"/>
      <c r="CY5" s="404"/>
      <c r="CZ5" s="404"/>
      <c r="DA5" s="404"/>
      <c r="DB5" s="404"/>
      <c r="DC5" s="404"/>
      <c r="DD5" s="404"/>
      <c r="DE5" s="404"/>
      <c r="DF5" s="404"/>
      <c r="DG5" s="404"/>
      <c r="DH5" s="404"/>
      <c r="DI5" s="404"/>
      <c r="DJ5" s="404"/>
    </row>
    <row r="6" spans="1:114" ht="12.95">
      <c r="A6" s="164" t="s">
        <v>1341</v>
      </c>
      <c r="B6" s="164"/>
      <c r="C6" s="355">
        <f>'Schedule 2_Balance Sheet'!C6</f>
        <v>45412</v>
      </c>
      <c r="D6" s="353"/>
      <c r="E6" s="353"/>
      <c r="F6" s="354"/>
      <c r="AB6" s="403"/>
      <c r="AC6" s="404"/>
      <c r="AD6" s="404"/>
      <c r="AE6" s="404"/>
      <c r="AF6" s="404"/>
      <c r="AG6" s="404"/>
      <c r="AH6" s="404"/>
      <c r="AI6" s="404"/>
      <c r="AJ6" s="404"/>
      <c r="AK6" s="404"/>
      <c r="AL6" s="404"/>
      <c r="AM6" s="404"/>
      <c r="AN6" s="404"/>
      <c r="AO6" s="404"/>
      <c r="AP6" s="404"/>
      <c r="AQ6" s="404"/>
      <c r="AR6" s="404"/>
      <c r="AS6" s="404"/>
      <c r="AT6" s="404"/>
      <c r="AU6" s="404"/>
      <c r="AV6" s="404"/>
      <c r="AW6" s="404"/>
      <c r="AX6" s="404"/>
      <c r="AY6" s="404"/>
      <c r="AZ6" s="404"/>
      <c r="BA6" s="404"/>
      <c r="BB6" s="404"/>
      <c r="BC6" s="404"/>
      <c r="BD6" s="404"/>
      <c r="BE6" s="404"/>
      <c r="BF6" s="404"/>
      <c r="BG6" s="404"/>
      <c r="BH6" s="404"/>
      <c r="BI6" s="404"/>
      <c r="BJ6" s="404"/>
      <c r="BK6" s="404"/>
      <c r="BL6" s="404"/>
      <c r="BM6" s="404"/>
      <c r="BN6" s="404"/>
      <c r="BO6" s="404"/>
      <c r="BP6" s="404"/>
      <c r="BQ6" s="404"/>
      <c r="BR6" s="404"/>
      <c r="BS6" s="404"/>
      <c r="BT6" s="404"/>
      <c r="BU6" s="404"/>
      <c r="BV6" s="404"/>
      <c r="BW6" s="404"/>
      <c r="BX6" s="404"/>
      <c r="BY6" s="404"/>
      <c r="BZ6" s="404"/>
      <c r="CA6" s="404"/>
      <c r="CB6" s="404"/>
      <c r="CC6" s="404"/>
      <c r="CD6" s="404"/>
      <c r="CE6" s="404"/>
      <c r="CF6" s="404"/>
      <c r="CG6" s="404"/>
      <c r="CH6" s="404"/>
      <c r="CI6" s="404"/>
      <c r="CJ6" s="404"/>
      <c r="CK6" s="404"/>
      <c r="CL6" s="404"/>
      <c r="CM6" s="404"/>
      <c r="CN6" s="404"/>
      <c r="CO6" s="404"/>
      <c r="CP6" s="404"/>
      <c r="CQ6" s="404"/>
      <c r="CR6" s="404"/>
      <c r="CS6" s="404"/>
      <c r="CT6" s="404"/>
      <c r="CU6" s="404"/>
      <c r="CV6" s="404"/>
      <c r="CW6" s="404"/>
      <c r="CX6" s="404"/>
      <c r="CY6" s="404"/>
      <c r="CZ6" s="404"/>
      <c r="DA6" s="404"/>
      <c r="DB6" s="404"/>
      <c r="DC6" s="404"/>
      <c r="DD6" s="404"/>
      <c r="DE6" s="404"/>
      <c r="DF6" s="404"/>
      <c r="DG6" s="404"/>
      <c r="DH6" s="404"/>
      <c r="DI6" s="404"/>
      <c r="DJ6" s="404"/>
    </row>
    <row r="7" spans="1:114" ht="13.5" thickBot="1">
      <c r="A7" s="162" t="s">
        <v>1558</v>
      </c>
      <c r="B7" s="310"/>
      <c r="C7" s="310"/>
      <c r="D7" s="310"/>
      <c r="E7" s="310"/>
      <c r="F7" s="310"/>
      <c r="G7" s="310"/>
      <c r="H7" s="310"/>
      <c r="AB7" s="403"/>
      <c r="AC7" s="404"/>
      <c r="AD7" s="404"/>
      <c r="AE7" s="404"/>
      <c r="AF7" s="404"/>
      <c r="AG7" s="404"/>
      <c r="AH7" s="404"/>
      <c r="AI7" s="404"/>
      <c r="AJ7" s="404"/>
      <c r="AK7" s="404"/>
      <c r="AL7" s="404"/>
      <c r="AM7" s="404"/>
      <c r="AN7" s="404"/>
      <c r="AO7" s="404"/>
      <c r="AP7" s="404"/>
      <c r="AQ7" s="404"/>
      <c r="AR7" s="404"/>
      <c r="AS7" s="404"/>
      <c r="AT7" s="404"/>
      <c r="AU7" s="404"/>
      <c r="AV7" s="404"/>
      <c r="AW7" s="404"/>
      <c r="AX7" s="404"/>
      <c r="AY7" s="404"/>
      <c r="AZ7" s="404"/>
      <c r="BA7" s="404"/>
      <c r="BB7" s="404"/>
      <c r="BC7" s="404"/>
      <c r="BD7" s="404"/>
      <c r="BE7" s="404"/>
      <c r="BF7" s="404"/>
      <c r="BG7" s="404"/>
      <c r="BH7" s="404"/>
      <c r="BI7" s="404"/>
      <c r="BJ7" s="404"/>
      <c r="BK7" s="404"/>
      <c r="BL7" s="404"/>
      <c r="BM7" s="404"/>
      <c r="BN7" s="404"/>
      <c r="BO7" s="404"/>
      <c r="BP7" s="404"/>
      <c r="BQ7" s="404"/>
      <c r="BR7" s="404"/>
      <c r="BS7" s="404"/>
      <c r="BT7" s="404"/>
      <c r="BU7" s="404"/>
      <c r="BV7" s="404"/>
      <c r="BW7" s="404"/>
      <c r="BX7" s="404"/>
      <c r="BY7" s="404"/>
      <c r="BZ7" s="404"/>
      <c r="CA7" s="404"/>
      <c r="CB7" s="404"/>
      <c r="CC7" s="404"/>
      <c r="CD7" s="404"/>
      <c r="CE7" s="404"/>
      <c r="CF7" s="404"/>
      <c r="CG7" s="404"/>
      <c r="CH7" s="404"/>
      <c r="CI7" s="404"/>
      <c r="CJ7" s="404"/>
      <c r="CK7" s="404"/>
      <c r="CL7" s="404"/>
      <c r="CM7" s="404"/>
      <c r="CN7" s="404"/>
      <c r="CO7" s="404"/>
      <c r="CP7" s="404"/>
      <c r="CQ7" s="404"/>
      <c r="CR7" s="404"/>
      <c r="CS7" s="404"/>
      <c r="CT7" s="404"/>
      <c r="CU7" s="404"/>
      <c r="CV7" s="404"/>
      <c r="CW7" s="404"/>
      <c r="CX7" s="404"/>
      <c r="CY7" s="404"/>
      <c r="CZ7" s="404"/>
      <c r="DA7" s="404"/>
      <c r="DB7" s="404"/>
      <c r="DC7" s="404"/>
      <c r="DD7" s="404"/>
      <c r="DE7" s="404"/>
      <c r="DF7" s="404"/>
      <c r="DG7" s="404"/>
      <c r="DH7" s="404"/>
      <c r="DI7" s="404"/>
      <c r="DJ7" s="404"/>
    </row>
    <row r="8" spans="1:114" s="406" customFormat="1" ht="16.5" customHeight="1" thickBot="1">
      <c r="A8" s="935"/>
      <c r="B8" s="936"/>
      <c r="C8" s="937" t="s">
        <v>1559</v>
      </c>
      <c r="D8" s="937"/>
      <c r="E8" s="938"/>
      <c r="F8" s="938"/>
      <c r="G8" s="938"/>
      <c r="H8" s="937"/>
      <c r="I8" s="937"/>
      <c r="J8" s="938"/>
      <c r="K8" s="938"/>
      <c r="L8" s="939"/>
      <c r="M8" s="937" t="s">
        <v>1559</v>
      </c>
      <c r="N8" s="937"/>
      <c r="O8" s="938"/>
      <c r="P8" s="939"/>
      <c r="Q8" s="938"/>
      <c r="R8" s="937"/>
      <c r="S8" s="937"/>
      <c r="T8" s="938"/>
      <c r="U8" s="938"/>
      <c r="V8" s="939"/>
      <c r="W8" s="937" t="s">
        <v>1559</v>
      </c>
      <c r="X8" s="937"/>
      <c r="Y8" s="938"/>
      <c r="Z8" s="938"/>
      <c r="AA8" s="938"/>
      <c r="AB8" s="940"/>
      <c r="AC8" s="937"/>
      <c r="AD8" s="937"/>
      <c r="AE8" s="937"/>
      <c r="AF8" s="937"/>
      <c r="AG8" s="941"/>
      <c r="AH8" s="942"/>
    </row>
    <row r="9" spans="1:114" s="407" customFormat="1" ht="26.45" thickBot="1">
      <c r="A9" s="437" t="s">
        <v>489</v>
      </c>
      <c r="B9" s="943" t="s">
        <v>1560</v>
      </c>
      <c r="C9" s="944">
        <f t="array" ref="C9:AF9">TRANSPOSE(B10:B39)</f>
        <v>45412</v>
      </c>
      <c r="D9" s="945">
        <v>45382</v>
      </c>
      <c r="E9" s="945">
        <v>45351</v>
      </c>
      <c r="F9" s="945">
        <v>45322</v>
      </c>
      <c r="G9" s="945">
        <v>45291</v>
      </c>
      <c r="H9" s="945">
        <v>45260</v>
      </c>
      <c r="I9" s="945">
        <v>45230</v>
      </c>
      <c r="J9" s="945">
        <v>45199</v>
      </c>
      <c r="K9" s="945">
        <v>45169</v>
      </c>
      <c r="L9" s="945">
        <v>45138</v>
      </c>
      <c r="M9" s="945">
        <v>45107</v>
      </c>
      <c r="N9" s="945">
        <v>45077</v>
      </c>
      <c r="O9" s="946">
        <v>45046</v>
      </c>
      <c r="P9" s="945">
        <v>45016</v>
      </c>
      <c r="Q9" s="946">
        <v>44985</v>
      </c>
      <c r="R9" s="945">
        <v>44957</v>
      </c>
      <c r="S9" s="946">
        <v>44926</v>
      </c>
      <c r="T9" s="946">
        <v>44895</v>
      </c>
      <c r="U9" s="946">
        <v>44865</v>
      </c>
      <c r="V9" s="945">
        <v>44834</v>
      </c>
      <c r="W9" s="946">
        <v>44804</v>
      </c>
      <c r="X9" s="946">
        <v>44773</v>
      </c>
      <c r="Y9" s="946">
        <v>44742</v>
      </c>
      <c r="Z9" s="945">
        <v>44712</v>
      </c>
      <c r="AA9" s="946">
        <v>44681</v>
      </c>
      <c r="AB9" s="945">
        <v>44651</v>
      </c>
      <c r="AC9" s="946">
        <v>44620</v>
      </c>
      <c r="AD9" s="946">
        <v>44592</v>
      </c>
      <c r="AE9" s="945">
        <v>44561</v>
      </c>
      <c r="AF9" s="947">
        <v>44530</v>
      </c>
      <c r="AG9" s="432" t="s">
        <v>1561</v>
      </c>
      <c r="AH9" s="948" t="s">
        <v>1562</v>
      </c>
    </row>
    <row r="10" spans="1:114" s="407" customFormat="1" ht="12.95">
      <c r="A10" s="424">
        <v>1</v>
      </c>
      <c r="B10" s="448">
        <f>EOMONTH(B11,1)</f>
        <v>45412</v>
      </c>
      <c r="C10" s="949"/>
      <c r="D10" s="949"/>
      <c r="E10" s="949"/>
      <c r="F10" s="949"/>
      <c r="G10" s="949"/>
      <c r="H10" s="949"/>
      <c r="I10" s="949"/>
      <c r="J10" s="949"/>
      <c r="K10" s="949"/>
      <c r="L10" s="949"/>
      <c r="M10" s="949"/>
      <c r="N10" s="949"/>
      <c r="O10" s="949"/>
      <c r="P10" s="949"/>
      <c r="Q10" s="949"/>
      <c r="R10" s="949"/>
      <c r="S10" s="949"/>
      <c r="T10" s="949"/>
      <c r="U10" s="949"/>
      <c r="V10" s="949"/>
      <c r="W10" s="949"/>
      <c r="X10" s="949"/>
      <c r="Y10" s="949"/>
      <c r="Z10" s="949"/>
      <c r="AA10" s="949"/>
      <c r="AB10" s="949"/>
      <c r="AC10" s="949"/>
      <c r="AD10" s="949"/>
      <c r="AE10" s="949"/>
      <c r="AF10" s="950"/>
      <c r="AG10" s="951">
        <v>0</v>
      </c>
      <c r="AH10" s="423">
        <f t="shared" ref="AH10:AH38" si="0">SUM(C10:AG10)</f>
        <v>0</v>
      </c>
    </row>
    <row r="11" spans="1:114" s="407" customFormat="1" ht="12.95">
      <c r="A11" s="424">
        <v>2</v>
      </c>
      <c r="B11" s="425">
        <f>'Schedule 2_Balance Sheet'!C4</f>
        <v>45382</v>
      </c>
      <c r="C11" s="435"/>
      <c r="D11" s="453"/>
      <c r="E11" s="453"/>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44"/>
      <c r="AG11" s="442">
        <v>0</v>
      </c>
      <c r="AH11" s="423">
        <f t="shared" si="0"/>
        <v>0</v>
      </c>
    </row>
    <row r="12" spans="1:114" s="406" customFormat="1" ht="15" customHeight="1">
      <c r="A12" s="424">
        <v>3</v>
      </c>
      <c r="B12" s="425">
        <f>EOMONTH(B11,-1)</f>
        <v>45351</v>
      </c>
      <c r="C12" s="435"/>
      <c r="D12" s="435"/>
      <c r="E12" s="413"/>
      <c r="F12" s="413"/>
      <c r="G12" s="413"/>
      <c r="H12" s="413"/>
      <c r="I12" s="413"/>
      <c r="J12" s="413"/>
      <c r="K12" s="413"/>
      <c r="L12" s="413"/>
      <c r="M12" s="413"/>
      <c r="N12" s="413"/>
      <c r="O12" s="413"/>
      <c r="P12" s="413"/>
      <c r="Q12" s="413"/>
      <c r="R12" s="413"/>
      <c r="S12" s="413"/>
      <c r="T12" s="413"/>
      <c r="U12" s="413"/>
      <c r="V12" s="413"/>
      <c r="W12" s="413"/>
      <c r="X12" s="413"/>
      <c r="Y12" s="413"/>
      <c r="Z12" s="413"/>
      <c r="AA12" s="413"/>
      <c r="AB12" s="413"/>
      <c r="AC12" s="413"/>
      <c r="AD12" s="413"/>
      <c r="AE12" s="413"/>
      <c r="AF12" s="438"/>
      <c r="AG12" s="442">
        <v>0</v>
      </c>
      <c r="AH12" s="423">
        <f t="shared" si="0"/>
        <v>0</v>
      </c>
    </row>
    <row r="13" spans="1:114" s="406" customFormat="1" ht="15" customHeight="1">
      <c r="A13" s="424">
        <v>4</v>
      </c>
      <c r="B13" s="425">
        <f t="shared" ref="B13:B39" si="1">EOMONTH(B12,-1)</f>
        <v>45322</v>
      </c>
      <c r="C13" s="435"/>
      <c r="D13" s="433"/>
      <c r="E13" s="435"/>
      <c r="F13" s="413"/>
      <c r="G13" s="413"/>
      <c r="H13" s="413"/>
      <c r="I13" s="413"/>
      <c r="J13" s="413"/>
      <c r="K13" s="413"/>
      <c r="L13" s="413"/>
      <c r="M13" s="413"/>
      <c r="N13" s="413"/>
      <c r="O13" s="413"/>
      <c r="P13" s="413"/>
      <c r="Q13" s="413"/>
      <c r="R13" s="413"/>
      <c r="S13" s="414"/>
      <c r="T13" s="414"/>
      <c r="U13" s="414"/>
      <c r="V13" s="413"/>
      <c r="W13" s="413"/>
      <c r="X13" s="414"/>
      <c r="Y13" s="414"/>
      <c r="Z13" s="413"/>
      <c r="AA13" s="413"/>
      <c r="AB13" s="413"/>
      <c r="AC13" s="413"/>
      <c r="AD13" s="413"/>
      <c r="AE13" s="413"/>
      <c r="AF13" s="438"/>
      <c r="AG13" s="440">
        <v>0</v>
      </c>
      <c r="AH13" s="423">
        <f t="shared" si="0"/>
        <v>0</v>
      </c>
    </row>
    <row r="14" spans="1:114" s="406" customFormat="1" ht="15" customHeight="1">
      <c r="A14" s="424">
        <v>5</v>
      </c>
      <c r="B14" s="425">
        <f t="shared" si="1"/>
        <v>45291</v>
      </c>
      <c r="C14" s="435"/>
      <c r="D14" s="433"/>
      <c r="E14" s="433"/>
      <c r="F14" s="435"/>
      <c r="G14" s="413"/>
      <c r="H14" s="413"/>
      <c r="I14" s="413"/>
      <c r="J14" s="413"/>
      <c r="K14" s="413"/>
      <c r="L14" s="413"/>
      <c r="M14" s="413"/>
      <c r="N14" s="413"/>
      <c r="O14" s="413"/>
      <c r="P14" s="413"/>
      <c r="Q14" s="413"/>
      <c r="R14" s="413"/>
      <c r="S14" s="414"/>
      <c r="T14" s="414"/>
      <c r="U14" s="414"/>
      <c r="V14" s="413"/>
      <c r="W14" s="413"/>
      <c r="X14" s="414"/>
      <c r="Y14" s="414"/>
      <c r="Z14" s="413"/>
      <c r="AA14" s="413"/>
      <c r="AB14" s="413"/>
      <c r="AC14" s="413"/>
      <c r="AD14" s="413"/>
      <c r="AE14" s="413"/>
      <c r="AF14" s="438"/>
      <c r="AG14" s="441">
        <v>0</v>
      </c>
      <c r="AH14" s="423">
        <f t="shared" si="0"/>
        <v>0</v>
      </c>
    </row>
    <row r="15" spans="1:114" s="406" customFormat="1" ht="15" customHeight="1">
      <c r="A15" s="424">
        <v>6</v>
      </c>
      <c r="B15" s="425">
        <f t="shared" si="1"/>
        <v>45260</v>
      </c>
      <c r="C15" s="435"/>
      <c r="D15" s="433"/>
      <c r="E15" s="433"/>
      <c r="F15" s="433"/>
      <c r="G15" s="435"/>
      <c r="H15" s="413"/>
      <c r="I15" s="413"/>
      <c r="J15" s="413"/>
      <c r="K15" s="413"/>
      <c r="L15" s="413"/>
      <c r="M15" s="413"/>
      <c r="N15" s="413"/>
      <c r="O15" s="413"/>
      <c r="P15" s="413"/>
      <c r="Q15" s="413"/>
      <c r="R15" s="413"/>
      <c r="S15" s="414"/>
      <c r="T15" s="414"/>
      <c r="U15" s="414"/>
      <c r="V15" s="413"/>
      <c r="W15" s="413"/>
      <c r="X15" s="414"/>
      <c r="Y15" s="414"/>
      <c r="Z15" s="413"/>
      <c r="AA15" s="413"/>
      <c r="AB15" s="413"/>
      <c r="AC15" s="413"/>
      <c r="AD15" s="413"/>
      <c r="AE15" s="413"/>
      <c r="AF15" s="438"/>
      <c r="AG15" s="441">
        <v>0</v>
      </c>
      <c r="AH15" s="423">
        <f t="shared" si="0"/>
        <v>0</v>
      </c>
    </row>
    <row r="16" spans="1:114" s="406" customFormat="1" ht="15" customHeight="1">
      <c r="A16" s="424">
        <v>7</v>
      </c>
      <c r="B16" s="425">
        <f t="shared" si="1"/>
        <v>45230</v>
      </c>
      <c r="C16" s="435"/>
      <c r="D16" s="433"/>
      <c r="E16" s="433"/>
      <c r="F16" s="436"/>
      <c r="G16" s="433"/>
      <c r="H16" s="435"/>
      <c r="I16" s="413"/>
      <c r="J16" s="413"/>
      <c r="K16" s="413"/>
      <c r="L16" s="413"/>
      <c r="M16" s="413"/>
      <c r="N16" s="413"/>
      <c r="O16" s="413"/>
      <c r="P16" s="413"/>
      <c r="Q16" s="413"/>
      <c r="R16" s="413"/>
      <c r="S16" s="414"/>
      <c r="T16" s="414"/>
      <c r="U16" s="414"/>
      <c r="V16" s="413"/>
      <c r="W16" s="413"/>
      <c r="X16" s="414"/>
      <c r="Y16" s="414"/>
      <c r="Z16" s="413"/>
      <c r="AA16" s="413"/>
      <c r="AB16" s="413"/>
      <c r="AC16" s="413"/>
      <c r="AD16" s="413"/>
      <c r="AE16" s="413"/>
      <c r="AF16" s="438"/>
      <c r="AG16" s="441">
        <v>0</v>
      </c>
      <c r="AH16" s="423">
        <f t="shared" si="0"/>
        <v>0</v>
      </c>
    </row>
    <row r="17" spans="1:34" s="406" customFormat="1" ht="15" customHeight="1">
      <c r="A17" s="424">
        <v>8</v>
      </c>
      <c r="B17" s="425">
        <f t="shared" si="1"/>
        <v>45199</v>
      </c>
      <c r="C17" s="435"/>
      <c r="D17" s="433"/>
      <c r="E17" s="433"/>
      <c r="F17" s="433"/>
      <c r="G17" s="433"/>
      <c r="H17" s="433"/>
      <c r="I17" s="435"/>
      <c r="J17" s="413"/>
      <c r="K17" s="413"/>
      <c r="L17" s="413"/>
      <c r="M17" s="413"/>
      <c r="N17" s="413"/>
      <c r="O17" s="413"/>
      <c r="P17" s="413"/>
      <c r="Q17" s="413"/>
      <c r="R17" s="413"/>
      <c r="S17" s="414"/>
      <c r="T17" s="414"/>
      <c r="U17" s="414"/>
      <c r="V17" s="413"/>
      <c r="W17" s="413"/>
      <c r="X17" s="414"/>
      <c r="Y17" s="414"/>
      <c r="Z17" s="413"/>
      <c r="AA17" s="413"/>
      <c r="AB17" s="413"/>
      <c r="AC17" s="413"/>
      <c r="AD17" s="413"/>
      <c r="AE17" s="413"/>
      <c r="AF17" s="438"/>
      <c r="AG17" s="441">
        <v>0</v>
      </c>
      <c r="AH17" s="423">
        <f t="shared" si="0"/>
        <v>0</v>
      </c>
    </row>
    <row r="18" spans="1:34" s="406" customFormat="1" ht="15" customHeight="1">
      <c r="A18" s="424">
        <v>9</v>
      </c>
      <c r="B18" s="425">
        <f t="shared" si="1"/>
        <v>45169</v>
      </c>
      <c r="C18" s="435"/>
      <c r="D18" s="433"/>
      <c r="E18" s="433"/>
      <c r="F18" s="433"/>
      <c r="G18" s="433"/>
      <c r="H18" s="433"/>
      <c r="I18" s="433"/>
      <c r="J18" s="435"/>
      <c r="K18" s="413"/>
      <c r="L18" s="413"/>
      <c r="M18" s="413"/>
      <c r="N18" s="413"/>
      <c r="O18" s="413"/>
      <c r="P18" s="413"/>
      <c r="Q18" s="413"/>
      <c r="R18" s="413"/>
      <c r="S18" s="414"/>
      <c r="T18" s="414"/>
      <c r="U18" s="414"/>
      <c r="V18" s="413"/>
      <c r="W18" s="413"/>
      <c r="X18" s="414"/>
      <c r="Y18" s="414"/>
      <c r="Z18" s="413"/>
      <c r="AA18" s="413"/>
      <c r="AB18" s="413"/>
      <c r="AC18" s="413"/>
      <c r="AD18" s="413"/>
      <c r="AE18" s="413"/>
      <c r="AF18" s="438"/>
      <c r="AG18" s="441">
        <v>0</v>
      </c>
      <c r="AH18" s="423">
        <f t="shared" si="0"/>
        <v>0</v>
      </c>
    </row>
    <row r="19" spans="1:34" s="406" customFormat="1" ht="15" customHeight="1">
      <c r="A19" s="424">
        <v>10</v>
      </c>
      <c r="B19" s="425">
        <f t="shared" si="1"/>
        <v>45138</v>
      </c>
      <c r="C19" s="435"/>
      <c r="D19" s="433"/>
      <c r="E19" s="433"/>
      <c r="F19" s="433"/>
      <c r="G19" s="433"/>
      <c r="H19" s="433"/>
      <c r="I19" s="433"/>
      <c r="J19" s="433"/>
      <c r="K19" s="435"/>
      <c r="L19" s="413"/>
      <c r="M19" s="413"/>
      <c r="N19" s="413"/>
      <c r="O19" s="413"/>
      <c r="P19" s="413"/>
      <c r="Q19" s="413"/>
      <c r="R19" s="413"/>
      <c r="S19" s="414"/>
      <c r="T19" s="414"/>
      <c r="U19" s="414"/>
      <c r="V19" s="413"/>
      <c r="W19" s="413"/>
      <c r="X19" s="414"/>
      <c r="Y19" s="414"/>
      <c r="Z19" s="413"/>
      <c r="AA19" s="413"/>
      <c r="AB19" s="413"/>
      <c r="AC19" s="413"/>
      <c r="AD19" s="413"/>
      <c r="AE19" s="413"/>
      <c r="AF19" s="438"/>
      <c r="AG19" s="441">
        <v>0</v>
      </c>
      <c r="AH19" s="423">
        <f t="shared" si="0"/>
        <v>0</v>
      </c>
    </row>
    <row r="20" spans="1:34" s="406" customFormat="1" ht="15" customHeight="1">
      <c r="A20" s="424">
        <v>11</v>
      </c>
      <c r="B20" s="425">
        <f t="shared" si="1"/>
        <v>45107</v>
      </c>
      <c r="C20" s="435"/>
      <c r="D20" s="433"/>
      <c r="E20" s="433"/>
      <c r="F20" s="433"/>
      <c r="G20" s="433"/>
      <c r="H20" s="433"/>
      <c r="I20" s="433"/>
      <c r="J20" s="433"/>
      <c r="K20" s="433"/>
      <c r="L20" s="435"/>
      <c r="M20" s="413"/>
      <c r="N20" s="413"/>
      <c r="O20" s="413"/>
      <c r="P20" s="413"/>
      <c r="Q20" s="413"/>
      <c r="R20" s="413"/>
      <c r="S20" s="414"/>
      <c r="T20" s="414"/>
      <c r="U20" s="414"/>
      <c r="V20" s="413"/>
      <c r="W20" s="413"/>
      <c r="X20" s="414"/>
      <c r="Y20" s="414"/>
      <c r="Z20" s="413"/>
      <c r="AA20" s="413"/>
      <c r="AB20" s="413"/>
      <c r="AC20" s="413"/>
      <c r="AD20" s="413"/>
      <c r="AE20" s="413"/>
      <c r="AF20" s="438"/>
      <c r="AG20" s="441">
        <v>0</v>
      </c>
      <c r="AH20" s="423">
        <f t="shared" si="0"/>
        <v>0</v>
      </c>
    </row>
    <row r="21" spans="1:34" s="406" customFormat="1" ht="15" customHeight="1">
      <c r="A21" s="424">
        <v>12</v>
      </c>
      <c r="B21" s="425">
        <f t="shared" si="1"/>
        <v>45077</v>
      </c>
      <c r="C21" s="435"/>
      <c r="D21" s="433"/>
      <c r="E21" s="433"/>
      <c r="F21" s="433"/>
      <c r="G21" s="433"/>
      <c r="H21" s="433"/>
      <c r="I21" s="433"/>
      <c r="J21" s="433"/>
      <c r="K21" s="433"/>
      <c r="L21" s="433"/>
      <c r="M21" s="435"/>
      <c r="N21" s="413"/>
      <c r="O21" s="413"/>
      <c r="P21" s="413"/>
      <c r="Q21" s="413"/>
      <c r="R21" s="413"/>
      <c r="S21" s="414"/>
      <c r="T21" s="414"/>
      <c r="U21" s="414"/>
      <c r="V21" s="413"/>
      <c r="W21" s="413"/>
      <c r="X21" s="414"/>
      <c r="Y21" s="414"/>
      <c r="Z21" s="413"/>
      <c r="AA21" s="413"/>
      <c r="AB21" s="413"/>
      <c r="AC21" s="413"/>
      <c r="AD21" s="413"/>
      <c r="AE21" s="413"/>
      <c r="AF21" s="438"/>
      <c r="AG21" s="441">
        <v>0</v>
      </c>
      <c r="AH21" s="423">
        <f t="shared" si="0"/>
        <v>0</v>
      </c>
    </row>
    <row r="22" spans="1:34" s="406" customFormat="1" ht="15" customHeight="1">
      <c r="A22" s="424">
        <v>13</v>
      </c>
      <c r="B22" s="425">
        <f t="shared" si="1"/>
        <v>45046</v>
      </c>
      <c r="C22" s="435"/>
      <c r="D22" s="433"/>
      <c r="E22" s="433"/>
      <c r="F22" s="433"/>
      <c r="G22" s="433"/>
      <c r="H22" s="433"/>
      <c r="I22" s="433"/>
      <c r="J22" s="433"/>
      <c r="K22" s="433"/>
      <c r="L22" s="433"/>
      <c r="M22" s="433"/>
      <c r="N22" s="435"/>
      <c r="O22" s="413"/>
      <c r="P22" s="413"/>
      <c r="Q22" s="413"/>
      <c r="R22" s="413"/>
      <c r="S22" s="414"/>
      <c r="T22" s="414"/>
      <c r="U22" s="414"/>
      <c r="V22" s="413"/>
      <c r="W22" s="413"/>
      <c r="X22" s="414"/>
      <c r="Y22" s="414"/>
      <c r="Z22" s="413"/>
      <c r="AA22" s="413"/>
      <c r="AB22" s="413"/>
      <c r="AC22" s="413"/>
      <c r="AD22" s="413"/>
      <c r="AE22" s="413"/>
      <c r="AF22" s="438"/>
      <c r="AG22" s="441">
        <v>0</v>
      </c>
      <c r="AH22" s="423">
        <f t="shared" si="0"/>
        <v>0</v>
      </c>
    </row>
    <row r="23" spans="1:34" s="406" customFormat="1" ht="15" customHeight="1">
      <c r="A23" s="424">
        <v>14</v>
      </c>
      <c r="B23" s="425">
        <f t="shared" si="1"/>
        <v>45016</v>
      </c>
      <c r="C23" s="435"/>
      <c r="D23" s="433"/>
      <c r="E23" s="433"/>
      <c r="F23" s="433"/>
      <c r="G23" s="433"/>
      <c r="H23" s="433"/>
      <c r="I23" s="433"/>
      <c r="J23" s="433"/>
      <c r="K23" s="433"/>
      <c r="L23" s="433"/>
      <c r="M23" s="433"/>
      <c r="N23" s="433"/>
      <c r="O23" s="435"/>
      <c r="P23" s="413"/>
      <c r="Q23" s="413"/>
      <c r="R23" s="413"/>
      <c r="S23" s="414"/>
      <c r="T23" s="414"/>
      <c r="U23" s="414"/>
      <c r="V23" s="413"/>
      <c r="W23" s="413"/>
      <c r="X23" s="414"/>
      <c r="Y23" s="414"/>
      <c r="Z23" s="413"/>
      <c r="AA23" s="413"/>
      <c r="AB23" s="413"/>
      <c r="AC23" s="413"/>
      <c r="AD23" s="413"/>
      <c r="AE23" s="413"/>
      <c r="AF23" s="438"/>
      <c r="AG23" s="441">
        <v>0</v>
      </c>
      <c r="AH23" s="423">
        <f t="shared" si="0"/>
        <v>0</v>
      </c>
    </row>
    <row r="24" spans="1:34" s="406" customFormat="1" ht="15" customHeight="1">
      <c r="A24" s="424">
        <v>15</v>
      </c>
      <c r="B24" s="425">
        <f t="shared" si="1"/>
        <v>44985</v>
      </c>
      <c r="C24" s="435"/>
      <c r="D24" s="433"/>
      <c r="E24" s="433"/>
      <c r="F24" s="433"/>
      <c r="G24" s="433"/>
      <c r="H24" s="433"/>
      <c r="I24" s="433"/>
      <c r="J24" s="433"/>
      <c r="K24" s="433"/>
      <c r="L24" s="433"/>
      <c r="M24" s="433"/>
      <c r="N24" s="433"/>
      <c r="O24" s="435"/>
      <c r="P24" s="435"/>
      <c r="Q24" s="413"/>
      <c r="R24" s="413"/>
      <c r="S24" s="414"/>
      <c r="T24" s="414"/>
      <c r="U24" s="414"/>
      <c r="V24" s="413"/>
      <c r="W24" s="413"/>
      <c r="X24" s="414"/>
      <c r="Y24" s="414"/>
      <c r="Z24" s="413"/>
      <c r="AA24" s="413"/>
      <c r="AB24" s="413"/>
      <c r="AC24" s="413"/>
      <c r="AD24" s="413"/>
      <c r="AE24" s="413"/>
      <c r="AF24" s="438"/>
      <c r="AG24" s="441">
        <v>0</v>
      </c>
      <c r="AH24" s="423">
        <f t="shared" si="0"/>
        <v>0</v>
      </c>
    </row>
    <row r="25" spans="1:34" s="406" customFormat="1" ht="15" customHeight="1">
      <c r="A25" s="424">
        <v>16</v>
      </c>
      <c r="B25" s="425">
        <f t="shared" si="1"/>
        <v>44957</v>
      </c>
      <c r="C25" s="435"/>
      <c r="D25" s="433"/>
      <c r="E25" s="433"/>
      <c r="F25" s="433"/>
      <c r="G25" s="433"/>
      <c r="H25" s="433"/>
      <c r="I25" s="433"/>
      <c r="J25" s="433"/>
      <c r="K25" s="433"/>
      <c r="L25" s="433"/>
      <c r="M25" s="433"/>
      <c r="N25" s="433"/>
      <c r="O25" s="434"/>
      <c r="P25" s="433"/>
      <c r="Q25" s="435"/>
      <c r="R25" s="413"/>
      <c r="S25" s="414"/>
      <c r="T25" s="414"/>
      <c r="U25" s="414"/>
      <c r="V25" s="413"/>
      <c r="W25" s="413"/>
      <c r="X25" s="414"/>
      <c r="Y25" s="414"/>
      <c r="Z25" s="413"/>
      <c r="AA25" s="413"/>
      <c r="AB25" s="413"/>
      <c r="AC25" s="413"/>
      <c r="AD25" s="413"/>
      <c r="AE25" s="413"/>
      <c r="AF25" s="438"/>
      <c r="AG25" s="441">
        <v>0</v>
      </c>
      <c r="AH25" s="423">
        <f t="shared" si="0"/>
        <v>0</v>
      </c>
    </row>
    <row r="26" spans="1:34" s="406" customFormat="1" ht="15" customHeight="1">
      <c r="A26" s="424">
        <v>17</v>
      </c>
      <c r="B26" s="425">
        <f t="shared" si="1"/>
        <v>44926</v>
      </c>
      <c r="C26" s="435"/>
      <c r="D26" s="433"/>
      <c r="E26" s="433"/>
      <c r="F26" s="433"/>
      <c r="G26" s="433"/>
      <c r="H26" s="433"/>
      <c r="I26" s="433"/>
      <c r="J26" s="433"/>
      <c r="K26" s="433"/>
      <c r="L26" s="433"/>
      <c r="M26" s="433"/>
      <c r="N26" s="433"/>
      <c r="O26" s="434"/>
      <c r="P26" s="433"/>
      <c r="Q26" s="433"/>
      <c r="R26" s="435"/>
      <c r="S26" s="414"/>
      <c r="T26" s="414"/>
      <c r="U26" s="414"/>
      <c r="V26" s="413"/>
      <c r="W26" s="413"/>
      <c r="X26" s="414"/>
      <c r="Y26" s="414"/>
      <c r="Z26" s="413"/>
      <c r="AA26" s="413"/>
      <c r="AB26" s="413"/>
      <c r="AC26" s="413"/>
      <c r="AD26" s="413"/>
      <c r="AE26" s="413"/>
      <c r="AF26" s="444"/>
      <c r="AG26" s="441">
        <v>0</v>
      </c>
      <c r="AH26" s="423">
        <f t="shared" si="0"/>
        <v>0</v>
      </c>
    </row>
    <row r="27" spans="1:34" s="406" customFormat="1" ht="15" customHeight="1">
      <c r="A27" s="424">
        <v>18</v>
      </c>
      <c r="B27" s="425">
        <f t="shared" si="1"/>
        <v>44895</v>
      </c>
      <c r="C27" s="435"/>
      <c r="D27" s="433"/>
      <c r="E27" s="433"/>
      <c r="F27" s="433"/>
      <c r="G27" s="433"/>
      <c r="H27" s="433"/>
      <c r="I27" s="433"/>
      <c r="J27" s="433"/>
      <c r="K27" s="433"/>
      <c r="L27" s="433"/>
      <c r="M27" s="433"/>
      <c r="N27" s="433"/>
      <c r="O27" s="434"/>
      <c r="P27" s="433"/>
      <c r="Q27" s="434"/>
      <c r="R27" s="433"/>
      <c r="S27" s="435"/>
      <c r="T27" s="414"/>
      <c r="U27" s="414"/>
      <c r="V27" s="413"/>
      <c r="W27" s="413"/>
      <c r="X27" s="414"/>
      <c r="Y27" s="414"/>
      <c r="Z27" s="413"/>
      <c r="AA27" s="413"/>
      <c r="AB27" s="413"/>
      <c r="AC27" s="413"/>
      <c r="AD27" s="413"/>
      <c r="AE27" s="413"/>
      <c r="AF27" s="438"/>
      <c r="AG27" s="445">
        <v>0</v>
      </c>
      <c r="AH27" s="423">
        <f t="shared" si="0"/>
        <v>0</v>
      </c>
    </row>
    <row r="28" spans="1:34" s="406" customFormat="1" ht="15" customHeight="1">
      <c r="A28" s="424">
        <v>19</v>
      </c>
      <c r="B28" s="425">
        <f t="shared" si="1"/>
        <v>44865</v>
      </c>
      <c r="C28" s="435"/>
      <c r="D28" s="433"/>
      <c r="E28" s="433"/>
      <c r="F28" s="433"/>
      <c r="G28" s="433"/>
      <c r="H28" s="433"/>
      <c r="I28" s="433"/>
      <c r="J28" s="433"/>
      <c r="K28" s="433"/>
      <c r="L28" s="433"/>
      <c r="M28" s="433"/>
      <c r="N28" s="433"/>
      <c r="O28" s="434"/>
      <c r="P28" s="433"/>
      <c r="Q28" s="434"/>
      <c r="R28" s="433"/>
      <c r="S28" s="433"/>
      <c r="T28" s="435"/>
      <c r="U28" s="414"/>
      <c r="V28" s="413"/>
      <c r="W28" s="413"/>
      <c r="X28" s="414"/>
      <c r="Y28" s="414"/>
      <c r="Z28" s="413"/>
      <c r="AA28" s="413"/>
      <c r="AB28" s="413"/>
      <c r="AC28" s="413"/>
      <c r="AD28" s="413"/>
      <c r="AE28" s="413"/>
      <c r="AF28" s="438"/>
      <c r="AG28" s="442">
        <v>0</v>
      </c>
      <c r="AH28" s="423">
        <f t="shared" si="0"/>
        <v>0</v>
      </c>
    </row>
    <row r="29" spans="1:34" s="406" customFormat="1" ht="15" customHeight="1">
      <c r="A29" s="424">
        <v>20</v>
      </c>
      <c r="B29" s="425">
        <f t="shared" si="1"/>
        <v>44834</v>
      </c>
      <c r="C29" s="435"/>
      <c r="D29" s="433"/>
      <c r="E29" s="433"/>
      <c r="F29" s="433"/>
      <c r="G29" s="433"/>
      <c r="H29" s="433"/>
      <c r="I29" s="433"/>
      <c r="J29" s="433"/>
      <c r="K29" s="433"/>
      <c r="L29" s="433"/>
      <c r="M29" s="433"/>
      <c r="N29" s="433"/>
      <c r="O29" s="434"/>
      <c r="P29" s="433"/>
      <c r="Q29" s="434"/>
      <c r="R29" s="433"/>
      <c r="S29" s="434"/>
      <c r="T29" s="433"/>
      <c r="U29" s="435"/>
      <c r="V29" s="413"/>
      <c r="W29" s="413"/>
      <c r="X29" s="414"/>
      <c r="Y29" s="414"/>
      <c r="Z29" s="413"/>
      <c r="AA29" s="413"/>
      <c r="AB29" s="413"/>
      <c r="AC29" s="413"/>
      <c r="AD29" s="413"/>
      <c r="AE29" s="413"/>
      <c r="AF29" s="438"/>
      <c r="AG29" s="441">
        <v>0</v>
      </c>
      <c r="AH29" s="423">
        <f t="shared" si="0"/>
        <v>0</v>
      </c>
    </row>
    <row r="30" spans="1:34" s="406" customFormat="1" ht="15" customHeight="1">
      <c r="A30" s="424">
        <v>21</v>
      </c>
      <c r="B30" s="425">
        <f t="shared" si="1"/>
        <v>44804</v>
      </c>
      <c r="C30" s="435"/>
      <c r="D30" s="433"/>
      <c r="E30" s="433"/>
      <c r="F30" s="433"/>
      <c r="G30" s="433"/>
      <c r="H30" s="433"/>
      <c r="I30" s="433"/>
      <c r="J30" s="433"/>
      <c r="K30" s="433"/>
      <c r="L30" s="433"/>
      <c r="M30" s="433"/>
      <c r="N30" s="433"/>
      <c r="O30" s="434"/>
      <c r="P30" s="433"/>
      <c r="Q30" s="434"/>
      <c r="R30" s="433"/>
      <c r="S30" s="434"/>
      <c r="T30" s="434"/>
      <c r="U30" s="434"/>
      <c r="V30" s="433"/>
      <c r="W30" s="413"/>
      <c r="X30" s="414"/>
      <c r="Y30" s="414"/>
      <c r="Z30" s="413"/>
      <c r="AA30" s="413"/>
      <c r="AB30" s="413"/>
      <c r="AC30" s="413"/>
      <c r="AD30" s="413"/>
      <c r="AE30" s="413"/>
      <c r="AF30" s="438"/>
      <c r="AG30" s="441">
        <v>0</v>
      </c>
      <c r="AH30" s="423">
        <f t="shared" si="0"/>
        <v>0</v>
      </c>
    </row>
    <row r="31" spans="1:34" s="406" customFormat="1" ht="15" customHeight="1">
      <c r="A31" s="424">
        <v>22</v>
      </c>
      <c r="B31" s="425">
        <f t="shared" si="1"/>
        <v>44773</v>
      </c>
      <c r="C31" s="435"/>
      <c r="D31" s="433"/>
      <c r="E31" s="433"/>
      <c r="F31" s="433"/>
      <c r="G31" s="433"/>
      <c r="H31" s="433"/>
      <c r="I31" s="433"/>
      <c r="J31" s="433"/>
      <c r="K31" s="433"/>
      <c r="L31" s="433"/>
      <c r="M31" s="433"/>
      <c r="N31" s="433"/>
      <c r="O31" s="434"/>
      <c r="P31" s="433"/>
      <c r="Q31" s="434"/>
      <c r="R31" s="433"/>
      <c r="S31" s="434"/>
      <c r="T31" s="434"/>
      <c r="U31" s="434"/>
      <c r="V31" s="433"/>
      <c r="W31" s="433"/>
      <c r="X31" s="414"/>
      <c r="Y31" s="414"/>
      <c r="Z31" s="413"/>
      <c r="AA31" s="413"/>
      <c r="AB31" s="413"/>
      <c r="AC31" s="413"/>
      <c r="AD31" s="413"/>
      <c r="AE31" s="413"/>
      <c r="AF31" s="438"/>
      <c r="AG31" s="441">
        <v>0</v>
      </c>
      <c r="AH31" s="423">
        <f t="shared" si="0"/>
        <v>0</v>
      </c>
    </row>
    <row r="32" spans="1:34" s="406" customFormat="1" ht="15" customHeight="1">
      <c r="A32" s="424">
        <v>23</v>
      </c>
      <c r="B32" s="425">
        <f t="shared" si="1"/>
        <v>44742</v>
      </c>
      <c r="C32" s="435"/>
      <c r="D32" s="433"/>
      <c r="E32" s="433"/>
      <c r="F32" s="433"/>
      <c r="G32" s="433"/>
      <c r="H32" s="433"/>
      <c r="I32" s="433"/>
      <c r="J32" s="433"/>
      <c r="K32" s="433"/>
      <c r="L32" s="433"/>
      <c r="M32" s="433"/>
      <c r="N32" s="433"/>
      <c r="O32" s="434"/>
      <c r="P32" s="433"/>
      <c r="Q32" s="434"/>
      <c r="R32" s="433"/>
      <c r="S32" s="434"/>
      <c r="T32" s="434"/>
      <c r="U32" s="434"/>
      <c r="V32" s="433"/>
      <c r="W32" s="434"/>
      <c r="X32" s="433"/>
      <c r="Y32" s="414"/>
      <c r="Z32" s="413"/>
      <c r="AA32" s="413"/>
      <c r="AB32" s="413"/>
      <c r="AC32" s="413"/>
      <c r="AD32" s="413"/>
      <c r="AE32" s="413"/>
      <c r="AF32" s="438"/>
      <c r="AG32" s="441">
        <v>0</v>
      </c>
      <c r="AH32" s="423">
        <f t="shared" si="0"/>
        <v>0</v>
      </c>
    </row>
    <row r="33" spans="1:79" s="406" customFormat="1" ht="15" customHeight="1">
      <c r="A33" s="424">
        <v>24</v>
      </c>
      <c r="B33" s="425">
        <f t="shared" si="1"/>
        <v>44712</v>
      </c>
      <c r="C33" s="435"/>
      <c r="D33" s="433"/>
      <c r="E33" s="433"/>
      <c r="F33" s="433"/>
      <c r="G33" s="433"/>
      <c r="H33" s="433"/>
      <c r="I33" s="433"/>
      <c r="J33" s="433"/>
      <c r="K33" s="433"/>
      <c r="L33" s="433"/>
      <c r="M33" s="433"/>
      <c r="N33" s="433"/>
      <c r="O33" s="434"/>
      <c r="P33" s="433"/>
      <c r="Q33" s="434"/>
      <c r="R33" s="433"/>
      <c r="S33" s="434"/>
      <c r="T33" s="434"/>
      <c r="U33" s="434"/>
      <c r="V33" s="433"/>
      <c r="W33" s="434"/>
      <c r="X33" s="434"/>
      <c r="Y33" s="433"/>
      <c r="Z33" s="413"/>
      <c r="AA33" s="413"/>
      <c r="AB33" s="413"/>
      <c r="AC33" s="413"/>
      <c r="AD33" s="413"/>
      <c r="AE33" s="413"/>
      <c r="AF33" s="438"/>
      <c r="AG33" s="441">
        <v>0</v>
      </c>
      <c r="AH33" s="423">
        <f t="shared" si="0"/>
        <v>0</v>
      </c>
    </row>
    <row r="34" spans="1:79" s="406" customFormat="1" ht="15" customHeight="1">
      <c r="A34" s="424">
        <v>25</v>
      </c>
      <c r="B34" s="425">
        <f t="shared" si="1"/>
        <v>44681</v>
      </c>
      <c r="C34" s="435"/>
      <c r="D34" s="433"/>
      <c r="E34" s="433"/>
      <c r="F34" s="433"/>
      <c r="G34" s="433"/>
      <c r="H34" s="433"/>
      <c r="I34" s="433"/>
      <c r="J34" s="433"/>
      <c r="K34" s="433"/>
      <c r="L34" s="433"/>
      <c r="M34" s="433"/>
      <c r="N34" s="433"/>
      <c r="O34" s="434"/>
      <c r="P34" s="433"/>
      <c r="Q34" s="434"/>
      <c r="R34" s="433"/>
      <c r="S34" s="434"/>
      <c r="T34" s="434"/>
      <c r="U34" s="434"/>
      <c r="V34" s="433"/>
      <c r="W34" s="434"/>
      <c r="X34" s="434"/>
      <c r="Y34" s="434"/>
      <c r="Z34" s="433"/>
      <c r="AA34" s="413"/>
      <c r="AB34" s="413"/>
      <c r="AC34" s="413"/>
      <c r="AD34" s="413"/>
      <c r="AE34" s="413"/>
      <c r="AF34" s="438"/>
      <c r="AG34" s="441">
        <v>0</v>
      </c>
      <c r="AH34" s="423">
        <f t="shared" si="0"/>
        <v>0</v>
      </c>
    </row>
    <row r="35" spans="1:79" s="406" customFormat="1" ht="15" customHeight="1">
      <c r="A35" s="424">
        <v>26</v>
      </c>
      <c r="B35" s="425">
        <f t="shared" si="1"/>
        <v>44651</v>
      </c>
      <c r="C35" s="435"/>
      <c r="D35" s="433"/>
      <c r="E35" s="433"/>
      <c r="F35" s="433"/>
      <c r="G35" s="433"/>
      <c r="H35" s="433"/>
      <c r="I35" s="433"/>
      <c r="J35" s="433"/>
      <c r="K35" s="433"/>
      <c r="L35" s="433"/>
      <c r="M35" s="433"/>
      <c r="N35" s="433"/>
      <c r="O35" s="434"/>
      <c r="P35" s="433"/>
      <c r="Q35" s="434"/>
      <c r="R35" s="433"/>
      <c r="S35" s="434"/>
      <c r="T35" s="434"/>
      <c r="U35" s="434"/>
      <c r="V35" s="433"/>
      <c r="W35" s="434"/>
      <c r="X35" s="434"/>
      <c r="Y35" s="434"/>
      <c r="Z35" s="433"/>
      <c r="AA35" s="433"/>
      <c r="AB35" s="413"/>
      <c r="AC35" s="413"/>
      <c r="AD35" s="413"/>
      <c r="AE35" s="413"/>
      <c r="AF35" s="438"/>
      <c r="AG35" s="441">
        <v>0</v>
      </c>
      <c r="AH35" s="423">
        <f t="shared" si="0"/>
        <v>0</v>
      </c>
    </row>
    <row r="36" spans="1:79" s="406" customFormat="1" ht="15" customHeight="1">
      <c r="A36" s="424">
        <v>27</v>
      </c>
      <c r="B36" s="425">
        <f t="shared" si="1"/>
        <v>44620</v>
      </c>
      <c r="C36" s="435"/>
      <c r="D36" s="433"/>
      <c r="E36" s="433"/>
      <c r="F36" s="433"/>
      <c r="G36" s="433"/>
      <c r="H36" s="433"/>
      <c r="I36" s="433"/>
      <c r="J36" s="433"/>
      <c r="K36" s="433"/>
      <c r="L36" s="433"/>
      <c r="M36" s="433"/>
      <c r="N36" s="433"/>
      <c r="O36" s="434"/>
      <c r="P36" s="433"/>
      <c r="Q36" s="434"/>
      <c r="R36" s="433"/>
      <c r="S36" s="434"/>
      <c r="T36" s="434"/>
      <c r="U36" s="434"/>
      <c r="V36" s="433"/>
      <c r="W36" s="434"/>
      <c r="X36" s="434"/>
      <c r="Y36" s="434"/>
      <c r="Z36" s="433"/>
      <c r="AA36" s="434"/>
      <c r="AB36" s="433"/>
      <c r="AC36" s="413"/>
      <c r="AD36" s="413"/>
      <c r="AE36" s="413"/>
      <c r="AF36" s="438"/>
      <c r="AG36" s="441">
        <v>0</v>
      </c>
      <c r="AH36" s="423">
        <f t="shared" si="0"/>
        <v>0</v>
      </c>
    </row>
    <row r="37" spans="1:79" s="406" customFormat="1" ht="15" customHeight="1">
      <c r="A37" s="424">
        <v>28</v>
      </c>
      <c r="B37" s="425">
        <f t="shared" si="1"/>
        <v>44592</v>
      </c>
      <c r="C37" s="435"/>
      <c r="D37" s="433"/>
      <c r="E37" s="433"/>
      <c r="F37" s="433"/>
      <c r="G37" s="433"/>
      <c r="H37" s="433"/>
      <c r="I37" s="433"/>
      <c r="J37" s="433"/>
      <c r="K37" s="433"/>
      <c r="L37" s="433"/>
      <c r="M37" s="433"/>
      <c r="N37" s="433"/>
      <c r="O37" s="434"/>
      <c r="P37" s="433"/>
      <c r="Q37" s="434"/>
      <c r="R37" s="433"/>
      <c r="S37" s="434"/>
      <c r="T37" s="434"/>
      <c r="U37" s="434"/>
      <c r="V37" s="433"/>
      <c r="W37" s="434"/>
      <c r="X37" s="434"/>
      <c r="Y37" s="434"/>
      <c r="Z37" s="433"/>
      <c r="AA37" s="434"/>
      <c r="AB37" s="433"/>
      <c r="AC37" s="433"/>
      <c r="AD37" s="413"/>
      <c r="AE37" s="413"/>
      <c r="AF37" s="438"/>
      <c r="AG37" s="441">
        <v>0</v>
      </c>
      <c r="AH37" s="423">
        <f t="shared" si="0"/>
        <v>0</v>
      </c>
    </row>
    <row r="38" spans="1:79" s="406" customFormat="1" ht="15" customHeight="1">
      <c r="A38" s="424">
        <v>29</v>
      </c>
      <c r="B38" s="425">
        <f t="shared" si="1"/>
        <v>44561</v>
      </c>
      <c r="C38" s="435"/>
      <c r="D38" s="433"/>
      <c r="E38" s="433"/>
      <c r="F38" s="433"/>
      <c r="G38" s="433"/>
      <c r="H38" s="433"/>
      <c r="I38" s="433"/>
      <c r="J38" s="433"/>
      <c r="K38" s="433"/>
      <c r="L38" s="433"/>
      <c r="M38" s="433"/>
      <c r="N38" s="433"/>
      <c r="O38" s="434"/>
      <c r="P38" s="433"/>
      <c r="Q38" s="434"/>
      <c r="R38" s="433"/>
      <c r="S38" s="434"/>
      <c r="T38" s="434"/>
      <c r="U38" s="434"/>
      <c r="V38" s="433"/>
      <c r="W38" s="434"/>
      <c r="X38" s="434"/>
      <c r="Y38" s="434"/>
      <c r="Z38" s="433"/>
      <c r="AA38" s="434"/>
      <c r="AB38" s="433"/>
      <c r="AC38" s="433"/>
      <c r="AD38" s="433"/>
      <c r="AE38" s="413"/>
      <c r="AF38" s="438"/>
      <c r="AG38" s="441">
        <v>0</v>
      </c>
      <c r="AH38" s="423">
        <f t="shared" si="0"/>
        <v>0</v>
      </c>
    </row>
    <row r="39" spans="1:79" s="406" customFormat="1" ht="15" customHeight="1">
      <c r="A39" s="424">
        <v>30</v>
      </c>
      <c r="B39" s="425">
        <f t="shared" si="1"/>
        <v>44530</v>
      </c>
      <c r="C39" s="435"/>
      <c r="D39" s="433"/>
      <c r="E39" s="433"/>
      <c r="F39" s="433"/>
      <c r="G39" s="433"/>
      <c r="H39" s="433"/>
      <c r="I39" s="433"/>
      <c r="J39" s="433"/>
      <c r="K39" s="433"/>
      <c r="L39" s="433"/>
      <c r="M39" s="433"/>
      <c r="N39" s="433"/>
      <c r="O39" s="434"/>
      <c r="P39" s="433"/>
      <c r="Q39" s="434"/>
      <c r="R39" s="433"/>
      <c r="S39" s="434"/>
      <c r="T39" s="434"/>
      <c r="U39" s="434"/>
      <c r="V39" s="433"/>
      <c r="W39" s="434"/>
      <c r="X39" s="434"/>
      <c r="Y39" s="434"/>
      <c r="Z39" s="433"/>
      <c r="AA39" s="434"/>
      <c r="AB39" s="433"/>
      <c r="AC39" s="433"/>
      <c r="AD39" s="433"/>
      <c r="AE39" s="433"/>
      <c r="AF39" s="438"/>
      <c r="AG39" s="441">
        <v>0</v>
      </c>
      <c r="AH39" s="423">
        <f>SUM(C39:AG39)</f>
        <v>0</v>
      </c>
    </row>
    <row r="40" spans="1:79" s="406" customFormat="1" ht="31.35" customHeight="1" thickBot="1">
      <c r="A40" s="424">
        <v>31</v>
      </c>
      <c r="B40" s="425" t="s">
        <v>1561</v>
      </c>
      <c r="C40" s="447"/>
      <c r="D40" s="435"/>
      <c r="E40" s="433"/>
      <c r="F40" s="433"/>
      <c r="G40" s="433"/>
      <c r="H40" s="433"/>
      <c r="I40" s="433"/>
      <c r="J40" s="433"/>
      <c r="K40" s="433"/>
      <c r="L40" s="433"/>
      <c r="M40" s="433"/>
      <c r="N40" s="433"/>
      <c r="O40" s="433"/>
      <c r="P40" s="434"/>
      <c r="Q40" s="433"/>
      <c r="R40" s="434"/>
      <c r="S40" s="433"/>
      <c r="T40" s="434"/>
      <c r="U40" s="434"/>
      <c r="V40" s="434"/>
      <c r="W40" s="433"/>
      <c r="X40" s="434"/>
      <c r="Y40" s="434"/>
      <c r="Z40" s="434"/>
      <c r="AA40" s="433"/>
      <c r="AB40" s="434"/>
      <c r="AC40" s="433"/>
      <c r="AD40" s="433"/>
      <c r="AE40" s="433"/>
      <c r="AF40" s="454"/>
      <c r="AG40" s="440">
        <v>0</v>
      </c>
      <c r="AH40" s="423">
        <f>SUM(C40:AG40)</f>
        <v>0</v>
      </c>
    </row>
    <row r="41" spans="1:79" s="406" customFormat="1" ht="40.35" customHeight="1">
      <c r="A41" s="952">
        <v>32</v>
      </c>
      <c r="B41" s="953" t="s">
        <v>1563</v>
      </c>
      <c r="C41" s="954">
        <f>SUM(C10:C40)</f>
        <v>0</v>
      </c>
      <c r="D41" s="954">
        <f>SUM(D10:D40)</f>
        <v>0</v>
      </c>
      <c r="E41" s="954">
        <f t="shared" ref="E41:AC41" si="2">SUM(E10:E40)</f>
        <v>0</v>
      </c>
      <c r="F41" s="954">
        <f t="shared" si="2"/>
        <v>0</v>
      </c>
      <c r="G41" s="954">
        <f t="shared" si="2"/>
        <v>0</v>
      </c>
      <c r="H41" s="954">
        <f t="shared" si="2"/>
        <v>0</v>
      </c>
      <c r="I41" s="954">
        <f t="shared" si="2"/>
        <v>0</v>
      </c>
      <c r="J41" s="954">
        <f t="shared" si="2"/>
        <v>0</v>
      </c>
      <c r="K41" s="954">
        <f t="shared" si="2"/>
        <v>0</v>
      </c>
      <c r="L41" s="954">
        <f t="shared" si="2"/>
        <v>0</v>
      </c>
      <c r="M41" s="954">
        <f t="shared" si="2"/>
        <v>0</v>
      </c>
      <c r="N41" s="954">
        <f t="shared" si="2"/>
        <v>0</v>
      </c>
      <c r="O41" s="954">
        <f t="shared" si="2"/>
        <v>0</v>
      </c>
      <c r="P41" s="954">
        <f t="shared" si="2"/>
        <v>0</v>
      </c>
      <c r="Q41" s="954">
        <f t="shared" si="2"/>
        <v>0</v>
      </c>
      <c r="R41" s="954">
        <f t="shared" si="2"/>
        <v>0</v>
      </c>
      <c r="S41" s="954">
        <f t="shared" si="2"/>
        <v>0</v>
      </c>
      <c r="T41" s="954">
        <f t="shared" si="2"/>
        <v>0</v>
      </c>
      <c r="U41" s="954">
        <f t="shared" si="2"/>
        <v>0</v>
      </c>
      <c r="V41" s="954">
        <f t="shared" si="2"/>
        <v>0</v>
      </c>
      <c r="W41" s="954">
        <f t="shared" si="2"/>
        <v>0</v>
      </c>
      <c r="X41" s="954">
        <f t="shared" si="2"/>
        <v>0</v>
      </c>
      <c r="Y41" s="954">
        <f t="shared" si="2"/>
        <v>0</v>
      </c>
      <c r="Z41" s="954">
        <f t="shared" si="2"/>
        <v>0</v>
      </c>
      <c r="AA41" s="954">
        <f t="shared" si="2"/>
        <v>0</v>
      </c>
      <c r="AB41" s="954">
        <f t="shared" si="2"/>
        <v>0</v>
      </c>
      <c r="AC41" s="954">
        <f t="shared" si="2"/>
        <v>0</v>
      </c>
      <c r="AD41" s="954">
        <f>SUM(AD10:AD40)</f>
        <v>0</v>
      </c>
      <c r="AE41" s="954">
        <f>SUM(AE10:AE40)</f>
        <v>0</v>
      </c>
      <c r="AF41" s="954">
        <f>SUM(AF10:AF40)</f>
        <v>0</v>
      </c>
      <c r="AG41" s="955">
        <f>SUM(AG10:AG40)</f>
        <v>0</v>
      </c>
      <c r="AH41" s="956">
        <f>SUM(AH10:AH40)</f>
        <v>0</v>
      </c>
    </row>
    <row r="42" spans="1:79" s="406" customFormat="1" ht="40.35" customHeight="1">
      <c r="A42" s="426">
        <v>33</v>
      </c>
      <c r="B42" s="427" t="s">
        <v>1564</v>
      </c>
      <c r="C42" s="415"/>
      <c r="D42" s="413"/>
      <c r="E42" s="413"/>
      <c r="F42" s="413"/>
      <c r="G42" s="416"/>
      <c r="H42" s="413"/>
      <c r="I42" s="413"/>
      <c r="J42" s="413"/>
      <c r="K42" s="413"/>
      <c r="L42" s="413"/>
      <c r="M42" s="413"/>
      <c r="N42" s="413"/>
      <c r="O42" s="414"/>
      <c r="P42" s="413"/>
      <c r="Q42" s="414"/>
      <c r="R42" s="413"/>
      <c r="S42" s="414"/>
      <c r="T42" s="414"/>
      <c r="U42" s="414"/>
      <c r="V42" s="413"/>
      <c r="W42" s="414"/>
      <c r="X42" s="414"/>
      <c r="Y42" s="414"/>
      <c r="Z42" s="413"/>
      <c r="AA42" s="414"/>
      <c r="AB42" s="413"/>
      <c r="AC42" s="414"/>
      <c r="AD42" s="414"/>
      <c r="AE42" s="413"/>
      <c r="AF42" s="456"/>
      <c r="AG42" s="416"/>
      <c r="AH42" s="423">
        <f>SUM(C42:AG42)</f>
        <v>0</v>
      </c>
    </row>
    <row r="43" spans="1:79" s="406" customFormat="1" ht="40.35" customHeight="1">
      <c r="A43" s="426">
        <v>34</v>
      </c>
      <c r="B43" s="427" t="s">
        <v>1565</v>
      </c>
      <c r="C43" s="408"/>
      <c r="D43" s="409"/>
      <c r="E43" s="409"/>
      <c r="F43" s="409"/>
      <c r="G43" s="409"/>
      <c r="H43" s="409"/>
      <c r="I43" s="409"/>
      <c r="J43" s="409"/>
      <c r="K43" s="409"/>
      <c r="L43" s="409"/>
      <c r="M43" s="409"/>
      <c r="N43" s="409"/>
      <c r="O43" s="410"/>
      <c r="P43" s="409"/>
      <c r="Q43" s="410"/>
      <c r="R43" s="409"/>
      <c r="S43" s="410"/>
      <c r="T43" s="410"/>
      <c r="U43" s="410"/>
      <c r="V43" s="409"/>
      <c r="W43" s="410"/>
      <c r="X43" s="410"/>
      <c r="Y43" s="410"/>
      <c r="Z43" s="409"/>
      <c r="AA43" s="410"/>
      <c r="AB43" s="409"/>
      <c r="AC43" s="410"/>
      <c r="AD43" s="443"/>
      <c r="AE43" s="496"/>
      <c r="AF43" s="457"/>
      <c r="AG43" s="455"/>
      <c r="AH43" s="411"/>
    </row>
    <row r="44" spans="1:79" s="406" customFormat="1" ht="40.35" customHeight="1">
      <c r="A44" s="426">
        <v>35</v>
      </c>
      <c r="B44" s="428" t="s">
        <v>1566</v>
      </c>
      <c r="C44" s="415"/>
      <c r="D44" s="413"/>
      <c r="E44" s="413"/>
      <c r="F44" s="413"/>
      <c r="G44" s="416"/>
      <c r="H44" s="413"/>
      <c r="I44" s="413"/>
      <c r="J44" s="413"/>
      <c r="K44" s="413"/>
      <c r="L44" s="413"/>
      <c r="M44" s="413"/>
      <c r="N44" s="413"/>
      <c r="O44" s="414"/>
      <c r="P44" s="413"/>
      <c r="Q44" s="414"/>
      <c r="R44" s="413"/>
      <c r="S44" s="414"/>
      <c r="T44" s="414"/>
      <c r="U44" s="414"/>
      <c r="V44" s="413"/>
      <c r="W44" s="414"/>
      <c r="X44" s="414"/>
      <c r="Y44" s="414"/>
      <c r="Z44" s="413"/>
      <c r="AA44" s="414"/>
      <c r="AB44" s="413"/>
      <c r="AC44" s="414"/>
      <c r="AD44" s="414"/>
      <c r="AE44" s="413"/>
      <c r="AF44" s="456"/>
      <c r="AG44" s="416"/>
      <c r="AH44" s="419">
        <f>SUM(C44:AG44)</f>
        <v>0</v>
      </c>
    </row>
    <row r="45" spans="1:79" s="406" customFormat="1" ht="53.85" customHeight="1">
      <c r="A45" s="426">
        <v>36</v>
      </c>
      <c r="B45" s="429" t="s">
        <v>1567</v>
      </c>
      <c r="C45" s="417">
        <f>SUM(C41:C44)</f>
        <v>0</v>
      </c>
      <c r="D45" s="417">
        <f>SUM(D41:D44)</f>
        <v>0</v>
      </c>
      <c r="E45" s="418">
        <f t="shared" ref="E45:AB45" si="3">SUM(E41:E44)</f>
        <v>0</v>
      </c>
      <c r="F45" s="418">
        <f>SUM(F41:F44)</f>
        <v>0</v>
      </c>
      <c r="G45" s="418">
        <f t="shared" si="3"/>
        <v>0</v>
      </c>
      <c r="H45" s="418">
        <f t="shared" si="3"/>
        <v>0</v>
      </c>
      <c r="I45" s="418">
        <f t="shared" si="3"/>
        <v>0</v>
      </c>
      <c r="J45" s="418">
        <f t="shared" si="3"/>
        <v>0</v>
      </c>
      <c r="K45" s="418">
        <f t="shared" si="3"/>
        <v>0</v>
      </c>
      <c r="L45" s="418">
        <f t="shared" si="3"/>
        <v>0</v>
      </c>
      <c r="M45" s="418">
        <f t="shared" si="3"/>
        <v>0</v>
      </c>
      <c r="N45" s="418">
        <f t="shared" si="3"/>
        <v>0</v>
      </c>
      <c r="O45" s="418">
        <f t="shared" si="3"/>
        <v>0</v>
      </c>
      <c r="P45" s="418">
        <f t="shared" si="3"/>
        <v>0</v>
      </c>
      <c r="Q45" s="418">
        <f t="shared" si="3"/>
        <v>0</v>
      </c>
      <c r="R45" s="418">
        <f t="shared" si="3"/>
        <v>0</v>
      </c>
      <c r="S45" s="418">
        <f t="shared" si="3"/>
        <v>0</v>
      </c>
      <c r="T45" s="418">
        <f t="shared" si="3"/>
        <v>0</v>
      </c>
      <c r="U45" s="418">
        <f t="shared" si="3"/>
        <v>0</v>
      </c>
      <c r="V45" s="418">
        <f t="shared" si="3"/>
        <v>0</v>
      </c>
      <c r="W45" s="418">
        <f t="shared" si="3"/>
        <v>0</v>
      </c>
      <c r="X45" s="418">
        <f t="shared" si="3"/>
        <v>0</v>
      </c>
      <c r="Y45" s="418">
        <f t="shared" si="3"/>
        <v>0</v>
      </c>
      <c r="Z45" s="418">
        <f t="shared" si="3"/>
        <v>0</v>
      </c>
      <c r="AA45" s="418">
        <f t="shared" si="3"/>
        <v>0</v>
      </c>
      <c r="AB45" s="418">
        <f t="shared" si="3"/>
        <v>0</v>
      </c>
      <c r="AC45" s="418">
        <f t="shared" ref="AC45:AH45" si="4">SUM(AC41:AC44)</f>
        <v>0</v>
      </c>
      <c r="AD45" s="418">
        <f t="shared" si="4"/>
        <v>0</v>
      </c>
      <c r="AE45" s="418">
        <f t="shared" si="4"/>
        <v>0</v>
      </c>
      <c r="AF45" s="418">
        <f t="shared" si="4"/>
        <v>0</v>
      </c>
      <c r="AG45" s="420">
        <f t="shared" si="4"/>
        <v>0</v>
      </c>
      <c r="AH45" s="419">
        <f t="shared" si="4"/>
        <v>0</v>
      </c>
    </row>
    <row r="46" spans="1:79" s="406" customFormat="1" ht="53.25" customHeight="1">
      <c r="A46" s="426">
        <v>37</v>
      </c>
      <c r="B46" s="429" t="s">
        <v>1568</v>
      </c>
      <c r="C46" s="415"/>
      <c r="D46" s="413"/>
      <c r="E46" s="413"/>
      <c r="F46" s="413"/>
      <c r="G46" s="416"/>
      <c r="H46" s="413"/>
      <c r="I46" s="413"/>
      <c r="J46" s="413"/>
      <c r="K46" s="413"/>
      <c r="L46" s="413"/>
      <c r="M46" s="413"/>
      <c r="N46" s="413"/>
      <c r="O46" s="414"/>
      <c r="P46" s="413"/>
      <c r="Q46" s="414"/>
      <c r="R46" s="413"/>
      <c r="S46" s="414"/>
      <c r="T46" s="414"/>
      <c r="U46" s="414"/>
      <c r="V46" s="413"/>
      <c r="W46" s="414"/>
      <c r="X46" s="414"/>
      <c r="Y46" s="414"/>
      <c r="Z46" s="413"/>
      <c r="AA46" s="414"/>
      <c r="AB46" s="413"/>
      <c r="AC46" s="414"/>
      <c r="AD46" s="414"/>
      <c r="AE46" s="413"/>
      <c r="AF46" s="456"/>
      <c r="AG46" s="416"/>
      <c r="AH46" s="419">
        <f>SUM(C46:AG46)</f>
        <v>0</v>
      </c>
    </row>
    <row r="47" spans="1:79" s="406" customFormat="1" ht="40.35" customHeight="1" thickBot="1">
      <c r="A47" s="430">
        <v>38</v>
      </c>
      <c r="B47" s="431" t="s">
        <v>1569</v>
      </c>
      <c r="C47" s="421">
        <f>SUM(C45:C46)</f>
        <v>0</v>
      </c>
      <c r="D47" s="421">
        <f t="shared" ref="D47:AC47" si="5">SUM(D45:D46)</f>
        <v>0</v>
      </c>
      <c r="E47" s="421">
        <f t="shared" si="5"/>
        <v>0</v>
      </c>
      <c r="F47" s="421">
        <f t="shared" si="5"/>
        <v>0</v>
      </c>
      <c r="G47" s="421">
        <f t="shared" si="5"/>
        <v>0</v>
      </c>
      <c r="H47" s="421">
        <f t="shared" si="5"/>
        <v>0</v>
      </c>
      <c r="I47" s="421">
        <f t="shared" si="5"/>
        <v>0</v>
      </c>
      <c r="J47" s="421">
        <f t="shared" si="5"/>
        <v>0</v>
      </c>
      <c r="K47" s="421">
        <f t="shared" si="5"/>
        <v>0</v>
      </c>
      <c r="L47" s="421">
        <f t="shared" si="5"/>
        <v>0</v>
      </c>
      <c r="M47" s="421">
        <f t="shared" si="5"/>
        <v>0</v>
      </c>
      <c r="N47" s="421">
        <f t="shared" si="5"/>
        <v>0</v>
      </c>
      <c r="O47" s="421">
        <f t="shared" si="5"/>
        <v>0</v>
      </c>
      <c r="P47" s="421">
        <f t="shared" si="5"/>
        <v>0</v>
      </c>
      <c r="Q47" s="421">
        <f t="shared" si="5"/>
        <v>0</v>
      </c>
      <c r="R47" s="421">
        <f t="shared" si="5"/>
        <v>0</v>
      </c>
      <c r="S47" s="421">
        <f t="shared" si="5"/>
        <v>0</v>
      </c>
      <c r="T47" s="421">
        <f t="shared" si="5"/>
        <v>0</v>
      </c>
      <c r="U47" s="421">
        <f t="shared" si="5"/>
        <v>0</v>
      </c>
      <c r="V47" s="421">
        <f t="shared" si="5"/>
        <v>0</v>
      </c>
      <c r="W47" s="421">
        <f t="shared" si="5"/>
        <v>0</v>
      </c>
      <c r="X47" s="421">
        <f t="shared" si="5"/>
        <v>0</v>
      </c>
      <c r="Y47" s="421">
        <f t="shared" si="5"/>
        <v>0</v>
      </c>
      <c r="Z47" s="421">
        <f t="shared" si="5"/>
        <v>0</v>
      </c>
      <c r="AA47" s="421">
        <f t="shared" si="5"/>
        <v>0</v>
      </c>
      <c r="AB47" s="421">
        <f t="shared" si="5"/>
        <v>0</v>
      </c>
      <c r="AC47" s="421">
        <f t="shared" si="5"/>
        <v>0</v>
      </c>
      <c r="AD47" s="421">
        <f>SUM(AD45:AD46)</f>
        <v>0</v>
      </c>
      <c r="AE47" s="421">
        <f>SUM(AE45:AE46)</f>
        <v>0</v>
      </c>
      <c r="AF47" s="421">
        <f>SUM(AF45:AF46)</f>
        <v>0</v>
      </c>
      <c r="AG47" s="439">
        <f>SUM(AG45:AG46)</f>
        <v>0</v>
      </c>
      <c r="AH47" s="422">
        <f>SUM(AH45:AH46)</f>
        <v>0</v>
      </c>
    </row>
    <row r="48" spans="1:79">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row>
    <row r="49" spans="33:79">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row>
    <row r="50" spans="33:79">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row>
    <row r="51" spans="33:79">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row>
    <row r="52" spans="33:79">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row>
    <row r="53" spans="33:79">
      <c r="AG53" s="404"/>
      <c r="AH53" s="404"/>
      <c r="AI53" s="404"/>
      <c r="AJ53" s="404"/>
      <c r="AK53" s="404"/>
      <c r="AL53" s="404"/>
      <c r="AM53" s="404"/>
      <c r="AN53" s="404"/>
      <c r="AO53" s="404"/>
      <c r="AP53" s="404"/>
      <c r="AQ53" s="404"/>
      <c r="AR53" s="404"/>
      <c r="AS53" s="404"/>
      <c r="AT53" s="404"/>
      <c r="AU53" s="404"/>
      <c r="AV53" s="404"/>
      <c r="AW53" s="404"/>
      <c r="AX53" s="404"/>
      <c r="AY53" s="404"/>
      <c r="AZ53" s="404"/>
      <c r="BA53" s="404"/>
      <c r="BB53" s="404"/>
      <c r="BC53" s="404"/>
      <c r="BD53" s="404"/>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row>
    <row r="54" spans="33:79">
      <c r="AG54" s="404"/>
      <c r="AH54" s="404"/>
      <c r="AI54" s="404"/>
      <c r="AJ54" s="404"/>
      <c r="AK54" s="404"/>
      <c r="AL54" s="404"/>
      <c r="AM54" s="404"/>
      <c r="AN54" s="404"/>
      <c r="AO54" s="404"/>
      <c r="AP54" s="404"/>
      <c r="AQ54" s="404"/>
      <c r="AR54" s="404"/>
      <c r="AS54" s="404"/>
      <c r="AT54" s="404"/>
      <c r="AU54" s="404"/>
      <c r="AV54" s="404"/>
      <c r="AW54" s="404"/>
      <c r="AX54" s="404"/>
      <c r="AY54" s="404"/>
      <c r="AZ54" s="404"/>
      <c r="BA54" s="404"/>
      <c r="BB54" s="404"/>
      <c r="BC54" s="404"/>
      <c r="BD54" s="404"/>
      <c r="BE54" s="404"/>
      <c r="BF54" s="404"/>
      <c r="BG54" s="404"/>
      <c r="BH54" s="404"/>
      <c r="BI54" s="404"/>
      <c r="BJ54" s="404"/>
      <c r="BK54" s="404"/>
      <c r="BL54" s="404"/>
      <c r="BM54" s="404"/>
      <c r="BN54" s="404"/>
      <c r="BO54" s="404"/>
      <c r="BP54" s="404"/>
      <c r="BQ54" s="404"/>
      <c r="BR54" s="404"/>
      <c r="BS54" s="404"/>
      <c r="BT54" s="404"/>
      <c r="BU54" s="404"/>
      <c r="BV54" s="404"/>
      <c r="BW54" s="404"/>
      <c r="BX54" s="404"/>
      <c r="BY54" s="404"/>
      <c r="BZ54" s="404"/>
      <c r="CA54" s="404"/>
    </row>
    <row r="55" spans="33:79">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row>
    <row r="56" spans="33:79">
      <c r="AG56" s="404"/>
      <c r="AH56" s="404"/>
      <c r="AI56" s="404"/>
      <c r="AJ56" s="404"/>
      <c r="AK56" s="404"/>
      <c r="AL56" s="404"/>
      <c r="AM56" s="404"/>
      <c r="AN56" s="404"/>
      <c r="AO56" s="404"/>
      <c r="AP56" s="404"/>
      <c r="AQ56" s="404"/>
      <c r="AR56" s="404"/>
      <c r="AS56" s="404"/>
      <c r="AT56" s="404"/>
      <c r="AU56" s="404"/>
      <c r="AV56" s="404"/>
      <c r="AW56" s="404"/>
      <c r="AX56" s="404"/>
      <c r="AY56" s="404"/>
      <c r="AZ56" s="404"/>
      <c r="BA56" s="404"/>
      <c r="BB56" s="404"/>
      <c r="BC56" s="404"/>
      <c r="BD56" s="404"/>
      <c r="BE56" s="404"/>
      <c r="BF56" s="404"/>
      <c r="BG56" s="404"/>
      <c r="BH56" s="404"/>
      <c r="BI56" s="404"/>
      <c r="BJ56" s="404"/>
      <c r="BK56" s="404"/>
      <c r="BL56" s="404"/>
      <c r="BM56" s="404"/>
      <c r="BN56" s="404"/>
      <c r="BO56" s="404"/>
      <c r="BP56" s="404"/>
      <c r="BQ56" s="404"/>
      <c r="BR56" s="404"/>
      <c r="BS56" s="404"/>
      <c r="BT56" s="404"/>
      <c r="BU56" s="404"/>
      <c r="BV56" s="404"/>
      <c r="BW56" s="404"/>
      <c r="BX56" s="404"/>
      <c r="BY56" s="404"/>
      <c r="BZ56" s="404"/>
      <c r="CA56" s="404"/>
    </row>
    <row r="57" spans="33:79">
      <c r="AG57" s="404"/>
      <c r="AH57" s="404"/>
      <c r="AI57" s="404"/>
      <c r="AJ57" s="404"/>
      <c r="AK57" s="404"/>
      <c r="AL57" s="404"/>
      <c r="AM57" s="404"/>
      <c r="AN57" s="404"/>
      <c r="AO57" s="404"/>
      <c r="AP57" s="404"/>
      <c r="AQ57" s="404"/>
      <c r="AR57" s="404"/>
      <c r="AS57" s="404"/>
      <c r="AT57" s="404"/>
      <c r="AU57" s="404"/>
      <c r="AV57" s="404"/>
      <c r="AW57" s="404"/>
      <c r="AX57" s="404"/>
      <c r="AY57" s="404"/>
      <c r="AZ57" s="404"/>
      <c r="BA57" s="404"/>
      <c r="BB57" s="404"/>
      <c r="BC57" s="404"/>
      <c r="BD57" s="404"/>
      <c r="BE57" s="404"/>
      <c r="BF57" s="404"/>
      <c r="BG57" s="404"/>
      <c r="BH57" s="404"/>
      <c r="BI57" s="404"/>
      <c r="BJ57" s="404"/>
      <c r="BK57" s="404"/>
      <c r="BL57" s="404"/>
      <c r="BM57" s="404"/>
      <c r="BN57" s="404"/>
      <c r="BO57" s="404"/>
      <c r="BP57" s="404"/>
      <c r="BQ57" s="404"/>
      <c r="BR57" s="404"/>
      <c r="BS57" s="404"/>
      <c r="BT57" s="404"/>
      <c r="BU57" s="404"/>
      <c r="BV57" s="404"/>
      <c r="BW57" s="404"/>
      <c r="BX57" s="404"/>
      <c r="BY57" s="404"/>
      <c r="BZ57" s="404"/>
      <c r="CA57" s="404"/>
    </row>
    <row r="58" spans="33:79">
      <c r="AG58" s="404"/>
      <c r="AH58" s="404"/>
      <c r="AI58" s="404"/>
      <c r="AJ58" s="404"/>
      <c r="AK58" s="404"/>
      <c r="AL58" s="404"/>
      <c r="AM58" s="404"/>
      <c r="AN58" s="404"/>
      <c r="AO58" s="404"/>
      <c r="AP58" s="404"/>
      <c r="AQ58" s="404"/>
      <c r="AR58" s="404"/>
      <c r="AS58" s="404"/>
      <c r="AT58" s="404"/>
      <c r="AU58" s="404"/>
      <c r="AV58" s="404"/>
      <c r="AW58" s="404"/>
      <c r="AX58" s="404"/>
      <c r="AY58" s="404"/>
      <c r="AZ58" s="404"/>
      <c r="BA58" s="404"/>
      <c r="BB58" s="404"/>
      <c r="BC58" s="404"/>
      <c r="BD58" s="404"/>
      <c r="BE58" s="404"/>
      <c r="BF58" s="404"/>
      <c r="BG58" s="404"/>
      <c r="BH58" s="404"/>
      <c r="BI58" s="404"/>
      <c r="BJ58" s="404"/>
      <c r="BK58" s="404"/>
      <c r="BL58" s="404"/>
      <c r="BM58" s="404"/>
      <c r="BN58" s="404"/>
      <c r="BO58" s="404"/>
      <c r="BP58" s="404"/>
      <c r="BQ58" s="404"/>
      <c r="BR58" s="404"/>
      <c r="BS58" s="404"/>
      <c r="BT58" s="404"/>
      <c r="BU58" s="404"/>
      <c r="BV58" s="404"/>
      <c r="BW58" s="404"/>
      <c r="BX58" s="404"/>
      <c r="BY58" s="404"/>
      <c r="BZ58" s="404"/>
      <c r="CA58" s="404"/>
    </row>
    <row r="59" spans="33:79">
      <c r="AG59" s="404"/>
      <c r="AH59" s="404"/>
      <c r="AI59" s="404"/>
      <c r="AJ59" s="404"/>
      <c r="AK59" s="404"/>
      <c r="AL59" s="404"/>
      <c r="AM59" s="404"/>
      <c r="AN59" s="404"/>
      <c r="AO59" s="404"/>
      <c r="AP59" s="404"/>
      <c r="AQ59" s="404"/>
      <c r="AR59" s="404"/>
      <c r="AS59" s="404"/>
      <c r="AT59" s="404"/>
      <c r="AU59" s="404"/>
      <c r="AV59" s="404"/>
      <c r="AW59" s="404"/>
      <c r="AX59" s="404"/>
      <c r="AY59" s="404"/>
      <c r="AZ59" s="404"/>
      <c r="BA59" s="404"/>
      <c r="BB59" s="404"/>
      <c r="BC59" s="404"/>
      <c r="BD59" s="404"/>
      <c r="BE59" s="404"/>
      <c r="BF59" s="404"/>
      <c r="BG59" s="404"/>
      <c r="BH59" s="404"/>
      <c r="BI59" s="404"/>
      <c r="BJ59" s="404"/>
      <c r="BK59" s="404"/>
      <c r="BL59" s="404"/>
      <c r="BM59" s="404"/>
      <c r="BN59" s="404"/>
      <c r="BO59" s="404"/>
      <c r="BP59" s="404"/>
      <c r="BQ59" s="404"/>
      <c r="BR59" s="404"/>
      <c r="BS59" s="404"/>
      <c r="BT59" s="404"/>
      <c r="BU59" s="404"/>
      <c r="BV59" s="404"/>
      <c r="BW59" s="404"/>
      <c r="BX59" s="404"/>
      <c r="BY59" s="404"/>
      <c r="BZ59" s="404"/>
      <c r="CA59" s="404"/>
    </row>
    <row r="60" spans="33:79">
      <c r="AG60" s="404"/>
      <c r="AH60" s="404"/>
      <c r="AI60" s="404"/>
      <c r="AJ60" s="404"/>
      <c r="AK60" s="404"/>
      <c r="AL60" s="404"/>
      <c r="AM60" s="404"/>
      <c r="AN60" s="404"/>
      <c r="AO60" s="404"/>
      <c r="AP60" s="404"/>
      <c r="AQ60" s="404"/>
      <c r="AR60" s="404"/>
      <c r="AS60" s="404"/>
      <c r="AT60" s="404"/>
      <c r="AU60" s="404"/>
      <c r="AV60" s="404"/>
      <c r="AW60" s="404"/>
      <c r="AX60" s="404"/>
      <c r="AY60" s="404"/>
      <c r="AZ60" s="404"/>
      <c r="BA60" s="404"/>
      <c r="BB60" s="404"/>
      <c r="BC60" s="404"/>
      <c r="BD60" s="404"/>
      <c r="BE60" s="404"/>
      <c r="BF60" s="404"/>
      <c r="BG60" s="404"/>
      <c r="BH60" s="404"/>
      <c r="BI60" s="404"/>
      <c r="BJ60" s="404"/>
      <c r="BK60" s="404"/>
      <c r="BL60" s="404"/>
      <c r="BM60" s="404"/>
      <c r="BN60" s="404"/>
      <c r="BO60" s="404"/>
      <c r="BP60" s="404"/>
      <c r="BQ60" s="404"/>
      <c r="BR60" s="404"/>
      <c r="BS60" s="404"/>
      <c r="BT60" s="404"/>
      <c r="BU60" s="404"/>
      <c r="BV60" s="404"/>
      <c r="BW60" s="404"/>
      <c r="BX60" s="404"/>
      <c r="BY60" s="404"/>
      <c r="BZ60" s="404"/>
      <c r="CA60" s="404"/>
    </row>
    <row r="61" spans="33:79">
      <c r="AG61" s="404"/>
      <c r="AH61" s="404"/>
      <c r="AI61" s="404"/>
      <c r="AJ61" s="404"/>
      <c r="AK61" s="404"/>
      <c r="AL61" s="404"/>
      <c r="AM61" s="404"/>
      <c r="AN61" s="404"/>
      <c r="AO61" s="404"/>
      <c r="AP61" s="404"/>
      <c r="AQ61" s="404"/>
      <c r="AR61" s="404"/>
      <c r="AS61" s="404"/>
      <c r="AT61" s="404"/>
      <c r="AU61" s="404"/>
      <c r="AV61" s="404"/>
      <c r="AW61" s="404"/>
      <c r="AX61" s="404"/>
      <c r="AY61" s="404"/>
      <c r="AZ61" s="404"/>
      <c r="BA61" s="404"/>
      <c r="BB61" s="404"/>
      <c r="BC61" s="404"/>
      <c r="BD61" s="404"/>
      <c r="BE61" s="404"/>
      <c r="BF61" s="404"/>
      <c r="BG61" s="404"/>
      <c r="BH61" s="404"/>
      <c r="BI61" s="404"/>
      <c r="BJ61" s="404"/>
      <c r="BK61" s="404"/>
      <c r="BL61" s="404"/>
      <c r="BM61" s="404"/>
      <c r="BN61" s="404"/>
      <c r="BO61" s="404"/>
      <c r="BP61" s="404"/>
      <c r="BQ61" s="404"/>
      <c r="BR61" s="404"/>
      <c r="BS61" s="404"/>
      <c r="BT61" s="404"/>
      <c r="BU61" s="404"/>
      <c r="BV61" s="404"/>
      <c r="BW61" s="404"/>
      <c r="BX61" s="404"/>
      <c r="BY61" s="404"/>
      <c r="BZ61" s="404"/>
      <c r="CA61" s="404"/>
    </row>
  </sheetData>
  <sheetProtection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DJ61"/>
  <sheetViews>
    <sheetView zoomScale="60" zoomScaleNormal="60" workbookViewId="0">
      <selection activeCell="G46" sqref="G46"/>
    </sheetView>
  </sheetViews>
  <sheetFormatPr defaultColWidth="8" defaultRowHeight="12.6"/>
  <cols>
    <col min="1" max="1" width="6.5703125" style="403" bestFit="1" customWidth="1"/>
    <col min="2" max="2" width="24.5703125" style="412" customWidth="1"/>
    <col min="3" max="3" width="16.5703125" style="412" customWidth="1"/>
    <col min="4" max="28" width="16.5703125" style="402" customWidth="1"/>
    <col min="29" max="32" width="16.5703125" style="403" customWidth="1"/>
    <col min="33" max="33" width="23.42578125" style="405" bestFit="1" customWidth="1"/>
    <col min="34" max="34" width="16.5703125" style="405" customWidth="1"/>
    <col min="35" max="16384" width="8" style="405"/>
  </cols>
  <sheetData>
    <row r="1" spans="1:114" ht="15.6">
      <c r="A1" s="377" t="s">
        <v>1572</v>
      </c>
      <c r="B1" s="400"/>
      <c r="C1" s="401"/>
      <c r="D1" s="380"/>
      <c r="E1" s="401"/>
      <c r="F1" s="401"/>
      <c r="AB1" s="403"/>
      <c r="AC1" s="404"/>
      <c r="AD1" s="404"/>
      <c r="AE1" s="404"/>
      <c r="AF1" s="404"/>
      <c r="AG1" s="404"/>
      <c r="AH1" s="404"/>
      <c r="AI1" s="404"/>
      <c r="AJ1" s="404"/>
      <c r="AK1" s="404"/>
      <c r="AL1" s="404"/>
      <c r="AM1" s="404"/>
      <c r="AN1" s="404"/>
      <c r="AO1" s="404"/>
      <c r="AP1" s="404"/>
      <c r="AQ1" s="404"/>
      <c r="AR1" s="404"/>
      <c r="AS1" s="404"/>
      <c r="AT1" s="404"/>
      <c r="AU1" s="404"/>
      <c r="AV1" s="404"/>
      <c r="AW1" s="404"/>
      <c r="AX1" s="404"/>
      <c r="AY1" s="404"/>
      <c r="AZ1" s="404"/>
      <c r="BA1" s="404"/>
      <c r="BB1" s="404"/>
      <c r="BC1" s="404"/>
      <c r="BD1" s="404"/>
      <c r="BE1" s="404"/>
      <c r="BF1" s="404"/>
      <c r="BG1" s="404"/>
      <c r="BH1" s="404"/>
      <c r="BI1" s="404"/>
      <c r="BJ1" s="404"/>
      <c r="BK1" s="404"/>
      <c r="BL1" s="404"/>
      <c r="BM1" s="404"/>
      <c r="BN1" s="404"/>
      <c r="BO1" s="404"/>
      <c r="BP1" s="404"/>
      <c r="BQ1" s="404"/>
      <c r="BR1" s="404"/>
      <c r="BS1" s="404"/>
      <c r="BT1" s="404"/>
      <c r="BU1" s="404"/>
      <c r="BV1" s="404"/>
      <c r="BW1" s="404"/>
      <c r="BX1" s="404"/>
      <c r="BY1" s="404"/>
      <c r="BZ1" s="404"/>
      <c r="CA1" s="404"/>
      <c r="CB1" s="404"/>
      <c r="CC1" s="404"/>
      <c r="CD1" s="404"/>
      <c r="CE1" s="404"/>
      <c r="CF1" s="404"/>
      <c r="CG1" s="404"/>
      <c r="CH1" s="404"/>
      <c r="CI1" s="404"/>
      <c r="CJ1" s="404"/>
      <c r="CK1" s="404"/>
      <c r="CL1" s="404"/>
      <c r="CM1" s="404"/>
      <c r="CN1" s="404"/>
      <c r="CO1" s="404"/>
      <c r="CP1" s="404"/>
      <c r="CQ1" s="404"/>
      <c r="CR1" s="404"/>
      <c r="CS1" s="404"/>
      <c r="CT1" s="404"/>
      <c r="CU1" s="404"/>
      <c r="CV1" s="404"/>
      <c r="CW1" s="404"/>
      <c r="CX1" s="404"/>
      <c r="CY1" s="404"/>
      <c r="CZ1" s="404"/>
      <c r="DA1" s="404"/>
      <c r="DB1" s="404"/>
      <c r="DC1" s="404"/>
      <c r="DD1" s="404"/>
      <c r="DE1" s="404"/>
      <c r="DF1" s="404"/>
      <c r="DG1" s="404"/>
      <c r="DH1" s="404"/>
      <c r="DI1" s="404"/>
      <c r="DJ1" s="404"/>
    </row>
    <row r="2" spans="1:114" ht="12.95">
      <c r="A2" s="164" t="s">
        <v>1353</v>
      </c>
      <c r="B2" s="164"/>
      <c r="C2" s="352" t="str">
        <f>'Schedule 2_Balance Sheet'!C2</f>
        <v>Tufts Health Public Plan, Inc.</v>
      </c>
      <c r="D2" s="353"/>
      <c r="E2" s="353"/>
      <c r="F2" s="354"/>
      <c r="AB2" s="403"/>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c r="BZ2" s="404"/>
      <c r="CA2" s="404"/>
      <c r="CB2" s="404"/>
      <c r="CC2" s="404"/>
      <c r="CD2" s="404"/>
      <c r="CE2" s="404"/>
      <c r="CF2" s="404"/>
      <c r="CG2" s="404"/>
      <c r="CH2" s="404"/>
      <c r="CI2" s="404"/>
      <c r="CJ2" s="404"/>
      <c r="CK2" s="404"/>
      <c r="CL2" s="404"/>
      <c r="CM2" s="404"/>
      <c r="CN2" s="404"/>
      <c r="CO2" s="404"/>
      <c r="CP2" s="404"/>
      <c r="CQ2" s="404"/>
      <c r="CR2" s="404"/>
      <c r="CS2" s="404"/>
      <c r="CT2" s="404"/>
      <c r="CU2" s="404"/>
      <c r="CV2" s="404"/>
      <c r="CW2" s="404"/>
      <c r="CX2" s="404"/>
      <c r="CY2" s="404"/>
      <c r="CZ2" s="404"/>
      <c r="DA2" s="404"/>
      <c r="DB2" s="404"/>
      <c r="DC2" s="404"/>
      <c r="DD2" s="404"/>
      <c r="DE2" s="404"/>
      <c r="DF2" s="404"/>
      <c r="DG2" s="404"/>
      <c r="DH2" s="404"/>
      <c r="DI2" s="404"/>
      <c r="DJ2" s="404"/>
    </row>
    <row r="3" spans="1:114" ht="12.95">
      <c r="A3" s="164" t="s">
        <v>1338</v>
      </c>
      <c r="B3" s="164"/>
      <c r="C3" s="449" t="str">
        <f>'Schedule 2_Balance Sheet'!C3</f>
        <v>01/01/2023 to 12/31/2023</v>
      </c>
      <c r="D3" s="450"/>
      <c r="E3" s="450"/>
      <c r="F3" s="451"/>
      <c r="AB3" s="403"/>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row>
    <row r="4" spans="1:114" ht="12.95">
      <c r="A4" s="164" t="s">
        <v>1356</v>
      </c>
      <c r="B4" s="164"/>
      <c r="C4" s="355">
        <f>'Schedule 2_Balance Sheet'!C4</f>
        <v>45382</v>
      </c>
      <c r="D4" s="353"/>
      <c r="E4" s="353"/>
      <c r="F4" s="354"/>
      <c r="AB4" s="403"/>
      <c r="AC4" s="404"/>
      <c r="AD4" s="404"/>
      <c r="AE4" s="404"/>
      <c r="AF4" s="404"/>
      <c r="AG4" s="404"/>
      <c r="AH4" s="404"/>
      <c r="AI4" s="404"/>
      <c r="AJ4" s="404"/>
      <c r="AK4" s="404"/>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4"/>
      <c r="BJ4" s="404"/>
      <c r="BK4" s="404"/>
      <c r="BL4" s="404"/>
      <c r="BM4" s="404"/>
      <c r="BN4" s="404"/>
      <c r="BO4" s="404"/>
      <c r="BP4" s="404"/>
      <c r="BQ4" s="404"/>
      <c r="BR4" s="404"/>
      <c r="BS4" s="404"/>
      <c r="BT4" s="404"/>
      <c r="BU4" s="404"/>
      <c r="BV4" s="404"/>
      <c r="BW4" s="404"/>
      <c r="BX4" s="404"/>
      <c r="BY4" s="404"/>
      <c r="BZ4" s="404"/>
      <c r="CA4" s="404"/>
      <c r="CB4" s="404"/>
      <c r="CC4" s="404"/>
      <c r="CD4" s="404"/>
      <c r="CE4" s="404"/>
      <c r="CF4" s="404"/>
      <c r="CG4" s="404"/>
      <c r="CH4" s="404"/>
      <c r="CI4" s="404"/>
      <c r="CJ4" s="404"/>
      <c r="CK4" s="404"/>
      <c r="CL4" s="404"/>
      <c r="CM4" s="404"/>
      <c r="CN4" s="404"/>
      <c r="CO4" s="404"/>
      <c r="CP4" s="404"/>
      <c r="CQ4" s="404"/>
      <c r="CR4" s="404"/>
      <c r="CS4" s="404"/>
      <c r="CT4" s="404"/>
      <c r="CU4" s="404"/>
      <c r="CV4" s="404"/>
      <c r="CW4" s="404"/>
      <c r="CX4" s="404"/>
      <c r="CY4" s="404"/>
      <c r="CZ4" s="404"/>
      <c r="DA4" s="404"/>
      <c r="DB4" s="404"/>
      <c r="DC4" s="404"/>
      <c r="DD4" s="404"/>
      <c r="DE4" s="404"/>
      <c r="DF4" s="404"/>
      <c r="DG4" s="404"/>
      <c r="DH4" s="404"/>
      <c r="DI4" s="404"/>
      <c r="DJ4" s="404"/>
    </row>
    <row r="5" spans="1:114" ht="12.95">
      <c r="A5" s="164" t="s">
        <v>1357</v>
      </c>
      <c r="B5" s="164"/>
      <c r="C5" s="352" t="str">
        <f>'Schedule 2_Balance Sheet'!C5</f>
        <v>Jeffrey Muehlberg</v>
      </c>
      <c r="D5" s="353"/>
      <c r="E5" s="353"/>
      <c r="F5" s="354"/>
      <c r="AB5" s="403"/>
      <c r="AC5" s="404"/>
      <c r="AD5" s="404"/>
      <c r="AE5" s="404"/>
      <c r="AF5" s="404"/>
      <c r="AG5" s="404"/>
      <c r="AH5" s="404"/>
      <c r="AI5" s="404"/>
      <c r="AJ5" s="404"/>
      <c r="AK5" s="404"/>
      <c r="AL5" s="404"/>
      <c r="AM5" s="404"/>
      <c r="AN5" s="404"/>
      <c r="AO5" s="404"/>
      <c r="AP5" s="404"/>
      <c r="AQ5" s="404"/>
      <c r="AR5" s="404"/>
      <c r="AS5" s="404"/>
      <c r="AT5" s="404"/>
      <c r="AU5" s="404"/>
      <c r="AV5" s="404"/>
      <c r="AW5" s="404"/>
      <c r="AX5" s="404"/>
      <c r="AY5" s="404"/>
      <c r="AZ5" s="404"/>
      <c r="BA5" s="404"/>
      <c r="BB5" s="404"/>
      <c r="BC5" s="404"/>
      <c r="BD5" s="404"/>
      <c r="BE5" s="404"/>
      <c r="BF5" s="404"/>
      <c r="BG5" s="404"/>
      <c r="BH5" s="404"/>
      <c r="BI5" s="404"/>
      <c r="BJ5" s="404"/>
      <c r="BK5" s="404"/>
      <c r="BL5" s="404"/>
      <c r="BM5" s="404"/>
      <c r="BN5" s="404"/>
      <c r="BO5" s="404"/>
      <c r="BP5" s="404"/>
      <c r="BQ5" s="404"/>
      <c r="BR5" s="404"/>
      <c r="BS5" s="404"/>
      <c r="BT5" s="404"/>
      <c r="BU5" s="404"/>
      <c r="BV5" s="404"/>
      <c r="BW5" s="404"/>
      <c r="BX5" s="404"/>
      <c r="BY5" s="404"/>
      <c r="BZ5" s="404"/>
      <c r="CA5" s="404"/>
      <c r="CB5" s="404"/>
      <c r="CC5" s="404"/>
      <c r="CD5" s="404"/>
      <c r="CE5" s="404"/>
      <c r="CF5" s="404"/>
      <c r="CG5" s="404"/>
      <c r="CH5" s="404"/>
      <c r="CI5" s="404"/>
      <c r="CJ5" s="404"/>
      <c r="CK5" s="404"/>
      <c r="CL5" s="404"/>
      <c r="CM5" s="404"/>
      <c r="CN5" s="404"/>
      <c r="CO5" s="404"/>
      <c r="CP5" s="404"/>
      <c r="CQ5" s="404"/>
      <c r="CR5" s="404"/>
      <c r="CS5" s="404"/>
      <c r="CT5" s="404"/>
      <c r="CU5" s="404"/>
      <c r="CV5" s="404"/>
      <c r="CW5" s="404"/>
      <c r="CX5" s="404"/>
      <c r="CY5" s="404"/>
      <c r="CZ5" s="404"/>
      <c r="DA5" s="404"/>
      <c r="DB5" s="404"/>
      <c r="DC5" s="404"/>
      <c r="DD5" s="404"/>
      <c r="DE5" s="404"/>
      <c r="DF5" s="404"/>
      <c r="DG5" s="404"/>
      <c r="DH5" s="404"/>
      <c r="DI5" s="404"/>
      <c r="DJ5" s="404"/>
    </row>
    <row r="6" spans="1:114" ht="12.95">
      <c r="A6" s="164" t="s">
        <v>1341</v>
      </c>
      <c r="B6" s="164"/>
      <c r="C6" s="355">
        <f>'Schedule 2_Balance Sheet'!C6</f>
        <v>45412</v>
      </c>
      <c r="D6" s="353"/>
      <c r="E6" s="353"/>
      <c r="F6" s="354"/>
      <c r="AB6" s="403"/>
      <c r="AC6" s="404"/>
      <c r="AD6" s="404"/>
      <c r="AE6" s="404"/>
      <c r="AF6" s="404"/>
      <c r="AG6" s="404"/>
      <c r="AH6" s="404"/>
      <c r="AI6" s="404"/>
      <c r="AJ6" s="404"/>
      <c r="AK6" s="404"/>
      <c r="AL6" s="404"/>
      <c r="AM6" s="404"/>
      <c r="AN6" s="404"/>
      <c r="AO6" s="404"/>
      <c r="AP6" s="404"/>
      <c r="AQ6" s="404"/>
      <c r="AR6" s="404"/>
      <c r="AS6" s="404"/>
      <c r="AT6" s="404"/>
      <c r="AU6" s="404"/>
      <c r="AV6" s="404"/>
      <c r="AW6" s="404"/>
      <c r="AX6" s="404"/>
      <c r="AY6" s="404"/>
      <c r="AZ6" s="404"/>
      <c r="BA6" s="404"/>
      <c r="BB6" s="404"/>
      <c r="BC6" s="404"/>
      <c r="BD6" s="404"/>
      <c r="BE6" s="404"/>
      <c r="BF6" s="404"/>
      <c r="BG6" s="404"/>
      <c r="BH6" s="404"/>
      <c r="BI6" s="404"/>
      <c r="BJ6" s="404"/>
      <c r="BK6" s="404"/>
      <c r="BL6" s="404"/>
      <c r="BM6" s="404"/>
      <c r="BN6" s="404"/>
      <c r="BO6" s="404"/>
      <c r="BP6" s="404"/>
      <c r="BQ6" s="404"/>
      <c r="BR6" s="404"/>
      <c r="BS6" s="404"/>
      <c r="BT6" s="404"/>
      <c r="BU6" s="404"/>
      <c r="BV6" s="404"/>
      <c r="BW6" s="404"/>
      <c r="BX6" s="404"/>
      <c r="BY6" s="404"/>
      <c r="BZ6" s="404"/>
      <c r="CA6" s="404"/>
      <c r="CB6" s="404"/>
      <c r="CC6" s="404"/>
      <c r="CD6" s="404"/>
      <c r="CE6" s="404"/>
      <c r="CF6" s="404"/>
      <c r="CG6" s="404"/>
      <c r="CH6" s="404"/>
      <c r="CI6" s="404"/>
      <c r="CJ6" s="404"/>
      <c r="CK6" s="404"/>
      <c r="CL6" s="404"/>
      <c r="CM6" s="404"/>
      <c r="CN6" s="404"/>
      <c r="CO6" s="404"/>
      <c r="CP6" s="404"/>
      <c r="CQ6" s="404"/>
      <c r="CR6" s="404"/>
      <c r="CS6" s="404"/>
      <c r="CT6" s="404"/>
      <c r="CU6" s="404"/>
      <c r="CV6" s="404"/>
      <c r="CW6" s="404"/>
      <c r="CX6" s="404"/>
      <c r="CY6" s="404"/>
      <c r="CZ6" s="404"/>
      <c r="DA6" s="404"/>
      <c r="DB6" s="404"/>
      <c r="DC6" s="404"/>
      <c r="DD6" s="404"/>
      <c r="DE6" s="404"/>
      <c r="DF6" s="404"/>
      <c r="DG6" s="404"/>
      <c r="DH6" s="404"/>
      <c r="DI6" s="404"/>
      <c r="DJ6" s="404"/>
    </row>
    <row r="7" spans="1:114" ht="13.5" thickBot="1">
      <c r="A7" s="162" t="s">
        <v>1558</v>
      </c>
      <c r="B7" s="310"/>
      <c r="C7" s="310"/>
      <c r="D7" s="310"/>
      <c r="E7" s="310"/>
      <c r="F7" s="310"/>
      <c r="G7" s="310"/>
      <c r="H7" s="310"/>
      <c r="AB7" s="403"/>
      <c r="AC7" s="404"/>
      <c r="AD7" s="404"/>
      <c r="AE7" s="404"/>
      <c r="AF7" s="404"/>
      <c r="AG7" s="404"/>
      <c r="AH7" s="404"/>
      <c r="AI7" s="404"/>
      <c r="AJ7" s="404"/>
      <c r="AK7" s="404"/>
      <c r="AL7" s="404"/>
      <c r="AM7" s="404"/>
      <c r="AN7" s="404"/>
      <c r="AO7" s="404"/>
      <c r="AP7" s="404"/>
      <c r="AQ7" s="404"/>
      <c r="AR7" s="404"/>
      <c r="AS7" s="404"/>
      <c r="AT7" s="404"/>
      <c r="AU7" s="404"/>
      <c r="AV7" s="404"/>
      <c r="AW7" s="404"/>
      <c r="AX7" s="404"/>
      <c r="AY7" s="404"/>
      <c r="AZ7" s="404"/>
      <c r="BA7" s="404"/>
      <c r="BB7" s="404"/>
      <c r="BC7" s="404"/>
      <c r="BD7" s="404"/>
      <c r="BE7" s="404"/>
      <c r="BF7" s="404"/>
      <c r="BG7" s="404"/>
      <c r="BH7" s="404"/>
      <c r="BI7" s="404"/>
      <c r="BJ7" s="404"/>
      <c r="BK7" s="404"/>
      <c r="BL7" s="404"/>
      <c r="BM7" s="404"/>
      <c r="BN7" s="404"/>
      <c r="BO7" s="404"/>
      <c r="BP7" s="404"/>
      <c r="BQ7" s="404"/>
      <c r="BR7" s="404"/>
      <c r="BS7" s="404"/>
      <c r="BT7" s="404"/>
      <c r="BU7" s="404"/>
      <c r="BV7" s="404"/>
      <c r="BW7" s="404"/>
      <c r="BX7" s="404"/>
      <c r="BY7" s="404"/>
      <c r="BZ7" s="404"/>
      <c r="CA7" s="404"/>
      <c r="CB7" s="404"/>
      <c r="CC7" s="404"/>
      <c r="CD7" s="404"/>
      <c r="CE7" s="404"/>
      <c r="CF7" s="404"/>
      <c r="CG7" s="404"/>
      <c r="CH7" s="404"/>
      <c r="CI7" s="404"/>
      <c r="CJ7" s="404"/>
      <c r="CK7" s="404"/>
      <c r="CL7" s="404"/>
      <c r="CM7" s="404"/>
      <c r="CN7" s="404"/>
      <c r="CO7" s="404"/>
      <c r="CP7" s="404"/>
      <c r="CQ7" s="404"/>
      <c r="CR7" s="404"/>
      <c r="CS7" s="404"/>
      <c r="CT7" s="404"/>
      <c r="CU7" s="404"/>
      <c r="CV7" s="404"/>
      <c r="CW7" s="404"/>
      <c r="CX7" s="404"/>
      <c r="CY7" s="404"/>
      <c r="CZ7" s="404"/>
      <c r="DA7" s="404"/>
      <c r="DB7" s="404"/>
      <c r="DC7" s="404"/>
      <c r="DD7" s="404"/>
      <c r="DE7" s="404"/>
      <c r="DF7" s="404"/>
      <c r="DG7" s="404"/>
      <c r="DH7" s="404"/>
      <c r="DI7" s="404"/>
      <c r="DJ7" s="404"/>
    </row>
    <row r="8" spans="1:114" s="406" customFormat="1" ht="16.5" customHeight="1" thickBot="1">
      <c r="A8" s="935"/>
      <c r="B8" s="936"/>
      <c r="C8" s="937" t="s">
        <v>1559</v>
      </c>
      <c r="D8" s="937"/>
      <c r="E8" s="938"/>
      <c r="F8" s="938"/>
      <c r="G8" s="938"/>
      <c r="H8" s="937"/>
      <c r="I8" s="937"/>
      <c r="J8" s="938"/>
      <c r="K8" s="938"/>
      <c r="L8" s="939"/>
      <c r="M8" s="937" t="s">
        <v>1559</v>
      </c>
      <c r="N8" s="937"/>
      <c r="O8" s="938"/>
      <c r="P8" s="939"/>
      <c r="Q8" s="938"/>
      <c r="R8" s="937"/>
      <c r="S8" s="937"/>
      <c r="T8" s="938"/>
      <c r="U8" s="938"/>
      <c r="V8" s="939"/>
      <c r="W8" s="937" t="s">
        <v>1559</v>
      </c>
      <c r="X8" s="937"/>
      <c r="Y8" s="938"/>
      <c r="Z8" s="938"/>
      <c r="AA8" s="938"/>
      <c r="AB8" s="940"/>
      <c r="AC8" s="937"/>
      <c r="AD8" s="937"/>
      <c r="AE8" s="937"/>
      <c r="AF8" s="937"/>
      <c r="AG8" s="941"/>
      <c r="AH8" s="942"/>
    </row>
    <row r="9" spans="1:114" s="407" customFormat="1" ht="26.45" thickBot="1">
      <c r="A9" s="437" t="s">
        <v>489</v>
      </c>
      <c r="B9" s="943" t="s">
        <v>1560</v>
      </c>
      <c r="C9" s="944">
        <f t="array" ref="C9:AF9">TRANSPOSE(B10:B39)</f>
        <v>45412</v>
      </c>
      <c r="D9" s="945">
        <v>45382</v>
      </c>
      <c r="E9" s="945">
        <v>45351</v>
      </c>
      <c r="F9" s="945">
        <v>45322</v>
      </c>
      <c r="G9" s="945">
        <v>45291</v>
      </c>
      <c r="H9" s="945">
        <v>45260</v>
      </c>
      <c r="I9" s="945">
        <v>45230</v>
      </c>
      <c r="J9" s="945">
        <v>45199</v>
      </c>
      <c r="K9" s="945">
        <v>45169</v>
      </c>
      <c r="L9" s="945">
        <v>45138</v>
      </c>
      <c r="M9" s="945">
        <v>45107</v>
      </c>
      <c r="N9" s="945">
        <v>45077</v>
      </c>
      <c r="O9" s="946">
        <v>45046</v>
      </c>
      <c r="P9" s="945">
        <v>45016</v>
      </c>
      <c r="Q9" s="946">
        <v>44985</v>
      </c>
      <c r="R9" s="945">
        <v>44957</v>
      </c>
      <c r="S9" s="946">
        <v>44926</v>
      </c>
      <c r="T9" s="946">
        <v>44895</v>
      </c>
      <c r="U9" s="946">
        <v>44865</v>
      </c>
      <c r="V9" s="945">
        <v>44834</v>
      </c>
      <c r="W9" s="946">
        <v>44804</v>
      </c>
      <c r="X9" s="946">
        <v>44773</v>
      </c>
      <c r="Y9" s="946">
        <v>44742</v>
      </c>
      <c r="Z9" s="945">
        <v>44712</v>
      </c>
      <c r="AA9" s="946">
        <v>44681</v>
      </c>
      <c r="AB9" s="945">
        <v>44651</v>
      </c>
      <c r="AC9" s="946">
        <v>44620</v>
      </c>
      <c r="AD9" s="946">
        <v>44592</v>
      </c>
      <c r="AE9" s="945">
        <v>44561</v>
      </c>
      <c r="AF9" s="947">
        <v>44530</v>
      </c>
      <c r="AG9" s="432" t="s">
        <v>1561</v>
      </c>
      <c r="AH9" s="948" t="s">
        <v>1562</v>
      </c>
    </row>
    <row r="10" spans="1:114" s="407" customFormat="1" ht="12.95">
      <c r="A10" s="424">
        <v>1</v>
      </c>
      <c r="B10" s="448">
        <f>EOMONTH(B11,1)</f>
        <v>45412</v>
      </c>
      <c r="C10" s="949"/>
      <c r="D10" s="949"/>
      <c r="E10" s="949"/>
      <c r="F10" s="949"/>
      <c r="G10" s="949"/>
      <c r="H10" s="949"/>
      <c r="I10" s="949"/>
      <c r="J10" s="949"/>
      <c r="K10" s="949"/>
      <c r="L10" s="949"/>
      <c r="M10" s="949"/>
      <c r="N10" s="949"/>
      <c r="O10" s="949"/>
      <c r="P10" s="949"/>
      <c r="Q10" s="949"/>
      <c r="R10" s="949"/>
      <c r="S10" s="949"/>
      <c r="T10" s="949"/>
      <c r="U10" s="949"/>
      <c r="V10" s="949"/>
      <c r="W10" s="949"/>
      <c r="X10" s="949"/>
      <c r="Y10" s="949"/>
      <c r="Z10" s="949"/>
      <c r="AA10" s="949"/>
      <c r="AB10" s="949"/>
      <c r="AC10" s="949"/>
      <c r="AD10" s="949"/>
      <c r="AE10" s="949"/>
      <c r="AF10" s="950"/>
      <c r="AG10" s="951">
        <v>0</v>
      </c>
      <c r="AH10" s="423">
        <f t="shared" ref="AH10:AH38" si="0">SUM(C10:AG10)</f>
        <v>0</v>
      </c>
    </row>
    <row r="11" spans="1:114" s="407" customFormat="1" ht="12.95">
      <c r="A11" s="424">
        <v>2</v>
      </c>
      <c r="B11" s="425">
        <f>'Schedule 2_Balance Sheet'!C4</f>
        <v>45382</v>
      </c>
      <c r="C11" s="435"/>
      <c r="D11" s="453"/>
      <c r="E11" s="453"/>
      <c r="F11" s="453"/>
      <c r="G11" s="453">
        <v>81.66</v>
      </c>
      <c r="H11" s="453">
        <v>0</v>
      </c>
      <c r="I11" s="453">
        <v>-4900.08</v>
      </c>
      <c r="J11" s="453">
        <v>0</v>
      </c>
      <c r="K11" s="453">
        <v>-281.60000000000002</v>
      </c>
      <c r="L11" s="453">
        <v>0</v>
      </c>
      <c r="M11" s="453">
        <v>0</v>
      </c>
      <c r="N11" s="453">
        <v>0</v>
      </c>
      <c r="O11" s="453">
        <v>0</v>
      </c>
      <c r="P11" s="453">
        <v>0</v>
      </c>
      <c r="Q11" s="453">
        <v>0</v>
      </c>
      <c r="R11" s="453">
        <v>-1321.89</v>
      </c>
      <c r="S11" s="453">
        <v>75.290000000000006</v>
      </c>
      <c r="T11" s="453">
        <v>35.56</v>
      </c>
      <c r="U11" s="453">
        <v>16.37</v>
      </c>
      <c r="V11" s="453">
        <v>4882.3100000000004</v>
      </c>
      <c r="W11" s="453">
        <v>60.49</v>
      </c>
      <c r="X11" s="453">
        <v>851.05</v>
      </c>
      <c r="Y11" s="453">
        <v>429.91</v>
      </c>
      <c r="Z11" s="453">
        <v>43.53</v>
      </c>
      <c r="AA11" s="453">
        <v>-0.1</v>
      </c>
      <c r="AB11" s="453">
        <v>0</v>
      </c>
      <c r="AC11" s="453">
        <v>0.06</v>
      </c>
      <c r="AD11" s="453">
        <v>0</v>
      </c>
      <c r="AE11" s="453">
        <v>0</v>
      </c>
      <c r="AF11" s="444">
        <v>24.31</v>
      </c>
      <c r="AG11" s="442">
        <v>0</v>
      </c>
      <c r="AH11" s="423">
        <f t="shared" si="0"/>
        <v>-3.1300000000001234</v>
      </c>
    </row>
    <row r="12" spans="1:114" s="406" customFormat="1" ht="15" customHeight="1">
      <c r="A12" s="424">
        <v>3</v>
      </c>
      <c r="B12" s="425">
        <f>EOMONTH(B11,-1)</f>
        <v>45351</v>
      </c>
      <c r="C12" s="435"/>
      <c r="D12" s="435"/>
      <c r="E12" s="413"/>
      <c r="F12" s="413"/>
      <c r="G12" s="413">
        <v>-1331.34</v>
      </c>
      <c r="H12" s="413">
        <v>26.88</v>
      </c>
      <c r="I12" s="413">
        <v>-281.27</v>
      </c>
      <c r="J12" s="413">
        <v>179.4</v>
      </c>
      <c r="K12" s="413">
        <v>-1348.4</v>
      </c>
      <c r="L12" s="413">
        <v>11.1</v>
      </c>
      <c r="M12" s="413">
        <v>-105.8</v>
      </c>
      <c r="N12" s="413">
        <v>-843.25</v>
      </c>
      <c r="O12" s="413">
        <v>-32.25</v>
      </c>
      <c r="P12" s="413">
        <v>14.28</v>
      </c>
      <c r="Q12" s="413">
        <v>0</v>
      </c>
      <c r="R12" s="413">
        <v>0</v>
      </c>
      <c r="S12" s="413">
        <v>0.05</v>
      </c>
      <c r="T12" s="413">
        <v>1.03</v>
      </c>
      <c r="U12" s="413">
        <v>0.05</v>
      </c>
      <c r="V12" s="413">
        <v>0.05</v>
      </c>
      <c r="W12" s="413">
        <v>0.05</v>
      </c>
      <c r="X12" s="413">
        <v>0.05</v>
      </c>
      <c r="Y12" s="413">
        <v>11.73</v>
      </c>
      <c r="Z12" s="413">
        <v>-138.16</v>
      </c>
      <c r="AA12" s="413">
        <v>0</v>
      </c>
      <c r="AB12" s="413">
        <v>0</v>
      </c>
      <c r="AC12" s="413">
        <v>0</v>
      </c>
      <c r="AD12" s="413">
        <v>0</v>
      </c>
      <c r="AE12" s="413">
        <v>0</v>
      </c>
      <c r="AF12" s="438">
        <v>0</v>
      </c>
      <c r="AG12" s="442">
        <v>0</v>
      </c>
      <c r="AH12" s="423">
        <f t="shared" si="0"/>
        <v>-3835.7999999999984</v>
      </c>
    </row>
    <row r="13" spans="1:114" s="406" customFormat="1" ht="15" customHeight="1">
      <c r="A13" s="424">
        <v>4</v>
      </c>
      <c r="B13" s="425">
        <f t="shared" ref="B13:B39" si="1">EOMONTH(B12,-1)</f>
        <v>45322</v>
      </c>
      <c r="C13" s="435"/>
      <c r="D13" s="433"/>
      <c r="E13" s="435"/>
      <c r="F13" s="413"/>
      <c r="G13" s="413">
        <v>-189194.68</v>
      </c>
      <c r="H13" s="413">
        <v>430.2</v>
      </c>
      <c r="I13" s="413">
        <v>196.79</v>
      </c>
      <c r="J13" s="413">
        <v>0</v>
      </c>
      <c r="K13" s="413">
        <v>0</v>
      </c>
      <c r="L13" s="413">
        <v>0</v>
      </c>
      <c r="M13" s="413">
        <v>0</v>
      </c>
      <c r="N13" s="413">
        <v>0</v>
      </c>
      <c r="O13" s="413">
        <v>0</v>
      </c>
      <c r="P13" s="413">
        <v>0</v>
      </c>
      <c r="Q13" s="413">
        <v>0</v>
      </c>
      <c r="R13" s="413">
        <v>0</v>
      </c>
      <c r="S13" s="414">
        <v>0</v>
      </c>
      <c r="T13" s="414">
        <v>-0.91</v>
      </c>
      <c r="U13" s="414">
        <v>-1.58</v>
      </c>
      <c r="V13" s="413">
        <v>0</v>
      </c>
      <c r="W13" s="413">
        <v>0</v>
      </c>
      <c r="X13" s="414">
        <v>0</v>
      </c>
      <c r="Y13" s="414">
        <v>0</v>
      </c>
      <c r="Z13" s="413">
        <v>0</v>
      </c>
      <c r="AA13" s="413">
        <v>0</v>
      </c>
      <c r="AB13" s="413">
        <v>0</v>
      </c>
      <c r="AC13" s="413">
        <v>0</v>
      </c>
      <c r="AD13" s="413">
        <v>0</v>
      </c>
      <c r="AE13" s="413">
        <v>0</v>
      </c>
      <c r="AF13" s="438">
        <v>0</v>
      </c>
      <c r="AG13" s="440">
        <v>0</v>
      </c>
      <c r="AH13" s="423">
        <f t="shared" si="0"/>
        <v>-188570.17999999996</v>
      </c>
    </row>
    <row r="14" spans="1:114" s="406" customFormat="1" ht="15" customHeight="1">
      <c r="A14" s="424">
        <v>5</v>
      </c>
      <c r="B14" s="425">
        <f t="shared" si="1"/>
        <v>45291</v>
      </c>
      <c r="C14" s="435"/>
      <c r="D14" s="433"/>
      <c r="E14" s="433"/>
      <c r="F14" s="435"/>
      <c r="G14" s="413">
        <v>6223202.1200000001</v>
      </c>
      <c r="H14" s="413">
        <v>-107485.08</v>
      </c>
      <c r="I14" s="413">
        <v>-1077.7</v>
      </c>
      <c r="J14" s="413">
        <v>-51.03</v>
      </c>
      <c r="K14" s="413">
        <v>-247.84</v>
      </c>
      <c r="L14" s="413">
        <v>0</v>
      </c>
      <c r="M14" s="413">
        <v>0</v>
      </c>
      <c r="N14" s="413">
        <v>0</v>
      </c>
      <c r="O14" s="413">
        <v>0</v>
      </c>
      <c r="P14" s="413">
        <v>-24657.85</v>
      </c>
      <c r="Q14" s="413">
        <v>0</v>
      </c>
      <c r="R14" s="413">
        <v>-31.55</v>
      </c>
      <c r="S14" s="414">
        <v>0.56999999999999995</v>
      </c>
      <c r="T14" s="414">
        <v>0.16</v>
      </c>
      <c r="U14" s="414">
        <v>0.16</v>
      </c>
      <c r="V14" s="413">
        <v>0.31</v>
      </c>
      <c r="W14" s="413">
        <v>0.16</v>
      </c>
      <c r="X14" s="414">
        <v>1.81</v>
      </c>
      <c r="Y14" s="414">
        <v>-0.75</v>
      </c>
      <c r="Z14" s="413">
        <v>11.73</v>
      </c>
      <c r="AA14" s="413">
        <v>3.84</v>
      </c>
      <c r="AB14" s="413">
        <v>0</v>
      </c>
      <c r="AC14" s="413">
        <v>0</v>
      </c>
      <c r="AD14" s="413">
        <v>0</v>
      </c>
      <c r="AE14" s="413">
        <v>-33.08</v>
      </c>
      <c r="AF14" s="438">
        <v>0</v>
      </c>
      <c r="AG14" s="441">
        <v>0</v>
      </c>
      <c r="AH14" s="423">
        <f t="shared" si="0"/>
        <v>6089635.9800000004</v>
      </c>
    </row>
    <row r="15" spans="1:114" s="406" customFormat="1" ht="15" customHeight="1">
      <c r="A15" s="424">
        <v>6</v>
      </c>
      <c r="B15" s="425">
        <f t="shared" si="1"/>
        <v>45260</v>
      </c>
      <c r="C15" s="435"/>
      <c r="D15" s="433"/>
      <c r="E15" s="433"/>
      <c r="F15" s="433"/>
      <c r="G15" s="435">
        <v>4528.03</v>
      </c>
      <c r="H15" s="413">
        <v>7044525.7199999997</v>
      </c>
      <c r="I15" s="413">
        <v>-203384.28</v>
      </c>
      <c r="J15" s="413">
        <v>276.32</v>
      </c>
      <c r="K15" s="413">
        <v>0</v>
      </c>
      <c r="L15" s="413">
        <v>0</v>
      </c>
      <c r="M15" s="413">
        <v>0</v>
      </c>
      <c r="N15" s="413">
        <v>0</v>
      </c>
      <c r="O15" s="413">
        <v>0</v>
      </c>
      <c r="P15" s="413">
        <v>0</v>
      </c>
      <c r="Q15" s="413">
        <v>0</v>
      </c>
      <c r="R15" s="413">
        <v>0</v>
      </c>
      <c r="S15" s="414">
        <v>0</v>
      </c>
      <c r="T15" s="414">
        <v>0</v>
      </c>
      <c r="U15" s="414">
        <v>0</v>
      </c>
      <c r="V15" s="413">
        <v>0</v>
      </c>
      <c r="W15" s="413">
        <v>0</v>
      </c>
      <c r="X15" s="414">
        <v>0</v>
      </c>
      <c r="Y15" s="414">
        <v>0</v>
      </c>
      <c r="Z15" s="413">
        <v>0</v>
      </c>
      <c r="AA15" s="413">
        <v>0</v>
      </c>
      <c r="AB15" s="413">
        <v>0</v>
      </c>
      <c r="AC15" s="413">
        <v>0</v>
      </c>
      <c r="AD15" s="413">
        <v>-29.9</v>
      </c>
      <c r="AE15" s="413">
        <v>0</v>
      </c>
      <c r="AF15" s="438">
        <v>0</v>
      </c>
      <c r="AG15" s="441">
        <v>0</v>
      </c>
      <c r="AH15" s="423">
        <f t="shared" si="0"/>
        <v>6845915.8899999997</v>
      </c>
    </row>
    <row r="16" spans="1:114" s="406" customFormat="1" ht="15" customHeight="1">
      <c r="A16" s="424">
        <v>7</v>
      </c>
      <c r="B16" s="425">
        <f t="shared" si="1"/>
        <v>45230</v>
      </c>
      <c r="C16" s="435"/>
      <c r="D16" s="433"/>
      <c r="E16" s="433"/>
      <c r="F16" s="436"/>
      <c r="G16" s="433">
        <v>0</v>
      </c>
      <c r="H16" s="435">
        <v>8571.92</v>
      </c>
      <c r="I16" s="413">
        <v>7347631.3200000003</v>
      </c>
      <c r="J16" s="413">
        <v>-167402.19</v>
      </c>
      <c r="K16" s="413">
        <v>1496.22</v>
      </c>
      <c r="L16" s="413">
        <v>-79.55</v>
      </c>
      <c r="M16" s="413">
        <v>0</v>
      </c>
      <c r="N16" s="413">
        <v>0</v>
      </c>
      <c r="O16" s="413">
        <v>0</v>
      </c>
      <c r="P16" s="413">
        <v>-95.88</v>
      </c>
      <c r="Q16" s="413">
        <v>1528.82</v>
      </c>
      <c r="R16" s="413">
        <v>86.67</v>
      </c>
      <c r="S16" s="414">
        <v>0</v>
      </c>
      <c r="T16" s="414">
        <v>0</v>
      </c>
      <c r="U16" s="414">
        <v>0</v>
      </c>
      <c r="V16" s="413">
        <v>0</v>
      </c>
      <c r="W16" s="413">
        <v>0</v>
      </c>
      <c r="X16" s="414">
        <v>0</v>
      </c>
      <c r="Y16" s="414">
        <v>0</v>
      </c>
      <c r="Z16" s="413">
        <v>0</v>
      </c>
      <c r="AA16" s="413">
        <v>0</v>
      </c>
      <c r="AB16" s="413">
        <v>0</v>
      </c>
      <c r="AC16" s="413">
        <v>0</v>
      </c>
      <c r="AD16" s="413">
        <v>0</v>
      </c>
      <c r="AE16" s="413">
        <v>0</v>
      </c>
      <c r="AF16" s="438">
        <v>0</v>
      </c>
      <c r="AG16" s="441">
        <v>0</v>
      </c>
      <c r="AH16" s="423">
        <f t="shared" si="0"/>
        <v>7191737.3300000001</v>
      </c>
    </row>
    <row r="17" spans="1:34" s="406" customFormat="1" ht="15" customHeight="1">
      <c r="A17" s="424">
        <v>8</v>
      </c>
      <c r="B17" s="425">
        <f t="shared" si="1"/>
        <v>45199</v>
      </c>
      <c r="C17" s="435"/>
      <c r="D17" s="433"/>
      <c r="E17" s="433"/>
      <c r="F17" s="433"/>
      <c r="G17" s="433">
        <v>0</v>
      </c>
      <c r="H17" s="433">
        <v>0</v>
      </c>
      <c r="I17" s="435">
        <v>920.48</v>
      </c>
      <c r="J17" s="413">
        <v>5703990.9000000004</v>
      </c>
      <c r="K17" s="413">
        <v>-174523.64</v>
      </c>
      <c r="L17" s="413">
        <v>-1316.64</v>
      </c>
      <c r="M17" s="413">
        <v>35.090000000000003</v>
      </c>
      <c r="N17" s="413">
        <v>0</v>
      </c>
      <c r="O17" s="413">
        <v>0</v>
      </c>
      <c r="P17" s="413">
        <v>0</v>
      </c>
      <c r="Q17" s="413">
        <v>-117.66</v>
      </c>
      <c r="R17" s="413">
        <v>-34.85</v>
      </c>
      <c r="S17" s="414">
        <v>0</v>
      </c>
      <c r="T17" s="414">
        <v>0</v>
      </c>
      <c r="U17" s="414">
        <v>0</v>
      </c>
      <c r="V17" s="413">
        <v>0</v>
      </c>
      <c r="W17" s="413">
        <v>0</v>
      </c>
      <c r="X17" s="414">
        <v>0</v>
      </c>
      <c r="Y17" s="414">
        <v>-112.98</v>
      </c>
      <c r="Z17" s="413">
        <v>-13.19</v>
      </c>
      <c r="AA17" s="413">
        <v>0</v>
      </c>
      <c r="AB17" s="413">
        <v>0</v>
      </c>
      <c r="AC17" s="413">
        <v>0</v>
      </c>
      <c r="AD17" s="413">
        <v>0</v>
      </c>
      <c r="AE17" s="413">
        <v>0</v>
      </c>
      <c r="AF17" s="438">
        <v>-2.27</v>
      </c>
      <c r="AG17" s="441">
        <v>0</v>
      </c>
      <c r="AH17" s="423">
        <f t="shared" si="0"/>
        <v>5528825.2400000012</v>
      </c>
    </row>
    <row r="18" spans="1:34" s="406" customFormat="1" ht="15" customHeight="1">
      <c r="A18" s="424">
        <v>9</v>
      </c>
      <c r="B18" s="425">
        <f t="shared" si="1"/>
        <v>45169</v>
      </c>
      <c r="C18" s="435"/>
      <c r="D18" s="433"/>
      <c r="E18" s="433"/>
      <c r="F18" s="433"/>
      <c r="G18" s="433">
        <v>0</v>
      </c>
      <c r="H18" s="433">
        <v>0</v>
      </c>
      <c r="I18" s="433">
        <v>0</v>
      </c>
      <c r="J18" s="435">
        <v>3464.8</v>
      </c>
      <c r="K18" s="413">
        <v>6139450.79</v>
      </c>
      <c r="L18" s="413">
        <v>-174900.82</v>
      </c>
      <c r="M18" s="413">
        <v>-337.62</v>
      </c>
      <c r="N18" s="413">
        <v>937.28</v>
      </c>
      <c r="O18" s="413">
        <v>-265.02999999999997</v>
      </c>
      <c r="P18" s="413">
        <v>0</v>
      </c>
      <c r="Q18" s="413">
        <v>0</v>
      </c>
      <c r="R18" s="413">
        <v>0</v>
      </c>
      <c r="S18" s="414">
        <v>0</v>
      </c>
      <c r="T18" s="414">
        <v>-833.99</v>
      </c>
      <c r="U18" s="414">
        <v>0</v>
      </c>
      <c r="V18" s="413">
        <v>0</v>
      </c>
      <c r="W18" s="413">
        <v>0</v>
      </c>
      <c r="X18" s="414">
        <v>0</v>
      </c>
      <c r="Y18" s="414">
        <v>0</v>
      </c>
      <c r="Z18" s="413">
        <v>0</v>
      </c>
      <c r="AA18" s="413">
        <v>0</v>
      </c>
      <c r="AB18" s="413">
        <v>0</v>
      </c>
      <c r="AC18" s="413">
        <v>0</v>
      </c>
      <c r="AD18" s="413">
        <v>0</v>
      </c>
      <c r="AE18" s="413">
        <v>0</v>
      </c>
      <c r="AF18" s="438">
        <v>0</v>
      </c>
      <c r="AG18" s="441">
        <v>0</v>
      </c>
      <c r="AH18" s="423">
        <f t="shared" si="0"/>
        <v>5967515.4099999992</v>
      </c>
    </row>
    <row r="19" spans="1:34" s="406" customFormat="1" ht="15" customHeight="1">
      <c r="A19" s="424">
        <v>10</v>
      </c>
      <c r="B19" s="425">
        <f t="shared" si="1"/>
        <v>45138</v>
      </c>
      <c r="C19" s="435"/>
      <c r="D19" s="433"/>
      <c r="E19" s="433"/>
      <c r="F19" s="433"/>
      <c r="G19" s="433">
        <v>0</v>
      </c>
      <c r="H19" s="433">
        <v>0</v>
      </c>
      <c r="I19" s="433">
        <v>0</v>
      </c>
      <c r="J19" s="433">
        <v>0</v>
      </c>
      <c r="K19" s="435">
        <v>2743.85</v>
      </c>
      <c r="L19" s="413">
        <v>6030358.5499999998</v>
      </c>
      <c r="M19" s="413">
        <v>-120199.25</v>
      </c>
      <c r="N19" s="413">
        <v>-116.41</v>
      </c>
      <c r="O19" s="413">
        <v>-13057.68</v>
      </c>
      <c r="P19" s="413">
        <v>0</v>
      </c>
      <c r="Q19" s="413">
        <v>-62.87</v>
      </c>
      <c r="R19" s="413">
        <v>0</v>
      </c>
      <c r="S19" s="414">
        <v>0</v>
      </c>
      <c r="T19" s="414">
        <v>0</v>
      </c>
      <c r="U19" s="414">
        <v>0</v>
      </c>
      <c r="V19" s="413">
        <v>0</v>
      </c>
      <c r="W19" s="413">
        <v>0</v>
      </c>
      <c r="X19" s="414">
        <v>0</v>
      </c>
      <c r="Y19" s="414">
        <v>0</v>
      </c>
      <c r="Z19" s="413">
        <v>0</v>
      </c>
      <c r="AA19" s="413">
        <v>0</v>
      </c>
      <c r="AB19" s="413">
        <v>0</v>
      </c>
      <c r="AC19" s="413">
        <v>0</v>
      </c>
      <c r="AD19" s="413">
        <v>0</v>
      </c>
      <c r="AE19" s="413">
        <v>0</v>
      </c>
      <c r="AF19" s="438">
        <v>0</v>
      </c>
      <c r="AG19" s="441">
        <v>0</v>
      </c>
      <c r="AH19" s="423">
        <f t="shared" si="0"/>
        <v>5899666.1899999995</v>
      </c>
    </row>
    <row r="20" spans="1:34" s="406" customFormat="1" ht="15" customHeight="1">
      <c r="A20" s="424">
        <v>11</v>
      </c>
      <c r="B20" s="425">
        <f t="shared" si="1"/>
        <v>45107</v>
      </c>
      <c r="C20" s="435"/>
      <c r="D20" s="433"/>
      <c r="E20" s="433"/>
      <c r="F20" s="433"/>
      <c r="G20" s="433">
        <v>0</v>
      </c>
      <c r="H20" s="433">
        <v>0</v>
      </c>
      <c r="I20" s="433">
        <v>0</v>
      </c>
      <c r="J20" s="433">
        <v>0</v>
      </c>
      <c r="K20" s="433">
        <v>0</v>
      </c>
      <c r="L20" s="435">
        <v>1113.01</v>
      </c>
      <c r="M20" s="413">
        <v>5278759.74</v>
      </c>
      <c r="N20" s="413">
        <v>-123008.7</v>
      </c>
      <c r="O20" s="413">
        <v>44.54</v>
      </c>
      <c r="P20" s="413">
        <v>-1873.07</v>
      </c>
      <c r="Q20" s="413">
        <v>141.85</v>
      </c>
      <c r="R20" s="413">
        <v>-18.989999999999998</v>
      </c>
      <c r="S20" s="414">
        <v>0</v>
      </c>
      <c r="T20" s="414">
        <v>0</v>
      </c>
      <c r="U20" s="414">
        <v>-23.49</v>
      </c>
      <c r="V20" s="413">
        <v>0</v>
      </c>
      <c r="W20" s="413">
        <v>0</v>
      </c>
      <c r="X20" s="414">
        <v>0</v>
      </c>
      <c r="Y20" s="414">
        <v>0</v>
      </c>
      <c r="Z20" s="413">
        <v>0</v>
      </c>
      <c r="AA20" s="413">
        <v>0</v>
      </c>
      <c r="AB20" s="413">
        <v>0</v>
      </c>
      <c r="AC20" s="413">
        <v>0</v>
      </c>
      <c r="AD20" s="413">
        <v>0</v>
      </c>
      <c r="AE20" s="413">
        <v>0</v>
      </c>
      <c r="AF20" s="438">
        <v>0</v>
      </c>
      <c r="AG20" s="441">
        <v>0</v>
      </c>
      <c r="AH20" s="423">
        <f t="shared" si="0"/>
        <v>5155134.8899999987</v>
      </c>
    </row>
    <row r="21" spans="1:34" s="406" customFormat="1" ht="15" customHeight="1">
      <c r="A21" s="424">
        <v>12</v>
      </c>
      <c r="B21" s="425">
        <f t="shared" si="1"/>
        <v>45077</v>
      </c>
      <c r="C21" s="435"/>
      <c r="D21" s="433"/>
      <c r="E21" s="433"/>
      <c r="F21" s="433"/>
      <c r="G21" s="433">
        <v>0</v>
      </c>
      <c r="H21" s="433">
        <v>0</v>
      </c>
      <c r="I21" s="433">
        <v>0</v>
      </c>
      <c r="J21" s="433">
        <v>0</v>
      </c>
      <c r="K21" s="433">
        <v>0</v>
      </c>
      <c r="L21" s="433">
        <v>0</v>
      </c>
      <c r="M21" s="435">
        <v>10181</v>
      </c>
      <c r="N21" s="413">
        <v>5811789.3499999996</v>
      </c>
      <c r="O21" s="413">
        <v>-158129.76</v>
      </c>
      <c r="P21" s="413">
        <v>-484.25</v>
      </c>
      <c r="Q21" s="413">
        <v>2969.04</v>
      </c>
      <c r="R21" s="413">
        <v>19.34</v>
      </c>
      <c r="S21" s="414">
        <v>-7.49</v>
      </c>
      <c r="T21" s="414">
        <v>0</v>
      </c>
      <c r="U21" s="414">
        <v>0</v>
      </c>
      <c r="V21" s="413">
        <v>0</v>
      </c>
      <c r="W21" s="413">
        <v>0</v>
      </c>
      <c r="X21" s="414">
        <v>0</v>
      </c>
      <c r="Y21" s="414">
        <v>0</v>
      </c>
      <c r="Z21" s="413">
        <v>0</v>
      </c>
      <c r="AA21" s="413">
        <v>0</v>
      </c>
      <c r="AB21" s="413">
        <v>0</v>
      </c>
      <c r="AC21" s="413">
        <v>0</v>
      </c>
      <c r="AD21" s="413">
        <v>0</v>
      </c>
      <c r="AE21" s="413">
        <v>0</v>
      </c>
      <c r="AF21" s="438">
        <v>0</v>
      </c>
      <c r="AG21" s="441">
        <v>0</v>
      </c>
      <c r="AH21" s="423">
        <f t="shared" si="0"/>
        <v>5666337.2299999995</v>
      </c>
    </row>
    <row r="22" spans="1:34" s="406" customFormat="1" ht="15" customHeight="1">
      <c r="A22" s="424">
        <v>13</v>
      </c>
      <c r="B22" s="425">
        <f t="shared" si="1"/>
        <v>45046</v>
      </c>
      <c r="C22" s="435"/>
      <c r="D22" s="433"/>
      <c r="E22" s="433"/>
      <c r="F22" s="433"/>
      <c r="G22" s="433">
        <v>0</v>
      </c>
      <c r="H22" s="433">
        <v>0</v>
      </c>
      <c r="I22" s="433">
        <v>0</v>
      </c>
      <c r="J22" s="433">
        <v>0</v>
      </c>
      <c r="K22" s="433">
        <v>0</v>
      </c>
      <c r="L22" s="433">
        <v>0</v>
      </c>
      <c r="M22" s="433">
        <v>0</v>
      </c>
      <c r="N22" s="435">
        <v>6010.86</v>
      </c>
      <c r="O22" s="413">
        <v>5213407.33</v>
      </c>
      <c r="P22" s="413">
        <v>-124940.1</v>
      </c>
      <c r="Q22" s="413">
        <v>-1391.13</v>
      </c>
      <c r="R22" s="413">
        <v>18847.73</v>
      </c>
      <c r="S22" s="414">
        <v>0.15</v>
      </c>
      <c r="T22" s="414">
        <v>200.96</v>
      </c>
      <c r="U22" s="414">
        <v>0.3</v>
      </c>
      <c r="V22" s="413">
        <v>0</v>
      </c>
      <c r="W22" s="413">
        <v>0.15</v>
      </c>
      <c r="X22" s="414">
        <v>0.15</v>
      </c>
      <c r="Y22" s="414">
        <v>0.3</v>
      </c>
      <c r="Z22" s="413">
        <v>0.82</v>
      </c>
      <c r="AA22" s="413">
        <v>0</v>
      </c>
      <c r="AB22" s="413">
        <v>0</v>
      </c>
      <c r="AC22" s="413">
        <v>0</v>
      </c>
      <c r="AD22" s="413">
        <v>0</v>
      </c>
      <c r="AE22" s="413">
        <v>0</v>
      </c>
      <c r="AF22" s="438">
        <v>0</v>
      </c>
      <c r="AG22" s="441">
        <v>0</v>
      </c>
      <c r="AH22" s="423">
        <f t="shared" si="0"/>
        <v>5112137.5200000023</v>
      </c>
    </row>
    <row r="23" spans="1:34" s="406" customFormat="1" ht="15" customHeight="1">
      <c r="A23" s="424">
        <v>14</v>
      </c>
      <c r="B23" s="425">
        <f t="shared" si="1"/>
        <v>45016</v>
      </c>
      <c r="C23" s="435"/>
      <c r="D23" s="433"/>
      <c r="E23" s="433"/>
      <c r="F23" s="433"/>
      <c r="G23" s="433">
        <v>0</v>
      </c>
      <c r="H23" s="433">
        <v>0</v>
      </c>
      <c r="I23" s="433">
        <v>0</v>
      </c>
      <c r="J23" s="433">
        <v>0</v>
      </c>
      <c r="K23" s="433">
        <v>0</v>
      </c>
      <c r="L23" s="433">
        <v>0</v>
      </c>
      <c r="M23" s="433">
        <v>0</v>
      </c>
      <c r="N23" s="433">
        <v>0</v>
      </c>
      <c r="O23" s="435">
        <v>6889.7</v>
      </c>
      <c r="P23" s="413">
        <v>5266672.09</v>
      </c>
      <c r="Q23" s="413">
        <v>-166444.79999999999</v>
      </c>
      <c r="R23" s="413">
        <v>-247.9</v>
      </c>
      <c r="S23" s="414">
        <v>-68.91</v>
      </c>
      <c r="T23" s="414">
        <v>-140.49</v>
      </c>
      <c r="U23" s="414">
        <v>-37.92</v>
      </c>
      <c r="V23" s="413">
        <v>-29.53</v>
      </c>
      <c r="W23" s="413">
        <v>0</v>
      </c>
      <c r="X23" s="414">
        <v>0</v>
      </c>
      <c r="Y23" s="414">
        <v>0</v>
      </c>
      <c r="Z23" s="413">
        <v>0</v>
      </c>
      <c r="AA23" s="413">
        <v>0</v>
      </c>
      <c r="AB23" s="413">
        <v>0</v>
      </c>
      <c r="AC23" s="413">
        <v>0</v>
      </c>
      <c r="AD23" s="413">
        <v>0</v>
      </c>
      <c r="AE23" s="413">
        <v>0</v>
      </c>
      <c r="AF23" s="438">
        <v>0</v>
      </c>
      <c r="AG23" s="441">
        <v>0</v>
      </c>
      <c r="AH23" s="423">
        <f t="shared" si="0"/>
        <v>5106592.2399999993</v>
      </c>
    </row>
    <row r="24" spans="1:34" s="406" customFormat="1" ht="15" customHeight="1">
      <c r="A24" s="424">
        <v>15</v>
      </c>
      <c r="B24" s="425">
        <f t="shared" si="1"/>
        <v>44985</v>
      </c>
      <c r="C24" s="435"/>
      <c r="D24" s="433"/>
      <c r="E24" s="433"/>
      <c r="F24" s="433"/>
      <c r="G24" s="433">
        <v>0</v>
      </c>
      <c r="H24" s="433">
        <v>0</v>
      </c>
      <c r="I24" s="433">
        <v>0</v>
      </c>
      <c r="J24" s="433">
        <v>0</v>
      </c>
      <c r="K24" s="433">
        <v>0</v>
      </c>
      <c r="L24" s="433">
        <v>0</v>
      </c>
      <c r="M24" s="433">
        <v>0</v>
      </c>
      <c r="N24" s="433">
        <v>0</v>
      </c>
      <c r="O24" s="435">
        <v>0</v>
      </c>
      <c r="P24" s="435">
        <v>10724.83</v>
      </c>
      <c r="Q24" s="413">
        <v>4548391.37</v>
      </c>
      <c r="R24" s="413">
        <v>-110138.84</v>
      </c>
      <c r="S24" s="414">
        <v>194.53</v>
      </c>
      <c r="T24" s="414">
        <v>-791.3</v>
      </c>
      <c r="U24" s="414">
        <v>0.38</v>
      </c>
      <c r="V24" s="413">
        <v>0.43</v>
      </c>
      <c r="W24" s="413">
        <v>0.8</v>
      </c>
      <c r="X24" s="414">
        <v>0.8</v>
      </c>
      <c r="Y24" s="414">
        <v>0.75</v>
      </c>
      <c r="Z24" s="413">
        <v>0</v>
      </c>
      <c r="AA24" s="413">
        <v>0</v>
      </c>
      <c r="AB24" s="413">
        <v>0</v>
      </c>
      <c r="AC24" s="413">
        <v>0</v>
      </c>
      <c r="AD24" s="413">
        <v>0</v>
      </c>
      <c r="AE24" s="413">
        <v>0</v>
      </c>
      <c r="AF24" s="438">
        <v>0</v>
      </c>
      <c r="AG24" s="441">
        <v>0</v>
      </c>
      <c r="AH24" s="423">
        <f t="shared" si="0"/>
        <v>4448383.75</v>
      </c>
    </row>
    <row r="25" spans="1:34" s="406" customFormat="1" ht="15" customHeight="1">
      <c r="A25" s="424">
        <v>16</v>
      </c>
      <c r="B25" s="425">
        <f t="shared" si="1"/>
        <v>44957</v>
      </c>
      <c r="C25" s="435"/>
      <c r="D25" s="433"/>
      <c r="E25" s="433"/>
      <c r="F25" s="433"/>
      <c r="G25" s="433">
        <v>0</v>
      </c>
      <c r="H25" s="433">
        <v>0</v>
      </c>
      <c r="I25" s="433">
        <v>0</v>
      </c>
      <c r="J25" s="433">
        <v>0</v>
      </c>
      <c r="K25" s="433">
        <v>0</v>
      </c>
      <c r="L25" s="433">
        <v>0</v>
      </c>
      <c r="M25" s="433">
        <v>0</v>
      </c>
      <c r="N25" s="433">
        <v>0</v>
      </c>
      <c r="O25" s="434">
        <v>0</v>
      </c>
      <c r="P25" s="433">
        <v>0</v>
      </c>
      <c r="Q25" s="435">
        <v>1979.33</v>
      </c>
      <c r="R25" s="413">
        <v>5017499.3600000003</v>
      </c>
      <c r="S25" s="414">
        <v>-123448.57</v>
      </c>
      <c r="T25" s="414">
        <v>5973.78</v>
      </c>
      <c r="U25" s="414">
        <v>40.14</v>
      </c>
      <c r="V25" s="413">
        <v>7.32</v>
      </c>
      <c r="W25" s="413">
        <v>0</v>
      </c>
      <c r="X25" s="414">
        <v>0</v>
      </c>
      <c r="Y25" s="414">
        <v>0</v>
      </c>
      <c r="Z25" s="413">
        <v>0</v>
      </c>
      <c r="AA25" s="413">
        <v>0</v>
      </c>
      <c r="AB25" s="413">
        <v>3.25</v>
      </c>
      <c r="AC25" s="413">
        <v>0</v>
      </c>
      <c r="AD25" s="413">
        <v>0</v>
      </c>
      <c r="AE25" s="413">
        <v>0</v>
      </c>
      <c r="AF25" s="438">
        <v>0</v>
      </c>
      <c r="AG25" s="441">
        <v>0</v>
      </c>
      <c r="AH25" s="423">
        <f t="shared" si="0"/>
        <v>4902054.6100000003</v>
      </c>
    </row>
    <row r="26" spans="1:34" s="406" customFormat="1" ht="15" customHeight="1">
      <c r="A26" s="424">
        <v>17</v>
      </c>
      <c r="B26" s="425">
        <f t="shared" si="1"/>
        <v>44926</v>
      </c>
      <c r="C26" s="435"/>
      <c r="D26" s="433"/>
      <c r="E26" s="433"/>
      <c r="F26" s="433"/>
      <c r="G26" s="433">
        <v>0</v>
      </c>
      <c r="H26" s="433">
        <v>0</v>
      </c>
      <c r="I26" s="433">
        <v>0</v>
      </c>
      <c r="J26" s="433">
        <v>0</v>
      </c>
      <c r="K26" s="433">
        <v>0</v>
      </c>
      <c r="L26" s="433">
        <v>0</v>
      </c>
      <c r="M26" s="433">
        <v>0</v>
      </c>
      <c r="N26" s="433">
        <v>0</v>
      </c>
      <c r="O26" s="434">
        <v>0</v>
      </c>
      <c r="P26" s="433">
        <v>0</v>
      </c>
      <c r="Q26" s="433">
        <v>0</v>
      </c>
      <c r="R26" s="435">
        <v>0</v>
      </c>
      <c r="S26" s="414">
        <v>4428171.8</v>
      </c>
      <c r="T26" s="414">
        <v>-91570.35</v>
      </c>
      <c r="U26" s="414">
        <v>2513.34</v>
      </c>
      <c r="V26" s="413">
        <v>396.82</v>
      </c>
      <c r="W26" s="413">
        <v>0</v>
      </c>
      <c r="X26" s="414">
        <v>0</v>
      </c>
      <c r="Y26" s="414">
        <v>0</v>
      </c>
      <c r="Z26" s="413">
        <v>0</v>
      </c>
      <c r="AA26" s="413">
        <v>0.71</v>
      </c>
      <c r="AB26" s="413">
        <v>0.71</v>
      </c>
      <c r="AC26" s="413">
        <v>-30.65</v>
      </c>
      <c r="AD26" s="413">
        <v>0</v>
      </c>
      <c r="AE26" s="413">
        <v>0</v>
      </c>
      <c r="AF26" s="444">
        <v>0</v>
      </c>
      <c r="AG26" s="441">
        <v>0</v>
      </c>
      <c r="AH26" s="423">
        <f t="shared" si="0"/>
        <v>4339482.38</v>
      </c>
    </row>
    <row r="27" spans="1:34" s="406" customFormat="1" ht="15" customHeight="1">
      <c r="A27" s="424">
        <v>18</v>
      </c>
      <c r="B27" s="425">
        <f t="shared" si="1"/>
        <v>44895</v>
      </c>
      <c r="C27" s="435"/>
      <c r="D27" s="433"/>
      <c r="E27" s="433"/>
      <c r="F27" s="433"/>
      <c r="G27" s="433">
        <v>0</v>
      </c>
      <c r="H27" s="433">
        <v>0</v>
      </c>
      <c r="I27" s="433">
        <v>0</v>
      </c>
      <c r="J27" s="433">
        <v>0</v>
      </c>
      <c r="K27" s="433">
        <v>0</v>
      </c>
      <c r="L27" s="433">
        <v>0</v>
      </c>
      <c r="M27" s="433">
        <v>0</v>
      </c>
      <c r="N27" s="433">
        <v>0</v>
      </c>
      <c r="O27" s="434">
        <v>0</v>
      </c>
      <c r="P27" s="433">
        <v>0</v>
      </c>
      <c r="Q27" s="434">
        <v>0</v>
      </c>
      <c r="R27" s="433">
        <v>0</v>
      </c>
      <c r="S27" s="435">
        <v>0</v>
      </c>
      <c r="T27" s="414">
        <v>4293058.76</v>
      </c>
      <c r="U27" s="414">
        <v>-170112.3</v>
      </c>
      <c r="V27" s="413">
        <v>8275.61</v>
      </c>
      <c r="W27" s="413">
        <v>-48.68</v>
      </c>
      <c r="X27" s="414">
        <v>-34.159999999999997</v>
      </c>
      <c r="Y27" s="414">
        <v>4.8</v>
      </c>
      <c r="Z27" s="413">
        <v>0.73</v>
      </c>
      <c r="AA27" s="413">
        <v>0.65</v>
      </c>
      <c r="AB27" s="413">
        <v>0.5</v>
      </c>
      <c r="AC27" s="413">
        <v>0.65</v>
      </c>
      <c r="AD27" s="413">
        <v>0</v>
      </c>
      <c r="AE27" s="413">
        <v>0.67</v>
      </c>
      <c r="AF27" s="438">
        <v>0.67</v>
      </c>
      <c r="AG27" s="445">
        <v>0</v>
      </c>
      <c r="AH27" s="423">
        <f t="shared" si="0"/>
        <v>4131147.899999999</v>
      </c>
    </row>
    <row r="28" spans="1:34" s="406" customFormat="1" ht="15" customHeight="1">
      <c r="A28" s="424">
        <v>19</v>
      </c>
      <c r="B28" s="425">
        <f t="shared" si="1"/>
        <v>44865</v>
      </c>
      <c r="C28" s="435"/>
      <c r="D28" s="433"/>
      <c r="E28" s="433"/>
      <c r="F28" s="433"/>
      <c r="G28" s="433">
        <v>0</v>
      </c>
      <c r="H28" s="433">
        <v>0</v>
      </c>
      <c r="I28" s="433">
        <v>0</v>
      </c>
      <c r="J28" s="433">
        <v>0</v>
      </c>
      <c r="K28" s="433">
        <v>0</v>
      </c>
      <c r="L28" s="433">
        <v>0</v>
      </c>
      <c r="M28" s="433">
        <v>0</v>
      </c>
      <c r="N28" s="433">
        <v>0</v>
      </c>
      <c r="O28" s="434">
        <v>0</v>
      </c>
      <c r="P28" s="433">
        <v>0</v>
      </c>
      <c r="Q28" s="434">
        <v>0</v>
      </c>
      <c r="R28" s="433">
        <v>0</v>
      </c>
      <c r="S28" s="433">
        <v>0</v>
      </c>
      <c r="T28" s="435">
        <v>0</v>
      </c>
      <c r="U28" s="414">
        <v>4692530.41</v>
      </c>
      <c r="V28" s="413">
        <v>-72124.44</v>
      </c>
      <c r="W28" s="413">
        <v>9584.16</v>
      </c>
      <c r="X28" s="414">
        <v>8358.9</v>
      </c>
      <c r="Y28" s="414">
        <v>0.93</v>
      </c>
      <c r="Z28" s="413">
        <v>-45.34</v>
      </c>
      <c r="AA28" s="413">
        <v>-4.9800000000000004</v>
      </c>
      <c r="AB28" s="413">
        <v>0.65</v>
      </c>
      <c r="AC28" s="413">
        <v>-1.35</v>
      </c>
      <c r="AD28" s="413">
        <v>-9.75</v>
      </c>
      <c r="AE28" s="413">
        <v>0.59</v>
      </c>
      <c r="AF28" s="438">
        <v>0</v>
      </c>
      <c r="AG28" s="442">
        <v>0</v>
      </c>
      <c r="AH28" s="423">
        <f t="shared" si="0"/>
        <v>4638289.78</v>
      </c>
    </row>
    <row r="29" spans="1:34" s="406" customFormat="1" ht="15" customHeight="1">
      <c r="A29" s="424">
        <v>20</v>
      </c>
      <c r="B29" s="425">
        <f t="shared" si="1"/>
        <v>44834</v>
      </c>
      <c r="C29" s="435"/>
      <c r="D29" s="433"/>
      <c r="E29" s="433"/>
      <c r="F29" s="433"/>
      <c r="G29" s="433">
        <v>0</v>
      </c>
      <c r="H29" s="433">
        <v>0</v>
      </c>
      <c r="I29" s="433">
        <v>0</v>
      </c>
      <c r="J29" s="433">
        <v>0</v>
      </c>
      <c r="K29" s="433">
        <v>0</v>
      </c>
      <c r="L29" s="433">
        <v>0</v>
      </c>
      <c r="M29" s="433">
        <v>0</v>
      </c>
      <c r="N29" s="433">
        <v>0</v>
      </c>
      <c r="O29" s="434">
        <v>0</v>
      </c>
      <c r="P29" s="433">
        <v>0</v>
      </c>
      <c r="Q29" s="434">
        <v>0</v>
      </c>
      <c r="R29" s="433">
        <v>0</v>
      </c>
      <c r="S29" s="434">
        <v>0</v>
      </c>
      <c r="T29" s="433">
        <v>0</v>
      </c>
      <c r="U29" s="435">
        <v>0</v>
      </c>
      <c r="V29" s="413">
        <v>3107889.38</v>
      </c>
      <c r="W29" s="413">
        <v>-79532.12</v>
      </c>
      <c r="X29" s="414">
        <v>3113.55</v>
      </c>
      <c r="Y29" s="414">
        <v>4478.8100000000004</v>
      </c>
      <c r="Z29" s="413">
        <v>-103.62</v>
      </c>
      <c r="AA29" s="413">
        <v>-91.41</v>
      </c>
      <c r="AB29" s="413">
        <v>-51.8</v>
      </c>
      <c r="AC29" s="413">
        <v>-50.54</v>
      </c>
      <c r="AD29" s="413">
        <v>-62.82</v>
      </c>
      <c r="AE29" s="413">
        <v>-15.07</v>
      </c>
      <c r="AF29" s="438">
        <v>-25.44</v>
      </c>
      <c r="AG29" s="441">
        <v>0</v>
      </c>
      <c r="AH29" s="423">
        <f t="shared" si="0"/>
        <v>3035548.92</v>
      </c>
    </row>
    <row r="30" spans="1:34" s="406" customFormat="1" ht="15" customHeight="1">
      <c r="A30" s="424">
        <v>21</v>
      </c>
      <c r="B30" s="425">
        <f t="shared" si="1"/>
        <v>44804</v>
      </c>
      <c r="C30" s="435"/>
      <c r="D30" s="433"/>
      <c r="E30" s="433"/>
      <c r="F30" s="433"/>
      <c r="G30" s="433">
        <v>0</v>
      </c>
      <c r="H30" s="433">
        <v>0</v>
      </c>
      <c r="I30" s="433">
        <v>0</v>
      </c>
      <c r="J30" s="433">
        <v>0</v>
      </c>
      <c r="K30" s="433">
        <v>0</v>
      </c>
      <c r="L30" s="433">
        <v>0</v>
      </c>
      <c r="M30" s="433">
        <v>0</v>
      </c>
      <c r="N30" s="433">
        <v>0</v>
      </c>
      <c r="O30" s="434">
        <v>0</v>
      </c>
      <c r="P30" s="433">
        <v>0</v>
      </c>
      <c r="Q30" s="434">
        <v>0</v>
      </c>
      <c r="R30" s="433">
        <v>0</v>
      </c>
      <c r="S30" s="434">
        <v>0</v>
      </c>
      <c r="T30" s="434">
        <v>0</v>
      </c>
      <c r="U30" s="434">
        <v>0</v>
      </c>
      <c r="V30" s="433">
        <v>0</v>
      </c>
      <c r="W30" s="413">
        <v>3479381.16</v>
      </c>
      <c r="X30" s="414">
        <v>-73745.210000000006</v>
      </c>
      <c r="Y30" s="414">
        <v>16849.099999999999</v>
      </c>
      <c r="Z30" s="413">
        <v>318.11</v>
      </c>
      <c r="AA30" s="413">
        <v>-144.38999999999999</v>
      </c>
      <c r="AB30" s="413">
        <v>2.69</v>
      </c>
      <c r="AC30" s="413">
        <v>0.21</v>
      </c>
      <c r="AD30" s="413">
        <v>0.51</v>
      </c>
      <c r="AE30" s="413">
        <v>0</v>
      </c>
      <c r="AF30" s="438">
        <v>0</v>
      </c>
      <c r="AG30" s="441">
        <v>0</v>
      </c>
      <c r="AH30" s="423">
        <f t="shared" si="0"/>
        <v>3422662.1799999997</v>
      </c>
    </row>
    <row r="31" spans="1:34" s="406" customFormat="1" ht="15" customHeight="1">
      <c r="A31" s="424">
        <v>22</v>
      </c>
      <c r="B31" s="425">
        <f t="shared" si="1"/>
        <v>44773</v>
      </c>
      <c r="C31" s="435"/>
      <c r="D31" s="433"/>
      <c r="E31" s="433"/>
      <c r="F31" s="433"/>
      <c r="G31" s="433">
        <v>0</v>
      </c>
      <c r="H31" s="433">
        <v>0</v>
      </c>
      <c r="I31" s="433">
        <v>0</v>
      </c>
      <c r="J31" s="433">
        <v>0</v>
      </c>
      <c r="K31" s="433">
        <v>0</v>
      </c>
      <c r="L31" s="433">
        <v>0</v>
      </c>
      <c r="M31" s="433">
        <v>0</v>
      </c>
      <c r="N31" s="433">
        <v>0</v>
      </c>
      <c r="O31" s="434">
        <v>0</v>
      </c>
      <c r="P31" s="433">
        <v>0</v>
      </c>
      <c r="Q31" s="434">
        <v>0</v>
      </c>
      <c r="R31" s="433">
        <v>0</v>
      </c>
      <c r="S31" s="434">
        <v>0</v>
      </c>
      <c r="T31" s="434">
        <v>0</v>
      </c>
      <c r="U31" s="434">
        <v>0</v>
      </c>
      <c r="V31" s="433">
        <v>0</v>
      </c>
      <c r="W31" s="433">
        <v>0</v>
      </c>
      <c r="X31" s="414">
        <v>3174086.61</v>
      </c>
      <c r="Y31" s="414">
        <v>-64584.32</v>
      </c>
      <c r="Z31" s="413">
        <v>6929.3</v>
      </c>
      <c r="AA31" s="413">
        <v>1351.15</v>
      </c>
      <c r="AB31" s="413">
        <v>-8.57</v>
      </c>
      <c r="AC31" s="413">
        <v>0</v>
      </c>
      <c r="AD31" s="413">
        <v>0</v>
      </c>
      <c r="AE31" s="413">
        <v>0</v>
      </c>
      <c r="AF31" s="438">
        <v>0</v>
      </c>
      <c r="AG31" s="441">
        <v>0</v>
      </c>
      <c r="AH31" s="423">
        <f t="shared" si="0"/>
        <v>3117774.17</v>
      </c>
    </row>
    <row r="32" spans="1:34" s="406" customFormat="1" ht="15" customHeight="1">
      <c r="A32" s="424">
        <v>23</v>
      </c>
      <c r="B32" s="425">
        <f t="shared" si="1"/>
        <v>44742</v>
      </c>
      <c r="C32" s="435"/>
      <c r="D32" s="433"/>
      <c r="E32" s="433"/>
      <c r="F32" s="433"/>
      <c r="G32" s="433">
        <v>0</v>
      </c>
      <c r="H32" s="433">
        <v>0</v>
      </c>
      <c r="I32" s="433">
        <v>0</v>
      </c>
      <c r="J32" s="433">
        <v>0</v>
      </c>
      <c r="K32" s="433">
        <v>0</v>
      </c>
      <c r="L32" s="433">
        <v>0</v>
      </c>
      <c r="M32" s="433">
        <v>0</v>
      </c>
      <c r="N32" s="433">
        <v>0</v>
      </c>
      <c r="O32" s="434">
        <v>0</v>
      </c>
      <c r="P32" s="433">
        <v>0</v>
      </c>
      <c r="Q32" s="434">
        <v>0</v>
      </c>
      <c r="R32" s="433">
        <v>0</v>
      </c>
      <c r="S32" s="434">
        <v>0</v>
      </c>
      <c r="T32" s="434">
        <v>0</v>
      </c>
      <c r="U32" s="434">
        <v>0</v>
      </c>
      <c r="V32" s="433">
        <v>0</v>
      </c>
      <c r="W32" s="434">
        <v>0</v>
      </c>
      <c r="X32" s="433">
        <v>0</v>
      </c>
      <c r="Y32" s="414">
        <v>2970299.2</v>
      </c>
      <c r="Z32" s="413">
        <v>-53724.42</v>
      </c>
      <c r="AA32" s="413">
        <v>9060.2900000000009</v>
      </c>
      <c r="AB32" s="413">
        <v>244.68</v>
      </c>
      <c r="AC32" s="413">
        <v>0</v>
      </c>
      <c r="AD32" s="413">
        <v>0</v>
      </c>
      <c r="AE32" s="413">
        <v>0</v>
      </c>
      <c r="AF32" s="438">
        <v>0</v>
      </c>
      <c r="AG32" s="441">
        <v>0</v>
      </c>
      <c r="AH32" s="423">
        <f t="shared" si="0"/>
        <v>2925879.7500000005</v>
      </c>
    </row>
    <row r="33" spans="1:79" s="406" customFormat="1" ht="15" customHeight="1">
      <c r="A33" s="424">
        <v>24</v>
      </c>
      <c r="B33" s="425">
        <f t="shared" si="1"/>
        <v>44712</v>
      </c>
      <c r="C33" s="435"/>
      <c r="D33" s="433"/>
      <c r="E33" s="433"/>
      <c r="F33" s="433"/>
      <c r="G33" s="433">
        <v>0</v>
      </c>
      <c r="H33" s="433">
        <v>0</v>
      </c>
      <c r="I33" s="433">
        <v>0</v>
      </c>
      <c r="J33" s="433">
        <v>0</v>
      </c>
      <c r="K33" s="433">
        <v>0</v>
      </c>
      <c r="L33" s="433">
        <v>0</v>
      </c>
      <c r="M33" s="433">
        <v>0</v>
      </c>
      <c r="N33" s="433">
        <v>0</v>
      </c>
      <c r="O33" s="434">
        <v>0</v>
      </c>
      <c r="P33" s="433">
        <v>0</v>
      </c>
      <c r="Q33" s="434">
        <v>0</v>
      </c>
      <c r="R33" s="433">
        <v>0</v>
      </c>
      <c r="S33" s="434">
        <v>0</v>
      </c>
      <c r="T33" s="434">
        <v>0</v>
      </c>
      <c r="U33" s="434">
        <v>0</v>
      </c>
      <c r="V33" s="433">
        <v>0</v>
      </c>
      <c r="W33" s="434">
        <v>0</v>
      </c>
      <c r="X33" s="434">
        <v>0</v>
      </c>
      <c r="Y33" s="433">
        <v>0</v>
      </c>
      <c r="Z33" s="413">
        <v>3275903.8</v>
      </c>
      <c r="AA33" s="413">
        <v>-77804.91</v>
      </c>
      <c r="AB33" s="413">
        <v>5896.82</v>
      </c>
      <c r="AC33" s="413">
        <v>214.9</v>
      </c>
      <c r="AD33" s="413">
        <v>-482.13</v>
      </c>
      <c r="AE33" s="413">
        <v>0</v>
      </c>
      <c r="AF33" s="438">
        <v>0</v>
      </c>
      <c r="AG33" s="441">
        <v>0</v>
      </c>
      <c r="AH33" s="423">
        <f t="shared" si="0"/>
        <v>3203728.4799999995</v>
      </c>
    </row>
    <row r="34" spans="1:79" s="406" customFormat="1" ht="15" customHeight="1">
      <c r="A34" s="424">
        <v>25</v>
      </c>
      <c r="B34" s="425">
        <f t="shared" si="1"/>
        <v>44681</v>
      </c>
      <c r="C34" s="435"/>
      <c r="D34" s="433"/>
      <c r="E34" s="433"/>
      <c r="F34" s="433"/>
      <c r="G34" s="433">
        <v>0</v>
      </c>
      <c r="H34" s="433">
        <v>0</v>
      </c>
      <c r="I34" s="433">
        <v>0</v>
      </c>
      <c r="J34" s="433">
        <v>0</v>
      </c>
      <c r="K34" s="433">
        <v>0</v>
      </c>
      <c r="L34" s="433">
        <v>0</v>
      </c>
      <c r="M34" s="433">
        <v>0</v>
      </c>
      <c r="N34" s="433">
        <v>0</v>
      </c>
      <c r="O34" s="434">
        <v>0</v>
      </c>
      <c r="P34" s="433">
        <v>0</v>
      </c>
      <c r="Q34" s="434">
        <v>0</v>
      </c>
      <c r="R34" s="433">
        <v>0</v>
      </c>
      <c r="S34" s="434">
        <v>0</v>
      </c>
      <c r="T34" s="434">
        <v>0</v>
      </c>
      <c r="U34" s="434">
        <v>0</v>
      </c>
      <c r="V34" s="433">
        <v>0</v>
      </c>
      <c r="W34" s="434">
        <v>0</v>
      </c>
      <c r="X34" s="434">
        <v>0</v>
      </c>
      <c r="Y34" s="434">
        <v>0</v>
      </c>
      <c r="Z34" s="433">
        <v>0</v>
      </c>
      <c r="AA34" s="413">
        <v>2938975.03</v>
      </c>
      <c r="AB34" s="413">
        <v>-46325.22</v>
      </c>
      <c r="AC34" s="413">
        <v>5556.41</v>
      </c>
      <c r="AD34" s="413">
        <v>18.989999999999998</v>
      </c>
      <c r="AE34" s="413">
        <v>0</v>
      </c>
      <c r="AF34" s="438">
        <v>-1.38</v>
      </c>
      <c r="AG34" s="441">
        <v>0</v>
      </c>
      <c r="AH34" s="423">
        <f t="shared" si="0"/>
        <v>2898223.83</v>
      </c>
    </row>
    <row r="35" spans="1:79" s="406" customFormat="1" ht="15" customHeight="1">
      <c r="A35" s="424">
        <v>26</v>
      </c>
      <c r="B35" s="425">
        <f t="shared" si="1"/>
        <v>44651</v>
      </c>
      <c r="C35" s="435"/>
      <c r="D35" s="433"/>
      <c r="E35" s="433"/>
      <c r="F35" s="433"/>
      <c r="G35" s="433">
        <v>0</v>
      </c>
      <c r="H35" s="433">
        <v>0</v>
      </c>
      <c r="I35" s="433">
        <v>0</v>
      </c>
      <c r="J35" s="433">
        <v>0</v>
      </c>
      <c r="K35" s="433">
        <v>0</v>
      </c>
      <c r="L35" s="433">
        <v>0</v>
      </c>
      <c r="M35" s="433">
        <v>0</v>
      </c>
      <c r="N35" s="433">
        <v>0</v>
      </c>
      <c r="O35" s="434">
        <v>0</v>
      </c>
      <c r="P35" s="433">
        <v>0</v>
      </c>
      <c r="Q35" s="434">
        <v>0</v>
      </c>
      <c r="R35" s="433">
        <v>0</v>
      </c>
      <c r="S35" s="434">
        <v>0</v>
      </c>
      <c r="T35" s="434">
        <v>0</v>
      </c>
      <c r="U35" s="434">
        <v>0</v>
      </c>
      <c r="V35" s="433">
        <v>0</v>
      </c>
      <c r="W35" s="434">
        <v>0</v>
      </c>
      <c r="X35" s="434">
        <v>0</v>
      </c>
      <c r="Y35" s="434">
        <v>0</v>
      </c>
      <c r="Z35" s="433">
        <v>0</v>
      </c>
      <c r="AA35" s="433">
        <v>0</v>
      </c>
      <c r="AB35" s="413">
        <v>2934428</v>
      </c>
      <c r="AC35" s="413">
        <v>-95608.47</v>
      </c>
      <c r="AD35" s="413">
        <v>10081.98</v>
      </c>
      <c r="AE35" s="413">
        <v>7265.23</v>
      </c>
      <c r="AF35" s="438">
        <v>-3.12</v>
      </c>
      <c r="AG35" s="441">
        <v>0</v>
      </c>
      <c r="AH35" s="423">
        <f t="shared" si="0"/>
        <v>2856163.6199999996</v>
      </c>
    </row>
    <row r="36" spans="1:79" s="406" customFormat="1" ht="15" customHeight="1">
      <c r="A36" s="424">
        <v>27</v>
      </c>
      <c r="B36" s="425">
        <f t="shared" si="1"/>
        <v>44620</v>
      </c>
      <c r="C36" s="435"/>
      <c r="D36" s="433"/>
      <c r="E36" s="433"/>
      <c r="F36" s="433"/>
      <c r="G36" s="433">
        <v>0</v>
      </c>
      <c r="H36" s="433">
        <v>0</v>
      </c>
      <c r="I36" s="433">
        <v>0</v>
      </c>
      <c r="J36" s="433">
        <v>0</v>
      </c>
      <c r="K36" s="433">
        <v>0</v>
      </c>
      <c r="L36" s="433">
        <v>0</v>
      </c>
      <c r="M36" s="433">
        <v>0</v>
      </c>
      <c r="N36" s="433">
        <v>0</v>
      </c>
      <c r="O36" s="434">
        <v>0</v>
      </c>
      <c r="P36" s="433">
        <v>0</v>
      </c>
      <c r="Q36" s="434">
        <v>0</v>
      </c>
      <c r="R36" s="433">
        <v>0</v>
      </c>
      <c r="S36" s="434">
        <v>0</v>
      </c>
      <c r="T36" s="434">
        <v>0</v>
      </c>
      <c r="U36" s="434">
        <v>0</v>
      </c>
      <c r="V36" s="433">
        <v>0</v>
      </c>
      <c r="W36" s="434">
        <v>0</v>
      </c>
      <c r="X36" s="434">
        <v>0</v>
      </c>
      <c r="Y36" s="434">
        <v>0</v>
      </c>
      <c r="Z36" s="433">
        <v>0</v>
      </c>
      <c r="AA36" s="434">
        <v>0</v>
      </c>
      <c r="AB36" s="433">
        <v>0</v>
      </c>
      <c r="AC36" s="413">
        <v>2520366.7200000002</v>
      </c>
      <c r="AD36" s="413">
        <v>-97529.919999999998</v>
      </c>
      <c r="AE36" s="413">
        <v>526.41</v>
      </c>
      <c r="AF36" s="438">
        <v>4337.57</v>
      </c>
      <c r="AG36" s="441">
        <v>0</v>
      </c>
      <c r="AH36" s="423">
        <f t="shared" si="0"/>
        <v>2427700.7800000003</v>
      </c>
    </row>
    <row r="37" spans="1:79" s="406" customFormat="1" ht="15" customHeight="1">
      <c r="A37" s="424">
        <v>28</v>
      </c>
      <c r="B37" s="425">
        <f t="shared" si="1"/>
        <v>44592</v>
      </c>
      <c r="C37" s="435"/>
      <c r="D37" s="433"/>
      <c r="E37" s="433"/>
      <c r="F37" s="433"/>
      <c r="G37" s="433">
        <v>0</v>
      </c>
      <c r="H37" s="433">
        <v>0</v>
      </c>
      <c r="I37" s="433">
        <v>0</v>
      </c>
      <c r="J37" s="433">
        <v>0</v>
      </c>
      <c r="K37" s="433">
        <v>0</v>
      </c>
      <c r="L37" s="433">
        <v>0</v>
      </c>
      <c r="M37" s="433">
        <v>0</v>
      </c>
      <c r="N37" s="433">
        <v>0</v>
      </c>
      <c r="O37" s="434">
        <v>0</v>
      </c>
      <c r="P37" s="433">
        <v>0</v>
      </c>
      <c r="Q37" s="434">
        <v>0</v>
      </c>
      <c r="R37" s="433">
        <v>0</v>
      </c>
      <c r="S37" s="434">
        <v>0</v>
      </c>
      <c r="T37" s="434">
        <v>0</v>
      </c>
      <c r="U37" s="434">
        <v>0</v>
      </c>
      <c r="V37" s="433">
        <v>0</v>
      </c>
      <c r="W37" s="434">
        <v>0</v>
      </c>
      <c r="X37" s="434">
        <v>0</v>
      </c>
      <c r="Y37" s="434">
        <v>0</v>
      </c>
      <c r="Z37" s="433">
        <v>0</v>
      </c>
      <c r="AA37" s="434">
        <v>0</v>
      </c>
      <c r="AB37" s="433">
        <v>0</v>
      </c>
      <c r="AC37" s="433">
        <v>0</v>
      </c>
      <c r="AD37" s="413">
        <v>2463184.1800000002</v>
      </c>
      <c r="AE37" s="413">
        <v>-51840.57</v>
      </c>
      <c r="AF37" s="438">
        <v>1329.16</v>
      </c>
      <c r="AG37" s="441">
        <v>0</v>
      </c>
      <c r="AH37" s="423">
        <f t="shared" si="0"/>
        <v>2412672.7700000005</v>
      </c>
    </row>
    <row r="38" spans="1:79" s="406" customFormat="1" ht="15" customHeight="1">
      <c r="A38" s="424">
        <v>29</v>
      </c>
      <c r="B38" s="425">
        <f t="shared" si="1"/>
        <v>44561</v>
      </c>
      <c r="C38" s="435"/>
      <c r="D38" s="433"/>
      <c r="E38" s="433"/>
      <c r="F38" s="433"/>
      <c r="G38" s="433">
        <v>0</v>
      </c>
      <c r="H38" s="433">
        <v>0</v>
      </c>
      <c r="I38" s="433">
        <v>0</v>
      </c>
      <c r="J38" s="433">
        <v>0</v>
      </c>
      <c r="K38" s="433">
        <v>0</v>
      </c>
      <c r="L38" s="433">
        <v>0</v>
      </c>
      <c r="M38" s="433">
        <v>0</v>
      </c>
      <c r="N38" s="433">
        <v>0</v>
      </c>
      <c r="O38" s="434">
        <v>0</v>
      </c>
      <c r="P38" s="433">
        <v>0</v>
      </c>
      <c r="Q38" s="434">
        <v>0</v>
      </c>
      <c r="R38" s="433">
        <v>0</v>
      </c>
      <c r="S38" s="434">
        <v>0</v>
      </c>
      <c r="T38" s="434">
        <v>0</v>
      </c>
      <c r="U38" s="434">
        <v>0</v>
      </c>
      <c r="V38" s="433">
        <v>0</v>
      </c>
      <c r="W38" s="434">
        <v>0</v>
      </c>
      <c r="X38" s="434">
        <v>0</v>
      </c>
      <c r="Y38" s="434">
        <v>0</v>
      </c>
      <c r="Z38" s="433">
        <v>0</v>
      </c>
      <c r="AA38" s="434">
        <v>0</v>
      </c>
      <c r="AB38" s="433">
        <v>0</v>
      </c>
      <c r="AC38" s="433">
        <v>0</v>
      </c>
      <c r="AD38" s="433">
        <v>0</v>
      </c>
      <c r="AE38" s="413">
        <v>2520790.44</v>
      </c>
      <c r="AF38" s="438">
        <v>-42145.53</v>
      </c>
      <c r="AG38" s="441">
        <v>0</v>
      </c>
      <c r="AH38" s="423">
        <f t="shared" si="0"/>
        <v>2478644.91</v>
      </c>
    </row>
    <row r="39" spans="1:79" s="406" customFormat="1" ht="15" customHeight="1">
      <c r="A39" s="424">
        <v>30</v>
      </c>
      <c r="B39" s="425">
        <f t="shared" si="1"/>
        <v>44530</v>
      </c>
      <c r="C39" s="435"/>
      <c r="D39" s="433"/>
      <c r="E39" s="433"/>
      <c r="F39" s="433"/>
      <c r="G39" s="433">
        <v>0</v>
      </c>
      <c r="H39" s="433">
        <v>0</v>
      </c>
      <c r="I39" s="433">
        <v>0</v>
      </c>
      <c r="J39" s="433">
        <v>0</v>
      </c>
      <c r="K39" s="433">
        <v>0</v>
      </c>
      <c r="L39" s="433">
        <v>0</v>
      </c>
      <c r="M39" s="433">
        <v>0</v>
      </c>
      <c r="N39" s="433">
        <v>0</v>
      </c>
      <c r="O39" s="434">
        <v>0</v>
      </c>
      <c r="P39" s="433">
        <v>0</v>
      </c>
      <c r="Q39" s="434">
        <v>0</v>
      </c>
      <c r="R39" s="433">
        <v>0</v>
      </c>
      <c r="S39" s="434">
        <v>0</v>
      </c>
      <c r="T39" s="434">
        <v>0</v>
      </c>
      <c r="U39" s="434">
        <v>0</v>
      </c>
      <c r="V39" s="433">
        <v>0</v>
      </c>
      <c r="W39" s="434">
        <v>0</v>
      </c>
      <c r="X39" s="434">
        <v>0</v>
      </c>
      <c r="Y39" s="434">
        <v>0</v>
      </c>
      <c r="Z39" s="433">
        <v>0</v>
      </c>
      <c r="AA39" s="434">
        <v>0</v>
      </c>
      <c r="AB39" s="433">
        <v>0</v>
      </c>
      <c r="AC39" s="433">
        <v>0</v>
      </c>
      <c r="AD39" s="433">
        <v>0</v>
      </c>
      <c r="AE39" s="433">
        <v>0</v>
      </c>
      <c r="AF39" s="438">
        <v>2372042.15</v>
      </c>
      <c r="AG39" s="441">
        <v>0</v>
      </c>
      <c r="AH39" s="423">
        <f>SUM(C39:AG39)</f>
        <v>2372042.15</v>
      </c>
    </row>
    <row r="40" spans="1:79" s="406" customFormat="1" ht="31.35" customHeight="1" thickBot="1">
      <c r="A40" s="424">
        <v>31</v>
      </c>
      <c r="B40" s="425" t="s">
        <v>1561</v>
      </c>
      <c r="C40" s="447"/>
      <c r="D40" s="435"/>
      <c r="E40" s="433"/>
      <c r="F40" s="433"/>
      <c r="G40" s="433"/>
      <c r="H40" s="433"/>
      <c r="I40" s="433"/>
      <c r="J40" s="433"/>
      <c r="K40" s="433"/>
      <c r="L40" s="433"/>
      <c r="M40" s="433"/>
      <c r="N40" s="433"/>
      <c r="O40" s="433"/>
      <c r="P40" s="434"/>
      <c r="Q40" s="433"/>
      <c r="R40" s="434"/>
      <c r="S40" s="433"/>
      <c r="T40" s="434"/>
      <c r="U40" s="434"/>
      <c r="V40" s="434"/>
      <c r="W40" s="433"/>
      <c r="X40" s="434"/>
      <c r="Y40" s="434"/>
      <c r="Z40" s="434"/>
      <c r="AA40" s="433"/>
      <c r="AB40" s="434"/>
      <c r="AC40" s="433"/>
      <c r="AD40" s="433"/>
      <c r="AE40" s="433"/>
      <c r="AF40" s="454"/>
      <c r="AG40" s="440">
        <v>0</v>
      </c>
      <c r="AH40" s="423">
        <f>SUM(C40:AG40)</f>
        <v>0</v>
      </c>
    </row>
    <row r="41" spans="1:79" s="406" customFormat="1" ht="40.35" customHeight="1">
      <c r="A41" s="952">
        <v>32</v>
      </c>
      <c r="B41" s="953" t="s">
        <v>1563</v>
      </c>
      <c r="C41" s="954">
        <f>SUM(C10:C40)</f>
        <v>0</v>
      </c>
      <c r="D41" s="954">
        <f>SUM(D10:D40)</f>
        <v>0</v>
      </c>
      <c r="E41" s="954">
        <f t="shared" ref="E41:AC41" si="2">SUM(E10:E40)</f>
        <v>0</v>
      </c>
      <c r="F41" s="954">
        <f t="shared" si="2"/>
        <v>0</v>
      </c>
      <c r="G41" s="954">
        <f t="shared" si="2"/>
        <v>6037285.79</v>
      </c>
      <c r="H41" s="954">
        <f t="shared" si="2"/>
        <v>6946069.6399999997</v>
      </c>
      <c r="I41" s="954">
        <f t="shared" si="2"/>
        <v>7139105.2600000007</v>
      </c>
      <c r="J41" s="954">
        <f t="shared" si="2"/>
        <v>5540458.2000000002</v>
      </c>
      <c r="K41" s="954">
        <f t="shared" si="2"/>
        <v>5967289.3799999999</v>
      </c>
      <c r="L41" s="954">
        <f t="shared" si="2"/>
        <v>5855185.6499999994</v>
      </c>
      <c r="M41" s="954">
        <f t="shared" si="2"/>
        <v>5168333.16</v>
      </c>
      <c r="N41" s="954">
        <f t="shared" si="2"/>
        <v>5694769.1299999999</v>
      </c>
      <c r="O41" s="954">
        <f t="shared" si="2"/>
        <v>5048856.8500000006</v>
      </c>
      <c r="P41" s="954">
        <f t="shared" si="2"/>
        <v>5125360.05</v>
      </c>
      <c r="Q41" s="954">
        <f t="shared" si="2"/>
        <v>4386993.95</v>
      </c>
      <c r="R41" s="954">
        <f t="shared" si="2"/>
        <v>4924659.08</v>
      </c>
      <c r="S41" s="954">
        <f t="shared" si="2"/>
        <v>4304917.42</v>
      </c>
      <c r="T41" s="954">
        <f t="shared" si="2"/>
        <v>4205933.21</v>
      </c>
      <c r="U41" s="954">
        <f t="shared" si="2"/>
        <v>4524925.8600000003</v>
      </c>
      <c r="V41" s="954">
        <f t="shared" si="2"/>
        <v>3049298.26</v>
      </c>
      <c r="W41" s="954">
        <f t="shared" si="2"/>
        <v>3409446.17</v>
      </c>
      <c r="X41" s="954">
        <f t="shared" si="2"/>
        <v>3112633.55</v>
      </c>
      <c r="Y41" s="954">
        <f t="shared" si="2"/>
        <v>2927377.48</v>
      </c>
      <c r="Z41" s="954">
        <f t="shared" si="2"/>
        <v>3229183.29</v>
      </c>
      <c r="AA41" s="954">
        <f t="shared" si="2"/>
        <v>2871345.88</v>
      </c>
      <c r="AB41" s="954">
        <f t="shared" si="2"/>
        <v>2894191.71</v>
      </c>
      <c r="AC41" s="954">
        <f t="shared" si="2"/>
        <v>2430447.9400000004</v>
      </c>
      <c r="AD41" s="954">
        <f>SUM(AD10:AD40)</f>
        <v>2375171.14</v>
      </c>
      <c r="AE41" s="954">
        <f>SUM(AE10:AE40)</f>
        <v>2476694.62</v>
      </c>
      <c r="AF41" s="954">
        <f>SUM(AF10:AF40)</f>
        <v>2335556.12</v>
      </c>
      <c r="AG41" s="955">
        <f>SUM(AG10:AG40)</f>
        <v>0</v>
      </c>
      <c r="AH41" s="956">
        <f>SUM(AH10:AH40)</f>
        <v>111981488.79000002</v>
      </c>
    </row>
    <row r="42" spans="1:79" s="406" customFormat="1" ht="40.35" customHeight="1">
      <c r="A42" s="426">
        <v>33</v>
      </c>
      <c r="B42" s="427" t="s">
        <v>1564</v>
      </c>
      <c r="C42" s="415"/>
      <c r="D42" s="413"/>
      <c r="E42" s="413"/>
      <c r="F42" s="413"/>
      <c r="G42" s="416"/>
      <c r="H42" s="413"/>
      <c r="I42" s="413"/>
      <c r="J42" s="413"/>
      <c r="K42" s="413"/>
      <c r="L42" s="413"/>
      <c r="M42" s="413"/>
      <c r="N42" s="413"/>
      <c r="O42" s="414"/>
      <c r="P42" s="413"/>
      <c r="Q42" s="414"/>
      <c r="R42" s="413"/>
      <c r="S42" s="414"/>
      <c r="T42" s="414"/>
      <c r="U42" s="414"/>
      <c r="V42" s="413"/>
      <c r="W42" s="414"/>
      <c r="X42" s="414"/>
      <c r="Y42" s="414"/>
      <c r="Z42" s="413"/>
      <c r="AA42" s="414"/>
      <c r="AB42" s="413"/>
      <c r="AC42" s="414"/>
      <c r="AD42" s="414"/>
      <c r="AE42" s="413"/>
      <c r="AF42" s="456"/>
      <c r="AG42" s="416"/>
      <c r="AH42" s="423">
        <f>SUM(C42:AG42)</f>
        <v>0</v>
      </c>
    </row>
    <row r="43" spans="1:79" s="406" customFormat="1" ht="40.35" customHeight="1">
      <c r="A43" s="426">
        <v>34</v>
      </c>
      <c r="B43" s="427" t="s">
        <v>1565</v>
      </c>
      <c r="C43" s="415"/>
      <c r="D43" s="413"/>
      <c r="E43" s="413"/>
      <c r="F43" s="413"/>
      <c r="G43" s="416"/>
      <c r="H43" s="413"/>
      <c r="I43" s="413"/>
      <c r="J43" s="413"/>
      <c r="K43" s="413"/>
      <c r="L43" s="413"/>
      <c r="M43" s="413"/>
      <c r="N43" s="413"/>
      <c r="O43" s="414"/>
      <c r="P43" s="413"/>
      <c r="Q43" s="414"/>
      <c r="R43" s="413"/>
      <c r="S43" s="414"/>
      <c r="T43" s="414"/>
      <c r="U43" s="414"/>
      <c r="V43" s="413"/>
      <c r="W43" s="414"/>
      <c r="X43" s="414"/>
      <c r="Y43" s="414"/>
      <c r="Z43" s="413"/>
      <c r="AA43" s="414"/>
      <c r="AB43" s="413"/>
      <c r="AC43" s="414"/>
      <c r="AD43" s="414"/>
      <c r="AE43" s="413"/>
      <c r="AF43" s="456"/>
      <c r="AG43" s="416"/>
      <c r="AH43" s="423"/>
    </row>
    <row r="44" spans="1:79" s="406" customFormat="1" ht="40.35" customHeight="1">
      <c r="A44" s="426">
        <v>35</v>
      </c>
      <c r="B44" s="428" t="s">
        <v>1566</v>
      </c>
      <c r="C44" s="415"/>
      <c r="D44" s="413"/>
      <c r="E44" s="413"/>
      <c r="F44" s="413"/>
      <c r="G44" s="416"/>
      <c r="H44" s="413"/>
      <c r="I44" s="413"/>
      <c r="J44" s="413"/>
      <c r="K44" s="413"/>
      <c r="L44" s="413"/>
      <c r="M44" s="413"/>
      <c r="N44" s="413"/>
      <c r="O44" s="414"/>
      <c r="P44" s="413"/>
      <c r="Q44" s="414"/>
      <c r="R44" s="413"/>
      <c r="S44" s="414"/>
      <c r="T44" s="414"/>
      <c r="U44" s="414"/>
      <c r="V44" s="413"/>
      <c r="W44" s="414"/>
      <c r="X44" s="414"/>
      <c r="Y44" s="414"/>
      <c r="Z44" s="413"/>
      <c r="AA44" s="414"/>
      <c r="AB44" s="413"/>
      <c r="AC44" s="414"/>
      <c r="AD44" s="414"/>
      <c r="AE44" s="413"/>
      <c r="AF44" s="456"/>
      <c r="AG44" s="416"/>
      <c r="AH44" s="419">
        <f>SUM(C44:AG44)</f>
        <v>0</v>
      </c>
    </row>
    <row r="45" spans="1:79" s="406" customFormat="1" ht="37.5">
      <c r="A45" s="426">
        <v>36</v>
      </c>
      <c r="B45" s="429" t="s">
        <v>1567</v>
      </c>
      <c r="C45" s="417">
        <f>SUM(C41:C44)</f>
        <v>0</v>
      </c>
      <c r="D45" s="417">
        <f>SUM(D41:D44)</f>
        <v>0</v>
      </c>
      <c r="E45" s="418">
        <f t="shared" ref="E45:AB45" si="3">SUM(E41:E44)</f>
        <v>0</v>
      </c>
      <c r="F45" s="418">
        <f>SUM(F41:F44)</f>
        <v>0</v>
      </c>
      <c r="G45" s="418">
        <f t="shared" si="3"/>
        <v>6037285.79</v>
      </c>
      <c r="H45" s="418">
        <f t="shared" si="3"/>
        <v>6946069.6399999997</v>
      </c>
      <c r="I45" s="418">
        <f t="shared" si="3"/>
        <v>7139105.2600000007</v>
      </c>
      <c r="J45" s="418">
        <f t="shared" si="3"/>
        <v>5540458.2000000002</v>
      </c>
      <c r="K45" s="418">
        <f t="shared" si="3"/>
        <v>5967289.3799999999</v>
      </c>
      <c r="L45" s="418">
        <f t="shared" si="3"/>
        <v>5855185.6499999994</v>
      </c>
      <c r="M45" s="418">
        <f t="shared" si="3"/>
        <v>5168333.16</v>
      </c>
      <c r="N45" s="418">
        <f t="shared" si="3"/>
        <v>5694769.1299999999</v>
      </c>
      <c r="O45" s="418">
        <f t="shared" si="3"/>
        <v>5048856.8500000006</v>
      </c>
      <c r="P45" s="418">
        <f t="shared" si="3"/>
        <v>5125360.05</v>
      </c>
      <c r="Q45" s="418">
        <f t="shared" si="3"/>
        <v>4386993.95</v>
      </c>
      <c r="R45" s="418">
        <f t="shared" si="3"/>
        <v>4924659.08</v>
      </c>
      <c r="S45" s="418">
        <f t="shared" si="3"/>
        <v>4304917.42</v>
      </c>
      <c r="T45" s="418">
        <f t="shared" si="3"/>
        <v>4205933.21</v>
      </c>
      <c r="U45" s="418">
        <f t="shared" si="3"/>
        <v>4524925.8600000003</v>
      </c>
      <c r="V45" s="418">
        <f t="shared" si="3"/>
        <v>3049298.26</v>
      </c>
      <c r="W45" s="418">
        <f t="shared" si="3"/>
        <v>3409446.17</v>
      </c>
      <c r="X45" s="418">
        <f t="shared" si="3"/>
        <v>3112633.55</v>
      </c>
      <c r="Y45" s="418">
        <f t="shared" si="3"/>
        <v>2927377.48</v>
      </c>
      <c r="Z45" s="418">
        <f t="shared" si="3"/>
        <v>3229183.29</v>
      </c>
      <c r="AA45" s="418">
        <f t="shared" si="3"/>
        <v>2871345.88</v>
      </c>
      <c r="AB45" s="418">
        <f t="shared" si="3"/>
        <v>2894191.71</v>
      </c>
      <c r="AC45" s="418">
        <f t="shared" ref="AC45:AH45" si="4">SUM(AC41:AC44)</f>
        <v>2430447.9400000004</v>
      </c>
      <c r="AD45" s="418">
        <f t="shared" si="4"/>
        <v>2375171.14</v>
      </c>
      <c r="AE45" s="418">
        <f t="shared" si="4"/>
        <v>2476694.62</v>
      </c>
      <c r="AF45" s="418">
        <f t="shared" si="4"/>
        <v>2335556.12</v>
      </c>
      <c r="AG45" s="420">
        <f t="shared" si="4"/>
        <v>0</v>
      </c>
      <c r="AH45" s="419">
        <f t="shared" si="4"/>
        <v>111981488.79000002</v>
      </c>
    </row>
    <row r="46" spans="1:79" s="406" customFormat="1" ht="53.25" customHeight="1">
      <c r="A46" s="426">
        <v>37</v>
      </c>
      <c r="B46" s="429" t="s">
        <v>1568</v>
      </c>
      <c r="C46" s="415"/>
      <c r="D46" s="413"/>
      <c r="E46" s="413"/>
      <c r="F46" s="413"/>
      <c r="G46" s="416"/>
      <c r="H46" s="413"/>
      <c r="I46" s="413"/>
      <c r="J46" s="413"/>
      <c r="K46" s="413"/>
      <c r="L46" s="413"/>
      <c r="M46" s="413"/>
      <c r="N46" s="413"/>
      <c r="O46" s="414"/>
      <c r="P46" s="413"/>
      <c r="Q46" s="414"/>
      <c r="R46" s="413"/>
      <c r="S46" s="414"/>
      <c r="T46" s="414"/>
      <c r="U46" s="414"/>
      <c r="V46" s="413"/>
      <c r="W46" s="414"/>
      <c r="X46" s="414"/>
      <c r="Y46" s="414"/>
      <c r="Z46" s="413"/>
      <c r="AA46" s="414"/>
      <c r="AB46" s="413"/>
      <c r="AC46" s="414"/>
      <c r="AD46" s="414"/>
      <c r="AE46" s="413"/>
      <c r="AF46" s="456"/>
      <c r="AG46" s="416"/>
      <c r="AH46" s="419">
        <f>SUM(C46:AG46)</f>
        <v>0</v>
      </c>
    </row>
    <row r="47" spans="1:79" s="406" customFormat="1" ht="40.35" customHeight="1" thickBot="1">
      <c r="A47" s="430">
        <v>38</v>
      </c>
      <c r="B47" s="431" t="s">
        <v>1569</v>
      </c>
      <c r="C47" s="421">
        <f>SUM(C45:C46)</f>
        <v>0</v>
      </c>
      <c r="D47" s="421">
        <f t="shared" ref="D47:AC47" si="5">SUM(D45:D46)</f>
        <v>0</v>
      </c>
      <c r="E47" s="421">
        <f t="shared" si="5"/>
        <v>0</v>
      </c>
      <c r="F47" s="421">
        <f t="shared" si="5"/>
        <v>0</v>
      </c>
      <c r="G47" s="421">
        <f t="shared" si="5"/>
        <v>6037285.79</v>
      </c>
      <c r="H47" s="421">
        <f t="shared" si="5"/>
        <v>6946069.6399999997</v>
      </c>
      <c r="I47" s="421">
        <f t="shared" si="5"/>
        <v>7139105.2600000007</v>
      </c>
      <c r="J47" s="421">
        <f t="shared" si="5"/>
        <v>5540458.2000000002</v>
      </c>
      <c r="K47" s="421">
        <f t="shared" si="5"/>
        <v>5967289.3799999999</v>
      </c>
      <c r="L47" s="421">
        <f t="shared" si="5"/>
        <v>5855185.6499999994</v>
      </c>
      <c r="M47" s="421">
        <f t="shared" si="5"/>
        <v>5168333.16</v>
      </c>
      <c r="N47" s="421">
        <f t="shared" si="5"/>
        <v>5694769.1299999999</v>
      </c>
      <c r="O47" s="421">
        <f t="shared" si="5"/>
        <v>5048856.8500000006</v>
      </c>
      <c r="P47" s="421">
        <f t="shared" si="5"/>
        <v>5125360.05</v>
      </c>
      <c r="Q47" s="421">
        <f t="shared" si="5"/>
        <v>4386993.95</v>
      </c>
      <c r="R47" s="421">
        <f t="shared" si="5"/>
        <v>4924659.08</v>
      </c>
      <c r="S47" s="421">
        <f t="shared" si="5"/>
        <v>4304917.42</v>
      </c>
      <c r="T47" s="421">
        <f t="shared" si="5"/>
        <v>4205933.21</v>
      </c>
      <c r="U47" s="421">
        <f t="shared" si="5"/>
        <v>4524925.8600000003</v>
      </c>
      <c r="V47" s="421">
        <f t="shared" si="5"/>
        <v>3049298.26</v>
      </c>
      <c r="W47" s="421">
        <f t="shared" si="5"/>
        <v>3409446.17</v>
      </c>
      <c r="X47" s="421">
        <f t="shared" si="5"/>
        <v>3112633.55</v>
      </c>
      <c r="Y47" s="421">
        <f t="shared" si="5"/>
        <v>2927377.48</v>
      </c>
      <c r="Z47" s="421">
        <f t="shared" si="5"/>
        <v>3229183.29</v>
      </c>
      <c r="AA47" s="421">
        <f t="shared" si="5"/>
        <v>2871345.88</v>
      </c>
      <c r="AB47" s="421">
        <f t="shared" si="5"/>
        <v>2894191.71</v>
      </c>
      <c r="AC47" s="421">
        <f t="shared" si="5"/>
        <v>2430447.9400000004</v>
      </c>
      <c r="AD47" s="421">
        <f>SUM(AD45:AD46)</f>
        <v>2375171.14</v>
      </c>
      <c r="AE47" s="421">
        <f>SUM(AE45:AE46)</f>
        <v>2476694.62</v>
      </c>
      <c r="AF47" s="421">
        <f>SUM(AF45:AF46)</f>
        <v>2335556.12</v>
      </c>
      <c r="AG47" s="439">
        <f>SUM(AG45:AG46)</f>
        <v>0</v>
      </c>
      <c r="AH47" s="422">
        <f>SUM(AH45:AH46)</f>
        <v>111981488.79000002</v>
      </c>
    </row>
    <row r="48" spans="1:79">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row>
    <row r="49" spans="33:79">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row>
    <row r="50" spans="33:79">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row>
    <row r="51" spans="33:79">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row>
    <row r="52" spans="33:79">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row>
    <row r="53" spans="33:79">
      <c r="AG53" s="404"/>
      <c r="AH53" s="404"/>
      <c r="AI53" s="404"/>
      <c r="AJ53" s="404"/>
      <c r="AK53" s="404"/>
      <c r="AL53" s="404"/>
      <c r="AM53" s="404"/>
      <c r="AN53" s="404"/>
      <c r="AO53" s="404"/>
      <c r="AP53" s="404"/>
      <c r="AQ53" s="404"/>
      <c r="AR53" s="404"/>
      <c r="AS53" s="404"/>
      <c r="AT53" s="404"/>
      <c r="AU53" s="404"/>
      <c r="AV53" s="404"/>
      <c r="AW53" s="404"/>
      <c r="AX53" s="404"/>
      <c r="AY53" s="404"/>
      <c r="AZ53" s="404"/>
      <c r="BA53" s="404"/>
      <c r="BB53" s="404"/>
      <c r="BC53" s="404"/>
      <c r="BD53" s="404"/>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row>
    <row r="54" spans="33:79">
      <c r="AG54" s="404"/>
      <c r="AH54" s="404"/>
      <c r="AI54" s="404"/>
      <c r="AJ54" s="404"/>
      <c r="AK54" s="404"/>
      <c r="AL54" s="404"/>
      <c r="AM54" s="404"/>
      <c r="AN54" s="404"/>
      <c r="AO54" s="404"/>
      <c r="AP54" s="404"/>
      <c r="AQ54" s="404"/>
      <c r="AR54" s="404"/>
      <c r="AS54" s="404"/>
      <c r="AT54" s="404"/>
      <c r="AU54" s="404"/>
      <c r="AV54" s="404"/>
      <c r="AW54" s="404"/>
      <c r="AX54" s="404"/>
      <c r="AY54" s="404"/>
      <c r="AZ54" s="404"/>
      <c r="BA54" s="404"/>
      <c r="BB54" s="404"/>
      <c r="BC54" s="404"/>
      <c r="BD54" s="404"/>
      <c r="BE54" s="404"/>
      <c r="BF54" s="404"/>
      <c r="BG54" s="404"/>
      <c r="BH54" s="404"/>
      <c r="BI54" s="404"/>
      <c r="BJ54" s="404"/>
      <c r="BK54" s="404"/>
      <c r="BL54" s="404"/>
      <c r="BM54" s="404"/>
      <c r="BN54" s="404"/>
      <c r="BO54" s="404"/>
      <c r="BP54" s="404"/>
      <c r="BQ54" s="404"/>
      <c r="BR54" s="404"/>
      <c r="BS54" s="404"/>
      <c r="BT54" s="404"/>
      <c r="BU54" s="404"/>
      <c r="BV54" s="404"/>
      <c r="BW54" s="404"/>
      <c r="BX54" s="404"/>
      <c r="BY54" s="404"/>
      <c r="BZ54" s="404"/>
      <c r="CA54" s="404"/>
    </row>
    <row r="55" spans="33:79">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row>
    <row r="56" spans="33:79">
      <c r="AG56" s="404"/>
      <c r="AH56" s="404"/>
      <c r="AI56" s="404"/>
      <c r="AJ56" s="404"/>
      <c r="AK56" s="404"/>
      <c r="AL56" s="404"/>
      <c r="AM56" s="404"/>
      <c r="AN56" s="404"/>
      <c r="AO56" s="404"/>
      <c r="AP56" s="404"/>
      <c r="AQ56" s="404"/>
      <c r="AR56" s="404"/>
      <c r="AS56" s="404"/>
      <c r="AT56" s="404"/>
      <c r="AU56" s="404"/>
      <c r="AV56" s="404"/>
      <c r="AW56" s="404"/>
      <c r="AX56" s="404"/>
      <c r="AY56" s="404"/>
      <c r="AZ56" s="404"/>
      <c r="BA56" s="404"/>
      <c r="BB56" s="404"/>
      <c r="BC56" s="404"/>
      <c r="BD56" s="404"/>
      <c r="BE56" s="404"/>
      <c r="BF56" s="404"/>
      <c r="BG56" s="404"/>
      <c r="BH56" s="404"/>
      <c r="BI56" s="404"/>
      <c r="BJ56" s="404"/>
      <c r="BK56" s="404"/>
      <c r="BL56" s="404"/>
      <c r="BM56" s="404"/>
      <c r="BN56" s="404"/>
      <c r="BO56" s="404"/>
      <c r="BP56" s="404"/>
      <c r="BQ56" s="404"/>
      <c r="BR56" s="404"/>
      <c r="BS56" s="404"/>
      <c r="BT56" s="404"/>
      <c r="BU56" s="404"/>
      <c r="BV56" s="404"/>
      <c r="BW56" s="404"/>
      <c r="BX56" s="404"/>
      <c r="BY56" s="404"/>
      <c r="BZ56" s="404"/>
      <c r="CA56" s="404"/>
    </row>
    <row r="57" spans="33:79">
      <c r="AG57" s="404"/>
      <c r="AH57" s="404"/>
      <c r="AI57" s="404"/>
      <c r="AJ57" s="404"/>
      <c r="AK57" s="404"/>
      <c r="AL57" s="404"/>
      <c r="AM57" s="404"/>
      <c r="AN57" s="404"/>
      <c r="AO57" s="404"/>
      <c r="AP57" s="404"/>
      <c r="AQ57" s="404"/>
      <c r="AR57" s="404"/>
      <c r="AS57" s="404"/>
      <c r="AT57" s="404"/>
      <c r="AU57" s="404"/>
      <c r="AV57" s="404"/>
      <c r="AW57" s="404"/>
      <c r="AX57" s="404"/>
      <c r="AY57" s="404"/>
      <c r="AZ57" s="404"/>
      <c r="BA57" s="404"/>
      <c r="BB57" s="404"/>
      <c r="BC57" s="404"/>
      <c r="BD57" s="404"/>
      <c r="BE57" s="404"/>
      <c r="BF57" s="404"/>
      <c r="BG57" s="404"/>
      <c r="BH57" s="404"/>
      <c r="BI57" s="404"/>
      <c r="BJ57" s="404"/>
      <c r="BK57" s="404"/>
      <c r="BL57" s="404"/>
      <c r="BM57" s="404"/>
      <c r="BN57" s="404"/>
      <c r="BO57" s="404"/>
      <c r="BP57" s="404"/>
      <c r="BQ57" s="404"/>
      <c r="BR57" s="404"/>
      <c r="BS57" s="404"/>
      <c r="BT57" s="404"/>
      <c r="BU57" s="404"/>
      <c r="BV57" s="404"/>
      <c r="BW57" s="404"/>
      <c r="BX57" s="404"/>
      <c r="BY57" s="404"/>
      <c r="BZ57" s="404"/>
      <c r="CA57" s="404"/>
    </row>
    <row r="58" spans="33:79">
      <c r="AG58" s="404"/>
      <c r="AH58" s="404"/>
      <c r="AI58" s="404"/>
      <c r="AJ58" s="404"/>
      <c r="AK58" s="404"/>
      <c r="AL58" s="404"/>
      <c r="AM58" s="404"/>
      <c r="AN58" s="404"/>
      <c r="AO58" s="404"/>
      <c r="AP58" s="404"/>
      <c r="AQ58" s="404"/>
      <c r="AR58" s="404"/>
      <c r="AS58" s="404"/>
      <c r="AT58" s="404"/>
      <c r="AU58" s="404"/>
      <c r="AV58" s="404"/>
      <c r="AW58" s="404"/>
      <c r="AX58" s="404"/>
      <c r="AY58" s="404"/>
      <c r="AZ58" s="404"/>
      <c r="BA58" s="404"/>
      <c r="BB58" s="404"/>
      <c r="BC58" s="404"/>
      <c r="BD58" s="404"/>
      <c r="BE58" s="404"/>
      <c r="BF58" s="404"/>
      <c r="BG58" s="404"/>
      <c r="BH58" s="404"/>
      <c r="BI58" s="404"/>
      <c r="BJ58" s="404"/>
      <c r="BK58" s="404"/>
      <c r="BL58" s="404"/>
      <c r="BM58" s="404"/>
      <c r="BN58" s="404"/>
      <c r="BO58" s="404"/>
      <c r="BP58" s="404"/>
      <c r="BQ58" s="404"/>
      <c r="BR58" s="404"/>
      <c r="BS58" s="404"/>
      <c r="BT58" s="404"/>
      <c r="BU58" s="404"/>
      <c r="BV58" s="404"/>
      <c r="BW58" s="404"/>
      <c r="BX58" s="404"/>
      <c r="BY58" s="404"/>
      <c r="BZ58" s="404"/>
      <c r="CA58" s="404"/>
    </row>
    <row r="59" spans="33:79">
      <c r="AG59" s="404"/>
      <c r="AH59" s="404"/>
      <c r="AI59" s="404"/>
      <c r="AJ59" s="404"/>
      <c r="AK59" s="404"/>
      <c r="AL59" s="404"/>
      <c r="AM59" s="404"/>
      <c r="AN59" s="404"/>
      <c r="AO59" s="404"/>
      <c r="AP59" s="404"/>
      <c r="AQ59" s="404"/>
      <c r="AR59" s="404"/>
      <c r="AS59" s="404"/>
      <c r="AT59" s="404"/>
      <c r="AU59" s="404"/>
      <c r="AV59" s="404"/>
      <c r="AW59" s="404"/>
      <c r="AX59" s="404"/>
      <c r="AY59" s="404"/>
      <c r="AZ59" s="404"/>
      <c r="BA59" s="404"/>
      <c r="BB59" s="404"/>
      <c r="BC59" s="404"/>
      <c r="BD59" s="404"/>
      <c r="BE59" s="404"/>
      <c r="BF59" s="404"/>
      <c r="BG59" s="404"/>
      <c r="BH59" s="404"/>
      <c r="BI59" s="404"/>
      <c r="BJ59" s="404"/>
      <c r="BK59" s="404"/>
      <c r="BL59" s="404"/>
      <c r="BM59" s="404"/>
      <c r="BN59" s="404"/>
      <c r="BO59" s="404"/>
      <c r="BP59" s="404"/>
      <c r="BQ59" s="404"/>
      <c r="BR59" s="404"/>
      <c r="BS59" s="404"/>
      <c r="BT59" s="404"/>
      <c r="BU59" s="404"/>
      <c r="BV59" s="404"/>
      <c r="BW59" s="404"/>
      <c r="BX59" s="404"/>
      <c r="BY59" s="404"/>
      <c r="BZ59" s="404"/>
      <c r="CA59" s="404"/>
    </row>
    <row r="60" spans="33:79">
      <c r="AG60" s="404"/>
      <c r="AH60" s="404"/>
      <c r="AI60" s="404"/>
      <c r="AJ60" s="404"/>
      <c r="AK60" s="404"/>
      <c r="AL60" s="404"/>
      <c r="AM60" s="404"/>
      <c r="AN60" s="404"/>
      <c r="AO60" s="404"/>
      <c r="AP60" s="404"/>
      <c r="AQ60" s="404"/>
      <c r="AR60" s="404"/>
      <c r="AS60" s="404"/>
      <c r="AT60" s="404"/>
      <c r="AU60" s="404"/>
      <c r="AV60" s="404"/>
      <c r="AW60" s="404"/>
      <c r="AX60" s="404"/>
      <c r="AY60" s="404"/>
      <c r="AZ60" s="404"/>
      <c r="BA60" s="404"/>
      <c r="BB60" s="404"/>
      <c r="BC60" s="404"/>
      <c r="BD60" s="404"/>
      <c r="BE60" s="404"/>
      <c r="BF60" s="404"/>
      <c r="BG60" s="404"/>
      <c r="BH60" s="404"/>
      <c r="BI60" s="404"/>
      <c r="BJ60" s="404"/>
      <c r="BK60" s="404"/>
      <c r="BL60" s="404"/>
      <c r="BM60" s="404"/>
      <c r="BN60" s="404"/>
      <c r="BO60" s="404"/>
      <c r="BP60" s="404"/>
      <c r="BQ60" s="404"/>
      <c r="BR60" s="404"/>
      <c r="BS60" s="404"/>
      <c r="BT60" s="404"/>
      <c r="BU60" s="404"/>
      <c r="BV60" s="404"/>
      <c r="BW60" s="404"/>
      <c r="BX60" s="404"/>
      <c r="BY60" s="404"/>
      <c r="BZ60" s="404"/>
      <c r="CA60" s="404"/>
    </row>
    <row r="61" spans="33:79">
      <c r="AG61" s="404"/>
      <c r="AH61" s="404"/>
      <c r="AI61" s="404"/>
      <c r="AJ61" s="404"/>
      <c r="AK61" s="404"/>
      <c r="AL61" s="404"/>
      <c r="AM61" s="404"/>
      <c r="AN61" s="404"/>
      <c r="AO61" s="404"/>
      <c r="AP61" s="404"/>
      <c r="AQ61" s="404"/>
      <c r="AR61" s="404"/>
      <c r="AS61" s="404"/>
      <c r="AT61" s="404"/>
      <c r="AU61" s="404"/>
      <c r="AV61" s="404"/>
      <c r="AW61" s="404"/>
      <c r="AX61" s="404"/>
      <c r="AY61" s="404"/>
      <c r="AZ61" s="404"/>
      <c r="BA61" s="404"/>
      <c r="BB61" s="404"/>
      <c r="BC61" s="404"/>
      <c r="BD61" s="404"/>
      <c r="BE61" s="404"/>
      <c r="BF61" s="404"/>
      <c r="BG61" s="404"/>
      <c r="BH61" s="404"/>
      <c r="BI61" s="404"/>
      <c r="BJ61" s="404"/>
      <c r="BK61" s="404"/>
      <c r="BL61" s="404"/>
      <c r="BM61" s="404"/>
      <c r="BN61" s="404"/>
      <c r="BO61" s="404"/>
      <c r="BP61" s="404"/>
      <c r="BQ61" s="404"/>
      <c r="BR61" s="404"/>
      <c r="BS61" s="404"/>
      <c r="BT61" s="404"/>
      <c r="BU61" s="404"/>
      <c r="BV61" s="404"/>
      <c r="BW61" s="404"/>
      <c r="BX61" s="404"/>
      <c r="BY61" s="404"/>
      <c r="BZ61" s="404"/>
      <c r="CA61" s="404"/>
    </row>
  </sheetData>
  <sheetProtection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3"/>
  <sheetViews>
    <sheetView topLeftCell="A120" zoomScaleNormal="100" workbookViewId="0">
      <selection activeCell="C132" sqref="C132"/>
    </sheetView>
  </sheetViews>
  <sheetFormatPr defaultColWidth="9.42578125" defaultRowHeight="12.95"/>
  <cols>
    <col min="1" max="1" width="17.5703125" style="234" customWidth="1"/>
    <col min="2" max="2" width="63.5703125" style="233" customWidth="1"/>
    <col min="3" max="3" width="84" style="233" customWidth="1"/>
    <col min="4" max="16384" width="9.42578125" style="233"/>
  </cols>
  <sheetData>
    <row r="1" spans="1:3" s="232" customFormat="1" ht="26.45" thickBot="1">
      <c r="A1" s="231" t="s">
        <v>36</v>
      </c>
      <c r="B1" s="846" t="s">
        <v>37</v>
      </c>
      <c r="C1" s="847" t="s">
        <v>38</v>
      </c>
    </row>
    <row r="2" spans="1:3" ht="52.5" thickBot="1">
      <c r="A2" s="848"/>
      <c r="B2" s="849" t="s">
        <v>39</v>
      </c>
      <c r="C2" s="850" t="s">
        <v>40</v>
      </c>
    </row>
    <row r="3" spans="1:3" ht="37.5">
      <c r="A3" s="545" t="s">
        <v>41</v>
      </c>
      <c r="B3" s="851" t="s">
        <v>42</v>
      </c>
      <c r="C3" s="236" t="s">
        <v>43</v>
      </c>
    </row>
    <row r="4" spans="1:3" ht="37.5">
      <c r="A4" s="235" t="s">
        <v>44</v>
      </c>
      <c r="B4" s="851" t="s">
        <v>45</v>
      </c>
      <c r="C4" s="236" t="s">
        <v>46</v>
      </c>
    </row>
    <row r="5" spans="1:3" ht="25.5">
      <c r="A5" s="235">
        <v>1</v>
      </c>
      <c r="B5" s="851" t="s">
        <v>47</v>
      </c>
      <c r="C5" s="236" t="s">
        <v>48</v>
      </c>
    </row>
    <row r="6" spans="1:3" ht="25.5">
      <c r="A6" s="235">
        <v>2</v>
      </c>
      <c r="B6" s="851" t="s">
        <v>49</v>
      </c>
      <c r="C6" s="236" t="s">
        <v>50</v>
      </c>
    </row>
    <row r="7" spans="1:3" ht="38.450000000000003">
      <c r="A7" s="235">
        <v>3</v>
      </c>
      <c r="B7" s="851" t="s">
        <v>51</v>
      </c>
      <c r="C7" s="236" t="s">
        <v>52</v>
      </c>
    </row>
    <row r="8" spans="1:3" ht="25.5" thickBot="1">
      <c r="A8" s="235">
        <v>4</v>
      </c>
      <c r="B8" s="851" t="s">
        <v>53</v>
      </c>
      <c r="C8" s="236" t="s">
        <v>54</v>
      </c>
    </row>
    <row r="9" spans="1:3" ht="26.45" thickBot="1">
      <c r="A9" s="848"/>
      <c r="B9" s="849" t="s">
        <v>55</v>
      </c>
      <c r="C9" s="850" t="s">
        <v>56</v>
      </c>
    </row>
    <row r="10" spans="1:3">
      <c r="A10" s="852"/>
      <c r="B10" s="853" t="s">
        <v>57</v>
      </c>
      <c r="C10" s="854"/>
    </row>
    <row r="11" spans="1:3" ht="37.5">
      <c r="A11" s="237">
        <f>'Schedule 2_Balance Sheet'!B11</f>
        <v>1</v>
      </c>
      <c r="B11" s="855" t="s">
        <v>58</v>
      </c>
      <c r="C11" s="126" t="s">
        <v>59</v>
      </c>
    </row>
    <row r="12" spans="1:3" ht="50.1">
      <c r="A12" s="238">
        <f>'Schedule 2_Balance Sheet'!B12</f>
        <v>2</v>
      </c>
      <c r="B12" s="855" t="s">
        <v>60</v>
      </c>
      <c r="C12" s="856" t="s">
        <v>61</v>
      </c>
    </row>
    <row r="13" spans="1:3" ht="12.6">
      <c r="A13" s="238">
        <f>'Schedule 2_Balance Sheet'!B13</f>
        <v>3</v>
      </c>
      <c r="B13" s="855" t="s">
        <v>62</v>
      </c>
      <c r="C13" s="856" t="s">
        <v>63</v>
      </c>
    </row>
    <row r="14" spans="1:3" ht="12.6">
      <c r="A14" s="238">
        <f>'Schedule 2_Balance Sheet'!B14</f>
        <v>4</v>
      </c>
      <c r="B14" s="855" t="s">
        <v>64</v>
      </c>
      <c r="C14" s="856" t="s">
        <v>65</v>
      </c>
    </row>
    <row r="15" spans="1:3" ht="24.95">
      <c r="A15" s="238">
        <f>'Schedule 2_Balance Sheet'!B15</f>
        <v>5</v>
      </c>
      <c r="B15" s="855" t="s">
        <v>66</v>
      </c>
      <c r="C15" s="856" t="s">
        <v>67</v>
      </c>
    </row>
    <row r="16" spans="1:3" ht="12.6">
      <c r="A16" s="238">
        <f>'Schedule 2_Balance Sheet'!B16</f>
        <v>6</v>
      </c>
      <c r="B16" s="855" t="s">
        <v>68</v>
      </c>
      <c r="C16" s="857" t="s">
        <v>69</v>
      </c>
    </row>
    <row r="17" spans="1:3" ht="12.6">
      <c r="A17" s="239" t="s">
        <v>70</v>
      </c>
      <c r="B17" s="855" t="s">
        <v>71</v>
      </c>
      <c r="C17" s="856" t="s">
        <v>72</v>
      </c>
    </row>
    <row r="18" spans="1:3" ht="12.6">
      <c r="A18" s="240">
        <v>11</v>
      </c>
      <c r="B18" s="851" t="s">
        <v>73</v>
      </c>
      <c r="C18" s="858" t="s">
        <v>74</v>
      </c>
    </row>
    <row r="19" spans="1:3" ht="12.6">
      <c r="A19" s="238">
        <v>12</v>
      </c>
      <c r="B19" s="855" t="s">
        <v>75</v>
      </c>
      <c r="C19" s="856" t="s">
        <v>76</v>
      </c>
    </row>
    <row r="20" spans="1:3" ht="38.450000000000003">
      <c r="A20" s="238">
        <v>13</v>
      </c>
      <c r="B20" s="855" t="s">
        <v>77</v>
      </c>
      <c r="C20" s="857" t="s">
        <v>78</v>
      </c>
    </row>
    <row r="21" spans="1:3" ht="12.6">
      <c r="A21" s="238">
        <v>14</v>
      </c>
      <c r="B21" s="855" t="s">
        <v>79</v>
      </c>
      <c r="C21" s="857" t="s">
        <v>80</v>
      </c>
    </row>
    <row r="22" spans="1:3" ht="12.6">
      <c r="A22" s="238">
        <v>15</v>
      </c>
      <c r="B22" s="855" t="s">
        <v>81</v>
      </c>
      <c r="C22" s="857" t="s">
        <v>82</v>
      </c>
    </row>
    <row r="23" spans="1:3" ht="12.6">
      <c r="A23" s="238">
        <v>16</v>
      </c>
      <c r="B23" s="855" t="s">
        <v>83</v>
      </c>
      <c r="C23" s="857" t="s">
        <v>84</v>
      </c>
    </row>
    <row r="24" spans="1:3" ht="39">
      <c r="A24" s="238">
        <v>17</v>
      </c>
      <c r="B24" s="855" t="s">
        <v>85</v>
      </c>
      <c r="C24" s="857" t="s">
        <v>86</v>
      </c>
    </row>
    <row r="25" spans="1:3" ht="12.6">
      <c r="A25" s="238" t="s">
        <v>87</v>
      </c>
      <c r="B25" s="855" t="s">
        <v>88</v>
      </c>
      <c r="C25" s="857" t="s">
        <v>89</v>
      </c>
    </row>
    <row r="26" spans="1:3" ht="12.6">
      <c r="A26" s="240">
        <v>21</v>
      </c>
      <c r="B26" s="851" t="s">
        <v>90</v>
      </c>
      <c r="C26" s="858" t="s">
        <v>91</v>
      </c>
    </row>
    <row r="27" spans="1:3" ht="12.6">
      <c r="A27" s="238">
        <v>22</v>
      </c>
      <c r="B27" s="855" t="s">
        <v>92</v>
      </c>
      <c r="C27" s="857" t="s">
        <v>93</v>
      </c>
    </row>
    <row r="28" spans="1:3" ht="37.5">
      <c r="A28" s="238">
        <v>23</v>
      </c>
      <c r="B28" s="855" t="s">
        <v>94</v>
      </c>
      <c r="C28" s="857" t="s">
        <v>95</v>
      </c>
    </row>
    <row r="29" spans="1:3" ht="37.5">
      <c r="A29" s="238">
        <v>24</v>
      </c>
      <c r="B29" s="855" t="s">
        <v>96</v>
      </c>
      <c r="C29" s="859" t="s">
        <v>97</v>
      </c>
    </row>
    <row r="30" spans="1:3" ht="39" customHeight="1">
      <c r="A30" s="238">
        <v>25</v>
      </c>
      <c r="B30" s="855" t="s">
        <v>98</v>
      </c>
      <c r="C30" s="857" t="s">
        <v>99</v>
      </c>
    </row>
    <row r="31" spans="1:3" ht="16.7" customHeight="1">
      <c r="A31" s="238">
        <v>26</v>
      </c>
      <c r="B31" s="855" t="s">
        <v>100</v>
      </c>
      <c r="C31" s="857" t="s">
        <v>101</v>
      </c>
    </row>
    <row r="32" spans="1:3" ht="28.7" customHeight="1">
      <c r="A32" s="238" t="s">
        <v>102</v>
      </c>
      <c r="B32" s="855" t="s">
        <v>103</v>
      </c>
      <c r="C32" s="857" t="s">
        <v>104</v>
      </c>
    </row>
    <row r="33" spans="1:3" ht="12.6">
      <c r="A33" s="240">
        <v>30</v>
      </c>
      <c r="B33" s="851" t="s">
        <v>105</v>
      </c>
      <c r="C33" s="859" t="s">
        <v>106</v>
      </c>
    </row>
    <row r="34" spans="1:3" ht="12.6">
      <c r="A34" s="238">
        <v>31</v>
      </c>
      <c r="B34" s="855" t="s">
        <v>107</v>
      </c>
      <c r="C34" s="857" t="s">
        <v>108</v>
      </c>
    </row>
    <row r="35" spans="1:3">
      <c r="A35" s="230"/>
      <c r="B35" s="77" t="s">
        <v>109</v>
      </c>
      <c r="C35" s="860"/>
    </row>
    <row r="36" spans="1:3" ht="24.95">
      <c r="A36" s="238">
        <v>32</v>
      </c>
      <c r="B36" s="855" t="s">
        <v>110</v>
      </c>
      <c r="C36" s="857" t="s">
        <v>111</v>
      </c>
    </row>
    <row r="37" spans="1:3" ht="12.6">
      <c r="A37" s="238">
        <v>33</v>
      </c>
      <c r="B37" s="855" t="s">
        <v>112</v>
      </c>
      <c r="C37" s="857" t="s">
        <v>113</v>
      </c>
    </row>
    <row r="38" spans="1:3" ht="12.6">
      <c r="A38" s="238">
        <v>34</v>
      </c>
      <c r="B38" s="855" t="s">
        <v>114</v>
      </c>
      <c r="C38" s="857" t="s">
        <v>115</v>
      </c>
    </row>
    <row r="39" spans="1:3" ht="12.6">
      <c r="A39" s="238">
        <v>35</v>
      </c>
      <c r="B39" s="855" t="s">
        <v>116</v>
      </c>
      <c r="C39" s="857" t="s">
        <v>117</v>
      </c>
    </row>
    <row r="40" spans="1:3" ht="12.6">
      <c r="A40" s="238">
        <v>36</v>
      </c>
      <c r="B40" s="855" t="s">
        <v>118</v>
      </c>
      <c r="C40" s="857" t="s">
        <v>119</v>
      </c>
    </row>
    <row r="41" spans="1:3" ht="12.6">
      <c r="A41" s="238">
        <v>37</v>
      </c>
      <c r="B41" s="855" t="s">
        <v>120</v>
      </c>
      <c r="C41" s="857" t="s">
        <v>121</v>
      </c>
    </row>
    <row r="42" spans="1:3" ht="24.95">
      <c r="A42" s="238">
        <v>38</v>
      </c>
      <c r="B42" s="855" t="s">
        <v>122</v>
      </c>
      <c r="C42" s="857" t="s">
        <v>123</v>
      </c>
    </row>
    <row r="43" spans="1:3" ht="12.6">
      <c r="A43" s="238">
        <v>39</v>
      </c>
      <c r="B43" s="855" t="s">
        <v>124</v>
      </c>
      <c r="C43" s="857" t="s">
        <v>125</v>
      </c>
    </row>
    <row r="44" spans="1:3" ht="37.5">
      <c r="A44" s="238">
        <v>40</v>
      </c>
      <c r="B44" s="855" t="s">
        <v>126</v>
      </c>
      <c r="C44" s="857" t="s">
        <v>127</v>
      </c>
    </row>
    <row r="45" spans="1:3" ht="12.6">
      <c r="A45" s="238" t="s">
        <v>128</v>
      </c>
      <c r="B45" s="855" t="s">
        <v>129</v>
      </c>
      <c r="C45" s="857" t="s">
        <v>130</v>
      </c>
    </row>
    <row r="46" spans="1:3" ht="12.6">
      <c r="A46" s="238">
        <v>45</v>
      </c>
      <c r="B46" s="855" t="s">
        <v>131</v>
      </c>
      <c r="C46" s="857" t="s">
        <v>132</v>
      </c>
    </row>
    <row r="47" spans="1:3" ht="37.5">
      <c r="A47" s="238">
        <v>46</v>
      </c>
      <c r="B47" s="855" t="s">
        <v>133</v>
      </c>
      <c r="C47" s="857" t="s">
        <v>134</v>
      </c>
    </row>
    <row r="48" spans="1:3" ht="39">
      <c r="A48" s="238">
        <v>47</v>
      </c>
      <c r="B48" s="855" t="s">
        <v>135</v>
      </c>
      <c r="C48" s="857" t="s">
        <v>136</v>
      </c>
    </row>
    <row r="49" spans="1:3" ht="12.6">
      <c r="A49" s="238" t="s">
        <v>137</v>
      </c>
      <c r="B49" s="855" t="s">
        <v>138</v>
      </c>
      <c r="C49" s="857" t="s">
        <v>139</v>
      </c>
    </row>
    <row r="50" spans="1:3" ht="12.6">
      <c r="A50" s="238">
        <v>52</v>
      </c>
      <c r="B50" s="855" t="s">
        <v>140</v>
      </c>
      <c r="C50" s="857" t="s">
        <v>141</v>
      </c>
    </row>
    <row r="51" spans="1:3" ht="12.6">
      <c r="A51" s="238">
        <v>53</v>
      </c>
      <c r="B51" s="855" t="s">
        <v>142</v>
      </c>
      <c r="C51" s="857" t="s">
        <v>143</v>
      </c>
    </row>
    <row r="52" spans="1:3">
      <c r="A52" s="230"/>
      <c r="B52" s="77" t="s">
        <v>144</v>
      </c>
      <c r="C52" s="860"/>
    </row>
    <row r="53" spans="1:3" ht="26.1">
      <c r="A53" s="238">
        <v>54</v>
      </c>
      <c r="B53" s="855" t="s">
        <v>145</v>
      </c>
      <c r="C53" s="857" t="s">
        <v>146</v>
      </c>
    </row>
    <row r="54" spans="1:3" ht="12.6">
      <c r="A54" s="238">
        <v>55</v>
      </c>
      <c r="B54" s="855" t="s">
        <v>147</v>
      </c>
      <c r="C54" s="857" t="s">
        <v>148</v>
      </c>
    </row>
    <row r="55" spans="1:3" ht="50.1">
      <c r="A55" s="238">
        <v>56</v>
      </c>
      <c r="B55" s="855" t="s">
        <v>149</v>
      </c>
      <c r="C55" s="857" t="s">
        <v>150</v>
      </c>
    </row>
    <row r="56" spans="1:3" ht="12.6">
      <c r="A56" s="238">
        <v>57</v>
      </c>
      <c r="B56" s="855" t="s">
        <v>151</v>
      </c>
      <c r="C56" s="859" t="s">
        <v>152</v>
      </c>
    </row>
    <row r="57" spans="1:3" ht="12.6">
      <c r="A57" s="238" t="s">
        <v>153</v>
      </c>
      <c r="B57" s="855" t="s">
        <v>154</v>
      </c>
      <c r="C57" s="859" t="s">
        <v>155</v>
      </c>
    </row>
    <row r="58" spans="1:3" ht="24.95">
      <c r="A58" s="238">
        <v>62</v>
      </c>
      <c r="B58" s="855" t="s">
        <v>156</v>
      </c>
      <c r="C58" s="857" t="s">
        <v>157</v>
      </c>
    </row>
    <row r="59" spans="1:3" ht="28.35" customHeight="1">
      <c r="A59" s="240">
        <v>63</v>
      </c>
      <c r="B59" s="851" t="s">
        <v>158</v>
      </c>
      <c r="C59" s="859" t="s">
        <v>159</v>
      </c>
    </row>
    <row r="60" spans="1:3" ht="28.35" customHeight="1">
      <c r="A60" s="240">
        <v>64</v>
      </c>
      <c r="B60" s="851" t="s">
        <v>160</v>
      </c>
      <c r="C60" s="859" t="s">
        <v>161</v>
      </c>
    </row>
    <row r="61" spans="1:3" ht="12.6">
      <c r="A61" s="240">
        <v>65</v>
      </c>
      <c r="B61" s="851" t="s">
        <v>162</v>
      </c>
      <c r="C61" s="859" t="s">
        <v>163</v>
      </c>
    </row>
    <row r="62" spans="1:3" ht="27.6" customHeight="1" thickBot="1">
      <c r="A62" s="241">
        <v>66</v>
      </c>
      <c r="B62" s="861" t="s">
        <v>164</v>
      </c>
      <c r="C62" s="862" t="s">
        <v>165</v>
      </c>
    </row>
    <row r="63" spans="1:3" s="546" customFormat="1" ht="13.5" thickBot="1">
      <c r="A63" s="848"/>
      <c r="B63" s="863" t="s">
        <v>166</v>
      </c>
      <c r="C63" s="452" t="s">
        <v>167</v>
      </c>
    </row>
    <row r="64" spans="1:3" s="546" customFormat="1" ht="12.6">
      <c r="A64" s="547">
        <v>1</v>
      </c>
      <c r="B64" s="548" t="s">
        <v>168</v>
      </c>
      <c r="C64" s="550" t="s">
        <v>169</v>
      </c>
    </row>
    <row r="65" spans="1:3" s="546" customFormat="1" ht="12.6">
      <c r="A65" s="547">
        <v>2</v>
      </c>
      <c r="B65" s="548" t="s">
        <v>170</v>
      </c>
      <c r="C65" s="550" t="s">
        <v>171</v>
      </c>
    </row>
    <row r="66" spans="1:3" s="546" customFormat="1" ht="12.6">
      <c r="A66" s="547">
        <v>3</v>
      </c>
      <c r="B66" s="548" t="s">
        <v>172</v>
      </c>
      <c r="C66" s="550" t="s">
        <v>173</v>
      </c>
    </row>
    <row r="67" spans="1:3" s="546" customFormat="1" ht="12.6">
      <c r="A67" s="547">
        <v>4</v>
      </c>
      <c r="B67" s="548" t="s">
        <v>174</v>
      </c>
      <c r="C67" s="550" t="s">
        <v>175</v>
      </c>
    </row>
    <row r="68" spans="1:3" s="546" customFormat="1" ht="12.6">
      <c r="A68" s="547">
        <v>5</v>
      </c>
      <c r="B68" s="548" t="s">
        <v>176</v>
      </c>
      <c r="C68" s="550" t="s">
        <v>177</v>
      </c>
    </row>
    <row r="69" spans="1:3" s="546" customFormat="1" ht="12.6">
      <c r="A69" s="547">
        <v>6</v>
      </c>
      <c r="B69" s="548" t="s">
        <v>178</v>
      </c>
      <c r="C69" s="550" t="s">
        <v>179</v>
      </c>
    </row>
    <row r="70" spans="1:3" s="549" customFormat="1" ht="12.6">
      <c r="A70" s="547">
        <v>7</v>
      </c>
      <c r="B70" s="548" t="s">
        <v>180</v>
      </c>
      <c r="C70" s="550" t="s">
        <v>181</v>
      </c>
    </row>
    <row r="71" spans="1:3" s="549" customFormat="1" ht="12.6">
      <c r="A71" s="547">
        <v>8</v>
      </c>
      <c r="B71" s="548" t="s">
        <v>182</v>
      </c>
      <c r="C71" s="550" t="s">
        <v>183</v>
      </c>
    </row>
    <row r="72" spans="1:3" s="546" customFormat="1" ht="12.6">
      <c r="A72" s="547">
        <v>9</v>
      </c>
      <c r="B72" s="548" t="s">
        <v>184</v>
      </c>
      <c r="C72" s="550" t="s">
        <v>185</v>
      </c>
    </row>
    <row r="73" spans="1:3" s="546" customFormat="1" ht="12.6">
      <c r="A73" s="547">
        <v>10</v>
      </c>
      <c r="B73" s="548" t="s">
        <v>186</v>
      </c>
      <c r="C73" s="550" t="s">
        <v>187</v>
      </c>
    </row>
    <row r="74" spans="1:3" s="546" customFormat="1" thickBot="1">
      <c r="A74" s="547">
        <v>11</v>
      </c>
      <c r="B74" s="548" t="s">
        <v>188</v>
      </c>
      <c r="C74" s="550" t="s">
        <v>189</v>
      </c>
    </row>
    <row r="75" spans="1:3" ht="39.6" thickBot="1">
      <c r="A75" s="848"/>
      <c r="B75" s="863" t="s">
        <v>190</v>
      </c>
      <c r="C75" s="452" t="s">
        <v>191</v>
      </c>
    </row>
    <row r="76" spans="1:3">
      <c r="A76" s="230"/>
      <c r="B76" s="77" t="s">
        <v>192</v>
      </c>
      <c r="C76" s="530" t="s">
        <v>193</v>
      </c>
    </row>
    <row r="77" spans="1:3" ht="12.6">
      <c r="A77" s="238">
        <v>1</v>
      </c>
      <c r="B77" s="124" t="s">
        <v>194</v>
      </c>
      <c r="C77" s="125" t="s">
        <v>195</v>
      </c>
    </row>
    <row r="78" spans="1:3" ht="50.1">
      <c r="A78" s="238">
        <v>2</v>
      </c>
      <c r="B78" s="124" t="s">
        <v>196</v>
      </c>
      <c r="C78" s="243" t="s">
        <v>197</v>
      </c>
    </row>
    <row r="79" spans="1:3" ht="24.95">
      <c r="A79" s="238">
        <v>3</v>
      </c>
      <c r="B79" s="124" t="s">
        <v>198</v>
      </c>
      <c r="C79" s="125" t="s">
        <v>199</v>
      </c>
    </row>
    <row r="80" spans="1:3" ht="24.95">
      <c r="A80" s="238">
        <v>4</v>
      </c>
      <c r="B80" s="124" t="s">
        <v>200</v>
      </c>
      <c r="C80" s="125" t="s">
        <v>201</v>
      </c>
    </row>
    <row r="81" spans="1:3" ht="12.6">
      <c r="A81" s="238">
        <v>5</v>
      </c>
      <c r="B81" s="124" t="s">
        <v>202</v>
      </c>
      <c r="C81" s="125" t="s">
        <v>203</v>
      </c>
    </row>
    <row r="82" spans="1:3" ht="24.95">
      <c r="A82" s="238">
        <v>6</v>
      </c>
      <c r="B82" s="124" t="s">
        <v>204</v>
      </c>
      <c r="C82" s="125" t="s">
        <v>205</v>
      </c>
    </row>
    <row r="83" spans="1:3" ht="24.95">
      <c r="A83" s="238">
        <v>7</v>
      </c>
      <c r="B83" s="124" t="s">
        <v>206</v>
      </c>
      <c r="C83" s="856" t="s">
        <v>207</v>
      </c>
    </row>
    <row r="84" spans="1:3" ht="12.6">
      <c r="A84" s="238">
        <v>8</v>
      </c>
      <c r="B84" s="124" t="s">
        <v>208</v>
      </c>
      <c r="C84" s="856" t="s">
        <v>209</v>
      </c>
    </row>
    <row r="85" spans="1:3" ht="24.95">
      <c r="A85" s="238">
        <v>9</v>
      </c>
      <c r="B85" s="124" t="s">
        <v>210</v>
      </c>
      <c r="C85" s="480" t="s">
        <v>211</v>
      </c>
    </row>
    <row r="86" spans="1:3" ht="12.6">
      <c r="A86" s="238">
        <v>10</v>
      </c>
      <c r="B86" s="123" t="s">
        <v>212</v>
      </c>
      <c r="C86" s="243" t="s">
        <v>213</v>
      </c>
    </row>
    <row r="87" spans="1:3" ht="12.6">
      <c r="A87" s="238">
        <v>11</v>
      </c>
      <c r="B87" s="124" t="s">
        <v>214</v>
      </c>
      <c r="C87" s="125" t="s">
        <v>215</v>
      </c>
    </row>
    <row r="88" spans="1:3" ht="12.6">
      <c r="A88" s="242">
        <v>12</v>
      </c>
      <c r="B88" s="124" t="s">
        <v>174</v>
      </c>
      <c r="C88" s="125" t="s">
        <v>216</v>
      </c>
    </row>
    <row r="89" spans="1:3">
      <c r="A89" s="230"/>
      <c r="B89" s="78" t="s">
        <v>217</v>
      </c>
      <c r="C89" s="530" t="s">
        <v>218</v>
      </c>
    </row>
    <row r="90" spans="1:3" ht="12.6">
      <c r="A90" s="235">
        <v>13</v>
      </c>
      <c r="B90" s="123" t="s">
        <v>219</v>
      </c>
      <c r="C90" s="125" t="s">
        <v>220</v>
      </c>
    </row>
    <row r="91" spans="1:3" ht="12.6">
      <c r="A91" s="240">
        <v>14</v>
      </c>
      <c r="B91" s="123" t="s">
        <v>221</v>
      </c>
      <c r="C91" s="125" t="s">
        <v>220</v>
      </c>
    </row>
    <row r="92" spans="1:3" ht="12.6">
      <c r="A92" s="240">
        <v>15</v>
      </c>
      <c r="B92" s="851" t="s">
        <v>222</v>
      </c>
      <c r="C92" s="125" t="s">
        <v>220</v>
      </c>
    </row>
    <row r="93" spans="1:3" ht="12.6">
      <c r="A93" s="240">
        <v>16</v>
      </c>
      <c r="B93" s="851" t="s">
        <v>223</v>
      </c>
      <c r="C93" s="125" t="s">
        <v>220</v>
      </c>
    </row>
    <row r="94" spans="1:3" ht="12.6">
      <c r="A94" s="240">
        <v>17</v>
      </c>
      <c r="B94" s="851" t="s">
        <v>224</v>
      </c>
      <c r="C94" s="125" t="s">
        <v>220</v>
      </c>
    </row>
    <row r="95" spans="1:3" ht="12.6">
      <c r="A95" s="240">
        <v>18</v>
      </c>
      <c r="B95" s="851" t="s">
        <v>225</v>
      </c>
      <c r="C95" s="243" t="s">
        <v>220</v>
      </c>
    </row>
    <row r="96" spans="1:3" ht="12.6">
      <c r="A96" s="240">
        <v>19</v>
      </c>
      <c r="B96" s="851" t="s">
        <v>226</v>
      </c>
      <c r="C96" s="243" t="s">
        <v>220</v>
      </c>
    </row>
    <row r="97" spans="1:3" ht="12.6">
      <c r="A97" s="240">
        <v>20</v>
      </c>
      <c r="B97" s="851" t="s">
        <v>227</v>
      </c>
      <c r="C97" s="243" t="s">
        <v>220</v>
      </c>
    </row>
    <row r="98" spans="1:3" ht="12.6">
      <c r="A98" s="240">
        <v>21</v>
      </c>
      <c r="B98" s="851" t="s">
        <v>228</v>
      </c>
      <c r="C98" s="243" t="s">
        <v>220</v>
      </c>
    </row>
    <row r="99" spans="1:3" ht="12.6">
      <c r="A99" s="240" t="s">
        <v>229</v>
      </c>
      <c r="B99" s="123" t="s">
        <v>230</v>
      </c>
      <c r="C99" s="243" t="s">
        <v>231</v>
      </c>
    </row>
    <row r="100" spans="1:3" ht="12.6">
      <c r="A100" s="240" t="s">
        <v>232</v>
      </c>
      <c r="B100" s="123" t="s">
        <v>233</v>
      </c>
      <c r="C100" s="243" t="s">
        <v>234</v>
      </c>
    </row>
    <row r="101" spans="1:3" ht="12.6">
      <c r="A101" s="240" t="s">
        <v>235</v>
      </c>
      <c r="B101" s="123" t="s">
        <v>236</v>
      </c>
      <c r="C101" s="243" t="s">
        <v>231</v>
      </c>
    </row>
    <row r="102" spans="1:3" ht="12.6">
      <c r="A102" s="240" t="s">
        <v>237</v>
      </c>
      <c r="B102" s="123" t="s">
        <v>238</v>
      </c>
      <c r="C102" s="243" t="s">
        <v>234</v>
      </c>
    </row>
    <row r="103" spans="1:3" ht="12.6">
      <c r="A103" s="240">
        <v>24</v>
      </c>
      <c r="B103" s="851" t="s">
        <v>239</v>
      </c>
      <c r="C103" s="243" t="s">
        <v>220</v>
      </c>
    </row>
    <row r="104" spans="1:3" ht="12.6">
      <c r="A104" s="240">
        <v>25</v>
      </c>
      <c r="B104" s="851" t="s">
        <v>240</v>
      </c>
      <c r="C104" s="243" t="s">
        <v>220</v>
      </c>
    </row>
    <row r="105" spans="1:3" ht="12.6">
      <c r="A105" s="240">
        <v>26</v>
      </c>
      <c r="B105" s="851" t="s">
        <v>241</v>
      </c>
      <c r="C105" s="243" t="s">
        <v>220</v>
      </c>
    </row>
    <row r="106" spans="1:3" ht="12.6">
      <c r="A106" s="240">
        <v>27</v>
      </c>
      <c r="B106" s="851" t="s">
        <v>242</v>
      </c>
      <c r="C106" s="243" t="s">
        <v>220</v>
      </c>
    </row>
    <row r="107" spans="1:3" ht="12.6">
      <c r="A107" s="240">
        <v>28</v>
      </c>
      <c r="B107" s="851" t="s">
        <v>243</v>
      </c>
      <c r="C107" s="243" t="s">
        <v>220</v>
      </c>
    </row>
    <row r="108" spans="1:3" ht="12.6">
      <c r="A108" s="240">
        <v>29</v>
      </c>
      <c r="B108" s="851" t="s">
        <v>244</v>
      </c>
      <c r="C108" s="243" t="s">
        <v>220</v>
      </c>
    </row>
    <row r="109" spans="1:3" ht="12.6">
      <c r="A109" s="240">
        <v>30</v>
      </c>
      <c r="B109" s="851" t="s">
        <v>245</v>
      </c>
      <c r="C109" s="243" t="s">
        <v>220</v>
      </c>
    </row>
    <row r="110" spans="1:3" ht="12.6">
      <c r="A110" s="240">
        <v>31</v>
      </c>
      <c r="B110" s="851" t="s">
        <v>246</v>
      </c>
      <c r="C110" s="243" t="s">
        <v>220</v>
      </c>
    </row>
    <row r="111" spans="1:3" ht="12.6">
      <c r="A111" s="240">
        <v>32</v>
      </c>
      <c r="B111" s="851" t="s">
        <v>247</v>
      </c>
      <c r="C111" s="243" t="s">
        <v>220</v>
      </c>
    </row>
    <row r="112" spans="1:3" ht="12.6">
      <c r="A112" s="240">
        <v>33</v>
      </c>
      <c r="B112" s="851" t="s">
        <v>248</v>
      </c>
      <c r="C112" s="243" t="s">
        <v>220</v>
      </c>
    </row>
    <row r="113" spans="1:3" ht="12.6">
      <c r="A113" s="240">
        <v>34</v>
      </c>
      <c r="B113" s="851" t="s">
        <v>249</v>
      </c>
      <c r="C113" s="243" t="s">
        <v>220</v>
      </c>
    </row>
    <row r="114" spans="1:3" ht="12.6">
      <c r="A114" s="240">
        <v>35</v>
      </c>
      <c r="B114" s="851" t="s">
        <v>250</v>
      </c>
      <c r="C114" s="243" t="s">
        <v>220</v>
      </c>
    </row>
    <row r="115" spans="1:3" ht="12.6">
      <c r="A115" s="864">
        <v>36</v>
      </c>
      <c r="B115" s="851" t="s">
        <v>251</v>
      </c>
      <c r="C115" s="865" t="s">
        <v>220</v>
      </c>
    </row>
    <row r="116" spans="1:3" ht="12.6">
      <c r="A116" s="864">
        <v>37</v>
      </c>
      <c r="B116" s="851" t="s">
        <v>252</v>
      </c>
      <c r="C116" s="865" t="s">
        <v>220</v>
      </c>
    </row>
    <row r="117" spans="1:3" ht="24.95">
      <c r="A117" s="864">
        <v>38</v>
      </c>
      <c r="B117" s="851" t="s">
        <v>253</v>
      </c>
      <c r="C117" s="865" t="s">
        <v>254</v>
      </c>
    </row>
    <row r="118" spans="1:3" ht="24.95">
      <c r="A118" s="864">
        <v>39</v>
      </c>
      <c r="B118" s="851" t="s">
        <v>255</v>
      </c>
      <c r="C118" s="865" t="s">
        <v>256</v>
      </c>
    </row>
    <row r="119" spans="1:3" ht="24.95">
      <c r="A119" s="864">
        <v>40</v>
      </c>
      <c r="B119" s="851" t="s">
        <v>257</v>
      </c>
      <c r="C119" s="243" t="s">
        <v>258</v>
      </c>
    </row>
    <row r="120" spans="1:3" ht="12.6">
      <c r="A120" s="864">
        <v>41</v>
      </c>
      <c r="B120" s="851" t="s">
        <v>259</v>
      </c>
      <c r="C120" s="865" t="s">
        <v>260</v>
      </c>
    </row>
    <row r="121" spans="1:3">
      <c r="A121" s="230"/>
      <c r="B121" s="77" t="s">
        <v>261</v>
      </c>
      <c r="C121" s="860"/>
    </row>
    <row r="122" spans="1:3" ht="12.6">
      <c r="A122" s="864">
        <v>42</v>
      </c>
      <c r="B122" s="123" t="s">
        <v>262</v>
      </c>
      <c r="C122" s="243" t="s">
        <v>263</v>
      </c>
    </row>
    <row r="123" spans="1:3" ht="24.95">
      <c r="A123" s="864">
        <v>43</v>
      </c>
      <c r="B123" s="123" t="s">
        <v>264</v>
      </c>
      <c r="C123" s="243" t="s">
        <v>265</v>
      </c>
    </row>
    <row r="124" spans="1:3" ht="24.95">
      <c r="A124" s="240">
        <v>44</v>
      </c>
      <c r="B124" s="123" t="s">
        <v>250</v>
      </c>
      <c r="C124" s="243" t="s">
        <v>266</v>
      </c>
    </row>
    <row r="125" spans="1:3" ht="37.5">
      <c r="A125" s="235">
        <v>45</v>
      </c>
      <c r="B125" s="123" t="s">
        <v>267</v>
      </c>
      <c r="C125" s="243" t="s">
        <v>268</v>
      </c>
    </row>
    <row r="126" spans="1:3">
      <c r="A126" s="230"/>
      <c r="B126" s="77" t="s">
        <v>269</v>
      </c>
      <c r="C126" s="860"/>
    </row>
    <row r="127" spans="1:3" ht="37.5">
      <c r="A127" s="864">
        <v>46</v>
      </c>
      <c r="B127" s="123" t="s">
        <v>270</v>
      </c>
      <c r="C127" s="243" t="s">
        <v>271</v>
      </c>
    </row>
    <row r="128" spans="1:3" ht="50.1">
      <c r="A128" s="864">
        <v>47</v>
      </c>
      <c r="B128" s="123" t="s">
        <v>272</v>
      </c>
      <c r="C128" s="243" t="s">
        <v>273</v>
      </c>
    </row>
    <row r="129" spans="1:3" ht="12.6">
      <c r="A129" s="864">
        <v>48</v>
      </c>
      <c r="B129" s="123" t="s">
        <v>274</v>
      </c>
      <c r="C129" s="243" t="s">
        <v>275</v>
      </c>
    </row>
    <row r="130" spans="1:3" ht="50.1">
      <c r="A130" s="864">
        <v>49</v>
      </c>
      <c r="B130" s="123" t="s">
        <v>276</v>
      </c>
      <c r="C130" s="243" t="s">
        <v>277</v>
      </c>
    </row>
    <row r="131" spans="1:3" ht="37.5">
      <c r="A131" s="864">
        <v>50</v>
      </c>
      <c r="B131" s="123" t="s">
        <v>278</v>
      </c>
      <c r="C131" s="243" t="s">
        <v>279</v>
      </c>
    </row>
    <row r="132" spans="1:3" ht="51">
      <c r="A132" s="864">
        <v>51</v>
      </c>
      <c r="B132" s="123" t="s">
        <v>280</v>
      </c>
      <c r="C132" s="243" t="s">
        <v>281</v>
      </c>
    </row>
    <row r="133" spans="1:3" ht="26.1">
      <c r="A133" s="864">
        <v>52</v>
      </c>
      <c r="B133" s="123" t="s">
        <v>282</v>
      </c>
      <c r="C133" s="243" t="s">
        <v>283</v>
      </c>
    </row>
    <row r="134" spans="1:3" ht="12.6">
      <c r="A134" s="864">
        <v>53</v>
      </c>
      <c r="B134" s="123" t="s">
        <v>284</v>
      </c>
      <c r="C134" s="243" t="s">
        <v>285</v>
      </c>
    </row>
    <row r="135" spans="1:3" ht="12.6">
      <c r="A135" s="864">
        <v>54</v>
      </c>
      <c r="B135" s="123" t="s">
        <v>286</v>
      </c>
      <c r="C135" s="243" t="s">
        <v>287</v>
      </c>
    </row>
    <row r="136" spans="1:3" ht="12.6">
      <c r="A136" s="864">
        <v>55</v>
      </c>
      <c r="B136" s="123" t="s">
        <v>288</v>
      </c>
      <c r="C136" s="243" t="s">
        <v>289</v>
      </c>
    </row>
    <row r="137" spans="1:3" ht="38.450000000000003">
      <c r="A137" s="864">
        <v>56</v>
      </c>
      <c r="B137" s="123" t="s">
        <v>290</v>
      </c>
      <c r="C137" s="243" t="s">
        <v>291</v>
      </c>
    </row>
    <row r="138" spans="1:3" ht="12.6">
      <c r="A138" s="864">
        <v>57</v>
      </c>
      <c r="B138" s="123" t="s">
        <v>292</v>
      </c>
      <c r="C138" s="243" t="s">
        <v>293</v>
      </c>
    </row>
    <row r="139" spans="1:3" ht="37.5">
      <c r="A139" s="864">
        <v>58</v>
      </c>
      <c r="B139" s="123" t="s">
        <v>294</v>
      </c>
      <c r="C139" s="243" t="s">
        <v>295</v>
      </c>
    </row>
    <row r="140" spans="1:3" ht="12.6">
      <c r="A140" s="864">
        <v>59</v>
      </c>
      <c r="B140" s="127" t="s">
        <v>296</v>
      </c>
      <c r="C140" s="544" t="s">
        <v>297</v>
      </c>
    </row>
    <row r="141" spans="1:3" ht="24.95">
      <c r="A141" s="864">
        <v>60</v>
      </c>
      <c r="B141" s="123" t="s">
        <v>298</v>
      </c>
      <c r="C141" s="243" t="s">
        <v>299</v>
      </c>
    </row>
    <row r="142" spans="1:3" ht="37.5">
      <c r="A142" s="864">
        <v>61</v>
      </c>
      <c r="B142" s="123" t="s">
        <v>300</v>
      </c>
      <c r="C142" s="243" t="s">
        <v>301</v>
      </c>
    </row>
    <row r="143" spans="1:3" ht="24.95">
      <c r="A143" s="864">
        <v>62</v>
      </c>
      <c r="B143" s="123" t="s">
        <v>302</v>
      </c>
      <c r="C143" s="243" t="s">
        <v>303</v>
      </c>
    </row>
    <row r="144" spans="1:3" ht="25.5" thickBot="1">
      <c r="A144" s="864">
        <v>63</v>
      </c>
      <c r="B144" s="123" t="s">
        <v>304</v>
      </c>
      <c r="C144" s="243" t="s">
        <v>305</v>
      </c>
    </row>
    <row r="145" spans="1:3" s="546" customFormat="1" ht="26.45" thickBot="1">
      <c r="A145" s="848"/>
      <c r="B145" s="849" t="s">
        <v>306</v>
      </c>
      <c r="C145" s="850" t="s">
        <v>307</v>
      </c>
    </row>
    <row r="146" spans="1:3" s="546" customFormat="1" ht="25.5">
      <c r="A146" s="230"/>
      <c r="B146" s="866" t="s">
        <v>308</v>
      </c>
      <c r="C146" s="553" t="s">
        <v>309</v>
      </c>
    </row>
    <row r="147" spans="1:3" s="546" customFormat="1" ht="12.6">
      <c r="A147" s="551" t="s">
        <v>310</v>
      </c>
      <c r="B147" s="552" t="s">
        <v>311</v>
      </c>
      <c r="C147" s="480" t="s">
        <v>312</v>
      </c>
    </row>
    <row r="148" spans="1:3" s="549" customFormat="1" ht="24.95">
      <c r="A148" s="551" t="s">
        <v>313</v>
      </c>
      <c r="B148" s="552" t="s">
        <v>314</v>
      </c>
      <c r="C148" s="480" t="s">
        <v>315</v>
      </c>
    </row>
    <row r="149" spans="1:3" s="546" customFormat="1" ht="12.6">
      <c r="A149" s="551" t="s">
        <v>316</v>
      </c>
      <c r="B149" s="552" t="s">
        <v>317</v>
      </c>
      <c r="C149" s="480" t="s">
        <v>318</v>
      </c>
    </row>
    <row r="150" spans="1:3" s="546" customFormat="1" ht="24.95">
      <c r="A150" s="551" t="s">
        <v>319</v>
      </c>
      <c r="B150" s="552" t="s">
        <v>320</v>
      </c>
      <c r="C150" s="480" t="s">
        <v>321</v>
      </c>
    </row>
    <row r="151" spans="1:3" s="546" customFormat="1" ht="12.6">
      <c r="A151" s="551" t="s">
        <v>322</v>
      </c>
      <c r="B151" s="552" t="s">
        <v>53</v>
      </c>
      <c r="C151" s="480" t="s">
        <v>323</v>
      </c>
    </row>
    <row r="152" spans="1:3" s="546" customFormat="1" ht="12.6">
      <c r="A152" s="551" t="s">
        <v>324</v>
      </c>
      <c r="B152" s="552" t="s">
        <v>325</v>
      </c>
      <c r="C152" s="480" t="s">
        <v>326</v>
      </c>
    </row>
    <row r="153" spans="1:3" s="546" customFormat="1">
      <c r="A153" s="230"/>
      <c r="B153" s="554" t="s">
        <v>327</v>
      </c>
      <c r="C153" s="553" t="s">
        <v>328</v>
      </c>
    </row>
    <row r="154" spans="1:3" s="546" customFormat="1" ht="12.6">
      <c r="A154" s="551" t="s">
        <v>329</v>
      </c>
      <c r="B154" s="552" t="s">
        <v>330</v>
      </c>
      <c r="C154" s="480" t="s">
        <v>331</v>
      </c>
    </row>
    <row r="155" spans="1:3" s="546" customFormat="1" ht="24.95">
      <c r="A155" s="551" t="s">
        <v>332</v>
      </c>
      <c r="B155" s="552" t="s">
        <v>333</v>
      </c>
      <c r="C155" s="480" t="s">
        <v>334</v>
      </c>
    </row>
    <row r="156" spans="1:3" s="546" customFormat="1" ht="12.6">
      <c r="A156" s="551" t="s">
        <v>335</v>
      </c>
      <c r="B156" s="552" t="s">
        <v>336</v>
      </c>
      <c r="C156" s="480" t="s">
        <v>331</v>
      </c>
    </row>
    <row r="157" spans="1:3" s="546" customFormat="1" ht="24.95">
      <c r="A157" s="551" t="s">
        <v>337</v>
      </c>
      <c r="B157" s="552" t="s">
        <v>338</v>
      </c>
      <c r="C157" s="480" t="s">
        <v>339</v>
      </c>
    </row>
    <row r="158" spans="1:3" s="546" customFormat="1" ht="12.6">
      <c r="A158" s="551" t="s">
        <v>340</v>
      </c>
      <c r="B158" s="552" t="s">
        <v>317</v>
      </c>
      <c r="C158" s="480" t="s">
        <v>341</v>
      </c>
    </row>
    <row r="159" spans="1:3" s="546" customFormat="1" ht="24.95">
      <c r="A159" s="551" t="s">
        <v>342</v>
      </c>
      <c r="B159" s="552" t="s">
        <v>343</v>
      </c>
      <c r="C159" s="480" t="s">
        <v>344</v>
      </c>
    </row>
    <row r="160" spans="1:3" s="546" customFormat="1" ht="12.6">
      <c r="A160" s="551" t="s">
        <v>345</v>
      </c>
      <c r="B160" s="552" t="s">
        <v>53</v>
      </c>
      <c r="C160" s="480" t="s">
        <v>346</v>
      </c>
    </row>
    <row r="161" spans="1:3" s="546" customFormat="1" thickBot="1">
      <c r="A161" s="551" t="s">
        <v>347</v>
      </c>
      <c r="B161" s="552" t="s">
        <v>325</v>
      </c>
      <c r="C161" s="480" t="s">
        <v>348</v>
      </c>
    </row>
    <row r="162" spans="1:3" ht="39.6" thickBot="1">
      <c r="A162" s="848"/>
      <c r="B162" s="849" t="s">
        <v>349</v>
      </c>
      <c r="C162" s="850" t="s">
        <v>350</v>
      </c>
    </row>
    <row r="163" spans="1:3" ht="24.95">
      <c r="A163" s="867" t="s">
        <v>351</v>
      </c>
      <c r="B163" s="868" t="s">
        <v>352</v>
      </c>
      <c r="C163" s="869" t="s">
        <v>353</v>
      </c>
    </row>
    <row r="164" spans="1:3" ht="112.5">
      <c r="A164" s="458" t="s">
        <v>354</v>
      </c>
      <c r="B164" s="870" t="s">
        <v>355</v>
      </c>
      <c r="C164" s="859" t="s">
        <v>356</v>
      </c>
    </row>
    <row r="165" spans="1:3" ht="116.1" customHeight="1">
      <c r="A165" s="458" t="s">
        <v>357</v>
      </c>
      <c r="B165" s="870" t="s">
        <v>358</v>
      </c>
      <c r="C165" s="871" t="s">
        <v>359</v>
      </c>
    </row>
    <row r="166" spans="1:3" ht="24.95">
      <c r="A166" s="458" t="s">
        <v>360</v>
      </c>
      <c r="B166" s="870" t="s">
        <v>361</v>
      </c>
      <c r="C166" s="859" t="s">
        <v>362</v>
      </c>
    </row>
    <row r="167" spans="1:3" ht="50.1">
      <c r="A167" s="458" t="s">
        <v>363</v>
      </c>
      <c r="B167" s="870" t="s">
        <v>364</v>
      </c>
      <c r="C167" s="859" t="s">
        <v>365</v>
      </c>
    </row>
    <row r="168" spans="1:3" ht="50.1">
      <c r="A168" s="458" t="s">
        <v>366</v>
      </c>
      <c r="B168" s="870" t="s">
        <v>367</v>
      </c>
      <c r="C168" s="859" t="s">
        <v>368</v>
      </c>
    </row>
    <row r="169" spans="1:3" ht="50.1">
      <c r="A169" s="458" t="s">
        <v>369</v>
      </c>
      <c r="B169" s="870" t="s">
        <v>370</v>
      </c>
      <c r="C169" s="859" t="s">
        <v>371</v>
      </c>
    </row>
    <row r="170" spans="1:3" ht="24.95">
      <c r="A170" s="458" t="s">
        <v>372</v>
      </c>
      <c r="B170" s="870" t="s">
        <v>373</v>
      </c>
      <c r="C170" s="859" t="s">
        <v>374</v>
      </c>
    </row>
    <row r="171" spans="1:3" ht="37.5">
      <c r="A171" s="458" t="s">
        <v>375</v>
      </c>
      <c r="B171" s="870" t="s">
        <v>376</v>
      </c>
      <c r="C171" s="859" t="s">
        <v>377</v>
      </c>
    </row>
    <row r="172" spans="1:3" ht="37.5">
      <c r="A172" s="458" t="s">
        <v>378</v>
      </c>
      <c r="B172" s="870" t="s">
        <v>379</v>
      </c>
      <c r="C172" s="859" t="s">
        <v>380</v>
      </c>
    </row>
    <row r="173" spans="1:3" ht="12.6">
      <c r="A173" s="458" t="s">
        <v>381</v>
      </c>
      <c r="B173" s="870" t="s">
        <v>382</v>
      </c>
      <c r="C173" s="859" t="s">
        <v>383</v>
      </c>
    </row>
    <row r="174" spans="1:3" ht="37.5">
      <c r="A174" s="458" t="s">
        <v>384</v>
      </c>
      <c r="B174" s="870" t="s">
        <v>385</v>
      </c>
      <c r="C174" s="859" t="s">
        <v>386</v>
      </c>
    </row>
    <row r="175" spans="1:3" ht="12.6">
      <c r="A175" s="458" t="s">
        <v>387</v>
      </c>
      <c r="B175" s="870" t="s">
        <v>388</v>
      </c>
      <c r="C175" s="859" t="s">
        <v>389</v>
      </c>
    </row>
    <row r="176" spans="1:3" ht="24.95">
      <c r="A176" s="458" t="s">
        <v>390</v>
      </c>
      <c r="B176" s="870" t="s">
        <v>391</v>
      </c>
      <c r="C176" s="859" t="s">
        <v>392</v>
      </c>
    </row>
    <row r="177" spans="1:3" ht="24.95">
      <c r="A177" s="458" t="s">
        <v>393</v>
      </c>
      <c r="B177" s="870" t="s">
        <v>394</v>
      </c>
      <c r="C177" s="859" t="s">
        <v>395</v>
      </c>
    </row>
    <row r="178" spans="1:3" ht="37.5">
      <c r="A178" s="458" t="s">
        <v>396</v>
      </c>
      <c r="B178" s="870" t="s">
        <v>397</v>
      </c>
      <c r="C178" s="859" t="s">
        <v>398</v>
      </c>
    </row>
    <row r="179" spans="1:3" ht="24.95">
      <c r="A179" s="458" t="s">
        <v>399</v>
      </c>
      <c r="B179" s="870" t="s">
        <v>400</v>
      </c>
      <c r="C179" s="859" t="s">
        <v>401</v>
      </c>
    </row>
    <row r="180" spans="1:3" ht="38.1" thickBot="1">
      <c r="A180" s="458" t="s">
        <v>402</v>
      </c>
      <c r="B180" s="872" t="s">
        <v>403</v>
      </c>
      <c r="C180" s="862" t="s">
        <v>404</v>
      </c>
    </row>
    <row r="181" spans="1:3" ht="13.5" thickBot="1">
      <c r="A181" s="848"/>
      <c r="B181" s="849" t="s">
        <v>405</v>
      </c>
      <c r="C181" s="850" t="s">
        <v>406</v>
      </c>
    </row>
    <row r="182" spans="1:3" ht="27.95" customHeight="1" thickBot="1">
      <c r="A182" s="848"/>
      <c r="B182" s="849" t="s">
        <v>407</v>
      </c>
      <c r="C182" s="873" t="s">
        <v>408</v>
      </c>
    </row>
    <row r="183" spans="1:3">
      <c r="A183" s="230"/>
      <c r="B183" s="77" t="s">
        <v>409</v>
      </c>
      <c r="C183" s="874"/>
    </row>
    <row r="184" spans="1:3" ht="12.6">
      <c r="A184" s="238"/>
      <c r="B184" s="124" t="s">
        <v>410</v>
      </c>
      <c r="C184" s="125" t="s">
        <v>411</v>
      </c>
    </row>
    <row r="185" spans="1:3" ht="50.1">
      <c r="A185" s="238"/>
      <c r="B185" s="123" t="s">
        <v>412</v>
      </c>
      <c r="C185" s="243" t="s">
        <v>413</v>
      </c>
    </row>
    <row r="186" spans="1:3" ht="12.6">
      <c r="A186" s="238"/>
      <c r="B186" s="123" t="s">
        <v>414</v>
      </c>
      <c r="C186" s="243" t="s">
        <v>415</v>
      </c>
    </row>
    <row r="187" spans="1:3" ht="12.6">
      <c r="A187" s="238"/>
      <c r="B187" s="123" t="s">
        <v>416</v>
      </c>
      <c r="C187" s="243" t="s">
        <v>417</v>
      </c>
    </row>
    <row r="188" spans="1:3" ht="50.1">
      <c r="A188" s="238"/>
      <c r="B188" s="123" t="s">
        <v>418</v>
      </c>
      <c r="C188" s="243" t="s">
        <v>419</v>
      </c>
    </row>
    <row r="189" spans="1:3" ht="12.6">
      <c r="A189" s="238"/>
      <c r="B189" s="123" t="s">
        <v>420</v>
      </c>
      <c r="C189" s="243" t="s">
        <v>421</v>
      </c>
    </row>
    <row r="190" spans="1:3" ht="12.6">
      <c r="A190" s="238"/>
      <c r="B190" s="123" t="s">
        <v>422</v>
      </c>
      <c r="C190" s="243" t="s">
        <v>423</v>
      </c>
    </row>
    <row r="191" spans="1:3" ht="37.5">
      <c r="A191" s="238"/>
      <c r="B191" s="123" t="s">
        <v>424</v>
      </c>
      <c r="C191" s="243" t="s">
        <v>425</v>
      </c>
    </row>
    <row r="192" spans="1:3" ht="24.95">
      <c r="A192" s="238"/>
      <c r="B192" s="123" t="s">
        <v>426</v>
      </c>
      <c r="C192" s="243" t="s">
        <v>427</v>
      </c>
    </row>
    <row r="193" spans="1:3" ht="12.6">
      <c r="A193" s="238"/>
      <c r="B193" s="123" t="s">
        <v>428</v>
      </c>
      <c r="C193" s="243" t="s">
        <v>429</v>
      </c>
    </row>
    <row r="194" spans="1:3" ht="24.95">
      <c r="A194" s="238"/>
      <c r="B194" s="123" t="s">
        <v>430</v>
      </c>
      <c r="C194" s="243" t="s">
        <v>431</v>
      </c>
    </row>
    <row r="195" spans="1:3" ht="37.5">
      <c r="A195" s="238"/>
      <c r="B195" s="123" t="s">
        <v>432</v>
      </c>
      <c r="C195" s="243" t="s">
        <v>433</v>
      </c>
    </row>
    <row r="196" spans="1:3" ht="12.6">
      <c r="A196" s="238"/>
      <c r="B196" s="123" t="s">
        <v>434</v>
      </c>
      <c r="C196" s="243" t="s">
        <v>435</v>
      </c>
    </row>
    <row r="197" spans="1:3">
      <c r="A197" s="230"/>
      <c r="B197" s="78" t="s">
        <v>436</v>
      </c>
      <c r="C197" s="875"/>
    </row>
    <row r="198" spans="1:3" ht="12.6">
      <c r="A198" s="237">
        <v>1</v>
      </c>
      <c r="B198" s="124" t="s">
        <v>219</v>
      </c>
      <c r="C198" s="125" t="s">
        <v>220</v>
      </c>
    </row>
    <row r="199" spans="1:3" ht="12.6">
      <c r="A199" s="238">
        <v>2</v>
      </c>
      <c r="B199" s="124" t="s">
        <v>437</v>
      </c>
      <c r="C199" s="125" t="s">
        <v>220</v>
      </c>
    </row>
    <row r="200" spans="1:3" ht="12.6">
      <c r="A200" s="238">
        <v>3</v>
      </c>
      <c r="B200" s="855" t="s">
        <v>222</v>
      </c>
      <c r="C200" s="125" t="s">
        <v>220</v>
      </c>
    </row>
    <row r="201" spans="1:3" ht="12.6">
      <c r="A201" s="237">
        <v>4</v>
      </c>
      <c r="B201" s="855" t="s">
        <v>223</v>
      </c>
      <c r="C201" s="125" t="s">
        <v>220</v>
      </c>
    </row>
    <row r="202" spans="1:3" ht="12.6">
      <c r="A202" s="238">
        <v>5</v>
      </c>
      <c r="B202" s="855" t="s">
        <v>224</v>
      </c>
      <c r="C202" s="125" t="s">
        <v>220</v>
      </c>
    </row>
    <row r="203" spans="1:3" ht="12.6">
      <c r="A203" s="238">
        <v>6</v>
      </c>
      <c r="B203" s="855" t="s">
        <v>225</v>
      </c>
      <c r="C203" s="125" t="s">
        <v>220</v>
      </c>
    </row>
    <row r="204" spans="1:3" ht="12.6">
      <c r="A204" s="237">
        <v>7</v>
      </c>
      <c r="B204" s="855" t="s">
        <v>226</v>
      </c>
      <c r="C204" s="125" t="s">
        <v>220</v>
      </c>
    </row>
    <row r="205" spans="1:3" ht="12.6">
      <c r="A205" s="238">
        <v>8</v>
      </c>
      <c r="B205" s="855" t="s">
        <v>227</v>
      </c>
      <c r="C205" s="125" t="s">
        <v>220</v>
      </c>
    </row>
    <row r="206" spans="1:3" ht="12.6">
      <c r="A206" s="240">
        <v>9</v>
      </c>
      <c r="B206" s="123" t="s">
        <v>228</v>
      </c>
      <c r="C206" s="243" t="s">
        <v>220</v>
      </c>
    </row>
    <row r="207" spans="1:3" ht="12.6">
      <c r="A207" s="240" t="s">
        <v>438</v>
      </c>
      <c r="B207" s="123" t="s">
        <v>230</v>
      </c>
      <c r="C207" s="243" t="s">
        <v>220</v>
      </c>
    </row>
    <row r="208" spans="1:3" ht="12.6">
      <c r="A208" s="235" t="s">
        <v>439</v>
      </c>
      <c r="B208" s="123" t="s">
        <v>233</v>
      </c>
      <c r="C208" s="243" t="s">
        <v>220</v>
      </c>
    </row>
    <row r="209" spans="1:3" ht="12.6">
      <c r="A209" s="235" t="s">
        <v>440</v>
      </c>
      <c r="B209" s="123" t="s">
        <v>236</v>
      </c>
      <c r="C209" s="243" t="s">
        <v>220</v>
      </c>
    </row>
    <row r="210" spans="1:3" ht="12.6">
      <c r="A210" s="235" t="s">
        <v>441</v>
      </c>
      <c r="B210" s="123" t="s">
        <v>238</v>
      </c>
      <c r="C210" s="243" t="s">
        <v>220</v>
      </c>
    </row>
    <row r="211" spans="1:3" ht="12.6">
      <c r="A211" s="235">
        <v>12</v>
      </c>
      <c r="B211" s="123" t="s">
        <v>239</v>
      </c>
      <c r="C211" s="243" t="s">
        <v>220</v>
      </c>
    </row>
    <row r="212" spans="1:3" ht="12.6">
      <c r="A212" s="240">
        <v>13</v>
      </c>
      <c r="B212" s="851" t="s">
        <v>240</v>
      </c>
      <c r="C212" s="243" t="s">
        <v>220</v>
      </c>
    </row>
    <row r="213" spans="1:3" ht="12.6">
      <c r="A213" s="240">
        <v>14</v>
      </c>
      <c r="B213" s="851" t="s">
        <v>241</v>
      </c>
      <c r="C213" s="243" t="s">
        <v>220</v>
      </c>
    </row>
    <row r="214" spans="1:3" ht="12.6">
      <c r="A214" s="235">
        <v>15</v>
      </c>
      <c r="B214" s="851" t="s">
        <v>242</v>
      </c>
      <c r="C214" s="243" t="s">
        <v>220</v>
      </c>
    </row>
    <row r="215" spans="1:3" ht="12.6">
      <c r="A215" s="235">
        <v>16</v>
      </c>
      <c r="B215" s="851" t="s">
        <v>243</v>
      </c>
      <c r="C215" s="243" t="s">
        <v>220</v>
      </c>
    </row>
    <row r="216" spans="1:3" ht="12.6">
      <c r="A216" s="235">
        <v>17</v>
      </c>
      <c r="B216" s="851" t="s">
        <v>244</v>
      </c>
      <c r="C216" s="243" t="s">
        <v>220</v>
      </c>
    </row>
    <row r="217" spans="1:3" ht="12.6">
      <c r="A217" s="235">
        <v>18</v>
      </c>
      <c r="B217" s="851" t="s">
        <v>245</v>
      </c>
      <c r="C217" s="243" t="s">
        <v>220</v>
      </c>
    </row>
    <row r="218" spans="1:3" ht="12.6">
      <c r="A218" s="235">
        <v>19</v>
      </c>
      <c r="B218" s="851" t="s">
        <v>246</v>
      </c>
      <c r="C218" s="243" t="s">
        <v>220</v>
      </c>
    </row>
    <row r="219" spans="1:3" ht="12.6">
      <c r="A219" s="240">
        <v>20</v>
      </c>
      <c r="B219" s="851" t="s">
        <v>247</v>
      </c>
      <c r="C219" s="243" t="s">
        <v>220</v>
      </c>
    </row>
    <row r="220" spans="1:3" ht="12.6">
      <c r="A220" s="240">
        <v>21</v>
      </c>
      <c r="B220" s="851" t="s">
        <v>248</v>
      </c>
      <c r="C220" s="243" t="s">
        <v>220</v>
      </c>
    </row>
    <row r="221" spans="1:3" ht="12.6">
      <c r="A221" s="235">
        <v>22</v>
      </c>
      <c r="B221" s="851" t="s">
        <v>249</v>
      </c>
      <c r="C221" s="243" t="s">
        <v>220</v>
      </c>
    </row>
    <row r="222" spans="1:3" ht="12.6">
      <c r="A222" s="240">
        <v>23</v>
      </c>
      <c r="B222" s="851" t="s">
        <v>250</v>
      </c>
      <c r="C222" s="243" t="s">
        <v>220</v>
      </c>
    </row>
    <row r="223" spans="1:3" ht="12.6">
      <c r="A223" s="240">
        <v>24</v>
      </c>
      <c r="B223" s="123" t="s">
        <v>442</v>
      </c>
      <c r="C223" s="243" t="s">
        <v>220</v>
      </c>
    </row>
    <row r="224" spans="1:3" ht="12.6">
      <c r="A224" s="240">
        <v>25</v>
      </c>
      <c r="B224" s="851" t="s">
        <v>252</v>
      </c>
      <c r="C224" s="243" t="s">
        <v>220</v>
      </c>
    </row>
    <row r="225" spans="1:3" ht="12.6">
      <c r="A225" s="240">
        <v>26</v>
      </c>
      <c r="B225" s="123" t="s">
        <v>53</v>
      </c>
      <c r="C225" s="243" t="s">
        <v>443</v>
      </c>
    </row>
    <row r="226" spans="1:3" ht="24.95">
      <c r="A226" s="240">
        <v>27</v>
      </c>
      <c r="B226" s="123" t="s">
        <v>226</v>
      </c>
      <c r="C226" s="243" t="s">
        <v>444</v>
      </c>
    </row>
    <row r="227" spans="1:3" ht="24.95">
      <c r="A227" s="240">
        <v>28</v>
      </c>
      <c r="B227" s="123" t="s">
        <v>445</v>
      </c>
      <c r="C227" s="243" t="s">
        <v>444</v>
      </c>
    </row>
    <row r="228" spans="1:3" ht="24.95">
      <c r="A228" s="235">
        <v>29</v>
      </c>
      <c r="B228" s="851" t="s">
        <v>446</v>
      </c>
      <c r="C228" s="243" t="s">
        <v>444</v>
      </c>
    </row>
    <row r="229" spans="1:3" ht="28.35" customHeight="1">
      <c r="A229" s="240">
        <v>30</v>
      </c>
      <c r="B229" s="851" t="s">
        <v>224</v>
      </c>
      <c r="C229" s="243" t="s">
        <v>444</v>
      </c>
    </row>
    <row r="230" spans="1:3" ht="24.95">
      <c r="A230" s="235">
        <v>31</v>
      </c>
      <c r="B230" s="855" t="s">
        <v>447</v>
      </c>
      <c r="C230" s="125" t="s">
        <v>444</v>
      </c>
    </row>
    <row r="231" spans="1:3" ht="25.5" thickBot="1">
      <c r="A231" s="241">
        <v>32</v>
      </c>
      <c r="B231" s="876" t="s">
        <v>448</v>
      </c>
      <c r="C231" s="244" t="s">
        <v>444</v>
      </c>
    </row>
    <row r="232" spans="1:3" ht="273.60000000000002" thickBot="1">
      <c r="A232" s="848"/>
      <c r="B232" s="849" t="s">
        <v>449</v>
      </c>
      <c r="C232" s="850" t="s">
        <v>450</v>
      </c>
    </row>
    <row r="233" spans="1:3" ht="26.45" thickBot="1">
      <c r="A233" s="848"/>
      <c r="B233" s="849" t="s">
        <v>451</v>
      </c>
      <c r="C233" s="850" t="s">
        <v>452</v>
      </c>
    </row>
    <row r="234" spans="1:3" ht="26.45" thickBot="1">
      <c r="A234" s="848"/>
      <c r="B234" s="849" t="s">
        <v>453</v>
      </c>
      <c r="C234" s="850" t="s">
        <v>454</v>
      </c>
    </row>
    <row r="235" spans="1:3" ht="75" customHeight="1" thickBot="1">
      <c r="A235" s="877"/>
      <c r="B235" s="878" t="s">
        <v>455</v>
      </c>
      <c r="C235" s="879" t="s">
        <v>456</v>
      </c>
    </row>
    <row r="236" spans="1:3" ht="39.6" thickBot="1">
      <c r="A236" s="877"/>
      <c r="B236" s="880" t="s">
        <v>457</v>
      </c>
      <c r="C236" s="881" t="s">
        <v>458</v>
      </c>
    </row>
    <row r="237" spans="1:3" ht="39.6" thickBot="1">
      <c r="A237" s="848"/>
      <c r="B237" s="849" t="s">
        <v>459</v>
      </c>
      <c r="C237" s="850" t="s">
        <v>460</v>
      </c>
    </row>
    <row r="238" spans="1:3" ht="13.5" thickBot="1">
      <c r="A238" s="848"/>
      <c r="B238" s="849" t="s">
        <v>461</v>
      </c>
      <c r="C238" s="850" t="s">
        <v>462</v>
      </c>
    </row>
    <row r="239" spans="1:3" ht="12.6">
      <c r="A239" s="882"/>
      <c r="B239" s="882"/>
      <c r="C239" s="883"/>
    </row>
    <row r="240" spans="1:3" ht="12.6">
      <c r="A240" s="882"/>
      <c r="B240" s="882"/>
      <c r="C240" s="883"/>
    </row>
    <row r="241" spans="1:3" ht="12.6">
      <c r="A241" s="882"/>
      <c r="B241" s="882"/>
      <c r="C241" s="883"/>
    </row>
    <row r="242" spans="1:3" ht="12.6">
      <c r="A242" s="882"/>
      <c r="B242" s="882"/>
      <c r="C242" s="883"/>
    </row>
    <row r="243" spans="1:3" ht="12.6">
      <c r="A243" s="882"/>
      <c r="B243" s="882"/>
      <c r="C243" s="883"/>
    </row>
  </sheetData>
  <sheetProtection formatColumns="0" formatRows="0"/>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DJ61"/>
  <sheetViews>
    <sheetView topLeftCell="W16" zoomScale="60" zoomScaleNormal="60" workbookViewId="0">
      <selection activeCell="AF41" sqref="AF41"/>
    </sheetView>
  </sheetViews>
  <sheetFormatPr defaultColWidth="8" defaultRowHeight="12.6"/>
  <cols>
    <col min="1" max="1" width="6.5703125" style="403" bestFit="1" customWidth="1"/>
    <col min="2" max="2" width="24.5703125" style="412" customWidth="1"/>
    <col min="3" max="3" width="16.5703125" style="412" customWidth="1"/>
    <col min="4" max="28" width="16.5703125" style="402" customWidth="1"/>
    <col min="29" max="32" width="16.5703125" style="403" customWidth="1"/>
    <col min="33" max="33" width="23.42578125" style="405" bestFit="1" customWidth="1"/>
    <col min="34" max="34" width="16.5703125" style="405" customWidth="1"/>
    <col min="35" max="16384" width="8" style="405"/>
  </cols>
  <sheetData>
    <row r="1" spans="1:114" ht="15.6">
      <c r="A1" s="377" t="s">
        <v>1573</v>
      </c>
      <c r="B1" s="400"/>
      <c r="C1" s="401"/>
      <c r="D1" s="380"/>
      <c r="E1" s="401"/>
      <c r="F1" s="401"/>
      <c r="AB1" s="403"/>
      <c r="AC1" s="404"/>
      <c r="AD1" s="404"/>
      <c r="AE1" s="404"/>
      <c r="AF1" s="404"/>
      <c r="AG1" s="404"/>
      <c r="AH1" s="404"/>
      <c r="AI1" s="404"/>
      <c r="AJ1" s="404"/>
      <c r="AK1" s="404"/>
      <c r="AL1" s="404"/>
      <c r="AM1" s="404"/>
      <c r="AN1" s="404"/>
      <c r="AO1" s="404"/>
      <c r="AP1" s="404"/>
      <c r="AQ1" s="404"/>
      <c r="AR1" s="404"/>
      <c r="AS1" s="404"/>
      <c r="AT1" s="404"/>
      <c r="AU1" s="404"/>
      <c r="AV1" s="404"/>
      <c r="AW1" s="404"/>
      <c r="AX1" s="404"/>
      <c r="AY1" s="404"/>
      <c r="AZ1" s="404"/>
      <c r="BA1" s="404"/>
      <c r="BB1" s="404"/>
      <c r="BC1" s="404"/>
      <c r="BD1" s="404"/>
      <c r="BE1" s="404"/>
      <c r="BF1" s="404"/>
      <c r="BG1" s="404"/>
      <c r="BH1" s="404"/>
      <c r="BI1" s="404"/>
      <c r="BJ1" s="404"/>
      <c r="BK1" s="404"/>
      <c r="BL1" s="404"/>
      <c r="BM1" s="404"/>
      <c r="BN1" s="404"/>
      <c r="BO1" s="404"/>
      <c r="BP1" s="404"/>
      <c r="BQ1" s="404"/>
      <c r="BR1" s="404"/>
      <c r="BS1" s="404"/>
      <c r="BT1" s="404"/>
      <c r="BU1" s="404"/>
      <c r="BV1" s="404"/>
      <c r="BW1" s="404"/>
      <c r="BX1" s="404"/>
      <c r="BY1" s="404"/>
      <c r="BZ1" s="404"/>
      <c r="CA1" s="404"/>
      <c r="CB1" s="404"/>
      <c r="CC1" s="404"/>
      <c r="CD1" s="404"/>
      <c r="CE1" s="404"/>
      <c r="CF1" s="404"/>
      <c r="CG1" s="404"/>
      <c r="CH1" s="404"/>
      <c r="CI1" s="404"/>
      <c r="CJ1" s="404"/>
      <c r="CK1" s="404"/>
      <c r="CL1" s="404"/>
      <c r="CM1" s="404"/>
      <c r="CN1" s="404"/>
      <c r="CO1" s="404"/>
      <c r="CP1" s="404"/>
      <c r="CQ1" s="404"/>
      <c r="CR1" s="404"/>
      <c r="CS1" s="404"/>
      <c r="CT1" s="404"/>
      <c r="CU1" s="404"/>
      <c r="CV1" s="404"/>
      <c r="CW1" s="404"/>
      <c r="CX1" s="404"/>
      <c r="CY1" s="404"/>
      <c r="CZ1" s="404"/>
      <c r="DA1" s="404"/>
      <c r="DB1" s="404"/>
      <c r="DC1" s="404"/>
      <c r="DD1" s="404"/>
      <c r="DE1" s="404"/>
      <c r="DF1" s="404"/>
      <c r="DG1" s="404"/>
      <c r="DH1" s="404"/>
      <c r="DI1" s="404"/>
      <c r="DJ1" s="404"/>
    </row>
    <row r="2" spans="1:114" ht="12.95">
      <c r="A2" s="164" t="s">
        <v>1353</v>
      </c>
      <c r="B2" s="164"/>
      <c r="C2" s="352" t="str">
        <f>'Schedule 2_Balance Sheet'!C2</f>
        <v>Tufts Health Public Plan, Inc.</v>
      </c>
      <c r="D2" s="353"/>
      <c r="E2" s="353"/>
      <c r="F2" s="354"/>
      <c r="AB2" s="403"/>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c r="BZ2" s="404"/>
      <c r="CA2" s="404"/>
      <c r="CB2" s="404"/>
      <c r="CC2" s="404"/>
      <c r="CD2" s="404"/>
      <c r="CE2" s="404"/>
      <c r="CF2" s="404"/>
      <c r="CG2" s="404"/>
      <c r="CH2" s="404"/>
      <c r="CI2" s="404"/>
      <c r="CJ2" s="404"/>
      <c r="CK2" s="404"/>
      <c r="CL2" s="404"/>
      <c r="CM2" s="404"/>
      <c r="CN2" s="404"/>
      <c r="CO2" s="404"/>
      <c r="CP2" s="404"/>
      <c r="CQ2" s="404"/>
      <c r="CR2" s="404"/>
      <c r="CS2" s="404"/>
      <c r="CT2" s="404"/>
      <c r="CU2" s="404"/>
      <c r="CV2" s="404"/>
      <c r="CW2" s="404"/>
      <c r="CX2" s="404"/>
      <c r="CY2" s="404"/>
      <c r="CZ2" s="404"/>
      <c r="DA2" s="404"/>
      <c r="DB2" s="404"/>
      <c r="DC2" s="404"/>
      <c r="DD2" s="404"/>
      <c r="DE2" s="404"/>
      <c r="DF2" s="404"/>
      <c r="DG2" s="404"/>
      <c r="DH2" s="404"/>
      <c r="DI2" s="404"/>
      <c r="DJ2" s="404"/>
    </row>
    <row r="3" spans="1:114" ht="12.95">
      <c r="A3" s="164" t="s">
        <v>1338</v>
      </c>
      <c r="B3" s="164"/>
      <c r="C3" s="449" t="str">
        <f>'Schedule 2_Balance Sheet'!C3</f>
        <v>01/01/2023 to 12/31/2023</v>
      </c>
      <c r="D3" s="450"/>
      <c r="E3" s="450"/>
      <c r="F3" s="451"/>
      <c r="AB3" s="403"/>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row>
    <row r="4" spans="1:114" ht="12.95">
      <c r="A4" s="164" t="s">
        <v>1356</v>
      </c>
      <c r="B4" s="164"/>
      <c r="C4" s="355">
        <f>'Schedule 2_Balance Sheet'!C4</f>
        <v>45382</v>
      </c>
      <c r="D4" s="353"/>
      <c r="E4" s="353"/>
      <c r="F4" s="354"/>
      <c r="AB4" s="403"/>
      <c r="AC4" s="404"/>
      <c r="AD4" s="404"/>
      <c r="AE4" s="404"/>
      <c r="AF4" s="404"/>
      <c r="AG4" s="404"/>
      <c r="AH4" s="404"/>
      <c r="AI4" s="404"/>
      <c r="AJ4" s="404"/>
      <c r="AK4" s="404"/>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4"/>
      <c r="BJ4" s="404"/>
      <c r="BK4" s="404"/>
      <c r="BL4" s="404"/>
      <c r="BM4" s="404"/>
      <c r="BN4" s="404"/>
      <c r="BO4" s="404"/>
      <c r="BP4" s="404"/>
      <c r="BQ4" s="404"/>
      <c r="BR4" s="404"/>
      <c r="BS4" s="404"/>
      <c r="BT4" s="404"/>
      <c r="BU4" s="404"/>
      <c r="BV4" s="404"/>
      <c r="BW4" s="404"/>
      <c r="BX4" s="404"/>
      <c r="BY4" s="404"/>
      <c r="BZ4" s="404"/>
      <c r="CA4" s="404"/>
      <c r="CB4" s="404"/>
      <c r="CC4" s="404"/>
      <c r="CD4" s="404"/>
      <c r="CE4" s="404"/>
      <c r="CF4" s="404"/>
      <c r="CG4" s="404"/>
      <c r="CH4" s="404"/>
      <c r="CI4" s="404"/>
      <c r="CJ4" s="404"/>
      <c r="CK4" s="404"/>
      <c r="CL4" s="404"/>
      <c r="CM4" s="404"/>
      <c r="CN4" s="404"/>
      <c r="CO4" s="404"/>
      <c r="CP4" s="404"/>
      <c r="CQ4" s="404"/>
      <c r="CR4" s="404"/>
      <c r="CS4" s="404"/>
      <c r="CT4" s="404"/>
      <c r="CU4" s="404"/>
      <c r="CV4" s="404"/>
      <c r="CW4" s="404"/>
      <c r="CX4" s="404"/>
      <c r="CY4" s="404"/>
      <c r="CZ4" s="404"/>
      <c r="DA4" s="404"/>
      <c r="DB4" s="404"/>
      <c r="DC4" s="404"/>
      <c r="DD4" s="404"/>
      <c r="DE4" s="404"/>
      <c r="DF4" s="404"/>
      <c r="DG4" s="404"/>
      <c r="DH4" s="404"/>
      <c r="DI4" s="404"/>
      <c r="DJ4" s="404"/>
    </row>
    <row r="5" spans="1:114" ht="12.95">
      <c r="A5" s="164" t="s">
        <v>1357</v>
      </c>
      <c r="B5" s="164"/>
      <c r="C5" s="352" t="str">
        <f>'Schedule 2_Balance Sheet'!C5</f>
        <v>Jeffrey Muehlberg</v>
      </c>
      <c r="D5" s="353"/>
      <c r="E5" s="353"/>
      <c r="F5" s="354"/>
      <c r="AB5" s="403"/>
      <c r="AC5" s="404"/>
      <c r="AD5" s="404"/>
      <c r="AE5" s="404"/>
      <c r="AF5" s="404"/>
      <c r="AG5" s="404"/>
      <c r="AH5" s="404"/>
      <c r="AI5" s="404"/>
      <c r="AJ5" s="404"/>
      <c r="AK5" s="404"/>
      <c r="AL5" s="404"/>
      <c r="AM5" s="404"/>
      <c r="AN5" s="404"/>
      <c r="AO5" s="404"/>
      <c r="AP5" s="404"/>
      <c r="AQ5" s="404"/>
      <c r="AR5" s="404"/>
      <c r="AS5" s="404"/>
      <c r="AT5" s="404"/>
      <c r="AU5" s="404"/>
      <c r="AV5" s="404"/>
      <c r="AW5" s="404"/>
      <c r="AX5" s="404"/>
      <c r="AY5" s="404"/>
      <c r="AZ5" s="404"/>
      <c r="BA5" s="404"/>
      <c r="BB5" s="404"/>
      <c r="BC5" s="404"/>
      <c r="BD5" s="404"/>
      <c r="BE5" s="404"/>
      <c r="BF5" s="404"/>
      <c r="BG5" s="404"/>
      <c r="BH5" s="404"/>
      <c r="BI5" s="404"/>
      <c r="BJ5" s="404"/>
      <c r="BK5" s="404"/>
      <c r="BL5" s="404"/>
      <c r="BM5" s="404"/>
      <c r="BN5" s="404"/>
      <c r="BO5" s="404"/>
      <c r="BP5" s="404"/>
      <c r="BQ5" s="404"/>
      <c r="BR5" s="404"/>
      <c r="BS5" s="404"/>
      <c r="BT5" s="404"/>
      <c r="BU5" s="404"/>
      <c r="BV5" s="404"/>
      <c r="BW5" s="404"/>
      <c r="BX5" s="404"/>
      <c r="BY5" s="404"/>
      <c r="BZ5" s="404"/>
      <c r="CA5" s="404"/>
      <c r="CB5" s="404"/>
      <c r="CC5" s="404"/>
      <c r="CD5" s="404"/>
      <c r="CE5" s="404"/>
      <c r="CF5" s="404"/>
      <c r="CG5" s="404"/>
      <c r="CH5" s="404"/>
      <c r="CI5" s="404"/>
      <c r="CJ5" s="404"/>
      <c r="CK5" s="404"/>
      <c r="CL5" s="404"/>
      <c r="CM5" s="404"/>
      <c r="CN5" s="404"/>
      <c r="CO5" s="404"/>
      <c r="CP5" s="404"/>
      <c r="CQ5" s="404"/>
      <c r="CR5" s="404"/>
      <c r="CS5" s="404"/>
      <c r="CT5" s="404"/>
      <c r="CU5" s="404"/>
      <c r="CV5" s="404"/>
      <c r="CW5" s="404"/>
      <c r="CX5" s="404"/>
      <c r="CY5" s="404"/>
      <c r="CZ5" s="404"/>
      <c r="DA5" s="404"/>
      <c r="DB5" s="404"/>
      <c r="DC5" s="404"/>
      <c r="DD5" s="404"/>
      <c r="DE5" s="404"/>
      <c r="DF5" s="404"/>
      <c r="DG5" s="404"/>
      <c r="DH5" s="404"/>
      <c r="DI5" s="404"/>
      <c r="DJ5" s="404"/>
    </row>
    <row r="6" spans="1:114" ht="12.95">
      <c r="A6" s="164" t="s">
        <v>1341</v>
      </c>
      <c r="B6" s="164"/>
      <c r="C6" s="355">
        <f>'Schedule 2_Balance Sheet'!C6</f>
        <v>45412</v>
      </c>
      <c r="D6" s="353"/>
      <c r="E6" s="353"/>
      <c r="F6" s="354"/>
      <c r="AB6" s="403"/>
      <c r="AC6" s="404"/>
      <c r="AD6" s="404"/>
      <c r="AE6" s="404"/>
      <c r="AF6" s="404"/>
      <c r="AG6" s="404"/>
      <c r="AH6" s="404"/>
      <c r="AI6" s="404"/>
      <c r="AJ6" s="404"/>
      <c r="AK6" s="404"/>
      <c r="AL6" s="404"/>
      <c r="AM6" s="404"/>
      <c r="AN6" s="404"/>
      <c r="AO6" s="404"/>
      <c r="AP6" s="404"/>
      <c r="AQ6" s="404"/>
      <c r="AR6" s="404"/>
      <c r="AS6" s="404"/>
      <c r="AT6" s="404"/>
      <c r="AU6" s="404"/>
      <c r="AV6" s="404"/>
      <c r="AW6" s="404"/>
      <c r="AX6" s="404"/>
      <c r="AY6" s="404"/>
      <c r="AZ6" s="404"/>
      <c r="BA6" s="404"/>
      <c r="BB6" s="404"/>
      <c r="BC6" s="404"/>
      <c r="BD6" s="404"/>
      <c r="BE6" s="404"/>
      <c r="BF6" s="404"/>
      <c r="BG6" s="404"/>
      <c r="BH6" s="404"/>
      <c r="BI6" s="404"/>
      <c r="BJ6" s="404"/>
      <c r="BK6" s="404"/>
      <c r="BL6" s="404"/>
      <c r="BM6" s="404"/>
      <c r="BN6" s="404"/>
      <c r="BO6" s="404"/>
      <c r="BP6" s="404"/>
      <c r="BQ6" s="404"/>
      <c r="BR6" s="404"/>
      <c r="BS6" s="404"/>
      <c r="BT6" s="404"/>
      <c r="BU6" s="404"/>
      <c r="BV6" s="404"/>
      <c r="BW6" s="404"/>
      <c r="BX6" s="404"/>
      <c r="BY6" s="404"/>
      <c r="BZ6" s="404"/>
      <c r="CA6" s="404"/>
      <c r="CB6" s="404"/>
      <c r="CC6" s="404"/>
      <c r="CD6" s="404"/>
      <c r="CE6" s="404"/>
      <c r="CF6" s="404"/>
      <c r="CG6" s="404"/>
      <c r="CH6" s="404"/>
      <c r="CI6" s="404"/>
      <c r="CJ6" s="404"/>
      <c r="CK6" s="404"/>
      <c r="CL6" s="404"/>
      <c r="CM6" s="404"/>
      <c r="CN6" s="404"/>
      <c r="CO6" s="404"/>
      <c r="CP6" s="404"/>
      <c r="CQ6" s="404"/>
      <c r="CR6" s="404"/>
      <c r="CS6" s="404"/>
      <c r="CT6" s="404"/>
      <c r="CU6" s="404"/>
      <c r="CV6" s="404"/>
      <c r="CW6" s="404"/>
      <c r="CX6" s="404"/>
      <c r="CY6" s="404"/>
      <c r="CZ6" s="404"/>
      <c r="DA6" s="404"/>
      <c r="DB6" s="404"/>
      <c r="DC6" s="404"/>
      <c r="DD6" s="404"/>
      <c r="DE6" s="404"/>
      <c r="DF6" s="404"/>
      <c r="DG6" s="404"/>
      <c r="DH6" s="404"/>
      <c r="DI6" s="404"/>
      <c r="DJ6" s="404"/>
    </row>
    <row r="7" spans="1:114" ht="13.5" thickBot="1">
      <c r="A7" s="162" t="s">
        <v>1558</v>
      </c>
      <c r="B7" s="310"/>
      <c r="C7" s="310"/>
      <c r="D7" s="310"/>
      <c r="E7" s="310"/>
      <c r="F7" s="310"/>
      <c r="G7" s="310"/>
      <c r="H7" s="310"/>
      <c r="AB7" s="403"/>
      <c r="AC7" s="404"/>
      <c r="AD7" s="404"/>
      <c r="AE7" s="404"/>
      <c r="AF7" s="404"/>
      <c r="AG7" s="404"/>
      <c r="AH7" s="404"/>
      <c r="AI7" s="404"/>
      <c r="AJ7" s="404"/>
      <c r="AK7" s="404"/>
      <c r="AL7" s="404"/>
      <c r="AM7" s="404"/>
      <c r="AN7" s="404"/>
      <c r="AO7" s="404"/>
      <c r="AP7" s="404"/>
      <c r="AQ7" s="404"/>
      <c r="AR7" s="404"/>
      <c r="AS7" s="404"/>
      <c r="AT7" s="404"/>
      <c r="AU7" s="404"/>
      <c r="AV7" s="404"/>
      <c r="AW7" s="404"/>
      <c r="AX7" s="404"/>
      <c r="AY7" s="404"/>
      <c r="AZ7" s="404"/>
      <c r="BA7" s="404"/>
      <c r="BB7" s="404"/>
      <c r="BC7" s="404"/>
      <c r="BD7" s="404"/>
      <c r="BE7" s="404"/>
      <c r="BF7" s="404"/>
      <c r="BG7" s="404"/>
      <c r="BH7" s="404"/>
      <c r="BI7" s="404"/>
      <c r="BJ7" s="404"/>
      <c r="BK7" s="404"/>
      <c r="BL7" s="404"/>
      <c r="BM7" s="404"/>
      <c r="BN7" s="404"/>
      <c r="BO7" s="404"/>
      <c r="BP7" s="404"/>
      <c r="BQ7" s="404"/>
      <c r="BR7" s="404"/>
      <c r="BS7" s="404"/>
      <c r="BT7" s="404"/>
      <c r="BU7" s="404"/>
      <c r="BV7" s="404"/>
      <c r="BW7" s="404"/>
      <c r="BX7" s="404"/>
      <c r="BY7" s="404"/>
      <c r="BZ7" s="404"/>
      <c r="CA7" s="404"/>
      <c r="CB7" s="404"/>
      <c r="CC7" s="404"/>
      <c r="CD7" s="404"/>
      <c r="CE7" s="404"/>
      <c r="CF7" s="404"/>
      <c r="CG7" s="404"/>
      <c r="CH7" s="404"/>
      <c r="CI7" s="404"/>
      <c r="CJ7" s="404"/>
      <c r="CK7" s="404"/>
      <c r="CL7" s="404"/>
      <c r="CM7" s="404"/>
      <c r="CN7" s="404"/>
      <c r="CO7" s="404"/>
      <c r="CP7" s="404"/>
      <c r="CQ7" s="404"/>
      <c r="CR7" s="404"/>
      <c r="CS7" s="404"/>
      <c r="CT7" s="404"/>
      <c r="CU7" s="404"/>
      <c r="CV7" s="404"/>
      <c r="CW7" s="404"/>
      <c r="CX7" s="404"/>
      <c r="CY7" s="404"/>
      <c r="CZ7" s="404"/>
      <c r="DA7" s="404"/>
      <c r="DB7" s="404"/>
      <c r="DC7" s="404"/>
      <c r="DD7" s="404"/>
      <c r="DE7" s="404"/>
      <c r="DF7" s="404"/>
      <c r="DG7" s="404"/>
      <c r="DH7" s="404"/>
      <c r="DI7" s="404"/>
      <c r="DJ7" s="404"/>
    </row>
    <row r="8" spans="1:114" s="406" customFormat="1" ht="16.5" customHeight="1" thickBot="1">
      <c r="A8" s="935"/>
      <c r="B8" s="936"/>
      <c r="C8" s="937" t="s">
        <v>1559</v>
      </c>
      <c r="D8" s="937"/>
      <c r="E8" s="938"/>
      <c r="F8" s="938"/>
      <c r="G8" s="938"/>
      <c r="H8" s="937"/>
      <c r="I8" s="937"/>
      <c r="J8" s="938"/>
      <c r="K8" s="938"/>
      <c r="L8" s="939"/>
      <c r="M8" s="937" t="s">
        <v>1559</v>
      </c>
      <c r="N8" s="937"/>
      <c r="O8" s="938"/>
      <c r="P8" s="939"/>
      <c r="Q8" s="938"/>
      <c r="R8" s="937"/>
      <c r="S8" s="937"/>
      <c r="T8" s="938"/>
      <c r="U8" s="938"/>
      <c r="V8" s="939"/>
      <c r="W8" s="937" t="s">
        <v>1559</v>
      </c>
      <c r="X8" s="937"/>
      <c r="Y8" s="938"/>
      <c r="Z8" s="938"/>
      <c r="AA8" s="938"/>
      <c r="AB8" s="940"/>
      <c r="AC8" s="937"/>
      <c r="AD8" s="937"/>
      <c r="AE8" s="937"/>
      <c r="AF8" s="937"/>
      <c r="AG8" s="941"/>
      <c r="AH8" s="942"/>
    </row>
    <row r="9" spans="1:114" s="407" customFormat="1" ht="26.45" thickBot="1">
      <c r="A9" s="437" t="s">
        <v>489</v>
      </c>
      <c r="B9" s="943" t="s">
        <v>1560</v>
      </c>
      <c r="C9" s="944">
        <f t="array" ref="C9:AF9">TRANSPOSE(B10:B39)</f>
        <v>45412</v>
      </c>
      <c r="D9" s="945">
        <v>45382</v>
      </c>
      <c r="E9" s="945">
        <v>45351</v>
      </c>
      <c r="F9" s="945">
        <v>45322</v>
      </c>
      <c r="G9" s="945">
        <v>45291</v>
      </c>
      <c r="H9" s="945">
        <v>45260</v>
      </c>
      <c r="I9" s="945">
        <v>45230</v>
      </c>
      <c r="J9" s="945">
        <v>45199</v>
      </c>
      <c r="K9" s="945">
        <v>45169</v>
      </c>
      <c r="L9" s="945">
        <v>45138</v>
      </c>
      <c r="M9" s="945">
        <v>45107</v>
      </c>
      <c r="N9" s="945">
        <v>45077</v>
      </c>
      <c r="O9" s="946">
        <v>45046</v>
      </c>
      <c r="P9" s="945">
        <v>45016</v>
      </c>
      <c r="Q9" s="946">
        <v>44985</v>
      </c>
      <c r="R9" s="945">
        <v>44957</v>
      </c>
      <c r="S9" s="946">
        <v>44926</v>
      </c>
      <c r="T9" s="946">
        <v>44895</v>
      </c>
      <c r="U9" s="946">
        <v>44865</v>
      </c>
      <c r="V9" s="945">
        <v>44834</v>
      </c>
      <c r="W9" s="946">
        <v>44804</v>
      </c>
      <c r="X9" s="946">
        <v>44773</v>
      </c>
      <c r="Y9" s="946">
        <v>44742</v>
      </c>
      <c r="Z9" s="945">
        <v>44712</v>
      </c>
      <c r="AA9" s="946">
        <v>44681</v>
      </c>
      <c r="AB9" s="945">
        <v>44651</v>
      </c>
      <c r="AC9" s="946">
        <v>44620</v>
      </c>
      <c r="AD9" s="946">
        <v>44592</v>
      </c>
      <c r="AE9" s="945">
        <v>44561</v>
      </c>
      <c r="AF9" s="947">
        <v>44530</v>
      </c>
      <c r="AG9" s="432" t="s">
        <v>1561</v>
      </c>
      <c r="AH9" s="948" t="s">
        <v>1562</v>
      </c>
    </row>
    <row r="10" spans="1:114" s="407" customFormat="1" ht="12.95">
      <c r="A10" s="424">
        <v>1</v>
      </c>
      <c r="B10" s="448">
        <f>EOMONTH(B11,1)</f>
        <v>45412</v>
      </c>
      <c r="C10" s="949"/>
      <c r="D10" s="949"/>
      <c r="E10" s="949"/>
      <c r="F10" s="949"/>
      <c r="G10" s="949"/>
      <c r="H10" s="949"/>
      <c r="I10" s="949"/>
      <c r="J10" s="949"/>
      <c r="K10" s="949"/>
      <c r="L10" s="949"/>
      <c r="M10" s="949"/>
      <c r="N10" s="949"/>
      <c r="O10" s="949"/>
      <c r="P10" s="949"/>
      <c r="Q10" s="949"/>
      <c r="R10" s="949"/>
      <c r="S10" s="949"/>
      <c r="T10" s="949"/>
      <c r="U10" s="949"/>
      <c r="V10" s="949"/>
      <c r="W10" s="949"/>
      <c r="X10" s="949"/>
      <c r="Y10" s="949"/>
      <c r="Z10" s="949"/>
      <c r="AA10" s="949"/>
      <c r="AB10" s="949"/>
      <c r="AC10" s="949"/>
      <c r="AD10" s="949"/>
      <c r="AE10" s="949"/>
      <c r="AF10" s="950"/>
      <c r="AG10" s="951">
        <v>0</v>
      </c>
      <c r="AH10" s="423">
        <f t="shared" ref="AH10:AH38" si="0">SUM(C10:AG10)</f>
        <v>0</v>
      </c>
    </row>
    <row r="11" spans="1:114" s="407" customFormat="1" ht="12.95">
      <c r="A11" s="424">
        <v>2</v>
      </c>
      <c r="B11" s="425">
        <f>'Schedule 2_Balance Sheet'!C4</f>
        <v>45382</v>
      </c>
      <c r="C11" s="435"/>
      <c r="D11" s="453"/>
      <c r="E11" s="453"/>
      <c r="F11" s="453"/>
      <c r="G11" s="453">
        <v>7439</v>
      </c>
      <c r="H11" s="453">
        <v>0</v>
      </c>
      <c r="I11" s="453">
        <v>46</v>
      </c>
      <c r="J11" s="453">
        <v>173.9</v>
      </c>
      <c r="K11" s="453">
        <v>0</v>
      </c>
      <c r="L11" s="453">
        <v>0</v>
      </c>
      <c r="M11" s="453">
        <v>-639</v>
      </c>
      <c r="N11" s="453">
        <v>0</v>
      </c>
      <c r="O11" s="453">
        <v>0</v>
      </c>
      <c r="P11" s="453">
        <v>0</v>
      </c>
      <c r="Q11" s="453">
        <v>0</v>
      </c>
      <c r="R11" s="453">
        <v>0</v>
      </c>
      <c r="S11" s="453">
        <v>0</v>
      </c>
      <c r="T11" s="453">
        <v>0</v>
      </c>
      <c r="U11" s="453">
        <v>0</v>
      </c>
      <c r="V11" s="453">
        <v>0</v>
      </c>
      <c r="W11" s="453">
        <v>0</v>
      </c>
      <c r="X11" s="453">
        <v>0</v>
      </c>
      <c r="Y11" s="453">
        <v>0</v>
      </c>
      <c r="Z11" s="453">
        <v>0</v>
      </c>
      <c r="AA11" s="453">
        <v>0</v>
      </c>
      <c r="AB11" s="453">
        <v>0</v>
      </c>
      <c r="AC11" s="453">
        <v>0</v>
      </c>
      <c r="AD11" s="453">
        <v>0</v>
      </c>
      <c r="AE11" s="453">
        <v>0</v>
      </c>
      <c r="AF11" s="444">
        <v>0</v>
      </c>
      <c r="AG11" s="442">
        <v>0</v>
      </c>
      <c r="AH11" s="423">
        <f t="shared" si="0"/>
        <v>7019.9</v>
      </c>
    </row>
    <row r="12" spans="1:114" s="406" customFormat="1" ht="15" customHeight="1">
      <c r="A12" s="424">
        <v>3</v>
      </c>
      <c r="B12" s="425">
        <f>EOMONTH(B11,-1)</f>
        <v>45351</v>
      </c>
      <c r="C12" s="435"/>
      <c r="D12" s="435"/>
      <c r="E12" s="413"/>
      <c r="F12" s="413"/>
      <c r="G12" s="413">
        <v>7038</v>
      </c>
      <c r="H12" s="413">
        <v>9682</v>
      </c>
      <c r="I12" s="413">
        <v>948</v>
      </c>
      <c r="J12" s="413">
        <v>0</v>
      </c>
      <c r="K12" s="413">
        <v>0</v>
      </c>
      <c r="L12" s="413">
        <v>0</v>
      </c>
      <c r="M12" s="413">
        <v>80.55</v>
      </c>
      <c r="N12" s="413">
        <v>0</v>
      </c>
      <c r="O12" s="413">
        <v>0</v>
      </c>
      <c r="P12" s="413">
        <v>0</v>
      </c>
      <c r="Q12" s="413">
        <v>40</v>
      </c>
      <c r="R12" s="413">
        <v>25</v>
      </c>
      <c r="S12" s="413">
        <v>0</v>
      </c>
      <c r="T12" s="413">
        <v>0</v>
      </c>
      <c r="U12" s="413">
        <v>0</v>
      </c>
      <c r="V12" s="413">
        <v>0</v>
      </c>
      <c r="W12" s="413">
        <v>0</v>
      </c>
      <c r="X12" s="413">
        <v>0</v>
      </c>
      <c r="Y12" s="413">
        <v>0</v>
      </c>
      <c r="Z12" s="413">
        <v>0</v>
      </c>
      <c r="AA12" s="413">
        <v>0</v>
      </c>
      <c r="AB12" s="413">
        <v>0</v>
      </c>
      <c r="AC12" s="413">
        <v>0</v>
      </c>
      <c r="AD12" s="413">
        <v>0</v>
      </c>
      <c r="AE12" s="413">
        <v>0</v>
      </c>
      <c r="AF12" s="438">
        <v>0</v>
      </c>
      <c r="AG12" s="442">
        <v>0</v>
      </c>
      <c r="AH12" s="423">
        <f t="shared" si="0"/>
        <v>17813.55</v>
      </c>
    </row>
    <row r="13" spans="1:114" s="406" customFormat="1" ht="15" customHeight="1">
      <c r="A13" s="424">
        <v>4</v>
      </c>
      <c r="B13" s="425">
        <f t="shared" ref="B13:B39" si="1">EOMONTH(B12,-1)</f>
        <v>45322</v>
      </c>
      <c r="C13" s="435"/>
      <c r="D13" s="433"/>
      <c r="E13" s="435"/>
      <c r="F13" s="413"/>
      <c r="G13" s="413">
        <v>26719.48</v>
      </c>
      <c r="H13" s="413">
        <v>3348.77</v>
      </c>
      <c r="I13" s="413">
        <v>1908</v>
      </c>
      <c r="J13" s="413">
        <v>0</v>
      </c>
      <c r="K13" s="413">
        <v>80</v>
      </c>
      <c r="L13" s="413">
        <v>40</v>
      </c>
      <c r="M13" s="413">
        <v>0</v>
      </c>
      <c r="N13" s="413">
        <v>0</v>
      </c>
      <c r="O13" s="413">
        <v>0</v>
      </c>
      <c r="P13" s="413">
        <v>0</v>
      </c>
      <c r="Q13" s="413">
        <v>0</v>
      </c>
      <c r="R13" s="413">
        <v>211.15</v>
      </c>
      <c r="S13" s="414">
        <v>0</v>
      </c>
      <c r="T13" s="414">
        <v>0</v>
      </c>
      <c r="U13" s="414">
        <v>0</v>
      </c>
      <c r="V13" s="413">
        <v>0</v>
      </c>
      <c r="W13" s="413">
        <v>0</v>
      </c>
      <c r="X13" s="414">
        <v>0</v>
      </c>
      <c r="Y13" s="414">
        <v>0</v>
      </c>
      <c r="Z13" s="413">
        <v>0</v>
      </c>
      <c r="AA13" s="413">
        <v>0</v>
      </c>
      <c r="AB13" s="413">
        <v>0</v>
      </c>
      <c r="AC13" s="413">
        <v>0</v>
      </c>
      <c r="AD13" s="413">
        <v>0</v>
      </c>
      <c r="AE13" s="413">
        <v>0</v>
      </c>
      <c r="AF13" s="438">
        <v>0</v>
      </c>
      <c r="AG13" s="440">
        <v>0</v>
      </c>
      <c r="AH13" s="423">
        <f t="shared" si="0"/>
        <v>32307.4</v>
      </c>
    </row>
    <row r="14" spans="1:114" s="406" customFormat="1" ht="15" customHeight="1">
      <c r="A14" s="424">
        <v>5</v>
      </c>
      <c r="B14" s="425">
        <f t="shared" si="1"/>
        <v>45291</v>
      </c>
      <c r="C14" s="435"/>
      <c r="D14" s="433"/>
      <c r="E14" s="433"/>
      <c r="F14" s="435"/>
      <c r="G14" s="413">
        <v>71769.36</v>
      </c>
      <c r="H14" s="413">
        <v>37328.44</v>
      </c>
      <c r="I14" s="413">
        <v>4677</v>
      </c>
      <c r="J14" s="413">
        <v>694</v>
      </c>
      <c r="K14" s="413">
        <v>40</v>
      </c>
      <c r="L14" s="413">
        <v>0</v>
      </c>
      <c r="M14" s="413">
        <v>0</v>
      </c>
      <c r="N14" s="413">
        <v>0</v>
      </c>
      <c r="O14" s="413">
        <v>0</v>
      </c>
      <c r="P14" s="413">
        <v>0</v>
      </c>
      <c r="Q14" s="413">
        <v>0</v>
      </c>
      <c r="R14" s="413">
        <v>0</v>
      </c>
      <c r="S14" s="414">
        <v>0</v>
      </c>
      <c r="T14" s="414">
        <v>0</v>
      </c>
      <c r="U14" s="414">
        <v>0</v>
      </c>
      <c r="V14" s="413">
        <v>0</v>
      </c>
      <c r="W14" s="413">
        <v>0</v>
      </c>
      <c r="X14" s="414">
        <v>0</v>
      </c>
      <c r="Y14" s="414">
        <v>0</v>
      </c>
      <c r="Z14" s="413">
        <v>0</v>
      </c>
      <c r="AA14" s="413">
        <v>0</v>
      </c>
      <c r="AB14" s="413">
        <v>0</v>
      </c>
      <c r="AC14" s="413">
        <v>0</v>
      </c>
      <c r="AD14" s="413">
        <v>0</v>
      </c>
      <c r="AE14" s="413">
        <v>0</v>
      </c>
      <c r="AF14" s="438">
        <v>0</v>
      </c>
      <c r="AG14" s="441">
        <v>0</v>
      </c>
      <c r="AH14" s="423">
        <f t="shared" si="0"/>
        <v>114508.8</v>
      </c>
    </row>
    <row r="15" spans="1:114" s="406" customFormat="1" ht="15" customHeight="1">
      <c r="A15" s="424">
        <v>6</v>
      </c>
      <c r="B15" s="425">
        <f t="shared" si="1"/>
        <v>45260</v>
      </c>
      <c r="C15" s="435"/>
      <c r="D15" s="433"/>
      <c r="E15" s="433"/>
      <c r="F15" s="433"/>
      <c r="G15" s="435">
        <v>0</v>
      </c>
      <c r="H15" s="413">
        <v>90572.56</v>
      </c>
      <c r="I15" s="413">
        <v>37436.400000000001</v>
      </c>
      <c r="J15" s="413">
        <v>4979</v>
      </c>
      <c r="K15" s="413">
        <v>799</v>
      </c>
      <c r="L15" s="413">
        <v>121</v>
      </c>
      <c r="M15" s="413">
        <v>-95</v>
      </c>
      <c r="N15" s="413">
        <v>40</v>
      </c>
      <c r="O15" s="413">
        <v>-83</v>
      </c>
      <c r="P15" s="413">
        <v>0</v>
      </c>
      <c r="Q15" s="413">
        <v>0</v>
      </c>
      <c r="R15" s="413">
        <v>0</v>
      </c>
      <c r="S15" s="414">
        <v>0</v>
      </c>
      <c r="T15" s="414">
        <v>0</v>
      </c>
      <c r="U15" s="414">
        <v>0</v>
      </c>
      <c r="V15" s="413">
        <v>0</v>
      </c>
      <c r="W15" s="413">
        <v>0</v>
      </c>
      <c r="X15" s="414">
        <v>0</v>
      </c>
      <c r="Y15" s="414">
        <v>0</v>
      </c>
      <c r="Z15" s="413">
        <v>0</v>
      </c>
      <c r="AA15" s="413">
        <v>0</v>
      </c>
      <c r="AB15" s="413">
        <v>0</v>
      </c>
      <c r="AC15" s="413">
        <v>0</v>
      </c>
      <c r="AD15" s="413">
        <v>0</v>
      </c>
      <c r="AE15" s="413">
        <v>0</v>
      </c>
      <c r="AF15" s="438">
        <v>0</v>
      </c>
      <c r="AG15" s="441">
        <v>0</v>
      </c>
      <c r="AH15" s="423">
        <f t="shared" si="0"/>
        <v>133769.96</v>
      </c>
    </row>
    <row r="16" spans="1:114" s="406" customFormat="1" ht="15" customHeight="1">
      <c r="A16" s="424">
        <v>7</v>
      </c>
      <c r="B16" s="425">
        <f t="shared" si="1"/>
        <v>45230</v>
      </c>
      <c r="C16" s="435"/>
      <c r="D16" s="433"/>
      <c r="E16" s="433"/>
      <c r="F16" s="436"/>
      <c r="G16" s="433">
        <v>0</v>
      </c>
      <c r="H16" s="435">
        <v>0</v>
      </c>
      <c r="I16" s="413">
        <v>74469.820000000007</v>
      </c>
      <c r="J16" s="413">
        <v>26926.97</v>
      </c>
      <c r="K16" s="413">
        <v>7956</v>
      </c>
      <c r="L16" s="413">
        <v>2806</v>
      </c>
      <c r="M16" s="413">
        <v>40</v>
      </c>
      <c r="N16" s="413">
        <v>40</v>
      </c>
      <c r="O16" s="413">
        <v>0</v>
      </c>
      <c r="P16" s="413">
        <v>0</v>
      </c>
      <c r="Q16" s="413">
        <v>0</v>
      </c>
      <c r="R16" s="413">
        <v>121.95</v>
      </c>
      <c r="S16" s="414">
        <v>0</v>
      </c>
      <c r="T16" s="414">
        <v>0</v>
      </c>
      <c r="U16" s="414">
        <v>0</v>
      </c>
      <c r="V16" s="413">
        <v>0</v>
      </c>
      <c r="W16" s="413">
        <v>0</v>
      </c>
      <c r="X16" s="414">
        <v>0</v>
      </c>
      <c r="Y16" s="414">
        <v>0</v>
      </c>
      <c r="Z16" s="413">
        <v>0</v>
      </c>
      <c r="AA16" s="413">
        <v>0</v>
      </c>
      <c r="AB16" s="413">
        <v>0</v>
      </c>
      <c r="AC16" s="413">
        <v>0</v>
      </c>
      <c r="AD16" s="413">
        <v>0</v>
      </c>
      <c r="AE16" s="413">
        <v>0</v>
      </c>
      <c r="AF16" s="438">
        <v>0</v>
      </c>
      <c r="AG16" s="441">
        <v>0</v>
      </c>
      <c r="AH16" s="423">
        <f t="shared" si="0"/>
        <v>112360.74</v>
      </c>
    </row>
    <row r="17" spans="1:34" s="406" customFormat="1" ht="15" customHeight="1">
      <c r="A17" s="424">
        <v>8</v>
      </c>
      <c r="B17" s="425">
        <f t="shared" si="1"/>
        <v>45199</v>
      </c>
      <c r="C17" s="435"/>
      <c r="D17" s="433"/>
      <c r="E17" s="433"/>
      <c r="F17" s="433"/>
      <c r="G17" s="433">
        <v>0</v>
      </c>
      <c r="H17" s="433">
        <v>0</v>
      </c>
      <c r="I17" s="435">
        <v>0</v>
      </c>
      <c r="J17" s="413">
        <v>56678.12</v>
      </c>
      <c r="K17" s="413">
        <v>21355.63</v>
      </c>
      <c r="L17" s="413">
        <v>5388.77</v>
      </c>
      <c r="M17" s="413">
        <v>1353</v>
      </c>
      <c r="N17" s="413">
        <v>40</v>
      </c>
      <c r="O17" s="413">
        <v>0</v>
      </c>
      <c r="P17" s="413">
        <v>0</v>
      </c>
      <c r="Q17" s="413">
        <v>0</v>
      </c>
      <c r="R17" s="413">
        <v>0</v>
      </c>
      <c r="S17" s="414">
        <v>-571</v>
      </c>
      <c r="T17" s="414">
        <v>0</v>
      </c>
      <c r="U17" s="414">
        <v>-722</v>
      </c>
      <c r="V17" s="413">
        <v>0</v>
      </c>
      <c r="W17" s="413">
        <v>40</v>
      </c>
      <c r="X17" s="414">
        <v>0</v>
      </c>
      <c r="Y17" s="414">
        <v>0</v>
      </c>
      <c r="Z17" s="413">
        <v>0</v>
      </c>
      <c r="AA17" s="413">
        <v>0</v>
      </c>
      <c r="AB17" s="413">
        <v>0</v>
      </c>
      <c r="AC17" s="413">
        <v>0</v>
      </c>
      <c r="AD17" s="413">
        <v>0</v>
      </c>
      <c r="AE17" s="413">
        <v>0</v>
      </c>
      <c r="AF17" s="438">
        <v>0</v>
      </c>
      <c r="AG17" s="441">
        <v>0</v>
      </c>
      <c r="AH17" s="423">
        <f t="shared" si="0"/>
        <v>83562.52</v>
      </c>
    </row>
    <row r="18" spans="1:34" s="406" customFormat="1" ht="15" customHeight="1">
      <c r="A18" s="424">
        <v>9</v>
      </c>
      <c r="B18" s="425">
        <f t="shared" si="1"/>
        <v>45169</v>
      </c>
      <c r="C18" s="435"/>
      <c r="D18" s="433"/>
      <c r="E18" s="433"/>
      <c r="F18" s="433"/>
      <c r="G18" s="433">
        <v>0</v>
      </c>
      <c r="H18" s="433">
        <v>0</v>
      </c>
      <c r="I18" s="433">
        <v>0</v>
      </c>
      <c r="J18" s="435">
        <v>0</v>
      </c>
      <c r="K18" s="413">
        <v>86453.95</v>
      </c>
      <c r="L18" s="413">
        <v>25542.16</v>
      </c>
      <c r="M18" s="413">
        <v>7848.77</v>
      </c>
      <c r="N18" s="413">
        <v>529</v>
      </c>
      <c r="O18" s="413">
        <v>-4236</v>
      </c>
      <c r="P18" s="413">
        <v>0</v>
      </c>
      <c r="Q18" s="413">
        <v>0</v>
      </c>
      <c r="R18" s="413">
        <v>0</v>
      </c>
      <c r="S18" s="414">
        <v>40</v>
      </c>
      <c r="T18" s="414">
        <v>0</v>
      </c>
      <c r="U18" s="414">
        <v>0</v>
      </c>
      <c r="V18" s="413">
        <v>0</v>
      </c>
      <c r="W18" s="413">
        <v>0</v>
      </c>
      <c r="X18" s="414">
        <v>0</v>
      </c>
      <c r="Y18" s="414">
        <v>0</v>
      </c>
      <c r="Z18" s="413">
        <v>0</v>
      </c>
      <c r="AA18" s="413">
        <v>0</v>
      </c>
      <c r="AB18" s="413">
        <v>0</v>
      </c>
      <c r="AC18" s="413">
        <v>0</v>
      </c>
      <c r="AD18" s="413">
        <v>0</v>
      </c>
      <c r="AE18" s="413">
        <v>0</v>
      </c>
      <c r="AF18" s="438">
        <v>0</v>
      </c>
      <c r="AG18" s="441">
        <v>0</v>
      </c>
      <c r="AH18" s="423">
        <f t="shared" si="0"/>
        <v>116177.88</v>
      </c>
    </row>
    <row r="19" spans="1:34" s="406" customFormat="1" ht="15" customHeight="1">
      <c r="A19" s="424">
        <v>10</v>
      </c>
      <c r="B19" s="425">
        <f t="shared" si="1"/>
        <v>45138</v>
      </c>
      <c r="C19" s="435"/>
      <c r="D19" s="433"/>
      <c r="E19" s="433"/>
      <c r="F19" s="433"/>
      <c r="G19" s="433">
        <v>0</v>
      </c>
      <c r="H19" s="433">
        <v>0</v>
      </c>
      <c r="I19" s="433">
        <v>0</v>
      </c>
      <c r="J19" s="433">
        <v>0</v>
      </c>
      <c r="K19" s="435">
        <v>0</v>
      </c>
      <c r="L19" s="413">
        <v>47115.91</v>
      </c>
      <c r="M19" s="413">
        <v>27778.6</v>
      </c>
      <c r="N19" s="413">
        <v>4712</v>
      </c>
      <c r="O19" s="413">
        <v>2811</v>
      </c>
      <c r="P19" s="413">
        <v>1233</v>
      </c>
      <c r="Q19" s="413">
        <v>120</v>
      </c>
      <c r="R19" s="413">
        <v>0</v>
      </c>
      <c r="S19" s="414">
        <v>0</v>
      </c>
      <c r="T19" s="414">
        <v>0</v>
      </c>
      <c r="U19" s="414">
        <v>0</v>
      </c>
      <c r="V19" s="413">
        <v>40</v>
      </c>
      <c r="W19" s="413">
        <v>0</v>
      </c>
      <c r="X19" s="414">
        <v>0</v>
      </c>
      <c r="Y19" s="414">
        <v>0</v>
      </c>
      <c r="Z19" s="413">
        <v>0</v>
      </c>
      <c r="AA19" s="413">
        <v>0</v>
      </c>
      <c r="AB19" s="413">
        <v>0</v>
      </c>
      <c r="AC19" s="413">
        <v>0</v>
      </c>
      <c r="AD19" s="413">
        <v>0</v>
      </c>
      <c r="AE19" s="413">
        <v>0</v>
      </c>
      <c r="AF19" s="438">
        <v>0</v>
      </c>
      <c r="AG19" s="441">
        <v>0</v>
      </c>
      <c r="AH19" s="423">
        <f t="shared" si="0"/>
        <v>83810.510000000009</v>
      </c>
    </row>
    <row r="20" spans="1:34" s="406" customFormat="1" ht="15" customHeight="1">
      <c r="A20" s="424">
        <v>11</v>
      </c>
      <c r="B20" s="425">
        <f t="shared" si="1"/>
        <v>45107</v>
      </c>
      <c r="C20" s="435"/>
      <c r="D20" s="433"/>
      <c r="E20" s="433"/>
      <c r="F20" s="433"/>
      <c r="G20" s="433">
        <v>0</v>
      </c>
      <c r="H20" s="433">
        <v>0</v>
      </c>
      <c r="I20" s="433">
        <v>0</v>
      </c>
      <c r="J20" s="433">
        <v>0</v>
      </c>
      <c r="K20" s="433">
        <v>0</v>
      </c>
      <c r="L20" s="435">
        <v>0</v>
      </c>
      <c r="M20" s="413">
        <v>55994.79</v>
      </c>
      <c r="N20" s="413">
        <v>26640.6</v>
      </c>
      <c r="O20" s="413">
        <v>7568.05</v>
      </c>
      <c r="P20" s="413">
        <v>3897</v>
      </c>
      <c r="Q20" s="413">
        <v>2719</v>
      </c>
      <c r="R20" s="413">
        <v>0</v>
      </c>
      <c r="S20" s="414">
        <v>0</v>
      </c>
      <c r="T20" s="414">
        <v>0</v>
      </c>
      <c r="U20" s="414">
        <v>0</v>
      </c>
      <c r="V20" s="413">
        <v>1920</v>
      </c>
      <c r="W20" s="413">
        <v>0</v>
      </c>
      <c r="X20" s="414">
        <v>0</v>
      </c>
      <c r="Y20" s="414">
        <v>0</v>
      </c>
      <c r="Z20" s="413">
        <v>0</v>
      </c>
      <c r="AA20" s="413">
        <v>0</v>
      </c>
      <c r="AB20" s="413">
        <v>0</v>
      </c>
      <c r="AC20" s="413">
        <v>0</v>
      </c>
      <c r="AD20" s="413">
        <v>0</v>
      </c>
      <c r="AE20" s="413">
        <v>0</v>
      </c>
      <c r="AF20" s="438">
        <v>0</v>
      </c>
      <c r="AG20" s="441">
        <v>0</v>
      </c>
      <c r="AH20" s="423">
        <f t="shared" si="0"/>
        <v>98739.44</v>
      </c>
    </row>
    <row r="21" spans="1:34" s="406" customFormat="1" ht="15" customHeight="1">
      <c r="A21" s="424">
        <v>12</v>
      </c>
      <c r="B21" s="425">
        <f t="shared" si="1"/>
        <v>45077</v>
      </c>
      <c r="C21" s="435"/>
      <c r="D21" s="433"/>
      <c r="E21" s="433"/>
      <c r="F21" s="433"/>
      <c r="G21" s="433">
        <v>0</v>
      </c>
      <c r="H21" s="433">
        <v>0</v>
      </c>
      <c r="I21" s="433">
        <v>0</v>
      </c>
      <c r="J21" s="433">
        <v>0</v>
      </c>
      <c r="K21" s="433">
        <v>0</v>
      </c>
      <c r="L21" s="433">
        <v>0</v>
      </c>
      <c r="M21" s="435">
        <v>0</v>
      </c>
      <c r="N21" s="413">
        <v>60976.08</v>
      </c>
      <c r="O21" s="413">
        <v>32784.129999999997</v>
      </c>
      <c r="P21" s="413">
        <v>7686</v>
      </c>
      <c r="Q21" s="413">
        <v>1994</v>
      </c>
      <c r="R21" s="413">
        <v>40</v>
      </c>
      <c r="S21" s="414">
        <v>0</v>
      </c>
      <c r="T21" s="414">
        <v>0</v>
      </c>
      <c r="U21" s="414">
        <v>0</v>
      </c>
      <c r="V21" s="413">
        <v>0</v>
      </c>
      <c r="W21" s="413">
        <v>0</v>
      </c>
      <c r="X21" s="414">
        <v>0</v>
      </c>
      <c r="Y21" s="414">
        <v>0</v>
      </c>
      <c r="Z21" s="413">
        <v>0</v>
      </c>
      <c r="AA21" s="413">
        <v>0</v>
      </c>
      <c r="AB21" s="413">
        <v>0</v>
      </c>
      <c r="AC21" s="413">
        <v>0</v>
      </c>
      <c r="AD21" s="413">
        <v>0</v>
      </c>
      <c r="AE21" s="413">
        <v>0</v>
      </c>
      <c r="AF21" s="438">
        <v>0</v>
      </c>
      <c r="AG21" s="441">
        <v>0</v>
      </c>
      <c r="AH21" s="423">
        <f t="shared" si="0"/>
        <v>103480.20999999999</v>
      </c>
    </row>
    <row r="22" spans="1:34" s="406" customFormat="1" ht="15" customHeight="1">
      <c r="A22" s="424">
        <v>13</v>
      </c>
      <c r="B22" s="425">
        <f t="shared" si="1"/>
        <v>45046</v>
      </c>
      <c r="C22" s="435"/>
      <c r="D22" s="433"/>
      <c r="E22" s="433"/>
      <c r="F22" s="433"/>
      <c r="G22" s="433">
        <v>0</v>
      </c>
      <c r="H22" s="433">
        <v>0</v>
      </c>
      <c r="I22" s="433">
        <v>0</v>
      </c>
      <c r="J22" s="433">
        <v>0</v>
      </c>
      <c r="K22" s="433">
        <v>0</v>
      </c>
      <c r="L22" s="433">
        <v>0</v>
      </c>
      <c r="M22" s="433">
        <v>0</v>
      </c>
      <c r="N22" s="435">
        <v>0</v>
      </c>
      <c r="O22" s="413">
        <v>48736.479999999996</v>
      </c>
      <c r="P22" s="413">
        <v>22308.68</v>
      </c>
      <c r="Q22" s="413">
        <v>4662.8</v>
      </c>
      <c r="R22" s="413">
        <v>3310</v>
      </c>
      <c r="S22" s="414">
        <v>0</v>
      </c>
      <c r="T22" s="414">
        <v>0</v>
      </c>
      <c r="U22" s="414">
        <v>0</v>
      </c>
      <c r="V22" s="413">
        <v>0</v>
      </c>
      <c r="W22" s="413">
        <v>0</v>
      </c>
      <c r="X22" s="414">
        <v>0</v>
      </c>
      <c r="Y22" s="414">
        <v>0</v>
      </c>
      <c r="Z22" s="413">
        <v>0</v>
      </c>
      <c r="AA22" s="413">
        <v>0</v>
      </c>
      <c r="AB22" s="413">
        <v>0</v>
      </c>
      <c r="AC22" s="413">
        <v>0</v>
      </c>
      <c r="AD22" s="413">
        <v>0</v>
      </c>
      <c r="AE22" s="413">
        <v>0</v>
      </c>
      <c r="AF22" s="438">
        <v>0</v>
      </c>
      <c r="AG22" s="441">
        <v>0</v>
      </c>
      <c r="AH22" s="423">
        <f t="shared" si="0"/>
        <v>79017.960000000006</v>
      </c>
    </row>
    <row r="23" spans="1:34" s="406" customFormat="1" ht="15" customHeight="1">
      <c r="A23" s="424">
        <v>14</v>
      </c>
      <c r="B23" s="425">
        <f t="shared" si="1"/>
        <v>45016</v>
      </c>
      <c r="C23" s="435"/>
      <c r="D23" s="433"/>
      <c r="E23" s="433"/>
      <c r="F23" s="433"/>
      <c r="G23" s="433">
        <v>0</v>
      </c>
      <c r="H23" s="433">
        <v>0</v>
      </c>
      <c r="I23" s="433">
        <v>0</v>
      </c>
      <c r="J23" s="433">
        <v>0</v>
      </c>
      <c r="K23" s="433">
        <v>0</v>
      </c>
      <c r="L23" s="433">
        <v>0</v>
      </c>
      <c r="M23" s="433">
        <v>0</v>
      </c>
      <c r="N23" s="433">
        <v>0</v>
      </c>
      <c r="O23" s="435">
        <v>0</v>
      </c>
      <c r="P23" s="413">
        <v>67712.7</v>
      </c>
      <c r="Q23" s="413">
        <v>29861.77</v>
      </c>
      <c r="R23" s="413">
        <v>2223</v>
      </c>
      <c r="S23" s="414">
        <v>405</v>
      </c>
      <c r="T23" s="414">
        <v>679</v>
      </c>
      <c r="U23" s="414">
        <v>0</v>
      </c>
      <c r="V23" s="413">
        <v>60</v>
      </c>
      <c r="W23" s="413">
        <v>0</v>
      </c>
      <c r="X23" s="414">
        <v>0</v>
      </c>
      <c r="Y23" s="414">
        <v>0</v>
      </c>
      <c r="Z23" s="413">
        <v>0</v>
      </c>
      <c r="AA23" s="413">
        <v>0</v>
      </c>
      <c r="AB23" s="413">
        <v>0</v>
      </c>
      <c r="AC23" s="413">
        <v>40</v>
      </c>
      <c r="AD23" s="413">
        <v>0</v>
      </c>
      <c r="AE23" s="413">
        <v>0</v>
      </c>
      <c r="AF23" s="438">
        <v>0</v>
      </c>
      <c r="AG23" s="441">
        <v>0</v>
      </c>
      <c r="AH23" s="423">
        <f t="shared" si="0"/>
        <v>100981.47</v>
      </c>
    </row>
    <row r="24" spans="1:34" s="406" customFormat="1" ht="15" customHeight="1">
      <c r="A24" s="424">
        <v>15</v>
      </c>
      <c r="B24" s="425">
        <f t="shared" si="1"/>
        <v>44985</v>
      </c>
      <c r="C24" s="435"/>
      <c r="D24" s="433"/>
      <c r="E24" s="433"/>
      <c r="F24" s="433"/>
      <c r="G24" s="433">
        <v>0</v>
      </c>
      <c r="H24" s="433">
        <v>0</v>
      </c>
      <c r="I24" s="433">
        <v>0</v>
      </c>
      <c r="J24" s="433">
        <v>0</v>
      </c>
      <c r="K24" s="433">
        <v>0</v>
      </c>
      <c r="L24" s="433">
        <v>0</v>
      </c>
      <c r="M24" s="433">
        <v>0</v>
      </c>
      <c r="N24" s="433">
        <v>0</v>
      </c>
      <c r="O24" s="435">
        <v>0</v>
      </c>
      <c r="P24" s="435">
        <v>0</v>
      </c>
      <c r="Q24" s="413">
        <v>53117.87</v>
      </c>
      <c r="R24" s="413">
        <v>29666.400000000001</v>
      </c>
      <c r="S24" s="414">
        <v>8040</v>
      </c>
      <c r="T24" s="414">
        <v>177</v>
      </c>
      <c r="U24" s="414">
        <v>0</v>
      </c>
      <c r="V24" s="413">
        <v>35</v>
      </c>
      <c r="W24" s="413">
        <v>40</v>
      </c>
      <c r="X24" s="414">
        <v>0</v>
      </c>
      <c r="Y24" s="414">
        <v>0</v>
      </c>
      <c r="Z24" s="413">
        <v>0</v>
      </c>
      <c r="AA24" s="413">
        <v>0</v>
      </c>
      <c r="AB24" s="413">
        <v>0</v>
      </c>
      <c r="AC24" s="413">
        <v>0</v>
      </c>
      <c r="AD24" s="413">
        <v>0</v>
      </c>
      <c r="AE24" s="413">
        <v>0</v>
      </c>
      <c r="AF24" s="438">
        <v>0</v>
      </c>
      <c r="AG24" s="441">
        <v>0</v>
      </c>
      <c r="AH24" s="423">
        <f t="shared" si="0"/>
        <v>91076.27</v>
      </c>
    </row>
    <row r="25" spans="1:34" s="406" customFormat="1" ht="15" customHeight="1">
      <c r="A25" s="424">
        <v>16</v>
      </c>
      <c r="B25" s="425">
        <f t="shared" si="1"/>
        <v>44957</v>
      </c>
      <c r="C25" s="435"/>
      <c r="D25" s="433"/>
      <c r="E25" s="433"/>
      <c r="F25" s="433"/>
      <c r="G25" s="433">
        <v>0</v>
      </c>
      <c r="H25" s="433">
        <v>0</v>
      </c>
      <c r="I25" s="433">
        <v>0</v>
      </c>
      <c r="J25" s="433">
        <v>0</v>
      </c>
      <c r="K25" s="433">
        <v>0</v>
      </c>
      <c r="L25" s="433">
        <v>0</v>
      </c>
      <c r="M25" s="433">
        <v>0</v>
      </c>
      <c r="N25" s="433">
        <v>0</v>
      </c>
      <c r="O25" s="434">
        <v>0</v>
      </c>
      <c r="P25" s="433">
        <v>0</v>
      </c>
      <c r="Q25" s="435">
        <v>0</v>
      </c>
      <c r="R25" s="413">
        <v>49079.61</v>
      </c>
      <c r="S25" s="414">
        <v>13751.88</v>
      </c>
      <c r="T25" s="414">
        <v>912</v>
      </c>
      <c r="U25" s="414">
        <v>300</v>
      </c>
      <c r="V25" s="413">
        <v>40</v>
      </c>
      <c r="W25" s="413">
        <v>0</v>
      </c>
      <c r="X25" s="414">
        <v>0</v>
      </c>
      <c r="Y25" s="414">
        <v>0</v>
      </c>
      <c r="Z25" s="413">
        <v>40</v>
      </c>
      <c r="AA25" s="413">
        <v>40</v>
      </c>
      <c r="AB25" s="413">
        <v>0</v>
      </c>
      <c r="AC25" s="413">
        <v>0</v>
      </c>
      <c r="AD25" s="413">
        <v>0</v>
      </c>
      <c r="AE25" s="413">
        <v>0</v>
      </c>
      <c r="AF25" s="438">
        <v>0</v>
      </c>
      <c r="AG25" s="441">
        <v>0</v>
      </c>
      <c r="AH25" s="423">
        <f t="shared" si="0"/>
        <v>64163.49</v>
      </c>
    </row>
    <row r="26" spans="1:34" s="406" customFormat="1" ht="15" customHeight="1">
      <c r="A26" s="424">
        <v>17</v>
      </c>
      <c r="B26" s="425">
        <f t="shared" si="1"/>
        <v>44926</v>
      </c>
      <c r="C26" s="435"/>
      <c r="D26" s="433"/>
      <c r="E26" s="433"/>
      <c r="F26" s="433"/>
      <c r="G26" s="433">
        <v>0</v>
      </c>
      <c r="H26" s="433">
        <v>0</v>
      </c>
      <c r="I26" s="433">
        <v>0</v>
      </c>
      <c r="J26" s="433">
        <v>0</v>
      </c>
      <c r="K26" s="433">
        <v>0</v>
      </c>
      <c r="L26" s="433">
        <v>0</v>
      </c>
      <c r="M26" s="433">
        <v>0</v>
      </c>
      <c r="N26" s="433">
        <v>0</v>
      </c>
      <c r="O26" s="434">
        <v>0</v>
      </c>
      <c r="P26" s="433">
        <v>0</v>
      </c>
      <c r="Q26" s="433">
        <v>0</v>
      </c>
      <c r="R26" s="435">
        <v>0</v>
      </c>
      <c r="S26" s="414">
        <v>47757.39</v>
      </c>
      <c r="T26" s="414">
        <v>24348.54</v>
      </c>
      <c r="U26" s="414">
        <v>4244</v>
      </c>
      <c r="V26" s="413">
        <v>170.76999999999998</v>
      </c>
      <c r="W26" s="413">
        <v>290</v>
      </c>
      <c r="X26" s="414">
        <v>0</v>
      </c>
      <c r="Y26" s="414">
        <v>0</v>
      </c>
      <c r="Z26" s="413">
        <v>0</v>
      </c>
      <c r="AA26" s="413">
        <v>0</v>
      </c>
      <c r="AB26" s="413">
        <v>0</v>
      </c>
      <c r="AC26" s="413">
        <v>0</v>
      </c>
      <c r="AD26" s="413">
        <v>0</v>
      </c>
      <c r="AE26" s="413">
        <v>0</v>
      </c>
      <c r="AF26" s="444">
        <v>0</v>
      </c>
      <c r="AG26" s="441">
        <v>0</v>
      </c>
      <c r="AH26" s="423">
        <f t="shared" si="0"/>
        <v>76810.7</v>
      </c>
    </row>
    <row r="27" spans="1:34" s="406" customFormat="1" ht="15" customHeight="1">
      <c r="A27" s="424">
        <v>18</v>
      </c>
      <c r="B27" s="425">
        <f t="shared" si="1"/>
        <v>44895</v>
      </c>
      <c r="C27" s="435"/>
      <c r="D27" s="433"/>
      <c r="E27" s="433"/>
      <c r="F27" s="433"/>
      <c r="G27" s="433">
        <v>0</v>
      </c>
      <c r="H27" s="433">
        <v>0</v>
      </c>
      <c r="I27" s="433">
        <v>0</v>
      </c>
      <c r="J27" s="433">
        <v>0</v>
      </c>
      <c r="K27" s="433">
        <v>0</v>
      </c>
      <c r="L27" s="433">
        <v>0</v>
      </c>
      <c r="M27" s="433">
        <v>0</v>
      </c>
      <c r="N27" s="433">
        <v>0</v>
      </c>
      <c r="O27" s="434">
        <v>0</v>
      </c>
      <c r="P27" s="433">
        <v>0</v>
      </c>
      <c r="Q27" s="434">
        <v>0</v>
      </c>
      <c r="R27" s="433">
        <v>0</v>
      </c>
      <c r="S27" s="435">
        <v>0</v>
      </c>
      <c r="T27" s="414">
        <v>40094.089999999997</v>
      </c>
      <c r="U27" s="414">
        <v>18201.830000000002</v>
      </c>
      <c r="V27" s="413">
        <v>887.31</v>
      </c>
      <c r="W27" s="413">
        <v>312</v>
      </c>
      <c r="X27" s="414">
        <v>40</v>
      </c>
      <c r="Y27" s="414">
        <v>0</v>
      </c>
      <c r="Z27" s="413">
        <v>0</v>
      </c>
      <c r="AA27" s="413">
        <v>40</v>
      </c>
      <c r="AB27" s="413">
        <v>40</v>
      </c>
      <c r="AC27" s="413">
        <v>0</v>
      </c>
      <c r="AD27" s="413">
        <v>40</v>
      </c>
      <c r="AE27" s="413">
        <v>0</v>
      </c>
      <c r="AF27" s="438">
        <v>0</v>
      </c>
      <c r="AG27" s="445">
        <v>0</v>
      </c>
      <c r="AH27" s="423">
        <f t="shared" si="0"/>
        <v>59655.229999999996</v>
      </c>
    </row>
    <row r="28" spans="1:34" s="406" customFormat="1" ht="15" customHeight="1">
      <c r="A28" s="424">
        <v>19</v>
      </c>
      <c r="B28" s="425">
        <f t="shared" si="1"/>
        <v>44865</v>
      </c>
      <c r="C28" s="435"/>
      <c r="D28" s="433"/>
      <c r="E28" s="433"/>
      <c r="F28" s="433"/>
      <c r="G28" s="433">
        <v>0</v>
      </c>
      <c r="H28" s="433">
        <v>0</v>
      </c>
      <c r="I28" s="433">
        <v>0</v>
      </c>
      <c r="J28" s="433">
        <v>0</v>
      </c>
      <c r="K28" s="433">
        <v>0</v>
      </c>
      <c r="L28" s="433">
        <v>0</v>
      </c>
      <c r="M28" s="433">
        <v>0</v>
      </c>
      <c r="N28" s="433">
        <v>0</v>
      </c>
      <c r="O28" s="434">
        <v>0</v>
      </c>
      <c r="P28" s="433">
        <v>0</v>
      </c>
      <c r="Q28" s="434">
        <v>0</v>
      </c>
      <c r="R28" s="433">
        <v>0</v>
      </c>
      <c r="S28" s="433">
        <v>0</v>
      </c>
      <c r="T28" s="435">
        <v>0</v>
      </c>
      <c r="U28" s="414">
        <v>41582.020000000004</v>
      </c>
      <c r="V28" s="413">
        <v>13085.84</v>
      </c>
      <c r="W28" s="413">
        <v>1443</v>
      </c>
      <c r="X28" s="414">
        <v>232</v>
      </c>
      <c r="Y28" s="414">
        <v>40</v>
      </c>
      <c r="Z28" s="413">
        <v>168.5</v>
      </c>
      <c r="AA28" s="413">
        <v>0</v>
      </c>
      <c r="AB28" s="413">
        <v>40</v>
      </c>
      <c r="AC28" s="413">
        <v>40</v>
      </c>
      <c r="AD28" s="413">
        <v>0</v>
      </c>
      <c r="AE28" s="413">
        <v>0</v>
      </c>
      <c r="AF28" s="438">
        <v>-3348</v>
      </c>
      <c r="AG28" s="442">
        <v>0</v>
      </c>
      <c r="AH28" s="423">
        <f t="shared" si="0"/>
        <v>53283.360000000001</v>
      </c>
    </row>
    <row r="29" spans="1:34" s="406" customFormat="1" ht="15" customHeight="1">
      <c r="A29" s="424">
        <v>20</v>
      </c>
      <c r="B29" s="425">
        <f t="shared" si="1"/>
        <v>44834</v>
      </c>
      <c r="C29" s="435"/>
      <c r="D29" s="433"/>
      <c r="E29" s="433"/>
      <c r="F29" s="433"/>
      <c r="G29" s="433">
        <v>0</v>
      </c>
      <c r="H29" s="433">
        <v>0</v>
      </c>
      <c r="I29" s="433">
        <v>0</v>
      </c>
      <c r="J29" s="433">
        <v>0</v>
      </c>
      <c r="K29" s="433">
        <v>0</v>
      </c>
      <c r="L29" s="433">
        <v>0</v>
      </c>
      <c r="M29" s="433">
        <v>0</v>
      </c>
      <c r="N29" s="433">
        <v>0</v>
      </c>
      <c r="O29" s="434">
        <v>0</v>
      </c>
      <c r="P29" s="433">
        <v>0</v>
      </c>
      <c r="Q29" s="434">
        <v>0</v>
      </c>
      <c r="R29" s="433">
        <v>0</v>
      </c>
      <c r="S29" s="434">
        <v>0</v>
      </c>
      <c r="T29" s="433">
        <v>0</v>
      </c>
      <c r="U29" s="435">
        <v>0</v>
      </c>
      <c r="V29" s="413">
        <v>36304.58</v>
      </c>
      <c r="W29" s="413">
        <v>18337.310000000001</v>
      </c>
      <c r="X29" s="414">
        <v>3358</v>
      </c>
      <c r="Y29" s="414">
        <v>1877</v>
      </c>
      <c r="Z29" s="413">
        <v>40</v>
      </c>
      <c r="AA29" s="413">
        <v>40</v>
      </c>
      <c r="AB29" s="413">
        <v>40</v>
      </c>
      <c r="AC29" s="413">
        <v>0</v>
      </c>
      <c r="AD29" s="413">
        <v>40</v>
      </c>
      <c r="AE29" s="413">
        <v>0</v>
      </c>
      <c r="AF29" s="438">
        <v>0</v>
      </c>
      <c r="AG29" s="441">
        <v>0</v>
      </c>
      <c r="AH29" s="423">
        <f t="shared" si="0"/>
        <v>60036.89</v>
      </c>
    </row>
    <row r="30" spans="1:34" s="406" customFormat="1" ht="15" customHeight="1">
      <c r="A30" s="424">
        <v>21</v>
      </c>
      <c r="B30" s="425">
        <f t="shared" si="1"/>
        <v>44804</v>
      </c>
      <c r="C30" s="435"/>
      <c r="D30" s="433"/>
      <c r="E30" s="433"/>
      <c r="F30" s="433"/>
      <c r="G30" s="433">
        <v>0</v>
      </c>
      <c r="H30" s="433">
        <v>0</v>
      </c>
      <c r="I30" s="433">
        <v>0</v>
      </c>
      <c r="J30" s="433">
        <v>0</v>
      </c>
      <c r="K30" s="433">
        <v>0</v>
      </c>
      <c r="L30" s="433">
        <v>0</v>
      </c>
      <c r="M30" s="433">
        <v>0</v>
      </c>
      <c r="N30" s="433">
        <v>0</v>
      </c>
      <c r="O30" s="434">
        <v>0</v>
      </c>
      <c r="P30" s="433">
        <v>0</v>
      </c>
      <c r="Q30" s="434">
        <v>0</v>
      </c>
      <c r="R30" s="433">
        <v>0</v>
      </c>
      <c r="S30" s="434">
        <v>0</v>
      </c>
      <c r="T30" s="434">
        <v>0</v>
      </c>
      <c r="U30" s="434">
        <v>0</v>
      </c>
      <c r="V30" s="433">
        <v>0</v>
      </c>
      <c r="W30" s="413">
        <v>35448.18</v>
      </c>
      <c r="X30" s="414">
        <v>10861.81</v>
      </c>
      <c r="Y30" s="414">
        <v>2713</v>
      </c>
      <c r="Z30" s="413">
        <v>252</v>
      </c>
      <c r="AA30" s="413">
        <v>313.27</v>
      </c>
      <c r="AB30" s="413">
        <v>0</v>
      </c>
      <c r="AC30" s="413">
        <v>0</v>
      </c>
      <c r="AD30" s="413">
        <v>0</v>
      </c>
      <c r="AE30" s="413">
        <v>0</v>
      </c>
      <c r="AF30" s="438">
        <v>80</v>
      </c>
      <c r="AG30" s="441">
        <v>0</v>
      </c>
      <c r="AH30" s="423">
        <f t="shared" si="0"/>
        <v>49668.259999999995</v>
      </c>
    </row>
    <row r="31" spans="1:34" s="406" customFormat="1" ht="15" customHeight="1">
      <c r="A31" s="424">
        <v>22</v>
      </c>
      <c r="B31" s="425">
        <f t="shared" si="1"/>
        <v>44773</v>
      </c>
      <c r="C31" s="435"/>
      <c r="D31" s="433"/>
      <c r="E31" s="433"/>
      <c r="F31" s="433"/>
      <c r="G31" s="433">
        <v>0</v>
      </c>
      <c r="H31" s="433">
        <v>0</v>
      </c>
      <c r="I31" s="433">
        <v>0</v>
      </c>
      <c r="J31" s="433">
        <v>0</v>
      </c>
      <c r="K31" s="433">
        <v>0</v>
      </c>
      <c r="L31" s="433">
        <v>0</v>
      </c>
      <c r="M31" s="433">
        <v>0</v>
      </c>
      <c r="N31" s="433">
        <v>0</v>
      </c>
      <c r="O31" s="434">
        <v>0</v>
      </c>
      <c r="P31" s="433">
        <v>0</v>
      </c>
      <c r="Q31" s="434">
        <v>0</v>
      </c>
      <c r="R31" s="433">
        <v>0</v>
      </c>
      <c r="S31" s="434">
        <v>0</v>
      </c>
      <c r="T31" s="434">
        <v>0</v>
      </c>
      <c r="U31" s="434">
        <v>0</v>
      </c>
      <c r="V31" s="433">
        <v>0</v>
      </c>
      <c r="W31" s="433">
        <v>0</v>
      </c>
      <c r="X31" s="414">
        <v>36039.480000000003</v>
      </c>
      <c r="Y31" s="414">
        <v>15481.39</v>
      </c>
      <c r="Z31" s="413">
        <v>3061</v>
      </c>
      <c r="AA31" s="413">
        <v>689</v>
      </c>
      <c r="AB31" s="413">
        <v>0</v>
      </c>
      <c r="AC31" s="413">
        <v>0</v>
      </c>
      <c r="AD31" s="413">
        <v>80</v>
      </c>
      <c r="AE31" s="413">
        <v>0</v>
      </c>
      <c r="AF31" s="438">
        <v>0</v>
      </c>
      <c r="AG31" s="441">
        <v>0</v>
      </c>
      <c r="AH31" s="423">
        <f t="shared" si="0"/>
        <v>55350.87</v>
      </c>
    </row>
    <row r="32" spans="1:34" s="406" customFormat="1" ht="15" customHeight="1">
      <c r="A32" s="424">
        <v>23</v>
      </c>
      <c r="B32" s="425">
        <f t="shared" si="1"/>
        <v>44742</v>
      </c>
      <c r="C32" s="435"/>
      <c r="D32" s="433"/>
      <c r="E32" s="433"/>
      <c r="F32" s="433"/>
      <c r="G32" s="433">
        <v>0</v>
      </c>
      <c r="H32" s="433">
        <v>0</v>
      </c>
      <c r="I32" s="433">
        <v>0</v>
      </c>
      <c r="J32" s="433">
        <v>0</v>
      </c>
      <c r="K32" s="433">
        <v>0</v>
      </c>
      <c r="L32" s="433">
        <v>0</v>
      </c>
      <c r="M32" s="433">
        <v>0</v>
      </c>
      <c r="N32" s="433">
        <v>0</v>
      </c>
      <c r="O32" s="434">
        <v>0</v>
      </c>
      <c r="P32" s="433">
        <v>0</v>
      </c>
      <c r="Q32" s="434">
        <v>0</v>
      </c>
      <c r="R32" s="433">
        <v>0</v>
      </c>
      <c r="S32" s="434">
        <v>0</v>
      </c>
      <c r="T32" s="434">
        <v>0</v>
      </c>
      <c r="U32" s="434">
        <v>0</v>
      </c>
      <c r="V32" s="433">
        <v>0</v>
      </c>
      <c r="W32" s="434">
        <v>0</v>
      </c>
      <c r="X32" s="433">
        <v>0</v>
      </c>
      <c r="Y32" s="414">
        <v>46734.23</v>
      </c>
      <c r="Z32" s="413">
        <v>13689.93</v>
      </c>
      <c r="AA32" s="413">
        <v>1482.5</v>
      </c>
      <c r="AB32" s="413">
        <v>896</v>
      </c>
      <c r="AC32" s="413">
        <v>0</v>
      </c>
      <c r="AD32" s="413">
        <v>0</v>
      </c>
      <c r="AE32" s="413">
        <v>0</v>
      </c>
      <c r="AF32" s="438">
        <v>0</v>
      </c>
      <c r="AG32" s="441">
        <v>0</v>
      </c>
      <c r="AH32" s="423">
        <f t="shared" si="0"/>
        <v>62802.66</v>
      </c>
    </row>
    <row r="33" spans="1:79" s="406" customFormat="1" ht="15" customHeight="1">
      <c r="A33" s="424">
        <v>24</v>
      </c>
      <c r="B33" s="425">
        <f t="shared" si="1"/>
        <v>44712</v>
      </c>
      <c r="C33" s="435"/>
      <c r="D33" s="433"/>
      <c r="E33" s="433"/>
      <c r="F33" s="433"/>
      <c r="G33" s="433">
        <v>0</v>
      </c>
      <c r="H33" s="433">
        <v>0</v>
      </c>
      <c r="I33" s="433">
        <v>0</v>
      </c>
      <c r="J33" s="433">
        <v>0</v>
      </c>
      <c r="K33" s="433">
        <v>0</v>
      </c>
      <c r="L33" s="433">
        <v>0</v>
      </c>
      <c r="M33" s="433">
        <v>0</v>
      </c>
      <c r="N33" s="433">
        <v>0</v>
      </c>
      <c r="O33" s="434">
        <v>0</v>
      </c>
      <c r="P33" s="433">
        <v>0</v>
      </c>
      <c r="Q33" s="434">
        <v>0</v>
      </c>
      <c r="R33" s="433">
        <v>0</v>
      </c>
      <c r="S33" s="434">
        <v>0</v>
      </c>
      <c r="T33" s="434">
        <v>0</v>
      </c>
      <c r="U33" s="434">
        <v>0</v>
      </c>
      <c r="V33" s="433">
        <v>0</v>
      </c>
      <c r="W33" s="434">
        <v>0</v>
      </c>
      <c r="X33" s="434">
        <v>0</v>
      </c>
      <c r="Y33" s="433">
        <v>0</v>
      </c>
      <c r="Z33" s="413">
        <v>42241.88</v>
      </c>
      <c r="AA33" s="413">
        <v>11305.85</v>
      </c>
      <c r="AB33" s="413">
        <v>1967.48</v>
      </c>
      <c r="AC33" s="413">
        <v>1555</v>
      </c>
      <c r="AD33" s="413">
        <v>40</v>
      </c>
      <c r="AE33" s="413">
        <v>0</v>
      </c>
      <c r="AF33" s="438">
        <v>80</v>
      </c>
      <c r="AG33" s="441">
        <v>0</v>
      </c>
      <c r="AH33" s="423">
        <f t="shared" si="0"/>
        <v>57190.21</v>
      </c>
    </row>
    <row r="34" spans="1:79" s="406" customFormat="1" ht="15" customHeight="1">
      <c r="A34" s="424">
        <v>25</v>
      </c>
      <c r="B34" s="425">
        <f t="shared" si="1"/>
        <v>44681</v>
      </c>
      <c r="C34" s="435"/>
      <c r="D34" s="433"/>
      <c r="E34" s="433"/>
      <c r="F34" s="433"/>
      <c r="G34" s="433">
        <v>0</v>
      </c>
      <c r="H34" s="433">
        <v>0</v>
      </c>
      <c r="I34" s="433">
        <v>0</v>
      </c>
      <c r="J34" s="433">
        <v>0</v>
      </c>
      <c r="K34" s="433">
        <v>0</v>
      </c>
      <c r="L34" s="433">
        <v>0</v>
      </c>
      <c r="M34" s="433">
        <v>0</v>
      </c>
      <c r="N34" s="433">
        <v>0</v>
      </c>
      <c r="O34" s="434">
        <v>0</v>
      </c>
      <c r="P34" s="433">
        <v>0</v>
      </c>
      <c r="Q34" s="434">
        <v>0</v>
      </c>
      <c r="R34" s="433">
        <v>0</v>
      </c>
      <c r="S34" s="434">
        <v>0</v>
      </c>
      <c r="T34" s="434">
        <v>0</v>
      </c>
      <c r="U34" s="434">
        <v>0</v>
      </c>
      <c r="V34" s="433">
        <v>0</v>
      </c>
      <c r="W34" s="434">
        <v>0</v>
      </c>
      <c r="X34" s="434">
        <v>0</v>
      </c>
      <c r="Y34" s="434">
        <v>0</v>
      </c>
      <c r="Z34" s="433">
        <v>0</v>
      </c>
      <c r="AA34" s="413">
        <v>34849.4</v>
      </c>
      <c r="AB34" s="413">
        <v>8654.31</v>
      </c>
      <c r="AC34" s="413">
        <v>463</v>
      </c>
      <c r="AD34" s="413">
        <v>669</v>
      </c>
      <c r="AE34" s="413">
        <v>80</v>
      </c>
      <c r="AF34" s="438">
        <v>0</v>
      </c>
      <c r="AG34" s="441">
        <v>0</v>
      </c>
      <c r="AH34" s="423">
        <f t="shared" si="0"/>
        <v>44715.71</v>
      </c>
    </row>
    <row r="35" spans="1:79" s="406" customFormat="1" ht="15" customHeight="1">
      <c r="A35" s="424">
        <v>26</v>
      </c>
      <c r="B35" s="425">
        <f t="shared" si="1"/>
        <v>44651</v>
      </c>
      <c r="C35" s="435"/>
      <c r="D35" s="433"/>
      <c r="E35" s="433"/>
      <c r="F35" s="433"/>
      <c r="G35" s="433">
        <v>0</v>
      </c>
      <c r="H35" s="433">
        <v>0</v>
      </c>
      <c r="I35" s="433">
        <v>0</v>
      </c>
      <c r="J35" s="433">
        <v>0</v>
      </c>
      <c r="K35" s="433">
        <v>0</v>
      </c>
      <c r="L35" s="433">
        <v>0</v>
      </c>
      <c r="M35" s="433">
        <v>0</v>
      </c>
      <c r="N35" s="433">
        <v>0</v>
      </c>
      <c r="O35" s="434">
        <v>0</v>
      </c>
      <c r="P35" s="433">
        <v>0</v>
      </c>
      <c r="Q35" s="434">
        <v>0</v>
      </c>
      <c r="R35" s="433">
        <v>0</v>
      </c>
      <c r="S35" s="434">
        <v>0</v>
      </c>
      <c r="T35" s="434">
        <v>0</v>
      </c>
      <c r="U35" s="434">
        <v>0</v>
      </c>
      <c r="V35" s="433">
        <v>0</v>
      </c>
      <c r="W35" s="434">
        <v>0</v>
      </c>
      <c r="X35" s="434">
        <v>0</v>
      </c>
      <c r="Y35" s="434">
        <v>0</v>
      </c>
      <c r="Z35" s="433">
        <v>0</v>
      </c>
      <c r="AA35" s="433">
        <v>0</v>
      </c>
      <c r="AB35" s="413">
        <v>41210.82</v>
      </c>
      <c r="AC35" s="413">
        <v>9553.93</v>
      </c>
      <c r="AD35" s="413">
        <v>832.05</v>
      </c>
      <c r="AE35" s="413">
        <v>3287</v>
      </c>
      <c r="AF35" s="438">
        <v>61</v>
      </c>
      <c r="AG35" s="441">
        <v>0</v>
      </c>
      <c r="AH35" s="423">
        <f t="shared" si="0"/>
        <v>54944.800000000003</v>
      </c>
    </row>
    <row r="36" spans="1:79" s="406" customFormat="1" ht="15" customHeight="1">
      <c r="A36" s="424">
        <v>27</v>
      </c>
      <c r="B36" s="425">
        <f t="shared" si="1"/>
        <v>44620</v>
      </c>
      <c r="C36" s="435"/>
      <c r="D36" s="433"/>
      <c r="E36" s="433"/>
      <c r="F36" s="433"/>
      <c r="G36" s="433">
        <v>0</v>
      </c>
      <c r="H36" s="433">
        <v>0</v>
      </c>
      <c r="I36" s="433">
        <v>0</v>
      </c>
      <c r="J36" s="433">
        <v>0</v>
      </c>
      <c r="K36" s="433">
        <v>0</v>
      </c>
      <c r="L36" s="433">
        <v>0</v>
      </c>
      <c r="M36" s="433">
        <v>0</v>
      </c>
      <c r="N36" s="433">
        <v>0</v>
      </c>
      <c r="O36" s="434">
        <v>0</v>
      </c>
      <c r="P36" s="433">
        <v>0</v>
      </c>
      <c r="Q36" s="434">
        <v>0</v>
      </c>
      <c r="R36" s="433">
        <v>0</v>
      </c>
      <c r="S36" s="434">
        <v>0</v>
      </c>
      <c r="T36" s="434">
        <v>0</v>
      </c>
      <c r="U36" s="434">
        <v>0</v>
      </c>
      <c r="V36" s="433">
        <v>0</v>
      </c>
      <c r="W36" s="434">
        <v>0</v>
      </c>
      <c r="X36" s="434">
        <v>0</v>
      </c>
      <c r="Y36" s="434">
        <v>0</v>
      </c>
      <c r="Z36" s="433">
        <v>0</v>
      </c>
      <c r="AA36" s="434">
        <v>0</v>
      </c>
      <c r="AB36" s="433">
        <v>0</v>
      </c>
      <c r="AC36" s="413">
        <v>29795.85</v>
      </c>
      <c r="AD36" s="413">
        <v>13482.9</v>
      </c>
      <c r="AE36" s="413">
        <v>2071</v>
      </c>
      <c r="AF36" s="438">
        <v>3471</v>
      </c>
      <c r="AG36" s="441">
        <v>0</v>
      </c>
      <c r="AH36" s="423">
        <f t="shared" si="0"/>
        <v>48820.75</v>
      </c>
    </row>
    <row r="37" spans="1:79" s="406" customFormat="1" ht="15" customHeight="1">
      <c r="A37" s="424">
        <v>28</v>
      </c>
      <c r="B37" s="425">
        <f t="shared" si="1"/>
        <v>44592</v>
      </c>
      <c r="C37" s="435"/>
      <c r="D37" s="433"/>
      <c r="E37" s="433"/>
      <c r="F37" s="433"/>
      <c r="G37" s="433">
        <v>0</v>
      </c>
      <c r="H37" s="433">
        <v>0</v>
      </c>
      <c r="I37" s="433">
        <v>0</v>
      </c>
      <c r="J37" s="433">
        <v>0</v>
      </c>
      <c r="K37" s="433">
        <v>0</v>
      </c>
      <c r="L37" s="433">
        <v>0</v>
      </c>
      <c r="M37" s="433">
        <v>0</v>
      </c>
      <c r="N37" s="433">
        <v>0</v>
      </c>
      <c r="O37" s="434">
        <v>0</v>
      </c>
      <c r="P37" s="433">
        <v>0</v>
      </c>
      <c r="Q37" s="434">
        <v>0</v>
      </c>
      <c r="R37" s="433">
        <v>0</v>
      </c>
      <c r="S37" s="434">
        <v>0</v>
      </c>
      <c r="T37" s="434">
        <v>0</v>
      </c>
      <c r="U37" s="434">
        <v>0</v>
      </c>
      <c r="V37" s="433">
        <v>0</v>
      </c>
      <c r="W37" s="434">
        <v>0</v>
      </c>
      <c r="X37" s="434">
        <v>0</v>
      </c>
      <c r="Y37" s="434">
        <v>0</v>
      </c>
      <c r="Z37" s="433">
        <v>0</v>
      </c>
      <c r="AA37" s="434">
        <v>0</v>
      </c>
      <c r="AB37" s="433">
        <v>0</v>
      </c>
      <c r="AC37" s="433">
        <v>0</v>
      </c>
      <c r="AD37" s="413">
        <v>32491.67</v>
      </c>
      <c r="AE37" s="413">
        <v>8137.24</v>
      </c>
      <c r="AF37" s="438">
        <v>467.5</v>
      </c>
      <c r="AG37" s="441">
        <v>0</v>
      </c>
      <c r="AH37" s="423">
        <f t="shared" si="0"/>
        <v>41096.409999999996</v>
      </c>
    </row>
    <row r="38" spans="1:79" s="406" customFormat="1" ht="15" customHeight="1">
      <c r="A38" s="424">
        <v>29</v>
      </c>
      <c r="B38" s="425">
        <f t="shared" si="1"/>
        <v>44561</v>
      </c>
      <c r="C38" s="435"/>
      <c r="D38" s="433"/>
      <c r="E38" s="433"/>
      <c r="F38" s="433"/>
      <c r="G38" s="433">
        <v>0</v>
      </c>
      <c r="H38" s="433">
        <v>0</v>
      </c>
      <c r="I38" s="433">
        <v>0</v>
      </c>
      <c r="J38" s="433">
        <v>0</v>
      </c>
      <c r="K38" s="433">
        <v>0</v>
      </c>
      <c r="L38" s="433">
        <v>0</v>
      </c>
      <c r="M38" s="433">
        <v>0</v>
      </c>
      <c r="N38" s="433">
        <v>0</v>
      </c>
      <c r="O38" s="434">
        <v>0</v>
      </c>
      <c r="P38" s="433">
        <v>0</v>
      </c>
      <c r="Q38" s="434">
        <v>0</v>
      </c>
      <c r="R38" s="433">
        <v>0</v>
      </c>
      <c r="S38" s="434">
        <v>0</v>
      </c>
      <c r="T38" s="434">
        <v>0</v>
      </c>
      <c r="U38" s="434">
        <v>0</v>
      </c>
      <c r="V38" s="433">
        <v>0</v>
      </c>
      <c r="W38" s="434">
        <v>0</v>
      </c>
      <c r="X38" s="434">
        <v>0</v>
      </c>
      <c r="Y38" s="434">
        <v>0</v>
      </c>
      <c r="Z38" s="433">
        <v>0</v>
      </c>
      <c r="AA38" s="434">
        <v>0</v>
      </c>
      <c r="AB38" s="433">
        <v>0</v>
      </c>
      <c r="AC38" s="433">
        <v>0</v>
      </c>
      <c r="AD38" s="433">
        <v>0</v>
      </c>
      <c r="AE38" s="413">
        <v>40732.92</v>
      </c>
      <c r="AF38" s="438">
        <v>15914.550000000001</v>
      </c>
      <c r="AG38" s="441">
        <v>0</v>
      </c>
      <c r="AH38" s="423">
        <f t="shared" si="0"/>
        <v>56647.47</v>
      </c>
    </row>
    <row r="39" spans="1:79" s="406" customFormat="1" ht="15" customHeight="1">
      <c r="A39" s="424">
        <v>30</v>
      </c>
      <c r="B39" s="425">
        <f t="shared" si="1"/>
        <v>44530</v>
      </c>
      <c r="C39" s="435"/>
      <c r="D39" s="433"/>
      <c r="E39" s="433"/>
      <c r="F39" s="433"/>
      <c r="G39" s="433">
        <v>0</v>
      </c>
      <c r="H39" s="433">
        <v>0</v>
      </c>
      <c r="I39" s="433">
        <v>0</v>
      </c>
      <c r="J39" s="433">
        <v>0</v>
      </c>
      <c r="K39" s="433">
        <v>0</v>
      </c>
      <c r="L39" s="433">
        <v>0</v>
      </c>
      <c r="M39" s="433">
        <v>0</v>
      </c>
      <c r="N39" s="433">
        <v>0</v>
      </c>
      <c r="O39" s="434">
        <v>0</v>
      </c>
      <c r="P39" s="433">
        <v>0</v>
      </c>
      <c r="Q39" s="434">
        <v>0</v>
      </c>
      <c r="R39" s="433">
        <v>0</v>
      </c>
      <c r="S39" s="434">
        <v>0</v>
      </c>
      <c r="T39" s="434">
        <v>0</v>
      </c>
      <c r="U39" s="434">
        <v>0</v>
      </c>
      <c r="V39" s="433">
        <v>0</v>
      </c>
      <c r="W39" s="434">
        <v>0</v>
      </c>
      <c r="X39" s="434">
        <v>0</v>
      </c>
      <c r="Y39" s="434">
        <v>0</v>
      </c>
      <c r="Z39" s="433">
        <v>0</v>
      </c>
      <c r="AA39" s="434">
        <v>0</v>
      </c>
      <c r="AB39" s="433">
        <v>0</v>
      </c>
      <c r="AC39" s="433">
        <v>0</v>
      </c>
      <c r="AD39" s="433">
        <v>0</v>
      </c>
      <c r="AE39" s="433">
        <v>0</v>
      </c>
      <c r="AF39" s="438">
        <v>35085.339999999997</v>
      </c>
      <c r="AG39" s="441">
        <v>0</v>
      </c>
      <c r="AH39" s="423">
        <f>SUM(C39:AG39)</f>
        <v>35085.339999999997</v>
      </c>
    </row>
    <row r="40" spans="1:79" s="406" customFormat="1" ht="31.35" customHeight="1" thickBot="1">
      <c r="A40" s="424">
        <v>31</v>
      </c>
      <c r="B40" s="425" t="s">
        <v>1561</v>
      </c>
      <c r="C40" s="447"/>
      <c r="D40" s="435"/>
      <c r="E40" s="433"/>
      <c r="F40" s="433"/>
      <c r="G40" s="433"/>
      <c r="H40" s="433"/>
      <c r="I40" s="433"/>
      <c r="J40" s="433"/>
      <c r="K40" s="433"/>
      <c r="L40" s="433"/>
      <c r="M40" s="433"/>
      <c r="N40" s="433"/>
      <c r="O40" s="433"/>
      <c r="P40" s="434"/>
      <c r="Q40" s="433"/>
      <c r="R40" s="434"/>
      <c r="S40" s="433"/>
      <c r="T40" s="434"/>
      <c r="U40" s="434"/>
      <c r="V40" s="434"/>
      <c r="W40" s="433"/>
      <c r="X40" s="434"/>
      <c r="Y40" s="434"/>
      <c r="Z40" s="434"/>
      <c r="AA40" s="433"/>
      <c r="AB40" s="434"/>
      <c r="AC40" s="433"/>
      <c r="AD40" s="433"/>
      <c r="AE40" s="433"/>
      <c r="AF40" s="454"/>
      <c r="AG40" s="440">
        <v>0</v>
      </c>
      <c r="AH40" s="423">
        <f>SUM(C40:AG40)</f>
        <v>0</v>
      </c>
    </row>
    <row r="41" spans="1:79" s="406" customFormat="1" ht="40.35" customHeight="1">
      <c r="A41" s="952">
        <v>32</v>
      </c>
      <c r="B41" s="953" t="s">
        <v>1563</v>
      </c>
      <c r="C41" s="954">
        <f>SUM(C10:C40)</f>
        <v>0</v>
      </c>
      <c r="D41" s="954">
        <f>SUM(D10:D40)</f>
        <v>0</v>
      </c>
      <c r="E41" s="954">
        <f t="shared" ref="E41:AC41" si="2">SUM(E10:E40)</f>
        <v>0</v>
      </c>
      <c r="F41" s="954">
        <f t="shared" si="2"/>
        <v>0</v>
      </c>
      <c r="G41" s="954">
        <f t="shared" si="2"/>
        <v>112965.84</v>
      </c>
      <c r="H41" s="954">
        <f t="shared" si="2"/>
        <v>140931.77000000002</v>
      </c>
      <c r="I41" s="954">
        <f t="shared" si="2"/>
        <v>119485.22</v>
      </c>
      <c r="J41" s="954">
        <f t="shared" si="2"/>
        <v>89451.99</v>
      </c>
      <c r="K41" s="954">
        <f t="shared" si="2"/>
        <v>116684.58</v>
      </c>
      <c r="L41" s="954">
        <f t="shared" si="2"/>
        <v>81013.84</v>
      </c>
      <c r="M41" s="954">
        <f t="shared" si="2"/>
        <v>92361.709999999992</v>
      </c>
      <c r="N41" s="954">
        <f t="shared" si="2"/>
        <v>92977.68</v>
      </c>
      <c r="O41" s="954">
        <f t="shared" si="2"/>
        <v>87580.66</v>
      </c>
      <c r="P41" s="954">
        <f t="shared" si="2"/>
        <v>102837.38</v>
      </c>
      <c r="Q41" s="954">
        <f t="shared" si="2"/>
        <v>92515.44</v>
      </c>
      <c r="R41" s="954">
        <f t="shared" si="2"/>
        <v>84677.11</v>
      </c>
      <c r="S41" s="954">
        <f t="shared" si="2"/>
        <v>69423.26999999999</v>
      </c>
      <c r="T41" s="954">
        <f t="shared" si="2"/>
        <v>66210.63</v>
      </c>
      <c r="U41" s="954">
        <f t="shared" si="2"/>
        <v>63605.850000000006</v>
      </c>
      <c r="V41" s="954">
        <f t="shared" si="2"/>
        <v>52543.5</v>
      </c>
      <c r="W41" s="954">
        <f t="shared" si="2"/>
        <v>55910.490000000005</v>
      </c>
      <c r="X41" s="954">
        <f t="shared" si="2"/>
        <v>50531.29</v>
      </c>
      <c r="Y41" s="954">
        <f t="shared" si="2"/>
        <v>66845.62</v>
      </c>
      <c r="Z41" s="954">
        <f t="shared" si="2"/>
        <v>59493.31</v>
      </c>
      <c r="AA41" s="954">
        <f t="shared" si="2"/>
        <v>48760.020000000004</v>
      </c>
      <c r="AB41" s="954">
        <f t="shared" si="2"/>
        <v>52848.61</v>
      </c>
      <c r="AC41" s="954">
        <f t="shared" si="2"/>
        <v>41447.78</v>
      </c>
      <c r="AD41" s="954">
        <f>SUM(AD10:AD40)</f>
        <v>47675.619999999995</v>
      </c>
      <c r="AE41" s="954">
        <f>SUM(AE10:AE40)</f>
        <v>54308.159999999996</v>
      </c>
      <c r="AF41" s="954">
        <f>SUM(AF10:AF40)</f>
        <v>51811.39</v>
      </c>
      <c r="AG41" s="955">
        <f>SUM(AG10:AG40)</f>
        <v>0</v>
      </c>
      <c r="AH41" s="956">
        <f>SUM(AH10:AH40)</f>
        <v>1994898.7599999998</v>
      </c>
    </row>
    <row r="42" spans="1:79" s="406" customFormat="1" ht="40.35" customHeight="1">
      <c r="A42" s="426">
        <v>33</v>
      </c>
      <c r="B42" s="427" t="s">
        <v>1564</v>
      </c>
      <c r="C42" s="415"/>
      <c r="D42" s="413"/>
      <c r="E42" s="413"/>
      <c r="F42" s="413"/>
      <c r="G42" s="416"/>
      <c r="H42" s="413"/>
      <c r="I42" s="413"/>
      <c r="J42" s="413"/>
      <c r="K42" s="413"/>
      <c r="L42" s="413"/>
      <c r="M42" s="413"/>
      <c r="N42" s="413"/>
      <c r="O42" s="414"/>
      <c r="P42" s="413"/>
      <c r="Q42" s="414"/>
      <c r="R42" s="413"/>
      <c r="S42" s="414"/>
      <c r="T42" s="414"/>
      <c r="U42" s="414"/>
      <c r="V42" s="413"/>
      <c r="W42" s="414"/>
      <c r="X42" s="414"/>
      <c r="Y42" s="414"/>
      <c r="Z42" s="413"/>
      <c r="AA42" s="414"/>
      <c r="AB42" s="413"/>
      <c r="AC42" s="414"/>
      <c r="AD42" s="414"/>
      <c r="AE42" s="413"/>
      <c r="AF42" s="456"/>
      <c r="AG42" s="416"/>
      <c r="AH42" s="423">
        <f>SUM(C42:AG42)</f>
        <v>0</v>
      </c>
    </row>
    <row r="43" spans="1:79" s="406" customFormat="1" ht="40.35" customHeight="1">
      <c r="A43" s="426">
        <v>34</v>
      </c>
      <c r="B43" s="427" t="s">
        <v>1565</v>
      </c>
      <c r="C43" s="408"/>
      <c r="D43" s="409"/>
      <c r="E43" s="409"/>
      <c r="F43" s="409"/>
      <c r="G43" s="409"/>
      <c r="H43" s="409"/>
      <c r="I43" s="409"/>
      <c r="J43" s="409"/>
      <c r="K43" s="409"/>
      <c r="L43" s="409"/>
      <c r="M43" s="409"/>
      <c r="N43" s="409"/>
      <c r="O43" s="410"/>
      <c r="P43" s="409"/>
      <c r="Q43" s="410"/>
      <c r="R43" s="409"/>
      <c r="S43" s="410"/>
      <c r="T43" s="410"/>
      <c r="U43" s="410"/>
      <c r="V43" s="409"/>
      <c r="W43" s="410"/>
      <c r="X43" s="410"/>
      <c r="Y43" s="410"/>
      <c r="Z43" s="409"/>
      <c r="AA43" s="410"/>
      <c r="AB43" s="409"/>
      <c r="AC43" s="410"/>
      <c r="AD43" s="443"/>
      <c r="AE43" s="496"/>
      <c r="AF43" s="457"/>
      <c r="AG43" s="455"/>
      <c r="AH43" s="411"/>
    </row>
    <row r="44" spans="1:79" s="406" customFormat="1" ht="40.35" customHeight="1">
      <c r="A44" s="426">
        <v>35</v>
      </c>
      <c r="B44" s="428" t="s">
        <v>1566</v>
      </c>
      <c r="C44" s="415"/>
      <c r="D44" s="413"/>
      <c r="E44" s="413"/>
      <c r="F44" s="413"/>
      <c r="G44" s="416"/>
      <c r="H44" s="413"/>
      <c r="I44" s="413"/>
      <c r="J44" s="413"/>
      <c r="K44" s="413"/>
      <c r="L44" s="413"/>
      <c r="M44" s="413"/>
      <c r="N44" s="413"/>
      <c r="O44" s="414"/>
      <c r="P44" s="413"/>
      <c r="Q44" s="414"/>
      <c r="R44" s="413"/>
      <c r="S44" s="414"/>
      <c r="T44" s="414"/>
      <c r="U44" s="414"/>
      <c r="V44" s="413"/>
      <c r="W44" s="414"/>
      <c r="X44" s="414"/>
      <c r="Y44" s="414"/>
      <c r="Z44" s="413"/>
      <c r="AA44" s="414"/>
      <c r="AB44" s="413"/>
      <c r="AC44" s="414"/>
      <c r="AD44" s="414"/>
      <c r="AE44" s="413"/>
      <c r="AF44" s="456"/>
      <c r="AG44" s="416"/>
      <c r="AH44" s="419">
        <f>SUM(C44:AG44)</f>
        <v>0</v>
      </c>
    </row>
    <row r="45" spans="1:79" s="406" customFormat="1" ht="37.5">
      <c r="A45" s="426">
        <v>36</v>
      </c>
      <c r="B45" s="429" t="s">
        <v>1567</v>
      </c>
      <c r="C45" s="417">
        <f>SUM(C41:C44)</f>
        <v>0</v>
      </c>
      <c r="D45" s="417">
        <f>SUM(D41:D44)</f>
        <v>0</v>
      </c>
      <c r="E45" s="418">
        <f t="shared" ref="E45:AB45" si="3">SUM(E41:E44)</f>
        <v>0</v>
      </c>
      <c r="F45" s="418">
        <f>SUM(F41:F44)</f>
        <v>0</v>
      </c>
      <c r="G45" s="418">
        <f t="shared" si="3"/>
        <v>112965.84</v>
      </c>
      <c r="H45" s="418">
        <f t="shared" si="3"/>
        <v>140931.77000000002</v>
      </c>
      <c r="I45" s="418">
        <f t="shared" si="3"/>
        <v>119485.22</v>
      </c>
      <c r="J45" s="418">
        <f t="shared" si="3"/>
        <v>89451.99</v>
      </c>
      <c r="K45" s="418">
        <f t="shared" si="3"/>
        <v>116684.58</v>
      </c>
      <c r="L45" s="418">
        <f t="shared" si="3"/>
        <v>81013.84</v>
      </c>
      <c r="M45" s="418">
        <f t="shared" si="3"/>
        <v>92361.709999999992</v>
      </c>
      <c r="N45" s="418">
        <f t="shared" si="3"/>
        <v>92977.68</v>
      </c>
      <c r="O45" s="418">
        <f t="shared" si="3"/>
        <v>87580.66</v>
      </c>
      <c r="P45" s="418">
        <f t="shared" si="3"/>
        <v>102837.38</v>
      </c>
      <c r="Q45" s="418">
        <f t="shared" si="3"/>
        <v>92515.44</v>
      </c>
      <c r="R45" s="418">
        <f t="shared" si="3"/>
        <v>84677.11</v>
      </c>
      <c r="S45" s="418">
        <f t="shared" si="3"/>
        <v>69423.26999999999</v>
      </c>
      <c r="T45" s="418">
        <f t="shared" si="3"/>
        <v>66210.63</v>
      </c>
      <c r="U45" s="418">
        <f t="shared" si="3"/>
        <v>63605.850000000006</v>
      </c>
      <c r="V45" s="418">
        <f t="shared" si="3"/>
        <v>52543.5</v>
      </c>
      <c r="W45" s="418">
        <f t="shared" si="3"/>
        <v>55910.490000000005</v>
      </c>
      <c r="X45" s="418">
        <f t="shared" si="3"/>
        <v>50531.29</v>
      </c>
      <c r="Y45" s="418">
        <f t="shared" si="3"/>
        <v>66845.62</v>
      </c>
      <c r="Z45" s="418">
        <f t="shared" si="3"/>
        <v>59493.31</v>
      </c>
      <c r="AA45" s="418">
        <f t="shared" si="3"/>
        <v>48760.020000000004</v>
      </c>
      <c r="AB45" s="418">
        <f t="shared" si="3"/>
        <v>52848.61</v>
      </c>
      <c r="AC45" s="418">
        <f t="shared" ref="AC45:AH45" si="4">SUM(AC41:AC44)</f>
        <v>41447.78</v>
      </c>
      <c r="AD45" s="418">
        <f t="shared" si="4"/>
        <v>47675.619999999995</v>
      </c>
      <c r="AE45" s="418">
        <f t="shared" si="4"/>
        <v>54308.159999999996</v>
      </c>
      <c r="AF45" s="418">
        <f t="shared" si="4"/>
        <v>51811.39</v>
      </c>
      <c r="AG45" s="420">
        <f t="shared" si="4"/>
        <v>0</v>
      </c>
      <c r="AH45" s="419">
        <f t="shared" si="4"/>
        <v>1994898.7599999998</v>
      </c>
    </row>
    <row r="46" spans="1:79" s="406" customFormat="1" ht="53.25" customHeight="1">
      <c r="A46" s="426">
        <v>37</v>
      </c>
      <c r="B46" s="429" t="s">
        <v>1568</v>
      </c>
      <c r="C46" s="415"/>
      <c r="D46" s="413"/>
      <c r="E46" s="413"/>
      <c r="F46" s="413"/>
      <c r="G46" s="416">
        <v>303.43229940680385</v>
      </c>
      <c r="H46" s="413">
        <v>67.136366246996872</v>
      </c>
      <c r="I46" s="413">
        <v>29.767435717643842</v>
      </c>
      <c r="J46" s="413">
        <v>14.823189192236345</v>
      </c>
      <c r="K46" s="413">
        <v>16.203573176627714</v>
      </c>
      <c r="L46" s="413">
        <v>7.7381673877746033</v>
      </c>
      <c r="M46" s="413">
        <v>7.5490779515633006</v>
      </c>
      <c r="N46" s="413">
        <v>6.9962071963217767</v>
      </c>
      <c r="O46" s="414">
        <v>8.0814580711801671</v>
      </c>
      <c r="P46" s="413">
        <v>2.6637669636758141</v>
      </c>
      <c r="Q46" s="414">
        <v>0</v>
      </c>
      <c r="R46" s="413">
        <v>0</v>
      </c>
      <c r="S46" s="414">
        <v>0</v>
      </c>
      <c r="T46" s="414">
        <v>0</v>
      </c>
      <c r="U46" s="414">
        <v>0</v>
      </c>
      <c r="V46" s="413">
        <v>0</v>
      </c>
      <c r="W46" s="414">
        <v>0</v>
      </c>
      <c r="X46" s="414">
        <v>0</v>
      </c>
      <c r="Y46" s="414">
        <v>0</v>
      </c>
      <c r="Z46" s="413">
        <v>0</v>
      </c>
      <c r="AA46" s="414">
        <v>0</v>
      </c>
      <c r="AB46" s="413">
        <v>0</v>
      </c>
      <c r="AC46" s="414">
        <v>0</v>
      </c>
      <c r="AD46" s="414">
        <v>0</v>
      </c>
      <c r="AE46" s="413">
        <v>-7.056577544517495E-13</v>
      </c>
      <c r="AF46" s="456">
        <v>0</v>
      </c>
      <c r="AG46" s="416"/>
      <c r="AH46" s="419">
        <f>SUM(C46:AG46)</f>
        <v>464.39154131082358</v>
      </c>
    </row>
    <row r="47" spans="1:79" s="406" customFormat="1" ht="40.35" customHeight="1" thickBot="1">
      <c r="A47" s="430">
        <v>38</v>
      </c>
      <c r="B47" s="431" t="s">
        <v>1569</v>
      </c>
      <c r="C47" s="421">
        <f>SUM(C45:C46)</f>
        <v>0</v>
      </c>
      <c r="D47" s="421">
        <f t="shared" ref="D47:AC47" si="5">SUM(D45:D46)</f>
        <v>0</v>
      </c>
      <c r="E47" s="421">
        <f t="shared" si="5"/>
        <v>0</v>
      </c>
      <c r="F47" s="421">
        <f t="shared" si="5"/>
        <v>0</v>
      </c>
      <c r="G47" s="421">
        <f t="shared" si="5"/>
        <v>113269.2722994068</v>
      </c>
      <c r="H47" s="421">
        <f t="shared" si="5"/>
        <v>140998.90636624701</v>
      </c>
      <c r="I47" s="421">
        <f t="shared" si="5"/>
        <v>119514.98743571764</v>
      </c>
      <c r="J47" s="421">
        <f t="shared" si="5"/>
        <v>89466.813189192238</v>
      </c>
      <c r="K47" s="421">
        <f t="shared" si="5"/>
        <v>116700.78357317662</v>
      </c>
      <c r="L47" s="421">
        <f t="shared" si="5"/>
        <v>81021.578167387765</v>
      </c>
      <c r="M47" s="421">
        <f t="shared" si="5"/>
        <v>92369.259077951559</v>
      </c>
      <c r="N47" s="421">
        <f t="shared" si="5"/>
        <v>92984.676207196317</v>
      </c>
      <c r="O47" s="421">
        <f t="shared" si="5"/>
        <v>87588.741458071177</v>
      </c>
      <c r="P47" s="421">
        <f t="shared" si="5"/>
        <v>102840.04376696367</v>
      </c>
      <c r="Q47" s="421">
        <f t="shared" si="5"/>
        <v>92515.44</v>
      </c>
      <c r="R47" s="421">
        <f t="shared" si="5"/>
        <v>84677.11</v>
      </c>
      <c r="S47" s="421">
        <f t="shared" si="5"/>
        <v>69423.26999999999</v>
      </c>
      <c r="T47" s="421">
        <f t="shared" si="5"/>
        <v>66210.63</v>
      </c>
      <c r="U47" s="421">
        <f t="shared" si="5"/>
        <v>63605.850000000006</v>
      </c>
      <c r="V47" s="421">
        <f t="shared" si="5"/>
        <v>52543.5</v>
      </c>
      <c r="W47" s="421">
        <f t="shared" si="5"/>
        <v>55910.490000000005</v>
      </c>
      <c r="X47" s="421">
        <f t="shared" si="5"/>
        <v>50531.29</v>
      </c>
      <c r="Y47" s="421">
        <f t="shared" si="5"/>
        <v>66845.62</v>
      </c>
      <c r="Z47" s="421">
        <f t="shared" si="5"/>
        <v>59493.31</v>
      </c>
      <c r="AA47" s="421">
        <f t="shared" si="5"/>
        <v>48760.020000000004</v>
      </c>
      <c r="AB47" s="421">
        <f t="shared" si="5"/>
        <v>52848.61</v>
      </c>
      <c r="AC47" s="421">
        <f t="shared" si="5"/>
        <v>41447.78</v>
      </c>
      <c r="AD47" s="421">
        <f>SUM(AD45:AD46)</f>
        <v>47675.619999999995</v>
      </c>
      <c r="AE47" s="421">
        <f>SUM(AE45:AE46)</f>
        <v>54308.159999999996</v>
      </c>
      <c r="AF47" s="421">
        <f>SUM(AF45:AF46)</f>
        <v>51811.39</v>
      </c>
      <c r="AG47" s="439">
        <f>SUM(AG45:AG46)</f>
        <v>0</v>
      </c>
      <c r="AH47" s="422">
        <f>SUM(AH45:AH46)</f>
        <v>1995363.1515413106</v>
      </c>
    </row>
    <row r="48" spans="1:79">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row>
    <row r="49" spans="33:79">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row>
    <row r="50" spans="33:79">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row>
    <row r="51" spans="33:79">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row>
    <row r="52" spans="33:79">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row>
    <row r="53" spans="33:79">
      <c r="AG53" s="404"/>
      <c r="AH53" s="404"/>
      <c r="AI53" s="404"/>
      <c r="AJ53" s="404"/>
      <c r="AK53" s="404"/>
      <c r="AL53" s="404"/>
      <c r="AM53" s="404"/>
      <c r="AN53" s="404"/>
      <c r="AO53" s="404"/>
      <c r="AP53" s="404"/>
      <c r="AQ53" s="404"/>
      <c r="AR53" s="404"/>
      <c r="AS53" s="404"/>
      <c r="AT53" s="404"/>
      <c r="AU53" s="404"/>
      <c r="AV53" s="404"/>
      <c r="AW53" s="404"/>
      <c r="AX53" s="404"/>
      <c r="AY53" s="404"/>
      <c r="AZ53" s="404"/>
      <c r="BA53" s="404"/>
      <c r="BB53" s="404"/>
      <c r="BC53" s="404"/>
      <c r="BD53" s="404"/>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row>
    <row r="54" spans="33:79">
      <c r="AG54" s="404"/>
      <c r="AH54" s="404"/>
      <c r="AI54" s="404"/>
      <c r="AJ54" s="404"/>
      <c r="AK54" s="404"/>
      <c r="AL54" s="404"/>
      <c r="AM54" s="404"/>
      <c r="AN54" s="404"/>
      <c r="AO54" s="404"/>
      <c r="AP54" s="404"/>
      <c r="AQ54" s="404"/>
      <c r="AR54" s="404"/>
      <c r="AS54" s="404"/>
      <c r="AT54" s="404"/>
      <c r="AU54" s="404"/>
      <c r="AV54" s="404"/>
      <c r="AW54" s="404"/>
      <c r="AX54" s="404"/>
      <c r="AY54" s="404"/>
      <c r="AZ54" s="404"/>
      <c r="BA54" s="404"/>
      <c r="BB54" s="404"/>
      <c r="BC54" s="404"/>
      <c r="BD54" s="404"/>
      <c r="BE54" s="404"/>
      <c r="BF54" s="404"/>
      <c r="BG54" s="404"/>
      <c r="BH54" s="404"/>
      <c r="BI54" s="404"/>
      <c r="BJ54" s="404"/>
      <c r="BK54" s="404"/>
      <c r="BL54" s="404"/>
      <c r="BM54" s="404"/>
      <c r="BN54" s="404"/>
      <c r="BO54" s="404"/>
      <c r="BP54" s="404"/>
      <c r="BQ54" s="404"/>
      <c r="BR54" s="404"/>
      <c r="BS54" s="404"/>
      <c r="BT54" s="404"/>
      <c r="BU54" s="404"/>
      <c r="BV54" s="404"/>
      <c r="BW54" s="404"/>
      <c r="BX54" s="404"/>
      <c r="BY54" s="404"/>
      <c r="BZ54" s="404"/>
      <c r="CA54" s="404"/>
    </row>
    <row r="55" spans="33:79">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row>
    <row r="56" spans="33:79">
      <c r="AG56" s="404"/>
      <c r="AH56" s="404"/>
      <c r="AI56" s="404"/>
      <c r="AJ56" s="404"/>
      <c r="AK56" s="404"/>
      <c r="AL56" s="404"/>
      <c r="AM56" s="404"/>
      <c r="AN56" s="404"/>
      <c r="AO56" s="404"/>
      <c r="AP56" s="404"/>
      <c r="AQ56" s="404"/>
      <c r="AR56" s="404"/>
      <c r="AS56" s="404"/>
      <c r="AT56" s="404"/>
      <c r="AU56" s="404"/>
      <c r="AV56" s="404"/>
      <c r="AW56" s="404"/>
      <c r="AX56" s="404"/>
      <c r="AY56" s="404"/>
      <c r="AZ56" s="404"/>
      <c r="BA56" s="404"/>
      <c r="BB56" s="404"/>
      <c r="BC56" s="404"/>
      <c r="BD56" s="404"/>
      <c r="BE56" s="404"/>
      <c r="BF56" s="404"/>
      <c r="BG56" s="404"/>
      <c r="BH56" s="404"/>
      <c r="BI56" s="404"/>
      <c r="BJ56" s="404"/>
      <c r="BK56" s="404"/>
      <c r="BL56" s="404"/>
      <c r="BM56" s="404"/>
      <c r="BN56" s="404"/>
      <c r="BO56" s="404"/>
      <c r="BP56" s="404"/>
      <c r="BQ56" s="404"/>
      <c r="BR56" s="404"/>
      <c r="BS56" s="404"/>
      <c r="BT56" s="404"/>
      <c r="BU56" s="404"/>
      <c r="BV56" s="404"/>
      <c r="BW56" s="404"/>
      <c r="BX56" s="404"/>
      <c r="BY56" s="404"/>
      <c r="BZ56" s="404"/>
      <c r="CA56" s="404"/>
    </row>
    <row r="57" spans="33:79">
      <c r="AG57" s="404"/>
      <c r="AH57" s="404"/>
      <c r="AI57" s="404"/>
      <c r="AJ57" s="404"/>
      <c r="AK57" s="404"/>
      <c r="AL57" s="404"/>
      <c r="AM57" s="404"/>
      <c r="AN57" s="404"/>
      <c r="AO57" s="404"/>
      <c r="AP57" s="404"/>
      <c r="AQ57" s="404"/>
      <c r="AR57" s="404"/>
      <c r="AS57" s="404"/>
      <c r="AT57" s="404"/>
      <c r="AU57" s="404"/>
      <c r="AV57" s="404"/>
      <c r="AW57" s="404"/>
      <c r="AX57" s="404"/>
      <c r="AY57" s="404"/>
      <c r="AZ57" s="404"/>
      <c r="BA57" s="404"/>
      <c r="BB57" s="404"/>
      <c r="BC57" s="404"/>
      <c r="BD57" s="404"/>
      <c r="BE57" s="404"/>
      <c r="BF57" s="404"/>
      <c r="BG57" s="404"/>
      <c r="BH57" s="404"/>
      <c r="BI57" s="404"/>
      <c r="BJ57" s="404"/>
      <c r="BK57" s="404"/>
      <c r="BL57" s="404"/>
      <c r="BM57" s="404"/>
      <c r="BN57" s="404"/>
      <c r="BO57" s="404"/>
      <c r="BP57" s="404"/>
      <c r="BQ57" s="404"/>
      <c r="BR57" s="404"/>
      <c r="BS57" s="404"/>
      <c r="BT57" s="404"/>
      <c r="BU57" s="404"/>
      <c r="BV57" s="404"/>
      <c r="BW57" s="404"/>
      <c r="BX57" s="404"/>
      <c r="BY57" s="404"/>
      <c r="BZ57" s="404"/>
      <c r="CA57" s="404"/>
    </row>
    <row r="58" spans="33:79">
      <c r="AG58" s="404"/>
      <c r="AH58" s="404"/>
      <c r="AI58" s="404"/>
      <c r="AJ58" s="404"/>
      <c r="AK58" s="404"/>
      <c r="AL58" s="404"/>
      <c r="AM58" s="404"/>
      <c r="AN58" s="404"/>
      <c r="AO58" s="404"/>
      <c r="AP58" s="404"/>
      <c r="AQ58" s="404"/>
      <c r="AR58" s="404"/>
      <c r="AS58" s="404"/>
      <c r="AT58" s="404"/>
      <c r="AU58" s="404"/>
      <c r="AV58" s="404"/>
      <c r="AW58" s="404"/>
      <c r="AX58" s="404"/>
      <c r="AY58" s="404"/>
      <c r="AZ58" s="404"/>
      <c r="BA58" s="404"/>
      <c r="BB58" s="404"/>
      <c r="BC58" s="404"/>
      <c r="BD58" s="404"/>
      <c r="BE58" s="404"/>
      <c r="BF58" s="404"/>
      <c r="BG58" s="404"/>
      <c r="BH58" s="404"/>
      <c r="BI58" s="404"/>
      <c r="BJ58" s="404"/>
      <c r="BK58" s="404"/>
      <c r="BL58" s="404"/>
      <c r="BM58" s="404"/>
      <c r="BN58" s="404"/>
      <c r="BO58" s="404"/>
      <c r="BP58" s="404"/>
      <c r="BQ58" s="404"/>
      <c r="BR58" s="404"/>
      <c r="BS58" s="404"/>
      <c r="BT58" s="404"/>
      <c r="BU58" s="404"/>
      <c r="BV58" s="404"/>
      <c r="BW58" s="404"/>
      <c r="BX58" s="404"/>
      <c r="BY58" s="404"/>
      <c r="BZ58" s="404"/>
      <c r="CA58" s="404"/>
    </row>
    <row r="59" spans="33:79">
      <c r="AG59" s="404"/>
      <c r="AH59" s="404"/>
      <c r="AI59" s="404"/>
      <c r="AJ59" s="404"/>
      <c r="AK59" s="404"/>
      <c r="AL59" s="404"/>
      <c r="AM59" s="404"/>
      <c r="AN59" s="404"/>
      <c r="AO59" s="404"/>
      <c r="AP59" s="404"/>
      <c r="AQ59" s="404"/>
      <c r="AR59" s="404"/>
      <c r="AS59" s="404"/>
      <c r="AT59" s="404"/>
      <c r="AU59" s="404"/>
      <c r="AV59" s="404"/>
      <c r="AW59" s="404"/>
      <c r="AX59" s="404"/>
      <c r="AY59" s="404"/>
      <c r="AZ59" s="404"/>
      <c r="BA59" s="404"/>
      <c r="BB59" s="404"/>
      <c r="BC59" s="404"/>
      <c r="BD59" s="404"/>
      <c r="BE59" s="404"/>
      <c r="BF59" s="404"/>
      <c r="BG59" s="404"/>
      <c r="BH59" s="404"/>
      <c r="BI59" s="404"/>
      <c r="BJ59" s="404"/>
      <c r="BK59" s="404"/>
      <c r="BL59" s="404"/>
      <c r="BM59" s="404"/>
      <c r="BN59" s="404"/>
      <c r="BO59" s="404"/>
      <c r="BP59" s="404"/>
      <c r="BQ59" s="404"/>
      <c r="BR59" s="404"/>
      <c r="BS59" s="404"/>
      <c r="BT59" s="404"/>
      <c r="BU59" s="404"/>
      <c r="BV59" s="404"/>
      <c r="BW59" s="404"/>
      <c r="BX59" s="404"/>
      <c r="BY59" s="404"/>
      <c r="BZ59" s="404"/>
      <c r="CA59" s="404"/>
    </row>
    <row r="60" spans="33:79">
      <c r="AG60" s="404"/>
      <c r="AH60" s="404"/>
      <c r="AI60" s="404"/>
      <c r="AJ60" s="404"/>
      <c r="AK60" s="404"/>
      <c r="AL60" s="404"/>
      <c r="AM60" s="404"/>
      <c r="AN60" s="404"/>
      <c r="AO60" s="404"/>
      <c r="AP60" s="404"/>
      <c r="AQ60" s="404"/>
      <c r="AR60" s="404"/>
      <c r="AS60" s="404"/>
      <c r="AT60" s="404"/>
      <c r="AU60" s="404"/>
      <c r="AV60" s="404"/>
      <c r="AW60" s="404"/>
      <c r="AX60" s="404"/>
      <c r="AY60" s="404"/>
      <c r="AZ60" s="404"/>
      <c r="BA60" s="404"/>
      <c r="BB60" s="404"/>
      <c r="BC60" s="404"/>
      <c r="BD60" s="404"/>
      <c r="BE60" s="404"/>
      <c r="BF60" s="404"/>
      <c r="BG60" s="404"/>
      <c r="BH60" s="404"/>
      <c r="BI60" s="404"/>
      <c r="BJ60" s="404"/>
      <c r="BK60" s="404"/>
      <c r="BL60" s="404"/>
      <c r="BM60" s="404"/>
      <c r="BN60" s="404"/>
      <c r="BO60" s="404"/>
      <c r="BP60" s="404"/>
      <c r="BQ60" s="404"/>
      <c r="BR60" s="404"/>
      <c r="BS60" s="404"/>
      <c r="BT60" s="404"/>
      <c r="BU60" s="404"/>
      <c r="BV60" s="404"/>
      <c r="BW60" s="404"/>
      <c r="BX60" s="404"/>
      <c r="BY60" s="404"/>
      <c r="BZ60" s="404"/>
      <c r="CA60" s="404"/>
    </row>
    <row r="61" spans="33:79">
      <c r="AG61" s="404"/>
      <c r="AH61" s="404"/>
      <c r="AI61" s="404"/>
      <c r="AJ61" s="404"/>
      <c r="AK61" s="404"/>
      <c r="AL61" s="404"/>
      <c r="AM61" s="404"/>
      <c r="AN61" s="404"/>
      <c r="AO61" s="404"/>
      <c r="AP61" s="404"/>
      <c r="AQ61" s="404"/>
      <c r="AR61" s="404"/>
      <c r="AS61" s="404"/>
      <c r="AT61" s="404"/>
      <c r="AU61" s="404"/>
      <c r="AV61" s="404"/>
      <c r="AW61" s="404"/>
      <c r="AX61" s="404"/>
      <c r="AY61" s="404"/>
      <c r="AZ61" s="404"/>
      <c r="BA61" s="404"/>
      <c r="BB61" s="404"/>
      <c r="BC61" s="404"/>
      <c r="BD61" s="404"/>
      <c r="BE61" s="404"/>
      <c r="BF61" s="404"/>
      <c r="BG61" s="404"/>
      <c r="BH61" s="404"/>
      <c r="BI61" s="404"/>
      <c r="BJ61" s="404"/>
      <c r="BK61" s="404"/>
      <c r="BL61" s="404"/>
      <c r="BM61" s="404"/>
      <c r="BN61" s="404"/>
      <c r="BO61" s="404"/>
      <c r="BP61" s="404"/>
      <c r="BQ61" s="404"/>
      <c r="BR61" s="404"/>
      <c r="BS61" s="404"/>
      <c r="BT61" s="404"/>
      <c r="BU61" s="404"/>
      <c r="BV61" s="404"/>
      <c r="BW61" s="404"/>
      <c r="BX61" s="404"/>
      <c r="BY61" s="404"/>
      <c r="BZ61" s="404"/>
      <c r="CA61" s="404"/>
    </row>
  </sheetData>
  <sheetProtection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4">
    <pageSetUpPr fitToPage="1"/>
  </sheetPr>
  <dimension ref="A1:J39"/>
  <sheetViews>
    <sheetView zoomScale="60" zoomScaleNormal="60" workbookViewId="0">
      <selection activeCell="C21" sqref="C21"/>
    </sheetView>
  </sheetViews>
  <sheetFormatPr defaultRowHeight="12.6"/>
  <cols>
    <col min="1" max="1" width="40.7109375" bestFit="1" customWidth="1"/>
    <col min="3" max="3" width="29.42578125" customWidth="1"/>
    <col min="5" max="5" width="14.42578125" customWidth="1"/>
  </cols>
  <sheetData>
    <row r="1" spans="1:10" ht="15.6">
      <c r="A1" s="622" t="s">
        <v>1574</v>
      </c>
      <c r="B1" s="623"/>
      <c r="C1" s="623"/>
      <c r="D1" s="623"/>
      <c r="E1" s="623"/>
      <c r="F1" s="623"/>
      <c r="G1" s="623"/>
      <c r="H1" s="623"/>
      <c r="I1" s="623"/>
      <c r="J1" s="623"/>
    </row>
    <row r="2" spans="1:10" ht="12.95">
      <c r="A2" s="624" t="s">
        <v>1575</v>
      </c>
      <c r="B2" s="625" t="s">
        <v>1354</v>
      </c>
      <c r="C2" s="623"/>
      <c r="D2" s="623"/>
      <c r="E2" s="623" t="s">
        <v>1576</v>
      </c>
      <c r="F2" s="623"/>
      <c r="G2" s="623"/>
      <c r="H2" s="623"/>
      <c r="I2" s="623"/>
      <c r="J2" s="623"/>
    </row>
    <row r="3" spans="1:10" ht="12.95">
      <c r="A3" s="624" t="s">
        <v>1577</v>
      </c>
      <c r="B3" s="626" t="s">
        <v>1355</v>
      </c>
      <c r="C3" s="627"/>
      <c r="D3" s="623"/>
      <c r="E3" s="628"/>
      <c r="F3" s="623"/>
      <c r="G3" s="623"/>
      <c r="H3" s="623"/>
      <c r="I3" s="623"/>
      <c r="J3" s="623"/>
    </row>
    <row r="4" spans="1:10" ht="12.95">
      <c r="A4" s="629"/>
      <c r="B4" s="627"/>
      <c r="C4" s="623"/>
      <c r="D4" s="623"/>
      <c r="E4" s="623"/>
      <c r="F4" s="623"/>
      <c r="G4" s="623"/>
      <c r="H4" s="623"/>
      <c r="I4" s="623"/>
      <c r="J4" s="623"/>
    </row>
    <row r="5" spans="1:10" ht="12.95">
      <c r="A5" s="629"/>
      <c r="B5" s="623"/>
      <c r="C5" s="623"/>
      <c r="D5" s="623"/>
      <c r="E5" s="623"/>
      <c r="F5" s="623"/>
      <c r="G5" s="623"/>
      <c r="H5" s="623"/>
      <c r="I5" s="623"/>
      <c r="J5" s="623"/>
    </row>
    <row r="6" spans="1:10" ht="18">
      <c r="A6" s="814" t="s">
        <v>1578</v>
      </c>
      <c r="B6" s="814"/>
      <c r="C6" s="814"/>
      <c r="D6" s="814"/>
      <c r="E6" s="814"/>
      <c r="F6" s="814"/>
      <c r="G6" s="814"/>
      <c r="H6" s="814"/>
      <c r="I6" s="814"/>
      <c r="J6" s="814"/>
    </row>
    <row r="7" spans="1:10" ht="18">
      <c r="A7" s="814" t="s">
        <v>1579</v>
      </c>
      <c r="B7" s="814"/>
      <c r="C7" s="814"/>
      <c r="D7" s="814"/>
      <c r="E7" s="814"/>
      <c r="F7" s="814"/>
      <c r="G7" s="814"/>
      <c r="H7" s="814"/>
      <c r="I7" s="814"/>
      <c r="J7" s="814"/>
    </row>
    <row r="8" spans="1:10" ht="18">
      <c r="A8" s="814" t="s">
        <v>1580</v>
      </c>
      <c r="B8" s="814"/>
      <c r="C8" s="814"/>
      <c r="D8" s="814"/>
      <c r="E8" s="814"/>
      <c r="F8" s="814"/>
      <c r="G8" s="814"/>
      <c r="H8" s="814"/>
      <c r="I8" s="814"/>
      <c r="J8" s="814"/>
    </row>
    <row r="9" spans="1:10">
      <c r="A9" s="623"/>
      <c r="B9" s="623"/>
      <c r="C9" s="623"/>
      <c r="D9" s="623"/>
      <c r="E9" s="623"/>
      <c r="F9" s="623"/>
      <c r="G9" s="623"/>
      <c r="H9" s="623"/>
      <c r="I9" s="623" t="s">
        <v>1496</v>
      </c>
      <c r="J9" s="623"/>
    </row>
    <row r="10" spans="1:10" ht="18">
      <c r="A10" s="814" t="str">
        <f>+B2</f>
        <v>Tufts Health Public Plan, Inc.</v>
      </c>
      <c r="B10" s="814"/>
      <c r="C10" s="814"/>
      <c r="D10" s="814"/>
      <c r="E10" s="814"/>
      <c r="F10" s="814"/>
      <c r="G10" s="814"/>
      <c r="H10" s="814"/>
      <c r="I10" s="814"/>
      <c r="J10" s="814"/>
    </row>
    <row r="11" spans="1:10" ht="44.25" customHeight="1">
      <c r="A11" s="817" t="str">
        <f>"For the Period Ending " &amp;TEXT(B3,"mm/dd/yy")</f>
        <v>For the Period Ending 01/01/2023 to 12/31/2023</v>
      </c>
      <c r="B11" s="817"/>
      <c r="C11" s="817"/>
      <c r="D11" s="817"/>
      <c r="E11" s="817"/>
      <c r="F11" s="817"/>
      <c r="G11" s="817"/>
      <c r="H11" s="817"/>
      <c r="I11" s="817"/>
      <c r="J11" s="817"/>
    </row>
    <row r="12" spans="1:10" ht="96.75" customHeight="1">
      <c r="A12" s="722"/>
      <c r="B12" s="722"/>
      <c r="C12" s="722"/>
      <c r="D12" s="722"/>
      <c r="E12" s="722"/>
      <c r="F12" s="722"/>
      <c r="G12" s="722"/>
      <c r="H12" s="722"/>
      <c r="I12" s="722"/>
      <c r="J12" s="722"/>
    </row>
    <row r="13" spans="1:10" ht="18">
      <c r="A13" s="814" t="s">
        <v>1581</v>
      </c>
      <c r="B13" s="814"/>
      <c r="C13" s="814" t="s">
        <v>1582</v>
      </c>
      <c r="D13" s="814"/>
      <c r="E13" s="814"/>
      <c r="F13" s="814"/>
      <c r="G13" s="814"/>
      <c r="H13" s="814"/>
      <c r="I13" s="814"/>
      <c r="J13" s="814"/>
    </row>
    <row r="14" spans="1:10" ht="15.6">
      <c r="A14" s="630"/>
      <c r="B14" s="623"/>
      <c r="C14" s="631"/>
      <c r="D14" s="631"/>
      <c r="E14" s="632"/>
      <c r="F14" s="632"/>
      <c r="G14" s="632"/>
      <c r="H14" s="632"/>
      <c r="I14" s="632"/>
      <c r="J14" s="632"/>
    </row>
    <row r="15" spans="1:10" ht="15.6">
      <c r="A15" s="630"/>
      <c r="B15" s="623"/>
      <c r="C15" s="631"/>
      <c r="D15" s="631"/>
      <c r="E15" s="632"/>
      <c r="F15" s="632"/>
      <c r="G15" s="632"/>
      <c r="H15" s="632"/>
      <c r="I15" s="632"/>
      <c r="J15" s="632"/>
    </row>
    <row r="16" spans="1:10">
      <c r="A16" s="630"/>
      <c r="B16" s="623"/>
      <c r="C16" s="632"/>
      <c r="D16" s="632"/>
      <c r="E16" s="632"/>
      <c r="F16" s="632"/>
      <c r="G16" s="632"/>
      <c r="H16" s="632"/>
      <c r="I16" s="632"/>
      <c r="J16" s="632"/>
    </row>
    <row r="17" spans="1:10">
      <c r="A17" s="630"/>
      <c r="B17" s="623"/>
      <c r="C17" s="623"/>
      <c r="D17" s="632"/>
      <c r="E17" s="632"/>
      <c r="F17" s="632"/>
      <c r="G17" s="632"/>
      <c r="H17" s="632"/>
      <c r="I17" s="632"/>
      <c r="J17" s="632"/>
    </row>
    <row r="18" spans="1:10">
      <c r="A18" s="630"/>
      <c r="B18" s="623"/>
      <c r="C18" s="632"/>
      <c r="D18" s="632"/>
      <c r="E18" s="632"/>
      <c r="F18" s="632"/>
      <c r="G18" s="632"/>
      <c r="H18" s="632"/>
      <c r="I18" s="632"/>
      <c r="J18" s="632"/>
    </row>
    <row r="19" spans="1:10">
      <c r="A19" s="630"/>
      <c r="B19" s="623"/>
      <c r="C19" s="623"/>
      <c r="D19" s="623"/>
      <c r="E19" s="623"/>
      <c r="F19" s="623"/>
      <c r="G19" s="623"/>
      <c r="H19" s="623"/>
      <c r="I19" s="623" t="s">
        <v>1496</v>
      </c>
      <c r="J19" s="623"/>
    </row>
    <row r="20" spans="1:10" ht="15.6">
      <c r="A20" s="630"/>
      <c r="B20" s="623"/>
      <c r="C20" s="633"/>
      <c r="D20" s="623"/>
      <c r="E20" s="628"/>
      <c r="F20" s="628"/>
      <c r="G20" s="634"/>
      <c r="H20" s="634"/>
      <c r="I20" s="623"/>
      <c r="J20" s="623"/>
    </row>
    <row r="21" spans="1:10" ht="15.6">
      <c r="A21" s="630"/>
      <c r="B21" s="623"/>
      <c r="C21" s="633"/>
      <c r="D21" s="623"/>
      <c r="E21" s="623"/>
      <c r="F21" s="623"/>
      <c r="G21" s="623"/>
      <c r="H21" s="623"/>
      <c r="I21" s="623"/>
      <c r="J21" s="623"/>
    </row>
    <row r="22" spans="1:10" ht="15.6">
      <c r="A22" s="630"/>
      <c r="B22" s="623"/>
      <c r="C22" s="633"/>
      <c r="D22" s="623"/>
      <c r="E22" s="623"/>
      <c r="F22" s="623"/>
      <c r="G22" s="623"/>
      <c r="H22" s="623"/>
      <c r="I22" s="623"/>
      <c r="J22" s="623"/>
    </row>
    <row r="23" spans="1:10" ht="15.95" thickBot="1">
      <c r="A23" s="630"/>
      <c r="B23" s="17" t="s">
        <v>1583</v>
      </c>
      <c r="C23" s="623"/>
      <c r="D23" s="634"/>
      <c r="E23" s="815" t="s">
        <v>1358</v>
      </c>
      <c r="F23" s="815"/>
      <c r="G23" s="815"/>
      <c r="H23" s="815"/>
      <c r="I23" s="623"/>
      <c r="J23" s="623"/>
    </row>
    <row r="24" spans="1:10" ht="15.6">
      <c r="A24" s="630"/>
      <c r="B24" s="17"/>
      <c r="C24" s="623"/>
      <c r="D24" s="623"/>
      <c r="E24" s="623"/>
      <c r="F24" s="623"/>
      <c r="G24" s="623"/>
      <c r="H24" s="623"/>
      <c r="I24" s="623"/>
      <c r="J24" s="623"/>
    </row>
    <row r="25" spans="1:10" ht="15.95" thickBot="1">
      <c r="A25" s="630"/>
      <c r="B25" s="17" t="s">
        <v>1584</v>
      </c>
      <c r="C25" s="623"/>
      <c r="D25" s="634"/>
      <c r="E25" s="815" t="s">
        <v>1585</v>
      </c>
      <c r="F25" s="815"/>
      <c r="G25" s="815"/>
      <c r="H25" s="815"/>
      <c r="I25" s="623"/>
      <c r="J25" s="623"/>
    </row>
    <row r="26" spans="1:10" ht="15.6">
      <c r="A26" s="630"/>
      <c r="B26" s="17"/>
      <c r="C26" s="623"/>
      <c r="D26" s="623"/>
      <c r="E26" s="623"/>
      <c r="F26" s="623"/>
      <c r="G26" s="623"/>
      <c r="H26" s="623"/>
      <c r="I26" s="623"/>
      <c r="J26" s="623"/>
    </row>
    <row r="27" spans="1:10" ht="15.95" thickBot="1">
      <c r="A27" s="630"/>
      <c r="B27" s="17" t="s">
        <v>1586</v>
      </c>
      <c r="C27" s="623"/>
      <c r="D27" s="634"/>
      <c r="E27" s="815" t="s">
        <v>1587</v>
      </c>
      <c r="F27" s="815"/>
      <c r="G27" s="815"/>
      <c r="H27" s="815"/>
      <c r="I27" s="623"/>
      <c r="J27" s="623"/>
    </row>
    <row r="28" spans="1:10" ht="15.6">
      <c r="A28" s="630"/>
      <c r="B28" s="623"/>
      <c r="C28" s="633"/>
      <c r="D28" s="623"/>
      <c r="E28" s="623"/>
      <c r="F28" s="623"/>
      <c r="G28" s="623"/>
      <c r="H28" s="623"/>
      <c r="I28" s="623"/>
      <c r="J28" s="623"/>
    </row>
    <row r="29" spans="1:10" ht="15.6">
      <c r="A29" s="630"/>
      <c r="B29" s="623"/>
      <c r="C29" s="633"/>
      <c r="D29" s="623"/>
      <c r="E29" s="623"/>
      <c r="F29" s="623"/>
      <c r="G29" s="623"/>
      <c r="H29" s="623"/>
      <c r="I29" s="623"/>
      <c r="J29" s="623"/>
    </row>
    <row r="30" spans="1:10" ht="15.6">
      <c r="A30" s="630"/>
      <c r="B30" s="623"/>
      <c r="C30" s="633"/>
      <c r="D30" s="623"/>
      <c r="E30" s="623"/>
      <c r="F30" s="623"/>
      <c r="G30" s="623"/>
      <c r="H30" s="623"/>
      <c r="I30" s="623"/>
      <c r="J30" s="623"/>
    </row>
    <row r="31" spans="1:10" ht="12.95">
      <c r="A31" s="630"/>
      <c r="B31" s="816" t="s">
        <v>1588</v>
      </c>
      <c r="C31" s="816"/>
      <c r="D31" s="816"/>
      <c r="E31" s="816"/>
      <c r="F31" s="816"/>
      <c r="G31" s="816"/>
      <c r="H31" s="816"/>
      <c r="I31" s="816"/>
      <c r="J31" s="816"/>
    </row>
    <row r="32" spans="1:10" ht="12.95">
      <c r="A32" s="630"/>
      <c r="B32" s="635"/>
      <c r="C32" s="623"/>
      <c r="D32" s="623"/>
      <c r="E32" s="623"/>
      <c r="F32" s="623"/>
      <c r="G32" s="623"/>
      <c r="H32" s="623"/>
      <c r="I32" s="623"/>
      <c r="J32" s="623"/>
    </row>
    <row r="33" spans="1:10">
      <c r="A33" s="630"/>
      <c r="B33" s="623"/>
      <c r="C33" s="623"/>
      <c r="D33" s="623"/>
      <c r="E33" s="623"/>
      <c r="F33" s="623"/>
      <c r="G33" s="623"/>
      <c r="H33" s="623"/>
      <c r="I33" s="623"/>
      <c r="J33" s="623"/>
    </row>
    <row r="34" spans="1:10" ht="12.95" thickBot="1">
      <c r="A34" s="630"/>
      <c r="B34" s="623"/>
      <c r="C34" s="811"/>
      <c r="D34" s="811"/>
      <c r="E34" s="811"/>
      <c r="F34" s="811"/>
      <c r="G34" s="811"/>
      <c r="H34" s="811"/>
      <c r="I34" s="811"/>
      <c r="J34" s="811"/>
    </row>
    <row r="35" spans="1:10">
      <c r="A35" s="630"/>
      <c r="B35" s="623"/>
      <c r="C35" s="630" t="s">
        <v>1589</v>
      </c>
      <c r="D35" s="623"/>
      <c r="E35" s="623"/>
      <c r="F35" s="623"/>
      <c r="G35" s="623"/>
      <c r="H35" s="623"/>
      <c r="I35" s="623"/>
      <c r="J35" s="623" t="s">
        <v>1589</v>
      </c>
    </row>
    <row r="36" spans="1:10">
      <c r="A36" s="630"/>
      <c r="B36" s="623"/>
      <c r="C36" s="623"/>
      <c r="D36" s="623"/>
      <c r="E36" s="623"/>
      <c r="F36" s="623"/>
      <c r="G36" s="623"/>
      <c r="H36" s="623"/>
      <c r="I36" s="623"/>
      <c r="J36" s="623"/>
    </row>
    <row r="37" spans="1:10">
      <c r="A37" s="630"/>
      <c r="B37" s="623"/>
      <c r="C37" s="623"/>
      <c r="D37" s="623"/>
      <c r="E37" s="623"/>
      <c r="F37" s="623"/>
      <c r="G37" s="623"/>
      <c r="H37" s="623"/>
      <c r="I37" s="623"/>
      <c r="J37" s="623"/>
    </row>
    <row r="38" spans="1:10" ht="12.95" thickBot="1">
      <c r="A38" s="630"/>
      <c r="B38" s="623"/>
      <c r="C38" s="812"/>
      <c r="D38" s="813"/>
      <c r="E38" s="813"/>
      <c r="F38" s="813"/>
      <c r="G38" s="813"/>
      <c r="H38" s="811"/>
      <c r="I38" s="811"/>
      <c r="J38" s="811"/>
    </row>
    <row r="39" spans="1:10">
      <c r="A39" s="630"/>
      <c r="B39" s="623"/>
      <c r="C39" s="636" t="s">
        <v>1590</v>
      </c>
      <c r="D39" s="623"/>
      <c r="E39" s="623"/>
      <c r="F39" s="623"/>
      <c r="G39" s="623"/>
      <c r="H39" s="623" t="s">
        <v>1584</v>
      </c>
      <c r="I39" s="623"/>
      <c r="J39" s="623" t="s">
        <v>1589</v>
      </c>
    </row>
  </sheetData>
  <protectedRanges>
    <protectedRange password="CC6C" sqref="C7:E8" name="Schedule 10_Plan Name"/>
  </protectedRanges>
  <mergeCells count="13">
    <mergeCell ref="A6:J6"/>
    <mergeCell ref="A7:J7"/>
    <mergeCell ref="A8:J8"/>
    <mergeCell ref="A10:J10"/>
    <mergeCell ref="A11:J11"/>
    <mergeCell ref="C34:J34"/>
    <mergeCell ref="C38:G38"/>
    <mergeCell ref="H38:J38"/>
    <mergeCell ref="A13:J13"/>
    <mergeCell ref="E23:H23"/>
    <mergeCell ref="E25:H25"/>
    <mergeCell ref="E27:H27"/>
    <mergeCell ref="B31:J31"/>
  </mergeCells>
  <phoneticPr fontId="34" type="noConversion"/>
  <conditionalFormatting sqref="C7:D7">
    <cfRule type="cellIs" dxfId="1" priority="2" stopIfTrue="1" operator="equal">
      <formula>0</formula>
    </cfRule>
  </conditionalFormatting>
  <conditionalFormatting sqref="C8:D8">
    <cfRule type="cellIs" dxfId="0" priority="1" stopIfTrue="1" operator="equal">
      <formula>0</formula>
    </cfRule>
  </conditionalFormatting>
  <pageMargins left="0.75" right="0.75" top="1" bottom="1" header="0.5" footer="0.5"/>
  <pageSetup scale="68" orientation="landscape" r:id="rId1"/>
  <headerFooter alignWithMargins="0">
    <oddFooter>&amp;CPage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130"/>
  <sheetViews>
    <sheetView zoomScale="60" zoomScaleNormal="60" workbookViewId="0">
      <selection activeCell="H62" sqref="H62"/>
    </sheetView>
  </sheetViews>
  <sheetFormatPr defaultColWidth="9.42578125" defaultRowHeight="12.6"/>
  <cols>
    <col min="1" max="1" width="66.42578125" style="119" customWidth="1"/>
    <col min="2" max="5" width="32.5703125" style="119" customWidth="1"/>
    <col min="6" max="16384" width="9.42578125" style="119"/>
  </cols>
  <sheetData>
    <row r="1" spans="1:14" ht="15.6">
      <c r="A1" s="227" t="s">
        <v>1591</v>
      </c>
    </row>
    <row r="5" spans="1:14" ht="12.95">
      <c r="A5" s="221" t="s">
        <v>1592</v>
      </c>
      <c r="B5" s="222"/>
      <c r="C5" s="223" t="s">
        <v>1593</v>
      </c>
      <c r="D5" s="224" t="str">
        <f>'Schedule 2_Balance Sheet'!C2</f>
        <v>Tufts Health Public Plan, Inc.</v>
      </c>
      <c r="E5" s="224"/>
    </row>
    <row r="6" spans="1:14">
      <c r="A6" s="35"/>
      <c r="B6" s="36"/>
      <c r="C6" s="218"/>
      <c r="D6" s="818"/>
      <c r="E6" s="819"/>
    </row>
    <row r="7" spans="1:14" ht="12.95" thickBot="1"/>
    <row r="8" spans="1:14" ht="31.5" customHeight="1" thickTop="1">
      <c r="A8" s="820" t="s">
        <v>1594</v>
      </c>
      <c r="B8" s="821"/>
      <c r="C8" s="821"/>
      <c r="D8" s="821"/>
      <c r="E8" s="822"/>
      <c r="F8" s="225"/>
      <c r="G8" s="225"/>
      <c r="H8" s="225"/>
      <c r="I8" s="225"/>
      <c r="J8" s="225"/>
      <c r="K8" s="225"/>
      <c r="L8" s="225"/>
      <c r="M8" s="225"/>
      <c r="N8" s="225"/>
    </row>
    <row r="9" spans="1:14">
      <c r="A9" s="226"/>
      <c r="B9" s="219"/>
      <c r="C9" s="219"/>
      <c r="D9" s="219"/>
      <c r="E9" s="220"/>
    </row>
    <row r="10" spans="1:14">
      <c r="A10" s="832" t="s">
        <v>1595</v>
      </c>
      <c r="B10" s="823"/>
      <c r="C10" s="824"/>
      <c r="D10" s="824"/>
      <c r="E10" s="825"/>
    </row>
    <row r="11" spans="1:14">
      <c r="A11" s="833"/>
      <c r="B11" s="826"/>
      <c r="C11" s="827"/>
      <c r="D11" s="827"/>
      <c r="E11" s="828"/>
    </row>
    <row r="12" spans="1:14">
      <c r="A12" s="833"/>
      <c r="B12" s="826"/>
      <c r="C12" s="827"/>
      <c r="D12" s="827"/>
      <c r="E12" s="828"/>
    </row>
    <row r="13" spans="1:14">
      <c r="A13" s="833"/>
      <c r="B13" s="826"/>
      <c r="C13" s="827"/>
      <c r="D13" s="827"/>
      <c r="E13" s="828"/>
    </row>
    <row r="14" spans="1:14">
      <c r="A14" s="833"/>
      <c r="B14" s="826"/>
      <c r="C14" s="827"/>
      <c r="D14" s="827"/>
      <c r="E14" s="828"/>
    </row>
    <row r="15" spans="1:14">
      <c r="A15" s="833"/>
      <c r="B15" s="826"/>
      <c r="C15" s="827"/>
      <c r="D15" s="827"/>
      <c r="E15" s="828"/>
    </row>
    <row r="16" spans="1:14">
      <c r="A16" s="833"/>
      <c r="B16" s="826"/>
      <c r="C16" s="827"/>
      <c r="D16" s="827"/>
      <c r="E16" s="828"/>
    </row>
    <row r="17" spans="1:5">
      <c r="A17" s="833"/>
      <c r="B17" s="826"/>
      <c r="C17" s="827"/>
      <c r="D17" s="827"/>
      <c r="E17" s="828"/>
    </row>
    <row r="18" spans="1:5">
      <c r="A18" s="833"/>
      <c r="B18" s="826"/>
      <c r="C18" s="827"/>
      <c r="D18" s="827"/>
      <c r="E18" s="828"/>
    </row>
    <row r="19" spans="1:5">
      <c r="A19" s="833"/>
      <c r="B19" s="826"/>
      <c r="C19" s="827"/>
      <c r="D19" s="827"/>
      <c r="E19" s="828"/>
    </row>
    <row r="20" spans="1:5">
      <c r="A20" s="834"/>
      <c r="B20" s="829"/>
      <c r="C20" s="830"/>
      <c r="D20" s="830"/>
      <c r="E20" s="831"/>
    </row>
    <row r="21" spans="1:5">
      <c r="A21" s="832" t="s">
        <v>1596</v>
      </c>
      <c r="B21" s="823"/>
      <c r="C21" s="824"/>
      <c r="D21" s="824"/>
      <c r="E21" s="825"/>
    </row>
    <row r="22" spans="1:5">
      <c r="A22" s="833"/>
      <c r="B22" s="826"/>
      <c r="C22" s="827"/>
      <c r="D22" s="827"/>
      <c r="E22" s="828"/>
    </row>
    <row r="23" spans="1:5">
      <c r="A23" s="833"/>
      <c r="B23" s="826"/>
      <c r="C23" s="827"/>
      <c r="D23" s="827"/>
      <c r="E23" s="828"/>
    </row>
    <row r="24" spans="1:5">
      <c r="A24" s="833"/>
      <c r="B24" s="826"/>
      <c r="C24" s="827"/>
      <c r="D24" s="827"/>
      <c r="E24" s="828"/>
    </row>
    <row r="25" spans="1:5">
      <c r="A25" s="833"/>
      <c r="B25" s="826"/>
      <c r="C25" s="827"/>
      <c r="D25" s="827"/>
      <c r="E25" s="828"/>
    </row>
    <row r="26" spans="1:5">
      <c r="A26" s="833"/>
      <c r="B26" s="826"/>
      <c r="C26" s="827"/>
      <c r="D26" s="827"/>
      <c r="E26" s="828"/>
    </row>
    <row r="27" spans="1:5">
      <c r="A27" s="833"/>
      <c r="B27" s="826"/>
      <c r="C27" s="827"/>
      <c r="D27" s="827"/>
      <c r="E27" s="828"/>
    </row>
    <row r="28" spans="1:5">
      <c r="A28" s="833"/>
      <c r="B28" s="826"/>
      <c r="C28" s="827"/>
      <c r="D28" s="827"/>
      <c r="E28" s="828"/>
    </row>
    <row r="29" spans="1:5">
      <c r="A29" s="833"/>
      <c r="B29" s="826"/>
      <c r="C29" s="827"/>
      <c r="D29" s="827"/>
      <c r="E29" s="828"/>
    </row>
    <row r="30" spans="1:5">
      <c r="A30" s="833"/>
      <c r="B30" s="826"/>
      <c r="C30" s="827"/>
      <c r="D30" s="827"/>
      <c r="E30" s="828"/>
    </row>
    <row r="31" spans="1:5">
      <c r="A31" s="834"/>
      <c r="B31" s="829"/>
      <c r="C31" s="830"/>
      <c r="D31" s="830"/>
      <c r="E31" s="831"/>
    </row>
    <row r="32" spans="1:5">
      <c r="A32" s="832" t="s">
        <v>1597</v>
      </c>
      <c r="B32" s="823"/>
      <c r="C32" s="824"/>
      <c r="D32" s="824"/>
      <c r="E32" s="825"/>
    </row>
    <row r="33" spans="1:5">
      <c r="A33" s="833"/>
      <c r="B33" s="826"/>
      <c r="C33" s="827"/>
      <c r="D33" s="827"/>
      <c r="E33" s="828"/>
    </row>
    <row r="34" spans="1:5">
      <c r="A34" s="833"/>
      <c r="B34" s="826"/>
      <c r="C34" s="827"/>
      <c r="D34" s="827"/>
      <c r="E34" s="828"/>
    </row>
    <row r="35" spans="1:5">
      <c r="A35" s="833"/>
      <c r="B35" s="826"/>
      <c r="C35" s="827"/>
      <c r="D35" s="827"/>
      <c r="E35" s="828"/>
    </row>
    <row r="36" spans="1:5">
      <c r="A36" s="833"/>
      <c r="B36" s="826"/>
      <c r="C36" s="827"/>
      <c r="D36" s="827"/>
      <c r="E36" s="828"/>
    </row>
    <row r="37" spans="1:5">
      <c r="A37" s="833"/>
      <c r="B37" s="826"/>
      <c r="C37" s="827"/>
      <c r="D37" s="827"/>
      <c r="E37" s="828"/>
    </row>
    <row r="38" spans="1:5">
      <c r="A38" s="833"/>
      <c r="B38" s="826"/>
      <c r="C38" s="827"/>
      <c r="D38" s="827"/>
      <c r="E38" s="828"/>
    </row>
    <row r="39" spans="1:5">
      <c r="A39" s="833"/>
      <c r="B39" s="826"/>
      <c r="C39" s="827"/>
      <c r="D39" s="827"/>
      <c r="E39" s="828"/>
    </row>
    <row r="40" spans="1:5">
      <c r="A40" s="833"/>
      <c r="B40" s="826"/>
      <c r="C40" s="827"/>
      <c r="D40" s="827"/>
      <c r="E40" s="828"/>
    </row>
    <row r="41" spans="1:5">
      <c r="A41" s="833"/>
      <c r="B41" s="826"/>
      <c r="C41" s="827"/>
      <c r="D41" s="827"/>
      <c r="E41" s="828"/>
    </row>
    <row r="42" spans="1:5">
      <c r="A42" s="834"/>
      <c r="B42" s="829"/>
      <c r="C42" s="830"/>
      <c r="D42" s="830"/>
      <c r="E42" s="831"/>
    </row>
    <row r="43" spans="1:5">
      <c r="A43" s="832" t="s">
        <v>1598</v>
      </c>
      <c r="B43" s="823"/>
      <c r="C43" s="824"/>
      <c r="D43" s="824"/>
      <c r="E43" s="825"/>
    </row>
    <row r="44" spans="1:5">
      <c r="A44" s="833"/>
      <c r="B44" s="826"/>
      <c r="C44" s="827"/>
      <c r="D44" s="827"/>
      <c r="E44" s="828"/>
    </row>
    <row r="45" spans="1:5">
      <c r="A45" s="833"/>
      <c r="B45" s="826"/>
      <c r="C45" s="827"/>
      <c r="D45" s="827"/>
      <c r="E45" s="828"/>
    </row>
    <row r="46" spans="1:5">
      <c r="A46" s="833"/>
      <c r="B46" s="826"/>
      <c r="C46" s="827"/>
      <c r="D46" s="827"/>
      <c r="E46" s="828"/>
    </row>
    <row r="47" spans="1:5">
      <c r="A47" s="833"/>
      <c r="B47" s="826"/>
      <c r="C47" s="827"/>
      <c r="D47" s="827"/>
      <c r="E47" s="828"/>
    </row>
    <row r="48" spans="1:5">
      <c r="A48" s="833"/>
      <c r="B48" s="826"/>
      <c r="C48" s="827"/>
      <c r="D48" s="827"/>
      <c r="E48" s="828"/>
    </row>
    <row r="49" spans="1:5">
      <c r="A49" s="833"/>
      <c r="B49" s="826"/>
      <c r="C49" s="827"/>
      <c r="D49" s="827"/>
      <c r="E49" s="828"/>
    </row>
    <row r="50" spans="1:5">
      <c r="A50" s="833"/>
      <c r="B50" s="826"/>
      <c r="C50" s="827"/>
      <c r="D50" s="827"/>
      <c r="E50" s="828"/>
    </row>
    <row r="51" spans="1:5">
      <c r="A51" s="833"/>
      <c r="B51" s="826"/>
      <c r="C51" s="827"/>
      <c r="D51" s="827"/>
      <c r="E51" s="828"/>
    </row>
    <row r="52" spans="1:5">
      <c r="A52" s="833"/>
      <c r="B52" s="826"/>
      <c r="C52" s="827"/>
      <c r="D52" s="827"/>
      <c r="E52" s="828"/>
    </row>
    <row r="53" spans="1:5">
      <c r="A53" s="834"/>
      <c r="B53" s="829"/>
      <c r="C53" s="830"/>
      <c r="D53" s="830"/>
      <c r="E53" s="831"/>
    </row>
    <row r="54" spans="1:5">
      <c r="A54" s="832" t="s">
        <v>1599</v>
      </c>
      <c r="B54" s="823"/>
      <c r="C54" s="824"/>
      <c r="D54" s="824"/>
      <c r="E54" s="825"/>
    </row>
    <row r="55" spans="1:5">
      <c r="A55" s="833"/>
      <c r="B55" s="826"/>
      <c r="C55" s="827"/>
      <c r="D55" s="827"/>
      <c r="E55" s="828"/>
    </row>
    <row r="56" spans="1:5">
      <c r="A56" s="833"/>
      <c r="B56" s="826"/>
      <c r="C56" s="827"/>
      <c r="D56" s="827"/>
      <c r="E56" s="828"/>
    </row>
    <row r="57" spans="1:5">
      <c r="A57" s="833"/>
      <c r="B57" s="826"/>
      <c r="C57" s="827"/>
      <c r="D57" s="827"/>
      <c r="E57" s="828"/>
    </row>
    <row r="58" spans="1:5">
      <c r="A58" s="833"/>
      <c r="B58" s="826"/>
      <c r="C58" s="827"/>
      <c r="D58" s="827"/>
      <c r="E58" s="828"/>
    </row>
    <row r="59" spans="1:5">
      <c r="A59" s="833"/>
      <c r="B59" s="826"/>
      <c r="C59" s="827"/>
      <c r="D59" s="827"/>
      <c r="E59" s="828"/>
    </row>
    <row r="60" spans="1:5">
      <c r="A60" s="833"/>
      <c r="B60" s="826"/>
      <c r="C60" s="827"/>
      <c r="D60" s="827"/>
      <c r="E60" s="828"/>
    </row>
    <row r="61" spans="1:5">
      <c r="A61" s="833"/>
      <c r="B61" s="826"/>
      <c r="C61" s="827"/>
      <c r="D61" s="827"/>
      <c r="E61" s="828"/>
    </row>
    <row r="62" spans="1:5">
      <c r="A62" s="833"/>
      <c r="B62" s="826"/>
      <c r="C62" s="827"/>
      <c r="D62" s="827"/>
      <c r="E62" s="828"/>
    </row>
    <row r="63" spans="1:5">
      <c r="A63" s="833"/>
      <c r="B63" s="826"/>
      <c r="C63" s="827"/>
      <c r="D63" s="827"/>
      <c r="E63" s="828"/>
    </row>
    <row r="64" spans="1:5">
      <c r="A64" s="834"/>
      <c r="B64" s="829"/>
      <c r="C64" s="830"/>
      <c r="D64" s="830"/>
      <c r="E64" s="831"/>
    </row>
    <row r="65" spans="1:5">
      <c r="A65" s="832" t="s">
        <v>1600</v>
      </c>
      <c r="B65" s="823"/>
      <c r="C65" s="824"/>
      <c r="D65" s="824"/>
      <c r="E65" s="825"/>
    </row>
    <row r="66" spans="1:5">
      <c r="A66" s="833"/>
      <c r="B66" s="826"/>
      <c r="C66" s="827"/>
      <c r="D66" s="827"/>
      <c r="E66" s="828"/>
    </row>
    <row r="67" spans="1:5">
      <c r="A67" s="833"/>
      <c r="B67" s="826"/>
      <c r="C67" s="827"/>
      <c r="D67" s="827"/>
      <c r="E67" s="828"/>
    </row>
    <row r="68" spans="1:5">
      <c r="A68" s="833"/>
      <c r="B68" s="826"/>
      <c r="C68" s="827"/>
      <c r="D68" s="827"/>
      <c r="E68" s="828"/>
    </row>
    <row r="69" spans="1:5">
      <c r="A69" s="833"/>
      <c r="B69" s="826"/>
      <c r="C69" s="827"/>
      <c r="D69" s="827"/>
      <c r="E69" s="828"/>
    </row>
    <row r="70" spans="1:5">
      <c r="A70" s="833"/>
      <c r="B70" s="826"/>
      <c r="C70" s="827"/>
      <c r="D70" s="827"/>
      <c r="E70" s="828"/>
    </row>
    <row r="71" spans="1:5">
      <c r="A71" s="833"/>
      <c r="B71" s="826"/>
      <c r="C71" s="827"/>
      <c r="D71" s="827"/>
      <c r="E71" s="828"/>
    </row>
    <row r="72" spans="1:5">
      <c r="A72" s="833"/>
      <c r="B72" s="826"/>
      <c r="C72" s="827"/>
      <c r="D72" s="827"/>
      <c r="E72" s="828"/>
    </row>
    <row r="73" spans="1:5">
      <c r="A73" s="833"/>
      <c r="B73" s="826"/>
      <c r="C73" s="827"/>
      <c r="D73" s="827"/>
      <c r="E73" s="828"/>
    </row>
    <row r="74" spans="1:5">
      <c r="A74" s="833"/>
      <c r="B74" s="826"/>
      <c r="C74" s="827"/>
      <c r="D74" s="827"/>
      <c r="E74" s="828"/>
    </row>
    <row r="75" spans="1:5">
      <c r="A75" s="834"/>
      <c r="B75" s="829"/>
      <c r="C75" s="830"/>
      <c r="D75" s="830"/>
      <c r="E75" s="831"/>
    </row>
    <row r="76" spans="1:5">
      <c r="A76" s="832" t="s">
        <v>1601</v>
      </c>
      <c r="B76" s="823"/>
      <c r="C76" s="824"/>
      <c r="D76" s="824"/>
      <c r="E76" s="825"/>
    </row>
    <row r="77" spans="1:5">
      <c r="A77" s="833"/>
      <c r="B77" s="826"/>
      <c r="C77" s="827"/>
      <c r="D77" s="827"/>
      <c r="E77" s="828"/>
    </row>
    <row r="78" spans="1:5">
      <c r="A78" s="833"/>
      <c r="B78" s="826"/>
      <c r="C78" s="827"/>
      <c r="D78" s="827"/>
      <c r="E78" s="828"/>
    </row>
    <row r="79" spans="1:5">
      <c r="A79" s="833"/>
      <c r="B79" s="826"/>
      <c r="C79" s="827"/>
      <c r="D79" s="827"/>
      <c r="E79" s="828"/>
    </row>
    <row r="80" spans="1:5">
      <c r="A80" s="833"/>
      <c r="B80" s="826"/>
      <c r="C80" s="827"/>
      <c r="D80" s="827"/>
      <c r="E80" s="828"/>
    </row>
    <row r="81" spans="1:5">
      <c r="A81" s="833"/>
      <c r="B81" s="826"/>
      <c r="C81" s="827"/>
      <c r="D81" s="827"/>
      <c r="E81" s="828"/>
    </row>
    <row r="82" spans="1:5">
      <c r="A82" s="833"/>
      <c r="B82" s="826"/>
      <c r="C82" s="827"/>
      <c r="D82" s="827"/>
      <c r="E82" s="828"/>
    </row>
    <row r="83" spans="1:5">
      <c r="A83" s="833"/>
      <c r="B83" s="826"/>
      <c r="C83" s="827"/>
      <c r="D83" s="827"/>
      <c r="E83" s="828"/>
    </row>
    <row r="84" spans="1:5">
      <c r="A84" s="833"/>
      <c r="B84" s="826"/>
      <c r="C84" s="827"/>
      <c r="D84" s="827"/>
      <c r="E84" s="828"/>
    </row>
    <row r="85" spans="1:5">
      <c r="A85" s="833"/>
      <c r="B85" s="826"/>
      <c r="C85" s="827"/>
      <c r="D85" s="827"/>
      <c r="E85" s="828"/>
    </row>
    <row r="86" spans="1:5">
      <c r="A86" s="834"/>
      <c r="B86" s="829"/>
      <c r="C86" s="830"/>
      <c r="D86" s="830"/>
      <c r="E86" s="831"/>
    </row>
    <row r="87" spans="1:5">
      <c r="A87" s="832" t="s">
        <v>1602</v>
      </c>
      <c r="B87" s="823"/>
      <c r="C87" s="824"/>
      <c r="D87" s="824"/>
      <c r="E87" s="825"/>
    </row>
    <row r="88" spans="1:5">
      <c r="A88" s="833"/>
      <c r="B88" s="826"/>
      <c r="C88" s="827"/>
      <c r="D88" s="827"/>
      <c r="E88" s="828"/>
    </row>
    <row r="89" spans="1:5">
      <c r="A89" s="833"/>
      <c r="B89" s="826"/>
      <c r="C89" s="827"/>
      <c r="D89" s="827"/>
      <c r="E89" s="828"/>
    </row>
    <row r="90" spans="1:5">
      <c r="A90" s="833"/>
      <c r="B90" s="826"/>
      <c r="C90" s="827"/>
      <c r="D90" s="827"/>
      <c r="E90" s="828"/>
    </row>
    <row r="91" spans="1:5">
      <c r="A91" s="833"/>
      <c r="B91" s="826"/>
      <c r="C91" s="827"/>
      <c r="D91" s="827"/>
      <c r="E91" s="828"/>
    </row>
    <row r="92" spans="1:5">
      <c r="A92" s="833"/>
      <c r="B92" s="826"/>
      <c r="C92" s="827"/>
      <c r="D92" s="827"/>
      <c r="E92" s="828"/>
    </row>
    <row r="93" spans="1:5">
      <c r="A93" s="833"/>
      <c r="B93" s="826"/>
      <c r="C93" s="827"/>
      <c r="D93" s="827"/>
      <c r="E93" s="828"/>
    </row>
    <row r="94" spans="1:5">
      <c r="A94" s="833"/>
      <c r="B94" s="826"/>
      <c r="C94" s="827"/>
      <c r="D94" s="827"/>
      <c r="E94" s="828"/>
    </row>
    <row r="95" spans="1:5">
      <c r="A95" s="833"/>
      <c r="B95" s="826"/>
      <c r="C95" s="827"/>
      <c r="D95" s="827"/>
      <c r="E95" s="828"/>
    </row>
    <row r="96" spans="1:5">
      <c r="A96" s="833"/>
      <c r="B96" s="826"/>
      <c r="C96" s="827"/>
      <c r="D96" s="827"/>
      <c r="E96" s="828"/>
    </row>
    <row r="97" spans="1:5">
      <c r="A97" s="834"/>
      <c r="B97" s="829"/>
      <c r="C97" s="830"/>
      <c r="D97" s="830"/>
      <c r="E97" s="831"/>
    </row>
    <row r="98" spans="1:5">
      <c r="A98" s="832" t="s">
        <v>1603</v>
      </c>
      <c r="B98" s="823"/>
      <c r="C98" s="824"/>
      <c r="D98" s="824"/>
      <c r="E98" s="825"/>
    </row>
    <row r="99" spans="1:5">
      <c r="A99" s="833"/>
      <c r="B99" s="826"/>
      <c r="C99" s="827"/>
      <c r="D99" s="827"/>
      <c r="E99" s="828"/>
    </row>
    <row r="100" spans="1:5">
      <c r="A100" s="833"/>
      <c r="B100" s="826"/>
      <c r="C100" s="827"/>
      <c r="D100" s="827"/>
      <c r="E100" s="828"/>
    </row>
    <row r="101" spans="1:5">
      <c r="A101" s="833"/>
      <c r="B101" s="826"/>
      <c r="C101" s="827"/>
      <c r="D101" s="827"/>
      <c r="E101" s="828"/>
    </row>
    <row r="102" spans="1:5">
      <c r="A102" s="833"/>
      <c r="B102" s="826"/>
      <c r="C102" s="827"/>
      <c r="D102" s="827"/>
      <c r="E102" s="828"/>
    </row>
    <row r="103" spans="1:5">
      <c r="A103" s="833"/>
      <c r="B103" s="826"/>
      <c r="C103" s="827"/>
      <c r="D103" s="827"/>
      <c r="E103" s="828"/>
    </row>
    <row r="104" spans="1:5">
      <c r="A104" s="833"/>
      <c r="B104" s="826"/>
      <c r="C104" s="827"/>
      <c r="D104" s="827"/>
      <c r="E104" s="828"/>
    </row>
    <row r="105" spans="1:5">
      <c r="A105" s="833"/>
      <c r="B105" s="826"/>
      <c r="C105" s="827"/>
      <c r="D105" s="827"/>
      <c r="E105" s="828"/>
    </row>
    <row r="106" spans="1:5">
      <c r="A106" s="833"/>
      <c r="B106" s="826"/>
      <c r="C106" s="827"/>
      <c r="D106" s="827"/>
      <c r="E106" s="828"/>
    </row>
    <row r="107" spans="1:5">
      <c r="A107" s="833"/>
      <c r="B107" s="826"/>
      <c r="C107" s="827"/>
      <c r="D107" s="827"/>
      <c r="E107" s="828"/>
    </row>
    <row r="108" spans="1:5">
      <c r="A108" s="834"/>
      <c r="B108" s="829"/>
      <c r="C108" s="830"/>
      <c r="D108" s="830"/>
      <c r="E108" s="831"/>
    </row>
    <row r="109" spans="1:5">
      <c r="A109" s="832" t="s">
        <v>1604</v>
      </c>
      <c r="B109" s="823"/>
      <c r="C109" s="824"/>
      <c r="D109" s="824"/>
      <c r="E109" s="825"/>
    </row>
    <row r="110" spans="1:5">
      <c r="A110" s="833"/>
      <c r="B110" s="826"/>
      <c r="C110" s="827"/>
      <c r="D110" s="827"/>
      <c r="E110" s="828"/>
    </row>
    <row r="111" spans="1:5">
      <c r="A111" s="833"/>
      <c r="B111" s="826"/>
      <c r="C111" s="827"/>
      <c r="D111" s="827"/>
      <c r="E111" s="828"/>
    </row>
    <row r="112" spans="1:5">
      <c r="A112" s="833"/>
      <c r="B112" s="826"/>
      <c r="C112" s="827"/>
      <c r="D112" s="827"/>
      <c r="E112" s="828"/>
    </row>
    <row r="113" spans="1:5">
      <c r="A113" s="833"/>
      <c r="B113" s="826"/>
      <c r="C113" s="827"/>
      <c r="D113" s="827"/>
      <c r="E113" s="828"/>
    </row>
    <row r="114" spans="1:5">
      <c r="A114" s="833"/>
      <c r="B114" s="826"/>
      <c r="C114" s="827"/>
      <c r="D114" s="827"/>
      <c r="E114" s="828"/>
    </row>
    <row r="115" spans="1:5">
      <c r="A115" s="833"/>
      <c r="B115" s="826"/>
      <c r="C115" s="827"/>
      <c r="D115" s="827"/>
      <c r="E115" s="828"/>
    </row>
    <row r="116" spans="1:5">
      <c r="A116" s="833"/>
      <c r="B116" s="826"/>
      <c r="C116" s="827"/>
      <c r="D116" s="827"/>
      <c r="E116" s="828"/>
    </row>
    <row r="117" spans="1:5">
      <c r="A117" s="833"/>
      <c r="B117" s="826"/>
      <c r="C117" s="827"/>
      <c r="D117" s="827"/>
      <c r="E117" s="828"/>
    </row>
    <row r="118" spans="1:5">
      <c r="A118" s="833"/>
      <c r="B118" s="826"/>
      <c r="C118" s="827"/>
      <c r="D118" s="827"/>
      <c r="E118" s="828"/>
    </row>
    <row r="119" spans="1:5">
      <c r="A119" s="834"/>
      <c r="B119" s="829"/>
      <c r="C119" s="830"/>
      <c r="D119" s="830"/>
      <c r="E119" s="831"/>
    </row>
    <row r="120" spans="1:5">
      <c r="A120" s="832" t="s">
        <v>1605</v>
      </c>
      <c r="B120" s="823"/>
      <c r="C120" s="824"/>
      <c r="D120" s="824"/>
      <c r="E120" s="825"/>
    </row>
    <row r="121" spans="1:5">
      <c r="A121" s="833"/>
      <c r="B121" s="826"/>
      <c r="C121" s="827"/>
      <c r="D121" s="827"/>
      <c r="E121" s="828"/>
    </row>
    <row r="122" spans="1:5">
      <c r="A122" s="833"/>
      <c r="B122" s="826"/>
      <c r="C122" s="827"/>
      <c r="D122" s="827"/>
      <c r="E122" s="828"/>
    </row>
    <row r="123" spans="1:5">
      <c r="A123" s="833"/>
      <c r="B123" s="826"/>
      <c r="C123" s="827"/>
      <c r="D123" s="827"/>
      <c r="E123" s="828"/>
    </row>
    <row r="124" spans="1:5">
      <c r="A124" s="833"/>
      <c r="B124" s="826"/>
      <c r="C124" s="827"/>
      <c r="D124" s="827"/>
      <c r="E124" s="828"/>
    </row>
    <row r="125" spans="1:5">
      <c r="A125" s="833"/>
      <c r="B125" s="826"/>
      <c r="C125" s="827"/>
      <c r="D125" s="827"/>
      <c r="E125" s="828"/>
    </row>
    <row r="126" spans="1:5">
      <c r="A126" s="833"/>
      <c r="B126" s="826"/>
      <c r="C126" s="827"/>
      <c r="D126" s="827"/>
      <c r="E126" s="828"/>
    </row>
    <row r="127" spans="1:5">
      <c r="A127" s="833"/>
      <c r="B127" s="826"/>
      <c r="C127" s="827"/>
      <c r="D127" s="827"/>
      <c r="E127" s="828"/>
    </row>
    <row r="128" spans="1:5">
      <c r="A128" s="833"/>
      <c r="B128" s="826"/>
      <c r="C128" s="827"/>
      <c r="D128" s="827"/>
      <c r="E128" s="828"/>
    </row>
    <row r="129" spans="1:5">
      <c r="A129" s="833"/>
      <c r="B129" s="826"/>
      <c r="C129" s="827"/>
      <c r="D129" s="827"/>
      <c r="E129" s="828"/>
    </row>
    <row r="130" spans="1:5">
      <c r="A130" s="834"/>
      <c r="B130" s="829"/>
      <c r="C130" s="830"/>
      <c r="D130" s="830"/>
      <c r="E130" s="831"/>
    </row>
  </sheetData>
  <mergeCells count="24">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 ref="D6:E6"/>
    <mergeCell ref="A8:E8"/>
    <mergeCell ref="B10:E20"/>
    <mergeCell ref="A10:A20"/>
    <mergeCell ref="A43:A53"/>
    <mergeCell ref="B43:E53"/>
    <mergeCell ref="A21:A31"/>
    <mergeCell ref="B21:E31"/>
    <mergeCell ref="A32:A42"/>
    <mergeCell ref="B32:E42"/>
  </mergeCells>
  <phoneticPr fontId="9" type="noConversion"/>
  <printOptions horizontalCentered="1"/>
  <pageMargins left="0.75" right="0.75" top="1" bottom="1" header="0.5" footer="0.5"/>
  <pageSetup scale="27"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D14"/>
  <sheetViews>
    <sheetView topLeftCell="A3" zoomScale="60" zoomScaleNormal="60" workbookViewId="0">
      <selection activeCell="D31" sqref="D31"/>
    </sheetView>
  </sheetViews>
  <sheetFormatPr defaultColWidth="8.7109375" defaultRowHeight="14.1"/>
  <cols>
    <col min="1" max="1" width="11.42578125" style="678" customWidth="1"/>
    <col min="2" max="3" width="12.5703125" style="678" customWidth="1"/>
    <col min="4" max="4" width="93.7109375" style="678" customWidth="1"/>
    <col min="5" max="16384" width="8.7109375" style="678"/>
  </cols>
  <sheetData>
    <row r="1" spans="1:4">
      <c r="A1" s="678" t="s">
        <v>1606</v>
      </c>
    </row>
    <row r="2" spans="1:4">
      <c r="A2" s="208"/>
      <c r="B2" s="679"/>
      <c r="C2" s="679"/>
      <c r="D2" s="679"/>
    </row>
    <row r="3" spans="1:4" ht="26.1">
      <c r="A3" s="680" t="s">
        <v>1607</v>
      </c>
      <c r="B3" s="681" t="s">
        <v>1608</v>
      </c>
      <c r="C3" s="681" t="s">
        <v>1609</v>
      </c>
      <c r="D3" s="681" t="s">
        <v>1610</v>
      </c>
    </row>
    <row r="4" spans="1:4">
      <c r="A4" s="109" t="s">
        <v>492</v>
      </c>
      <c r="B4" s="682"/>
      <c r="C4" s="682"/>
      <c r="D4" s="683"/>
    </row>
    <row r="5" spans="1:4" ht="38.1">
      <c r="A5" s="684">
        <v>1.1000000000000001</v>
      </c>
      <c r="B5" s="685">
        <v>44708</v>
      </c>
      <c r="C5" s="686" t="s">
        <v>1611</v>
      </c>
      <c r="D5" s="687" t="s">
        <v>1612</v>
      </c>
    </row>
    <row r="6" spans="1:4">
      <c r="A6" s="957"/>
      <c r="B6" s="958"/>
      <c r="C6" s="959" t="s">
        <v>1595</v>
      </c>
      <c r="D6" s="959" t="s">
        <v>1613</v>
      </c>
    </row>
    <row r="7" spans="1:4" ht="125.45">
      <c r="A7" s="957"/>
      <c r="B7" s="958"/>
      <c r="C7" s="959" t="s">
        <v>1597</v>
      </c>
      <c r="D7" s="960" t="s">
        <v>1614</v>
      </c>
    </row>
    <row r="8" spans="1:4" ht="125.45">
      <c r="A8" s="957"/>
      <c r="B8" s="958"/>
      <c r="C8" s="959" t="s">
        <v>1600</v>
      </c>
      <c r="D8" s="960" t="s">
        <v>1615</v>
      </c>
    </row>
    <row r="9" spans="1:4">
      <c r="A9" s="957"/>
      <c r="B9" s="958"/>
      <c r="C9" s="959" t="s">
        <v>1601</v>
      </c>
      <c r="D9" s="960" t="s">
        <v>1616</v>
      </c>
    </row>
    <row r="10" spans="1:4" ht="25.5">
      <c r="A10" s="957"/>
      <c r="B10" s="958"/>
      <c r="C10" s="959" t="s">
        <v>1602</v>
      </c>
      <c r="D10" s="960" t="s">
        <v>1617</v>
      </c>
    </row>
    <row r="11" spans="1:4">
      <c r="A11" s="957"/>
      <c r="B11" s="958"/>
      <c r="C11" s="959" t="s">
        <v>1604</v>
      </c>
      <c r="D11" s="959" t="s">
        <v>1618</v>
      </c>
    </row>
    <row r="12" spans="1:4">
      <c r="A12" s="961"/>
      <c r="B12" s="962"/>
      <c r="C12" s="963" t="s">
        <v>1605</v>
      </c>
      <c r="D12" s="963" t="s">
        <v>1618</v>
      </c>
    </row>
    <row r="13" spans="1:4" ht="38.1">
      <c r="A13" s="964">
        <v>1.2</v>
      </c>
      <c r="B13" s="965">
        <v>44930</v>
      </c>
      <c r="C13" s="692" t="s">
        <v>1611</v>
      </c>
      <c r="D13" s="696" t="s">
        <v>1619</v>
      </c>
    </row>
    <row r="14" spans="1:4">
      <c r="A14" s="693"/>
      <c r="B14" s="694"/>
      <c r="C14" s="697" t="s">
        <v>1597</v>
      </c>
      <c r="D14" s="695" t="s">
        <v>1620</v>
      </c>
    </row>
  </sheetData>
  <pageMargins left="0.7" right="0.7" top="0.75" bottom="0.75" header="0.3" footer="0.3"/>
  <pageSetup scale="71" orientation="portrait"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28"/>
  <sheetViews>
    <sheetView workbookViewId="0"/>
  </sheetViews>
  <sheetFormatPr defaultRowHeight="12.6"/>
  <cols>
    <col min="4" max="4" width="31.5703125" customWidth="1"/>
    <col min="5" max="5" width="16.42578125" customWidth="1"/>
    <col min="6" max="6" width="13.5703125" bestFit="1" customWidth="1"/>
    <col min="7" max="7" width="12" bestFit="1" customWidth="1"/>
  </cols>
  <sheetData>
    <row r="1" spans="2:5" ht="12.95">
      <c r="B1" s="1" t="s">
        <v>1621</v>
      </c>
      <c r="C1" s="2"/>
      <c r="D1" s="2"/>
      <c r="E1" s="34"/>
    </row>
    <row r="2" spans="2:5">
      <c r="E2" s="3"/>
    </row>
    <row r="3" spans="2:5" ht="12.95">
      <c r="B3" s="4" t="s">
        <v>1622</v>
      </c>
      <c r="C3" s="2"/>
      <c r="D3" s="2"/>
      <c r="E3" s="5">
        <v>1500000</v>
      </c>
    </row>
    <row r="7" spans="2:5" ht="12.95">
      <c r="B7" s="4" t="s">
        <v>1623</v>
      </c>
      <c r="C7" s="2"/>
      <c r="D7" s="6"/>
      <c r="E7" s="2"/>
    </row>
    <row r="9" spans="2:5" ht="12.95">
      <c r="B9" s="7" t="s">
        <v>1624</v>
      </c>
      <c r="C9" s="119"/>
      <c r="D9" s="119"/>
    </row>
    <row r="10" spans="2:5">
      <c r="B10" s="119"/>
      <c r="C10" s="119"/>
      <c r="D10" s="119"/>
    </row>
    <row r="11" spans="2:5">
      <c r="B11" s="119" t="s">
        <v>1625</v>
      </c>
      <c r="C11" s="119"/>
      <c r="D11" s="3">
        <v>310</v>
      </c>
    </row>
    <row r="12" spans="2:5">
      <c r="B12" s="119" t="s">
        <v>1626</v>
      </c>
      <c r="C12" s="119"/>
      <c r="D12" s="966">
        <v>134408.60215053763</v>
      </c>
    </row>
    <row r="13" spans="2:5">
      <c r="B13" s="119"/>
      <c r="C13" s="119"/>
      <c r="D13" s="119"/>
    </row>
    <row r="14" spans="2:5">
      <c r="B14" s="119" t="s">
        <v>1627</v>
      </c>
      <c r="C14" s="119"/>
      <c r="D14" s="119"/>
      <c r="E14" s="3">
        <f>D11*D12</f>
        <v>41666666.666666664</v>
      </c>
    </row>
    <row r="15" spans="2:5">
      <c r="B15" s="119"/>
      <c r="C15" s="119"/>
      <c r="D15" s="119"/>
    </row>
    <row r="16" spans="2:5">
      <c r="B16" s="119" t="s">
        <v>1628</v>
      </c>
      <c r="C16" s="119"/>
      <c r="D16" s="119"/>
      <c r="E16" s="3">
        <f>E14*1.5</f>
        <v>62500000</v>
      </c>
    </row>
    <row r="18" spans="1:256" ht="13.5" thickBot="1">
      <c r="A18" s="8"/>
      <c r="B18" s="119" t="s">
        <v>1629</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5" thickTop="1">
      <c r="A19" s="8"/>
      <c r="B19" s="119"/>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ht="12.95">
      <c r="A20" s="8"/>
      <c r="B20" s="119" t="s">
        <v>1630</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ht="12.95">
      <c r="A21" s="8"/>
      <c r="B21" s="119"/>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5" thickBot="1">
      <c r="A22" s="8"/>
      <c r="B22" s="4" t="s">
        <v>1631</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5" thickTop="1">
      <c r="A23" s="8"/>
      <c r="B23" s="119"/>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ht="12.95">
      <c r="B25" s="14" t="s">
        <v>1632</v>
      </c>
    </row>
    <row r="26" spans="1:256">
      <c r="B26" s="119" t="s">
        <v>1633</v>
      </c>
    </row>
    <row r="27" spans="1:256">
      <c r="B27" s="119" t="s">
        <v>1634</v>
      </c>
    </row>
    <row r="28" spans="1:256">
      <c r="B28" s="119" t="s">
        <v>1635</v>
      </c>
    </row>
  </sheetData>
  <phoneticPr fontId="9" type="noConversion"/>
  <pageMargins left="0.7" right="0.7" top="0.75" bottom="0.75" header="0.3" footer="0.3"/>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
  <sheetViews>
    <sheetView zoomScale="60" zoomScaleNormal="60" workbookViewId="0">
      <selection activeCell="H32" sqref="H32"/>
    </sheetView>
  </sheetViews>
  <sheetFormatPr defaultColWidth="9.42578125" defaultRowHeight="12.6"/>
  <cols>
    <col min="1" max="1" width="3.42578125" customWidth="1"/>
    <col min="2" max="2" width="14.42578125" style="119" customWidth="1"/>
    <col min="3" max="3" width="14.42578125" style="119" bestFit="1" customWidth="1"/>
    <col min="4" max="4" width="116.42578125" style="119" customWidth="1"/>
    <col min="5" max="16384" width="9.42578125" style="119"/>
  </cols>
  <sheetData>
    <row r="1" spans="2:4" ht="15.95" thickBot="1">
      <c r="B1" s="555" t="s">
        <v>463</v>
      </c>
      <c r="C1" s="556"/>
      <c r="D1" s="557"/>
    </row>
    <row r="2" spans="2:4" ht="12.95">
      <c r="B2" s="884" t="s">
        <v>464</v>
      </c>
      <c r="C2" s="885" t="s">
        <v>465</v>
      </c>
      <c r="D2" s="886" t="s">
        <v>466</v>
      </c>
    </row>
    <row r="3" spans="2:4" ht="26.1">
      <c r="B3" s="558" t="s">
        <v>467</v>
      </c>
      <c r="C3" s="559" t="s">
        <v>468</v>
      </c>
      <c r="D3" s="560" t="s">
        <v>469</v>
      </c>
    </row>
    <row r="4" spans="2:4" ht="65.099999999999994">
      <c r="B4" s="558" t="s">
        <v>470</v>
      </c>
      <c r="C4" s="559" t="s">
        <v>471</v>
      </c>
      <c r="D4" s="560" t="s">
        <v>472</v>
      </c>
    </row>
    <row r="5" spans="2:4" ht="65.099999999999994">
      <c r="B5" s="558" t="s">
        <v>473</v>
      </c>
      <c r="C5" s="559" t="s">
        <v>474</v>
      </c>
      <c r="D5" s="560" t="s">
        <v>475</v>
      </c>
    </row>
    <row r="6" spans="2:4" ht="39">
      <c r="B6" s="558" t="s">
        <v>476</v>
      </c>
      <c r="C6" s="559" t="s">
        <v>477</v>
      </c>
      <c r="D6" s="560" t="s">
        <v>478</v>
      </c>
    </row>
    <row r="7" spans="2:4" ht="50.1">
      <c r="B7" s="558" t="s">
        <v>479</v>
      </c>
      <c r="C7" s="559" t="s">
        <v>480</v>
      </c>
      <c r="D7" s="560" t="s">
        <v>481</v>
      </c>
    </row>
    <row r="8" spans="2:4" ht="50.1">
      <c r="B8" s="561" t="s">
        <v>482</v>
      </c>
      <c r="C8" s="562" t="s">
        <v>483</v>
      </c>
      <c r="D8" s="563" t="s">
        <v>484</v>
      </c>
    </row>
    <row r="9" spans="2:4" ht="26.45" thickBot="1">
      <c r="B9" s="564" t="s">
        <v>485</v>
      </c>
      <c r="C9" s="565" t="s">
        <v>486</v>
      </c>
      <c r="D9" s="566" t="s">
        <v>487</v>
      </c>
    </row>
  </sheetData>
  <sheetProtection formatColumns="0" formatRows="0"/>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7"/>
  <sheetViews>
    <sheetView topLeftCell="A24" zoomScale="90" zoomScaleNormal="90" workbookViewId="0">
      <selection activeCell="D31" sqref="D31"/>
    </sheetView>
  </sheetViews>
  <sheetFormatPr defaultColWidth="9.42578125" defaultRowHeight="12.6"/>
  <cols>
    <col min="1" max="1" width="12.5703125" style="107" customWidth="1"/>
    <col min="2" max="2" width="39.42578125" style="86" bestFit="1" customWidth="1"/>
    <col min="3" max="3" width="39.42578125" style="86" customWidth="1"/>
    <col min="4" max="4" width="105" style="86" customWidth="1"/>
    <col min="5" max="16384" width="9.42578125" style="86"/>
  </cols>
  <sheetData>
    <row r="1" spans="1:4" ht="15.6">
      <c r="A1" s="207" t="s">
        <v>436</v>
      </c>
      <c r="B1" s="119"/>
      <c r="C1" s="119"/>
    </row>
    <row r="2" spans="1:4" ht="12.95">
      <c r="A2" s="208"/>
      <c r="B2" s="108"/>
      <c r="C2" s="725" t="s">
        <v>488</v>
      </c>
      <c r="D2" s="108"/>
    </row>
    <row r="3" spans="1:4" s="99" customFormat="1" ht="12.95">
      <c r="A3" s="109" t="s">
        <v>489</v>
      </c>
      <c r="B3" s="110" t="s">
        <v>490</v>
      </c>
      <c r="C3" s="726"/>
      <c r="D3" s="113" t="s">
        <v>491</v>
      </c>
    </row>
    <row r="4" spans="1:4" s="100" customFormat="1" ht="12.95">
      <c r="A4" s="111" t="s">
        <v>492</v>
      </c>
      <c r="B4" s="112"/>
      <c r="C4" s="727"/>
      <c r="D4" s="114"/>
    </row>
    <row r="5" spans="1:4" ht="12.95">
      <c r="A5" s="153"/>
      <c r="B5" s="101" t="s">
        <v>493</v>
      </c>
      <c r="C5" s="101"/>
      <c r="D5" s="101"/>
    </row>
    <row r="6" spans="1:4" ht="12.95">
      <c r="A6" s="154"/>
      <c r="B6" s="102" t="s">
        <v>494</v>
      </c>
      <c r="C6" s="102"/>
      <c r="D6" s="102"/>
    </row>
    <row r="7" spans="1:4" ht="50.1">
      <c r="A7" s="103">
        <v>1</v>
      </c>
      <c r="B7" s="104" t="s">
        <v>219</v>
      </c>
      <c r="C7" s="104" t="s">
        <v>445</v>
      </c>
      <c r="D7" s="638" t="s">
        <v>495</v>
      </c>
    </row>
    <row r="8" spans="1:4">
      <c r="A8" s="105">
        <v>2</v>
      </c>
      <c r="B8" s="106" t="s">
        <v>437</v>
      </c>
      <c r="C8" s="106" t="s">
        <v>445</v>
      </c>
      <c r="D8" s="638" t="s">
        <v>496</v>
      </c>
    </row>
    <row r="9" spans="1:4" ht="37.5">
      <c r="A9" s="103">
        <v>3</v>
      </c>
      <c r="B9" s="104" t="s">
        <v>222</v>
      </c>
      <c r="C9" s="104" t="s">
        <v>447</v>
      </c>
      <c r="D9" s="638" t="s">
        <v>497</v>
      </c>
    </row>
    <row r="10" spans="1:4" ht="24.95">
      <c r="A10" s="105">
        <v>4</v>
      </c>
      <c r="B10" s="106" t="s">
        <v>223</v>
      </c>
      <c r="C10" s="106" t="s">
        <v>224</v>
      </c>
      <c r="D10" s="638" t="s">
        <v>498</v>
      </c>
    </row>
    <row r="11" spans="1:4" ht="88.5">
      <c r="A11" s="103">
        <v>5</v>
      </c>
      <c r="B11" s="104" t="s">
        <v>224</v>
      </c>
      <c r="C11" s="104" t="s">
        <v>224</v>
      </c>
      <c r="D11" s="638" t="s">
        <v>499</v>
      </c>
    </row>
    <row r="12" spans="1:4" ht="24.95">
      <c r="A12" s="103">
        <v>6</v>
      </c>
      <c r="B12" s="104" t="s">
        <v>225</v>
      </c>
      <c r="C12" s="104" t="s">
        <v>224</v>
      </c>
      <c r="D12" s="638" t="s">
        <v>500</v>
      </c>
    </row>
    <row r="13" spans="1:4" ht="87.6">
      <c r="A13" s="105">
        <v>7</v>
      </c>
      <c r="B13" s="106" t="s">
        <v>226</v>
      </c>
      <c r="C13" s="106" t="s">
        <v>226</v>
      </c>
      <c r="D13" s="638" t="s">
        <v>501</v>
      </c>
    </row>
    <row r="14" spans="1:4" ht="24.95">
      <c r="A14" s="103">
        <v>8</v>
      </c>
      <c r="B14" s="104" t="s">
        <v>227</v>
      </c>
      <c r="C14" s="104" t="s">
        <v>224</v>
      </c>
      <c r="D14" s="638" t="s">
        <v>502</v>
      </c>
    </row>
    <row r="15" spans="1:4" ht="24.95">
      <c r="A15" s="501">
        <v>9</v>
      </c>
      <c r="B15" s="502" t="s">
        <v>228</v>
      </c>
      <c r="C15" s="502" t="s">
        <v>448</v>
      </c>
      <c r="D15" s="639" t="s">
        <v>503</v>
      </c>
    </row>
    <row r="16" spans="1:4" ht="150">
      <c r="A16" s="501" t="s">
        <v>504</v>
      </c>
      <c r="B16" s="502" t="s">
        <v>230</v>
      </c>
      <c r="C16" s="502" t="s">
        <v>448</v>
      </c>
      <c r="D16" s="639" t="s">
        <v>505</v>
      </c>
    </row>
    <row r="17" spans="1:4" ht="150">
      <c r="A17" s="503" t="s">
        <v>506</v>
      </c>
      <c r="B17" s="504" t="s">
        <v>233</v>
      </c>
      <c r="C17" s="504" t="s">
        <v>507</v>
      </c>
      <c r="D17" s="639" t="s">
        <v>508</v>
      </c>
    </row>
    <row r="18" spans="1:4" ht="150">
      <c r="A18" s="503" t="s">
        <v>509</v>
      </c>
      <c r="B18" s="504" t="s">
        <v>236</v>
      </c>
      <c r="C18" s="504" t="s">
        <v>448</v>
      </c>
      <c r="D18" s="639" t="s">
        <v>510</v>
      </c>
    </row>
    <row r="19" spans="1:4" ht="150">
      <c r="A19" s="503" t="s">
        <v>511</v>
      </c>
      <c r="B19" s="504" t="s">
        <v>238</v>
      </c>
      <c r="C19" s="504" t="s">
        <v>507</v>
      </c>
      <c r="D19" s="639" t="s">
        <v>512</v>
      </c>
    </row>
    <row r="20" spans="1:4" ht="37.5">
      <c r="A20" s="501">
        <v>12</v>
      </c>
      <c r="B20" s="104" t="s">
        <v>239</v>
      </c>
      <c r="C20" s="104" t="s">
        <v>447</v>
      </c>
      <c r="D20" s="638" t="s">
        <v>513</v>
      </c>
    </row>
    <row r="21" spans="1:4" ht="113.1">
      <c r="A21" s="503">
        <v>13</v>
      </c>
      <c r="B21" s="106" t="s">
        <v>240</v>
      </c>
      <c r="C21" s="106" t="s">
        <v>446</v>
      </c>
      <c r="D21" s="638" t="s">
        <v>514</v>
      </c>
    </row>
    <row r="22" spans="1:4" ht="24.95">
      <c r="A22" s="501">
        <v>14</v>
      </c>
      <c r="B22" s="106" t="s">
        <v>241</v>
      </c>
      <c r="C22" s="106" t="s">
        <v>224</v>
      </c>
      <c r="D22" s="640" t="s">
        <v>515</v>
      </c>
    </row>
    <row r="23" spans="1:4" ht="37.5">
      <c r="A23" s="501">
        <v>15</v>
      </c>
      <c r="B23" s="106" t="s">
        <v>242</v>
      </c>
      <c r="C23" s="106" t="s">
        <v>224</v>
      </c>
      <c r="D23" s="640" t="s">
        <v>516</v>
      </c>
    </row>
    <row r="24" spans="1:4" ht="87.6">
      <c r="A24" s="501">
        <v>16</v>
      </c>
      <c r="B24" s="106" t="s">
        <v>243</v>
      </c>
      <c r="C24" s="106" t="s">
        <v>224</v>
      </c>
      <c r="D24" s="640" t="s">
        <v>517</v>
      </c>
    </row>
    <row r="25" spans="1:4" ht="50.1">
      <c r="A25" s="501">
        <v>17</v>
      </c>
      <c r="B25" s="106" t="s">
        <v>244</v>
      </c>
      <c r="C25" s="106" t="s">
        <v>224</v>
      </c>
      <c r="D25" s="640" t="s">
        <v>518</v>
      </c>
    </row>
    <row r="26" spans="1:4" ht="37.5">
      <c r="A26" s="501">
        <v>18</v>
      </c>
      <c r="B26" s="106" t="s">
        <v>245</v>
      </c>
      <c r="C26" s="106" t="s">
        <v>224</v>
      </c>
      <c r="D26" s="640" t="s">
        <v>519</v>
      </c>
    </row>
    <row r="27" spans="1:4" ht="87.6">
      <c r="A27" s="501">
        <v>19</v>
      </c>
      <c r="B27" s="106" t="s">
        <v>246</v>
      </c>
      <c r="C27" s="106" t="s">
        <v>224</v>
      </c>
      <c r="D27" s="640" t="s">
        <v>520</v>
      </c>
    </row>
    <row r="28" spans="1:4">
      <c r="A28" s="501">
        <v>20</v>
      </c>
      <c r="B28" s="104" t="s">
        <v>247</v>
      </c>
      <c r="C28" s="104" t="s">
        <v>224</v>
      </c>
      <c r="D28" s="543" t="s">
        <v>521</v>
      </c>
    </row>
    <row r="29" spans="1:4" ht="50.1">
      <c r="A29" s="503">
        <v>21</v>
      </c>
      <c r="B29" s="106" t="s">
        <v>248</v>
      </c>
      <c r="C29" s="106" t="s">
        <v>224</v>
      </c>
      <c r="D29" s="638" t="s">
        <v>522</v>
      </c>
    </row>
    <row r="30" spans="1:4" ht="37.5">
      <c r="A30" s="501">
        <v>22</v>
      </c>
      <c r="B30" s="104" t="s">
        <v>249</v>
      </c>
      <c r="C30" s="104" t="s">
        <v>447</v>
      </c>
      <c r="D30" s="638" t="s">
        <v>523</v>
      </c>
    </row>
    <row r="31" spans="1:4" ht="24.95">
      <c r="A31" s="503">
        <v>23</v>
      </c>
      <c r="B31" s="106" t="s">
        <v>524</v>
      </c>
      <c r="C31" s="106" t="s">
        <v>224</v>
      </c>
      <c r="D31" s="638" t="s">
        <v>525</v>
      </c>
    </row>
    <row r="32" spans="1:4">
      <c r="A32" s="887">
        <v>24</v>
      </c>
      <c r="B32" s="888" t="s">
        <v>442</v>
      </c>
      <c r="C32" s="888" t="s">
        <v>224</v>
      </c>
      <c r="D32" s="870" t="s">
        <v>526</v>
      </c>
    </row>
    <row r="33" spans="1:4">
      <c r="A33" s="887">
        <v>25</v>
      </c>
      <c r="B33" s="888" t="s">
        <v>252</v>
      </c>
      <c r="C33" s="888" t="s">
        <v>224</v>
      </c>
      <c r="D33" s="889" t="s">
        <v>527</v>
      </c>
    </row>
    <row r="42" spans="1:4">
      <c r="A42" s="86"/>
    </row>
    <row r="69" spans="1:1">
      <c r="A69" s="86"/>
    </row>
    <row r="131" spans="1:1">
      <c r="A131" s="86"/>
    </row>
    <row r="149" spans="1:1">
      <c r="A149" s="86"/>
    </row>
    <row r="187" spans="1:1">
      <c r="A187" s="86"/>
    </row>
  </sheetData>
  <sheetProtection formatColumns="0" formatRows="0"/>
  <mergeCells count="1">
    <mergeCell ref="C2:C4"/>
  </mergeCells>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zoomScale="80" zoomScaleNormal="80" workbookViewId="0">
      <selection activeCell="F44" sqref="F44"/>
    </sheetView>
  </sheetViews>
  <sheetFormatPr defaultColWidth="8.5703125" defaultRowHeight="12.6"/>
  <cols>
    <col min="1" max="1" width="56.5703125" style="168" customWidth="1"/>
    <col min="2" max="2" width="24.5703125" style="168" customWidth="1"/>
    <col min="3" max="3" width="26" style="168" customWidth="1"/>
    <col min="4" max="4" width="27.42578125" style="168" customWidth="1"/>
    <col min="5" max="5" width="21.42578125" style="168" customWidth="1"/>
    <col min="6" max="6" width="16.42578125" style="168" customWidth="1"/>
    <col min="7" max="7" width="13.42578125" style="481" customWidth="1"/>
    <col min="8" max="16384" width="8.5703125" style="168"/>
  </cols>
  <sheetData>
    <row r="1" spans="1:8" ht="22.5">
      <c r="A1" s="471" t="s">
        <v>528</v>
      </c>
      <c r="B1"/>
      <c r="C1"/>
      <c r="D1"/>
      <c r="E1"/>
      <c r="F1"/>
      <c r="G1" s="486"/>
      <c r="H1"/>
    </row>
    <row r="2" spans="1:8" ht="84" customHeight="1">
      <c r="A2" s="735" t="s">
        <v>529</v>
      </c>
      <c r="B2" s="735"/>
      <c r="C2" s="735"/>
      <c r="D2" s="735"/>
      <c r="E2" s="735"/>
      <c r="F2" s="735"/>
      <c r="G2" s="735"/>
      <c r="H2"/>
    </row>
    <row r="3" spans="1:8" ht="30.95" customHeight="1">
      <c r="A3" s="734" t="s">
        <v>530</v>
      </c>
      <c r="B3" s="734"/>
      <c r="C3" s="734"/>
      <c r="D3" s="734"/>
      <c r="E3" s="734"/>
      <c r="F3" s="734"/>
      <c r="G3" s="486"/>
      <c r="H3"/>
    </row>
    <row r="4" spans="1:8" ht="15" customHeight="1">
      <c r="A4" s="479" t="s">
        <v>531</v>
      </c>
      <c r="B4"/>
      <c r="C4"/>
      <c r="D4"/>
      <c r="E4"/>
      <c r="F4"/>
      <c r="G4" s="486"/>
      <c r="H4"/>
    </row>
    <row r="5" spans="1:8" ht="14.1">
      <c r="A5" s="479" t="s">
        <v>532</v>
      </c>
      <c r="B5"/>
      <c r="C5"/>
      <c r="D5"/>
      <c r="E5"/>
      <c r="F5"/>
      <c r="G5" s="486"/>
      <c r="H5"/>
    </row>
    <row r="6" spans="1:8" ht="29.1" customHeight="1">
      <c r="A6" s="736" t="s">
        <v>533</v>
      </c>
      <c r="B6" s="736"/>
      <c r="C6" s="736"/>
      <c r="D6" s="736"/>
      <c r="E6" s="736"/>
      <c r="F6" s="736"/>
      <c r="G6" s="736"/>
      <c r="H6"/>
    </row>
    <row r="7" spans="1:8" ht="14.45" thickBot="1">
      <c r="A7" s="479"/>
      <c r="B7"/>
      <c r="C7"/>
      <c r="D7"/>
      <c r="E7"/>
      <c r="F7"/>
      <c r="G7" s="486"/>
      <c r="H7"/>
    </row>
    <row r="8" spans="1:8" ht="39.6" thickBot="1">
      <c r="A8" s="641" t="s">
        <v>534</v>
      </c>
      <c r="B8" s="642" t="s">
        <v>535</v>
      </c>
      <c r="C8" s="642" t="s">
        <v>536</v>
      </c>
      <c r="D8" s="642" t="s">
        <v>461</v>
      </c>
      <c r="E8" s="642" t="s">
        <v>537</v>
      </c>
      <c r="F8" s="643" t="s">
        <v>538</v>
      </c>
      <c r="G8" s="643" t="s">
        <v>539</v>
      </c>
    </row>
    <row r="9" spans="1:8" ht="26.1" thickBot="1">
      <c r="A9" s="714" t="s">
        <v>244</v>
      </c>
      <c r="B9" s="644"/>
      <c r="C9" s="644" t="s">
        <v>540</v>
      </c>
      <c r="D9" s="645"/>
      <c r="E9" s="646"/>
      <c r="F9" s="646" t="s">
        <v>541</v>
      </c>
      <c r="G9" s="647">
        <v>17</v>
      </c>
    </row>
    <row r="10" spans="1:8" ht="25.5" thickBot="1">
      <c r="A10" s="714" t="s">
        <v>542</v>
      </c>
      <c r="B10" s="644"/>
      <c r="C10" s="644" t="s">
        <v>540</v>
      </c>
      <c r="D10" s="646"/>
      <c r="E10" s="646"/>
      <c r="F10" s="646" t="s">
        <v>543</v>
      </c>
      <c r="G10" s="647">
        <v>16</v>
      </c>
    </row>
    <row r="11" spans="1:8" ht="12.95" thickBot="1">
      <c r="A11" s="714" t="s">
        <v>544</v>
      </c>
      <c r="B11" s="644" t="s">
        <v>540</v>
      </c>
      <c r="C11" s="644"/>
      <c r="D11" s="646"/>
      <c r="E11" s="646"/>
      <c r="F11" s="646" t="s">
        <v>545</v>
      </c>
      <c r="G11" s="647">
        <v>20</v>
      </c>
    </row>
    <row r="12" spans="1:8" ht="38.1" thickBot="1">
      <c r="A12" s="714" t="s">
        <v>546</v>
      </c>
      <c r="B12" s="644" t="s">
        <v>540</v>
      </c>
      <c r="C12" s="644"/>
      <c r="D12" s="648" t="s">
        <v>547</v>
      </c>
      <c r="E12" s="649"/>
      <c r="F12" s="650" t="s">
        <v>548</v>
      </c>
      <c r="G12" s="647">
        <v>3</v>
      </c>
    </row>
    <row r="13" spans="1:8" ht="12.95" thickBot="1">
      <c r="A13" s="714" t="s">
        <v>549</v>
      </c>
      <c r="B13" s="644" t="s">
        <v>540</v>
      </c>
      <c r="C13" s="644"/>
      <c r="D13" s="646"/>
      <c r="E13" s="646"/>
      <c r="F13" s="646" t="s">
        <v>550</v>
      </c>
      <c r="G13" s="647">
        <v>5</v>
      </c>
    </row>
    <row r="14" spans="1:8" ht="12.95" thickBot="1">
      <c r="A14" s="714" t="s">
        <v>551</v>
      </c>
      <c r="B14" s="644" t="s">
        <v>540</v>
      </c>
      <c r="C14" s="644"/>
      <c r="D14" s="646"/>
      <c r="E14" s="646"/>
      <c r="F14" s="646" t="s">
        <v>552</v>
      </c>
      <c r="G14" s="647">
        <v>5</v>
      </c>
    </row>
    <row r="15" spans="1:8" ht="50.1">
      <c r="A15" s="732" t="s">
        <v>553</v>
      </c>
      <c r="B15" s="732" t="s">
        <v>540</v>
      </c>
      <c r="C15" s="730"/>
      <c r="D15" s="732"/>
      <c r="E15" s="732"/>
      <c r="F15" s="651" t="s">
        <v>554</v>
      </c>
      <c r="G15" s="728">
        <v>2</v>
      </c>
    </row>
    <row r="16" spans="1:8" ht="79.7" customHeight="1" thickBot="1">
      <c r="A16" s="733"/>
      <c r="B16" s="733"/>
      <c r="C16" s="731"/>
      <c r="D16" s="733"/>
      <c r="E16" s="733"/>
      <c r="F16" s="646" t="s">
        <v>555</v>
      </c>
      <c r="G16" s="729"/>
    </row>
    <row r="17" spans="1:7" ht="61.35" customHeight="1">
      <c r="A17" s="730" t="s">
        <v>556</v>
      </c>
      <c r="B17" s="732" t="s">
        <v>540</v>
      </c>
      <c r="C17" s="732"/>
      <c r="D17" s="730"/>
      <c r="E17" s="730"/>
      <c r="F17" s="651" t="s">
        <v>557</v>
      </c>
      <c r="G17" s="728">
        <v>4</v>
      </c>
    </row>
    <row r="18" spans="1:7" ht="63" thickBot="1">
      <c r="A18" s="731"/>
      <c r="B18" s="733"/>
      <c r="C18" s="733"/>
      <c r="D18" s="731"/>
      <c r="E18" s="731"/>
      <c r="F18" s="646" t="s">
        <v>558</v>
      </c>
      <c r="G18" s="729"/>
    </row>
    <row r="19" spans="1:7" ht="102.95" customHeight="1" thickBot="1">
      <c r="A19" s="714" t="s">
        <v>559</v>
      </c>
      <c r="B19" s="644"/>
      <c r="C19" s="644" t="s">
        <v>540</v>
      </c>
      <c r="D19" s="646" t="s">
        <v>560</v>
      </c>
      <c r="E19" s="646"/>
      <c r="F19" s="646"/>
      <c r="G19" s="647"/>
    </row>
    <row r="20" spans="1:7" ht="87.95" thickBot="1">
      <c r="A20" s="714" t="s">
        <v>561</v>
      </c>
      <c r="B20" s="644" t="s">
        <v>540</v>
      </c>
      <c r="C20" s="644"/>
      <c r="D20" s="652" t="s">
        <v>562</v>
      </c>
      <c r="E20" s="646"/>
      <c r="F20" s="646" t="s">
        <v>563</v>
      </c>
      <c r="G20" s="647">
        <v>5</v>
      </c>
    </row>
    <row r="21" spans="1:7" ht="66.95" customHeight="1" thickBot="1">
      <c r="A21" s="714" t="s">
        <v>564</v>
      </c>
      <c r="B21" s="644" t="s">
        <v>540</v>
      </c>
      <c r="C21" s="644"/>
      <c r="D21" s="646"/>
      <c r="E21" s="646"/>
      <c r="F21" s="646" t="s">
        <v>565</v>
      </c>
      <c r="G21" s="647">
        <v>12</v>
      </c>
    </row>
    <row r="22" spans="1:7" ht="63" thickBot="1">
      <c r="A22" s="653" t="s">
        <v>566</v>
      </c>
      <c r="B22" s="644"/>
      <c r="C22" s="644"/>
      <c r="D22" s="646" t="s">
        <v>567</v>
      </c>
      <c r="E22" s="644"/>
      <c r="F22" s="646"/>
      <c r="G22" s="647">
        <v>19</v>
      </c>
    </row>
    <row r="23" spans="1:7" ht="12.95" thickBot="1">
      <c r="A23" s="714" t="s">
        <v>568</v>
      </c>
      <c r="B23" s="644"/>
      <c r="C23" s="644" t="s">
        <v>540</v>
      </c>
      <c r="D23" s="644"/>
      <c r="E23" s="644"/>
      <c r="F23" s="646" t="s">
        <v>569</v>
      </c>
      <c r="G23" s="647">
        <v>19</v>
      </c>
    </row>
    <row r="24" spans="1:7" ht="12.95" thickBot="1">
      <c r="A24" s="714" t="s">
        <v>570</v>
      </c>
      <c r="B24" s="644"/>
      <c r="C24" s="644" t="s">
        <v>540</v>
      </c>
      <c r="D24" s="644"/>
      <c r="E24" s="654"/>
      <c r="F24" s="646" t="s">
        <v>571</v>
      </c>
      <c r="G24" s="647">
        <v>19</v>
      </c>
    </row>
    <row r="25" spans="1:7" ht="12.95" thickBot="1">
      <c r="A25" s="714" t="s">
        <v>572</v>
      </c>
      <c r="B25" s="644"/>
      <c r="C25" s="644" t="s">
        <v>540</v>
      </c>
      <c r="D25" s="644"/>
      <c r="E25" s="654"/>
      <c r="F25" s="646" t="s">
        <v>573</v>
      </c>
      <c r="G25" s="647">
        <v>19</v>
      </c>
    </row>
    <row r="26" spans="1:7" ht="38.1" thickBot="1">
      <c r="A26" s="714" t="s">
        <v>574</v>
      </c>
      <c r="B26" s="644"/>
      <c r="C26" s="644" t="s">
        <v>540</v>
      </c>
      <c r="D26" s="644"/>
      <c r="E26" s="646" t="s">
        <v>575</v>
      </c>
      <c r="F26" s="646" t="s">
        <v>576</v>
      </c>
      <c r="G26" s="647">
        <v>19</v>
      </c>
    </row>
    <row r="27" spans="1:7" ht="12.95" thickBot="1">
      <c r="A27" s="714" t="s">
        <v>577</v>
      </c>
      <c r="B27" s="644"/>
      <c r="C27" s="644" t="s">
        <v>540</v>
      </c>
      <c r="D27" s="644"/>
      <c r="E27" s="644"/>
      <c r="F27" s="646" t="s">
        <v>578</v>
      </c>
      <c r="G27" s="647">
        <v>19</v>
      </c>
    </row>
    <row r="28" spans="1:7" ht="12.95" thickBot="1">
      <c r="A28" s="714" t="s">
        <v>579</v>
      </c>
      <c r="B28" s="644"/>
      <c r="C28" s="644" t="s">
        <v>540</v>
      </c>
      <c r="D28" s="644" t="s">
        <v>580</v>
      </c>
      <c r="E28" s="644"/>
      <c r="F28" s="646" t="s">
        <v>581</v>
      </c>
      <c r="G28" s="647">
        <v>17</v>
      </c>
    </row>
    <row r="29" spans="1:7" ht="12.95" thickBot="1">
      <c r="A29" s="714" t="s">
        <v>582</v>
      </c>
      <c r="B29" s="644"/>
      <c r="C29" s="644"/>
      <c r="D29" s="644"/>
      <c r="E29" s="644"/>
      <c r="F29" s="646" t="s">
        <v>583</v>
      </c>
      <c r="G29" s="647">
        <v>19</v>
      </c>
    </row>
    <row r="30" spans="1:7" ht="25.5" thickBot="1">
      <c r="A30" s="714" t="s">
        <v>584</v>
      </c>
      <c r="B30" s="644"/>
      <c r="C30" s="644" t="s">
        <v>540</v>
      </c>
      <c r="D30" s="655" t="s">
        <v>585</v>
      </c>
      <c r="E30" s="656" t="s">
        <v>586</v>
      </c>
      <c r="F30" s="650" t="s">
        <v>587</v>
      </c>
      <c r="G30" s="647">
        <v>19</v>
      </c>
    </row>
    <row r="31" spans="1:7" ht="12.95" thickBot="1">
      <c r="A31" s="714" t="s">
        <v>588</v>
      </c>
      <c r="B31" s="644"/>
      <c r="C31" s="644" t="s">
        <v>540</v>
      </c>
      <c r="D31" s="644"/>
      <c r="E31" s="644"/>
      <c r="F31" s="646" t="s">
        <v>589</v>
      </c>
      <c r="G31" s="647">
        <v>19</v>
      </c>
    </row>
    <row r="32" spans="1:7" ht="13.35" customHeight="1" thickBot="1">
      <c r="A32" s="714" t="s">
        <v>590</v>
      </c>
      <c r="B32" s="644"/>
      <c r="C32" s="644" t="s">
        <v>540</v>
      </c>
      <c r="D32" s="644"/>
      <c r="E32" s="644"/>
      <c r="F32" s="646" t="s">
        <v>591</v>
      </c>
      <c r="G32" s="647">
        <v>19</v>
      </c>
    </row>
    <row r="33" spans="1:7" ht="12.95" thickBot="1">
      <c r="A33" s="714" t="s">
        <v>592</v>
      </c>
      <c r="B33" s="644"/>
      <c r="C33" s="644" t="s">
        <v>540</v>
      </c>
      <c r="D33" s="644"/>
      <c r="E33" s="644"/>
      <c r="F33" s="646" t="s">
        <v>593</v>
      </c>
      <c r="G33" s="647">
        <v>19</v>
      </c>
    </row>
    <row r="34" spans="1:7" ht="13.35" customHeight="1" thickBot="1">
      <c r="A34" s="714" t="s">
        <v>594</v>
      </c>
      <c r="B34" s="644"/>
      <c r="C34" s="644"/>
      <c r="D34" s="644"/>
      <c r="E34" s="657"/>
      <c r="F34" s="646" t="s">
        <v>595</v>
      </c>
      <c r="G34" s="647">
        <v>19</v>
      </c>
    </row>
    <row r="35" spans="1:7" ht="12.95" thickBot="1">
      <c r="A35" s="714" t="s">
        <v>596</v>
      </c>
      <c r="B35" s="644"/>
      <c r="C35" s="644" t="s">
        <v>540</v>
      </c>
      <c r="D35" s="644"/>
      <c r="E35" s="644"/>
      <c r="F35" s="646" t="s">
        <v>597</v>
      </c>
      <c r="G35" s="647">
        <v>18</v>
      </c>
    </row>
    <row r="36" spans="1:7" ht="12.95" thickBot="1">
      <c r="A36" s="714" t="s">
        <v>598</v>
      </c>
      <c r="B36" s="644"/>
      <c r="C36" s="644" t="s">
        <v>540</v>
      </c>
      <c r="D36" s="644"/>
      <c r="E36" s="644"/>
      <c r="F36" s="646" t="s">
        <v>599</v>
      </c>
      <c r="G36" s="647">
        <v>19</v>
      </c>
    </row>
    <row r="37" spans="1:7" ht="50.45" thickBot="1">
      <c r="A37" s="714" t="s">
        <v>600</v>
      </c>
      <c r="B37" s="644"/>
      <c r="C37" s="644" t="s">
        <v>540</v>
      </c>
      <c r="D37" s="658" t="s">
        <v>601</v>
      </c>
      <c r="E37" s="644"/>
      <c r="F37" s="646" t="s">
        <v>602</v>
      </c>
      <c r="G37" s="647">
        <v>19</v>
      </c>
    </row>
    <row r="38" spans="1:7" ht="12.95" thickBot="1">
      <c r="A38" s="714" t="s">
        <v>603</v>
      </c>
      <c r="B38" s="644"/>
      <c r="C38" s="644" t="s">
        <v>540</v>
      </c>
      <c r="D38" s="644"/>
      <c r="E38" s="644"/>
      <c r="F38" s="646" t="s">
        <v>604</v>
      </c>
      <c r="G38" s="647">
        <v>19</v>
      </c>
    </row>
    <row r="39" spans="1:7" ht="51.95" thickBot="1">
      <c r="A39" s="714" t="s">
        <v>605</v>
      </c>
      <c r="B39" s="644"/>
      <c r="C39" s="644" t="s">
        <v>540</v>
      </c>
      <c r="D39" s="646" t="s">
        <v>606</v>
      </c>
      <c r="E39" s="646"/>
      <c r="F39" s="646" t="s">
        <v>607</v>
      </c>
      <c r="G39" s="647">
        <v>14</v>
      </c>
    </row>
    <row r="40" spans="1:7" ht="75.599999999999994" thickBot="1">
      <c r="A40" s="714" t="s">
        <v>608</v>
      </c>
      <c r="B40" s="644"/>
      <c r="C40" s="644" t="s">
        <v>540</v>
      </c>
      <c r="D40" s="646"/>
      <c r="E40" s="646"/>
      <c r="F40" s="646" t="s">
        <v>609</v>
      </c>
      <c r="G40" s="647">
        <v>15</v>
      </c>
    </row>
    <row r="41" spans="1:7" ht="38.1" thickBot="1">
      <c r="A41" s="714" t="s">
        <v>610</v>
      </c>
      <c r="B41" s="644"/>
      <c r="C41" s="644" t="s">
        <v>540</v>
      </c>
      <c r="D41" s="644"/>
      <c r="E41" s="644"/>
      <c r="F41" s="646" t="s">
        <v>611</v>
      </c>
      <c r="G41" s="647">
        <v>19</v>
      </c>
    </row>
    <row r="42" spans="1:7" ht="50.45" thickBot="1">
      <c r="A42" s="714" t="s">
        <v>612</v>
      </c>
      <c r="B42" s="644"/>
      <c r="C42" s="644" t="s">
        <v>540</v>
      </c>
      <c r="D42" s="658" t="s">
        <v>613</v>
      </c>
      <c r="E42" s="644"/>
      <c r="F42" s="646" t="s">
        <v>614</v>
      </c>
      <c r="G42" s="647">
        <v>15</v>
      </c>
    </row>
    <row r="43" spans="1:7" ht="12.95" thickBot="1">
      <c r="A43" s="714" t="s">
        <v>615</v>
      </c>
      <c r="B43" s="644"/>
      <c r="C43" s="644" t="s">
        <v>540</v>
      </c>
      <c r="D43" s="646"/>
      <c r="E43" s="657"/>
      <c r="F43" s="646" t="s">
        <v>616</v>
      </c>
      <c r="G43" s="647">
        <v>19</v>
      </c>
    </row>
    <row r="44" spans="1:7" ht="12.95" thickBot="1">
      <c r="A44" s="714" t="s">
        <v>245</v>
      </c>
      <c r="B44" s="644"/>
      <c r="C44" s="644" t="s">
        <v>540</v>
      </c>
      <c r="D44" s="646"/>
      <c r="E44" s="646"/>
      <c r="F44" s="646" t="s">
        <v>617</v>
      </c>
      <c r="G44" s="647">
        <v>18</v>
      </c>
    </row>
    <row r="45" spans="1:7" ht="12.95" thickBot="1">
      <c r="A45" s="714" t="s">
        <v>618</v>
      </c>
      <c r="B45" s="644"/>
      <c r="C45" s="644" t="s">
        <v>540</v>
      </c>
      <c r="D45" s="646"/>
      <c r="E45" s="646"/>
      <c r="F45" s="646" t="s">
        <v>619</v>
      </c>
      <c r="G45" s="647">
        <v>7</v>
      </c>
    </row>
    <row r="46" spans="1:7" ht="13.5" thickBot="1">
      <c r="A46" s="653" t="s">
        <v>620</v>
      </c>
      <c r="B46" s="659"/>
      <c r="C46" s="659"/>
      <c r="D46" s="646"/>
      <c r="E46" s="646"/>
      <c r="F46" s="646"/>
      <c r="G46" s="647"/>
    </row>
    <row r="47" spans="1:7" ht="38.1" thickBot="1">
      <c r="A47" s="714" t="s">
        <v>621</v>
      </c>
      <c r="B47" s="644" t="s">
        <v>540</v>
      </c>
      <c r="C47" s="646"/>
      <c r="D47" s="646" t="s">
        <v>622</v>
      </c>
      <c r="E47" s="646"/>
      <c r="F47" s="646" t="s">
        <v>623</v>
      </c>
      <c r="G47" s="647">
        <v>21</v>
      </c>
    </row>
    <row r="48" spans="1:7" ht="13.35" customHeight="1" thickBot="1">
      <c r="A48" s="714" t="s">
        <v>624</v>
      </c>
      <c r="B48" s="659"/>
      <c r="C48" s="644" t="s">
        <v>540</v>
      </c>
      <c r="D48" s="659"/>
      <c r="E48" s="659"/>
      <c r="F48" s="646" t="s">
        <v>625</v>
      </c>
      <c r="G48" s="647">
        <v>21</v>
      </c>
    </row>
    <row r="49" spans="1:7" ht="100.5" thickBot="1">
      <c r="A49" s="714" t="s">
        <v>626</v>
      </c>
      <c r="B49" s="644"/>
      <c r="C49" s="644" t="s">
        <v>540</v>
      </c>
      <c r="D49" s="646" t="s">
        <v>627</v>
      </c>
      <c r="E49" s="646"/>
      <c r="F49" s="646" t="s">
        <v>628</v>
      </c>
      <c r="G49" s="647">
        <v>23</v>
      </c>
    </row>
    <row r="50" spans="1:7" ht="63" thickBot="1">
      <c r="A50" s="714" t="s">
        <v>629</v>
      </c>
      <c r="B50" s="644"/>
      <c r="C50" s="644" t="s">
        <v>540</v>
      </c>
      <c r="D50" s="646"/>
      <c r="E50" s="646"/>
      <c r="F50" s="646" t="s">
        <v>630</v>
      </c>
      <c r="G50" s="647">
        <v>25</v>
      </c>
    </row>
    <row r="51" spans="1:7" ht="13.5" thickBot="1">
      <c r="A51" s="653" t="s">
        <v>631</v>
      </c>
      <c r="B51" s="644"/>
      <c r="C51" s="644"/>
      <c r="D51" s="644"/>
      <c r="E51" s="644"/>
      <c r="F51" s="646"/>
      <c r="G51" s="647"/>
    </row>
    <row r="52" spans="1:7" ht="13.5" thickBot="1">
      <c r="A52" s="714" t="s">
        <v>632</v>
      </c>
      <c r="B52" s="644"/>
      <c r="C52" s="644"/>
      <c r="D52" s="713" t="s">
        <v>633</v>
      </c>
      <c r="E52" s="713"/>
      <c r="F52" s="713"/>
      <c r="G52" s="660"/>
    </row>
    <row r="53" spans="1:7" ht="113.1" thickBot="1">
      <c r="A53" s="714" t="s">
        <v>634</v>
      </c>
      <c r="B53" s="644"/>
      <c r="C53" s="644" t="s">
        <v>540</v>
      </c>
      <c r="D53" s="646" t="s">
        <v>635</v>
      </c>
      <c r="E53" s="661"/>
      <c r="F53" s="662" t="s">
        <v>636</v>
      </c>
      <c r="G53" s="647">
        <v>21</v>
      </c>
    </row>
    <row r="54" spans="1:7" ht="150.6" thickBot="1">
      <c r="A54" s="663" t="s">
        <v>246</v>
      </c>
      <c r="B54" s="644"/>
      <c r="C54" s="644" t="s">
        <v>540</v>
      </c>
      <c r="D54" s="646" t="s">
        <v>637</v>
      </c>
      <c r="E54" s="646"/>
      <c r="F54" s="646" t="s">
        <v>638</v>
      </c>
      <c r="G54" s="647">
        <v>19</v>
      </c>
    </row>
    <row r="55" spans="1:7" ht="126.6" thickBot="1">
      <c r="A55" s="714" t="s">
        <v>242</v>
      </c>
      <c r="B55" s="644" t="s">
        <v>540</v>
      </c>
      <c r="C55" s="661"/>
      <c r="D55" s="646" t="s">
        <v>639</v>
      </c>
      <c r="E55" s="646"/>
      <c r="F55" s="646" t="s">
        <v>640</v>
      </c>
      <c r="G55" s="647">
        <v>15</v>
      </c>
    </row>
    <row r="56" spans="1:7" ht="108.6" customHeight="1" thickBot="1">
      <c r="A56" s="714" t="s">
        <v>641</v>
      </c>
      <c r="B56" s="659"/>
      <c r="C56" s="644" t="s">
        <v>540</v>
      </c>
      <c r="D56" s="659"/>
      <c r="E56" s="659"/>
      <c r="F56" s="646" t="s">
        <v>642</v>
      </c>
      <c r="G56" s="647">
        <v>15</v>
      </c>
    </row>
    <row r="57" spans="1:7" ht="88.5" thickBot="1">
      <c r="A57" s="714" t="s">
        <v>249</v>
      </c>
      <c r="B57" s="644" t="s">
        <v>540</v>
      </c>
      <c r="C57" s="644"/>
      <c r="D57" s="646"/>
      <c r="E57" s="646"/>
      <c r="F57" s="646" t="s">
        <v>643</v>
      </c>
      <c r="G57" s="647">
        <v>22</v>
      </c>
    </row>
    <row r="58" spans="1:7" ht="50.1">
      <c r="A58" s="739" t="s">
        <v>644</v>
      </c>
      <c r="B58" s="740"/>
      <c r="C58" s="740"/>
      <c r="D58" s="741"/>
      <c r="E58" s="730"/>
      <c r="F58" s="651" t="s">
        <v>645</v>
      </c>
      <c r="G58" s="728">
        <v>1</v>
      </c>
    </row>
    <row r="59" spans="1:7" ht="25.5" thickBot="1">
      <c r="A59" s="742"/>
      <c r="B59" s="743"/>
      <c r="C59" s="743"/>
      <c r="D59" s="744"/>
      <c r="E59" s="731"/>
      <c r="F59" s="646" t="s">
        <v>646</v>
      </c>
      <c r="G59" s="729"/>
    </row>
    <row r="60" spans="1:7" ht="12.95" thickBot="1">
      <c r="A60" s="714" t="s">
        <v>647</v>
      </c>
      <c r="B60" s="644" t="s">
        <v>540</v>
      </c>
      <c r="C60" s="644"/>
      <c r="D60" s="646"/>
      <c r="E60" s="646"/>
      <c r="F60" s="646" t="s">
        <v>648</v>
      </c>
      <c r="G60" s="647">
        <v>1</v>
      </c>
    </row>
    <row r="61" spans="1:7" ht="12.95" thickBot="1">
      <c r="A61" s="714" t="s">
        <v>649</v>
      </c>
      <c r="B61" s="644" t="s">
        <v>540</v>
      </c>
      <c r="C61" s="644"/>
      <c r="D61" s="646"/>
      <c r="E61" s="646"/>
      <c r="F61" s="646" t="s">
        <v>648</v>
      </c>
      <c r="G61" s="647">
        <v>1</v>
      </c>
    </row>
    <row r="62" spans="1:7" ht="12.95" thickBot="1">
      <c r="A62" s="714" t="s">
        <v>650</v>
      </c>
      <c r="B62" s="644" t="s">
        <v>540</v>
      </c>
      <c r="C62" s="644"/>
      <c r="D62" s="646"/>
      <c r="E62" s="646"/>
      <c r="F62" s="646" t="s">
        <v>648</v>
      </c>
      <c r="G62" s="647">
        <v>2</v>
      </c>
    </row>
    <row r="63" spans="1:7" ht="12.95" thickBot="1">
      <c r="A63" s="714" t="s">
        <v>651</v>
      </c>
      <c r="B63" s="644" t="s">
        <v>540</v>
      </c>
      <c r="C63" s="644"/>
      <c r="D63" s="646"/>
      <c r="E63" s="646"/>
      <c r="F63" s="646" t="s">
        <v>648</v>
      </c>
      <c r="G63" s="647">
        <v>1</v>
      </c>
    </row>
    <row r="64" spans="1:7" ht="12.95" thickBot="1">
      <c r="A64" s="714" t="s">
        <v>652</v>
      </c>
      <c r="B64" s="644"/>
      <c r="C64" s="644" t="s">
        <v>540</v>
      </c>
      <c r="D64" s="646"/>
      <c r="E64" s="646"/>
      <c r="F64" s="646" t="s">
        <v>653</v>
      </c>
      <c r="G64" s="647">
        <v>4</v>
      </c>
    </row>
    <row r="65" spans="1:7" ht="12.95" thickBot="1">
      <c r="A65" s="714" t="s">
        <v>654</v>
      </c>
      <c r="B65" s="644" t="s">
        <v>540</v>
      </c>
      <c r="C65" s="644"/>
      <c r="D65" s="646"/>
      <c r="E65" s="646"/>
      <c r="F65" s="646" t="s">
        <v>565</v>
      </c>
      <c r="G65" s="647">
        <v>12</v>
      </c>
    </row>
    <row r="66" spans="1:7" ht="12.95" thickBot="1">
      <c r="A66" s="714" t="s">
        <v>655</v>
      </c>
      <c r="B66" s="644" t="s">
        <v>540</v>
      </c>
      <c r="C66" s="644"/>
      <c r="D66" s="646"/>
      <c r="E66" s="646"/>
      <c r="F66" s="646" t="s">
        <v>653</v>
      </c>
      <c r="G66" s="647">
        <v>5</v>
      </c>
    </row>
    <row r="67" spans="1:7" ht="12.95" thickBot="1">
      <c r="A67" s="714" t="s">
        <v>656</v>
      </c>
      <c r="B67" s="644" t="s">
        <v>540</v>
      </c>
      <c r="C67" s="644"/>
      <c r="D67" s="646"/>
      <c r="E67" s="646"/>
      <c r="F67" s="646" t="s">
        <v>653</v>
      </c>
      <c r="G67" s="647">
        <v>5</v>
      </c>
    </row>
    <row r="68" spans="1:7" ht="51.6" thickBot="1">
      <c r="A68" s="714" t="s">
        <v>657</v>
      </c>
      <c r="B68" s="644" t="s">
        <v>540</v>
      </c>
      <c r="C68" s="644"/>
      <c r="D68" s="646"/>
      <c r="E68" s="646" t="s">
        <v>658</v>
      </c>
      <c r="F68" s="646" t="s">
        <v>659</v>
      </c>
      <c r="G68" s="647">
        <v>21</v>
      </c>
    </row>
    <row r="69" spans="1:7" ht="75.599999999999994" thickBot="1">
      <c r="A69" s="714" t="s">
        <v>660</v>
      </c>
      <c r="B69" s="644" t="s">
        <v>540</v>
      </c>
      <c r="C69" s="644"/>
      <c r="D69" s="646"/>
      <c r="E69" s="664" t="s">
        <v>661</v>
      </c>
      <c r="F69" s="646" t="s">
        <v>662</v>
      </c>
      <c r="G69" s="647">
        <v>3</v>
      </c>
    </row>
    <row r="70" spans="1:7" ht="100.5" thickBot="1">
      <c r="A70" s="714" t="s">
        <v>663</v>
      </c>
      <c r="B70" s="644" t="s">
        <v>540</v>
      </c>
      <c r="C70" s="644"/>
      <c r="D70" s="649" t="s">
        <v>664</v>
      </c>
      <c r="E70" s="664" t="s">
        <v>661</v>
      </c>
      <c r="F70" s="646" t="s">
        <v>665</v>
      </c>
      <c r="G70" s="647">
        <v>21</v>
      </c>
    </row>
    <row r="71" spans="1:7" ht="12.95" thickBot="1">
      <c r="A71" s="714" t="s">
        <v>666</v>
      </c>
      <c r="B71" s="644"/>
      <c r="C71" s="644" t="s">
        <v>540</v>
      </c>
      <c r="D71" s="646"/>
      <c r="E71" s="646"/>
      <c r="F71" s="646" t="s">
        <v>576</v>
      </c>
      <c r="G71" s="647">
        <v>25</v>
      </c>
    </row>
    <row r="72" spans="1:7" ht="50.45" thickBot="1">
      <c r="A72" s="714" t="s">
        <v>667</v>
      </c>
      <c r="B72" s="644" t="s">
        <v>540</v>
      </c>
      <c r="C72" s="644"/>
      <c r="D72" s="649" t="s">
        <v>668</v>
      </c>
      <c r="E72" s="651"/>
      <c r="F72" s="651" t="s">
        <v>669</v>
      </c>
      <c r="G72" s="647" t="s">
        <v>670</v>
      </c>
    </row>
    <row r="73" spans="1:7" ht="100.5" thickBot="1">
      <c r="A73" s="714" t="s">
        <v>671</v>
      </c>
      <c r="B73" s="644" t="s">
        <v>540</v>
      </c>
      <c r="C73" s="644"/>
      <c r="D73" s="658" t="s">
        <v>672</v>
      </c>
      <c r="E73" s="665"/>
      <c r="F73" s="666" t="s">
        <v>673</v>
      </c>
      <c r="G73" s="647">
        <v>5</v>
      </c>
    </row>
    <row r="74" spans="1:7" ht="125.45" thickBot="1">
      <c r="A74" s="714" t="s">
        <v>674</v>
      </c>
      <c r="B74" s="644" t="s">
        <v>540</v>
      </c>
      <c r="C74" s="644" t="s">
        <v>540</v>
      </c>
      <c r="D74" s="646" t="s">
        <v>675</v>
      </c>
      <c r="E74" s="667"/>
      <c r="F74" s="646" t="s">
        <v>676</v>
      </c>
      <c r="G74" s="647">
        <v>5</v>
      </c>
    </row>
    <row r="75" spans="1:7" ht="13.35" customHeight="1" thickBot="1">
      <c r="A75" s="714" t="s">
        <v>677</v>
      </c>
      <c r="B75" s="644" t="s">
        <v>540</v>
      </c>
      <c r="C75" s="644"/>
      <c r="D75" s="646"/>
      <c r="E75" s="664" t="s">
        <v>661</v>
      </c>
      <c r="F75" s="646" t="s">
        <v>678</v>
      </c>
      <c r="G75" s="647">
        <v>21</v>
      </c>
    </row>
    <row r="76" spans="1:7" ht="25.5" thickBot="1">
      <c r="A76" s="714" t="s">
        <v>679</v>
      </c>
      <c r="B76" s="644" t="s">
        <v>540</v>
      </c>
      <c r="C76" s="644"/>
      <c r="D76" s="668" t="s">
        <v>680</v>
      </c>
      <c r="E76" s="651"/>
      <c r="F76" s="651" t="s">
        <v>681</v>
      </c>
      <c r="G76" s="647">
        <v>12</v>
      </c>
    </row>
    <row r="77" spans="1:7" ht="113.1" thickBot="1">
      <c r="A77" s="714" t="s">
        <v>682</v>
      </c>
      <c r="B77" s="644" t="s">
        <v>540</v>
      </c>
      <c r="C77" s="644"/>
      <c r="D77" s="658" t="s">
        <v>683</v>
      </c>
      <c r="E77" s="665"/>
      <c r="F77" s="666" t="s">
        <v>684</v>
      </c>
      <c r="G77" s="647">
        <v>3</v>
      </c>
    </row>
    <row r="78" spans="1:7" ht="139.35" customHeight="1" thickBot="1">
      <c r="A78" s="653" t="s">
        <v>685</v>
      </c>
      <c r="B78" s="644"/>
      <c r="C78" s="644"/>
      <c r="D78" s="644"/>
      <c r="E78" s="669"/>
      <c r="F78" s="669"/>
      <c r="G78" s="647"/>
    </row>
    <row r="79" spans="1:7" ht="125.45" thickBot="1">
      <c r="A79" s="714" t="s">
        <v>686</v>
      </c>
      <c r="B79" s="644" t="s">
        <v>540</v>
      </c>
      <c r="C79" s="644"/>
      <c r="D79" s="646" t="s">
        <v>687</v>
      </c>
      <c r="E79" s="646"/>
      <c r="F79" s="646" t="s">
        <v>688</v>
      </c>
      <c r="G79" s="647">
        <v>13</v>
      </c>
    </row>
    <row r="80" spans="1:7" ht="12.6" customHeight="1">
      <c r="A80" s="730" t="s">
        <v>689</v>
      </c>
      <c r="B80" s="732"/>
      <c r="C80" s="732" t="s">
        <v>540</v>
      </c>
      <c r="D80" s="730" t="s">
        <v>690</v>
      </c>
      <c r="E80" s="730"/>
      <c r="F80" s="730" t="s">
        <v>691</v>
      </c>
      <c r="G80" s="728">
        <v>13</v>
      </c>
    </row>
    <row r="81" spans="1:7" ht="13.35" customHeight="1" thickBot="1">
      <c r="A81" s="731"/>
      <c r="B81" s="733"/>
      <c r="C81" s="733"/>
      <c r="D81" s="731"/>
      <c r="E81" s="731"/>
      <c r="F81" s="731"/>
      <c r="G81" s="729"/>
    </row>
    <row r="82" spans="1:7" ht="87.95" thickBot="1">
      <c r="A82" s="714" t="s">
        <v>692</v>
      </c>
      <c r="B82" s="644" t="s">
        <v>540</v>
      </c>
      <c r="C82" s="644"/>
      <c r="D82" s="646"/>
      <c r="E82" s="646"/>
      <c r="F82" s="646" t="s">
        <v>693</v>
      </c>
      <c r="G82" s="647">
        <v>5</v>
      </c>
    </row>
    <row r="83" spans="1:7" ht="12.95" thickBot="1">
      <c r="A83" s="714" t="s">
        <v>694</v>
      </c>
      <c r="B83" s="644"/>
      <c r="C83" s="644" t="s">
        <v>540</v>
      </c>
      <c r="D83" s="646"/>
      <c r="E83" s="646"/>
      <c r="F83" s="646" t="s">
        <v>695</v>
      </c>
      <c r="G83" s="647">
        <v>16</v>
      </c>
    </row>
    <row r="84" spans="1:7" ht="12.95" thickBot="1">
      <c r="A84" s="714" t="s">
        <v>696</v>
      </c>
      <c r="B84" s="644" t="s">
        <v>540</v>
      </c>
      <c r="C84" s="644"/>
      <c r="D84" s="646"/>
      <c r="E84" s="646"/>
      <c r="F84" s="646" t="s">
        <v>697</v>
      </c>
      <c r="G84" s="647">
        <v>5</v>
      </c>
    </row>
    <row r="85" spans="1:7" ht="87.95" thickBot="1">
      <c r="A85" s="714" t="s">
        <v>698</v>
      </c>
      <c r="B85" s="644" t="s">
        <v>540</v>
      </c>
      <c r="C85" s="644"/>
      <c r="D85" s="658" t="s">
        <v>699</v>
      </c>
      <c r="E85" s="646"/>
      <c r="F85" s="670" t="s">
        <v>700</v>
      </c>
      <c r="G85" s="647">
        <v>25</v>
      </c>
    </row>
    <row r="86" spans="1:7" ht="13.5" thickBot="1">
      <c r="A86" s="653" t="s">
        <v>701</v>
      </c>
      <c r="B86" s="644"/>
      <c r="C86" s="644"/>
      <c r="D86" s="644"/>
      <c r="E86" s="644"/>
      <c r="F86" s="646"/>
      <c r="G86" s="647"/>
    </row>
    <row r="87" spans="1:7" ht="25.5" thickBot="1">
      <c r="A87" s="714" t="s">
        <v>702</v>
      </c>
      <c r="B87" s="644" t="s">
        <v>540</v>
      </c>
      <c r="C87" s="644"/>
      <c r="D87" s="649" t="s">
        <v>703</v>
      </c>
      <c r="E87" s="646"/>
      <c r="F87" s="670" t="s">
        <v>704</v>
      </c>
      <c r="G87" s="647">
        <v>8</v>
      </c>
    </row>
    <row r="88" spans="1:7" ht="44.45" customHeight="1" thickBot="1">
      <c r="A88" s="714" t="s">
        <v>705</v>
      </c>
      <c r="B88" s="644" t="s">
        <v>540</v>
      </c>
      <c r="C88" s="644"/>
      <c r="D88" s="649" t="s">
        <v>706</v>
      </c>
      <c r="E88" s="646"/>
      <c r="F88" s="670" t="s">
        <v>707</v>
      </c>
      <c r="G88" s="647">
        <v>8</v>
      </c>
    </row>
    <row r="89" spans="1:7" ht="96" customHeight="1" thickBot="1">
      <c r="A89" s="714" t="s">
        <v>708</v>
      </c>
      <c r="B89" s="644" t="s">
        <v>540</v>
      </c>
      <c r="C89" s="644"/>
      <c r="D89" s="649" t="s">
        <v>709</v>
      </c>
      <c r="E89" s="646"/>
      <c r="F89" s="670" t="s">
        <v>710</v>
      </c>
      <c r="G89" s="647">
        <v>8</v>
      </c>
    </row>
    <row r="90" spans="1:7" ht="87.95" thickBot="1">
      <c r="A90" s="714" t="s">
        <v>247</v>
      </c>
      <c r="B90" s="644"/>
      <c r="C90" s="644" t="s">
        <v>540</v>
      </c>
      <c r="D90" s="649" t="s">
        <v>711</v>
      </c>
      <c r="E90" s="657"/>
      <c r="F90" s="670" t="s">
        <v>712</v>
      </c>
      <c r="G90" s="647">
        <v>20</v>
      </c>
    </row>
    <row r="91" spans="1:7" ht="25.5" thickBot="1">
      <c r="A91" s="714" t="s">
        <v>713</v>
      </c>
      <c r="B91" s="644"/>
      <c r="C91" s="644" t="s">
        <v>540</v>
      </c>
      <c r="D91" s="657"/>
      <c r="E91" s="646"/>
      <c r="F91" s="646" t="s">
        <v>714</v>
      </c>
      <c r="G91" s="647">
        <v>6</v>
      </c>
    </row>
    <row r="92" spans="1:7" ht="13.5" thickBot="1">
      <c r="A92" s="737" t="s">
        <v>715</v>
      </c>
      <c r="B92" s="890"/>
      <c r="C92" s="890"/>
      <c r="D92" s="738"/>
      <c r="E92" s="659"/>
      <c r="F92" s="646"/>
      <c r="G92" s="647"/>
    </row>
    <row r="93" spans="1:7" ht="25.5" thickBot="1">
      <c r="A93" s="714" t="s">
        <v>716</v>
      </c>
      <c r="B93" s="644"/>
      <c r="C93" s="644" t="s">
        <v>540</v>
      </c>
      <c r="D93" s="646"/>
      <c r="E93" s="646"/>
      <c r="F93" s="646" t="s">
        <v>717</v>
      </c>
      <c r="G93" s="647">
        <v>4</v>
      </c>
    </row>
    <row r="94" spans="1:7" ht="25.5" thickBot="1">
      <c r="A94" s="714" t="s">
        <v>718</v>
      </c>
      <c r="B94" s="644"/>
      <c r="C94" s="644" t="s">
        <v>540</v>
      </c>
      <c r="D94" s="646"/>
      <c r="E94" s="657"/>
      <c r="F94" s="646" t="s">
        <v>719</v>
      </c>
      <c r="G94" s="647">
        <v>4</v>
      </c>
    </row>
    <row r="95" spans="1:7" ht="12.95" thickBot="1">
      <c r="A95" s="714" t="s">
        <v>720</v>
      </c>
      <c r="B95" s="644"/>
      <c r="C95" s="644" t="s">
        <v>540</v>
      </c>
      <c r="D95" s="646"/>
      <c r="E95" s="646"/>
      <c r="F95" s="646" t="s">
        <v>721</v>
      </c>
      <c r="G95" s="647">
        <v>4</v>
      </c>
    </row>
    <row r="96" spans="1:7" ht="38.1" thickBot="1">
      <c r="A96" s="714" t="s">
        <v>722</v>
      </c>
      <c r="B96" s="644"/>
      <c r="C96" s="644" t="s">
        <v>540</v>
      </c>
      <c r="D96" s="649" t="s">
        <v>723</v>
      </c>
      <c r="E96" s="670"/>
      <c r="F96" s="670" t="s">
        <v>724</v>
      </c>
      <c r="G96" s="647">
        <v>4</v>
      </c>
    </row>
    <row r="97" spans="1:8" ht="63" thickBot="1">
      <c r="A97" s="714" t="s">
        <v>725</v>
      </c>
      <c r="B97" s="644"/>
      <c r="C97" s="644" t="s">
        <v>540</v>
      </c>
      <c r="D97" s="649" t="s">
        <v>726</v>
      </c>
      <c r="E97" s="670"/>
      <c r="F97" s="670" t="s">
        <v>727</v>
      </c>
      <c r="G97" s="647">
        <v>4</v>
      </c>
    </row>
    <row r="98" spans="1:8" ht="66.95" customHeight="1" thickBot="1">
      <c r="A98" s="714" t="s">
        <v>728</v>
      </c>
      <c r="B98" s="644"/>
      <c r="C98" s="644" t="s">
        <v>540</v>
      </c>
      <c r="D98" s="646"/>
      <c r="E98" s="646"/>
      <c r="F98" s="646" t="s">
        <v>729</v>
      </c>
      <c r="G98" s="647">
        <v>4</v>
      </c>
    </row>
    <row r="99" spans="1:8" ht="12.95" thickBot="1">
      <c r="A99" s="714" t="s">
        <v>730</v>
      </c>
      <c r="B99" s="644"/>
      <c r="C99" s="644" t="s">
        <v>540</v>
      </c>
      <c r="D99" s="646"/>
      <c r="E99" s="646"/>
      <c r="F99" s="646" t="s">
        <v>731</v>
      </c>
      <c r="G99" s="647">
        <v>4</v>
      </c>
    </row>
    <row r="100" spans="1:8" ht="12.95" thickBot="1">
      <c r="A100" s="714" t="s">
        <v>732</v>
      </c>
      <c r="B100" s="644"/>
      <c r="C100" s="644" t="s">
        <v>540</v>
      </c>
      <c r="D100" s="646"/>
      <c r="E100" s="657"/>
      <c r="F100" s="646" t="s">
        <v>733</v>
      </c>
      <c r="G100" s="647">
        <v>4</v>
      </c>
    </row>
    <row r="101" spans="1:8" ht="12.95" thickBot="1">
      <c r="A101" s="714" t="s">
        <v>734</v>
      </c>
      <c r="B101" s="644"/>
      <c r="C101" s="644" t="s">
        <v>540</v>
      </c>
      <c r="D101" s="646"/>
      <c r="E101" s="646"/>
      <c r="F101" s="646" t="s">
        <v>735</v>
      </c>
      <c r="G101" s="647">
        <v>4</v>
      </c>
    </row>
    <row r="102" spans="1:8" ht="12.95" thickBot="1">
      <c r="A102" s="714" t="s">
        <v>736</v>
      </c>
      <c r="B102" s="644"/>
      <c r="C102" s="644" t="s">
        <v>540</v>
      </c>
      <c r="D102" s="646"/>
      <c r="E102" s="646"/>
      <c r="F102" s="646" t="s">
        <v>737</v>
      </c>
      <c r="G102" s="647">
        <v>4</v>
      </c>
    </row>
    <row r="103" spans="1:8">
      <c r="A103" s="671"/>
      <c r="B103" s="304"/>
      <c r="C103" s="304"/>
      <c r="D103" s="671"/>
      <c r="E103" s="671"/>
      <c r="F103" s="671"/>
      <c r="G103" s="672"/>
    </row>
    <row r="104" spans="1:8" ht="22.5">
      <c r="A104" s="471" t="s">
        <v>738</v>
      </c>
      <c r="B104" s="557"/>
      <c r="C104" s="557"/>
      <c r="D104" s="557"/>
      <c r="E104" s="557"/>
      <c r="F104" s="557"/>
      <c r="G104" s="557"/>
    </row>
    <row r="105" spans="1:8" ht="12.95">
      <c r="A105" s="567"/>
      <c r="B105" s="557"/>
      <c r="C105" s="557"/>
      <c r="D105" s="557"/>
      <c r="E105" s="557"/>
      <c r="F105" s="557"/>
      <c r="G105" s="557"/>
      <c r="H105"/>
    </row>
    <row r="106" spans="1:8" ht="12.95">
      <c r="A106" s="568" t="s">
        <v>739</v>
      </c>
      <c r="B106" s="557"/>
      <c r="C106" s="557"/>
      <c r="D106" s="557"/>
      <c r="E106" s="557"/>
      <c r="F106" s="557"/>
      <c r="G106" s="557"/>
      <c r="H106"/>
    </row>
    <row r="107" spans="1:8">
      <c r="A107" s="569" t="s">
        <v>740</v>
      </c>
      <c r="B107" s="557"/>
      <c r="C107" s="557"/>
      <c r="D107" s="557"/>
      <c r="E107" s="557"/>
      <c r="F107" s="557"/>
      <c r="G107" s="557"/>
      <c r="H107"/>
    </row>
    <row r="108" spans="1:8">
      <c r="A108" s="570" t="s">
        <v>741</v>
      </c>
      <c r="B108" s="557"/>
      <c r="C108" s="557"/>
      <c r="D108" s="557"/>
      <c r="E108" s="557"/>
      <c r="F108" s="557"/>
      <c r="G108" s="557"/>
      <c r="H108"/>
    </row>
    <row r="109" spans="1:8">
      <c r="A109" s="570" t="s">
        <v>742</v>
      </c>
      <c r="B109" s="557"/>
      <c r="C109" s="557"/>
      <c r="D109" s="557"/>
      <c r="E109" s="557"/>
      <c r="F109" s="557"/>
      <c r="G109" s="557"/>
      <c r="H109"/>
    </row>
    <row r="110" spans="1:8" ht="12.95">
      <c r="A110" s="571" t="s">
        <v>743</v>
      </c>
      <c r="B110" s="557"/>
      <c r="C110" s="557"/>
      <c r="D110" s="557"/>
      <c r="E110" s="557"/>
      <c r="F110" s="557"/>
      <c r="G110" s="557"/>
      <c r="H110"/>
    </row>
    <row r="111" spans="1:8" ht="12.95">
      <c r="A111" s="571" t="s">
        <v>744</v>
      </c>
      <c r="B111" s="557"/>
      <c r="C111" s="557"/>
      <c r="D111" s="557"/>
      <c r="E111" s="557"/>
      <c r="F111" s="557"/>
      <c r="G111" s="557"/>
      <c r="H111"/>
    </row>
    <row r="112" spans="1:8" ht="12.95">
      <c r="A112" s="571" t="s">
        <v>745</v>
      </c>
      <c r="B112" s="557"/>
      <c r="C112" s="557"/>
      <c r="D112" s="557"/>
      <c r="E112" s="557"/>
      <c r="F112" s="557"/>
      <c r="G112" s="557"/>
      <c r="H112"/>
    </row>
    <row r="113" spans="1:8">
      <c r="A113" s="572" t="s">
        <v>746</v>
      </c>
      <c r="B113" s="557"/>
      <c r="C113" s="557"/>
      <c r="D113" s="557"/>
      <c r="E113" s="557"/>
      <c r="F113" s="557"/>
      <c r="G113" s="557"/>
      <c r="H113"/>
    </row>
    <row r="114" spans="1:8">
      <c r="B114" s="557"/>
      <c r="C114" s="557"/>
      <c r="D114" s="557"/>
      <c r="E114" s="557"/>
      <c r="F114" s="557"/>
      <c r="G114" s="557"/>
      <c r="H114"/>
    </row>
    <row r="115" spans="1:8" ht="12.95">
      <c r="A115" s="573" t="s">
        <v>747</v>
      </c>
      <c r="B115" s="574" t="s">
        <v>748</v>
      </c>
      <c r="C115" s="574" t="s">
        <v>749</v>
      </c>
      <c r="D115" s="574" t="s">
        <v>750</v>
      </c>
      <c r="E115" s="574" t="s">
        <v>751</v>
      </c>
      <c r="F115" s="557"/>
      <c r="G115" s="557"/>
      <c r="H115"/>
    </row>
    <row r="116" spans="1:8" ht="12.95">
      <c r="A116" s="575" t="s">
        <v>752</v>
      </c>
      <c r="B116" s="576" t="s">
        <v>753</v>
      </c>
      <c r="C116" s="577" t="s">
        <v>332</v>
      </c>
      <c r="D116" s="576">
        <v>19890101</v>
      </c>
      <c r="E116" s="576">
        <v>19960101</v>
      </c>
      <c r="F116" s="557"/>
      <c r="G116" s="557"/>
      <c r="H116"/>
    </row>
    <row r="117" spans="1:8" ht="24.95">
      <c r="A117" s="575" t="s">
        <v>754</v>
      </c>
      <c r="B117" s="576" t="s">
        <v>755</v>
      </c>
      <c r="C117" s="577" t="s">
        <v>756</v>
      </c>
      <c r="D117" s="576">
        <v>19960101</v>
      </c>
      <c r="E117" s="576">
        <v>20030401</v>
      </c>
      <c r="F117" s="557"/>
      <c r="G117" s="557"/>
      <c r="H117"/>
    </row>
    <row r="118" spans="1:8" ht="24.95">
      <c r="A118" s="575" t="s">
        <v>757</v>
      </c>
      <c r="B118" s="576" t="s">
        <v>758</v>
      </c>
      <c r="C118" s="577" t="s">
        <v>332</v>
      </c>
      <c r="D118" s="576">
        <v>19900101</v>
      </c>
      <c r="E118" s="576">
        <v>19970101</v>
      </c>
      <c r="F118" s="557"/>
      <c r="G118" s="557"/>
      <c r="H118"/>
    </row>
    <row r="119" spans="1:8" ht="12.95">
      <c r="A119" s="575" t="s">
        <v>759</v>
      </c>
      <c r="B119" s="576" t="s">
        <v>760</v>
      </c>
      <c r="C119" s="577" t="s">
        <v>347</v>
      </c>
      <c r="D119" s="576">
        <v>20080101</v>
      </c>
      <c r="E119" s="576">
        <v>20080101</v>
      </c>
      <c r="F119" s="557"/>
      <c r="G119" s="557"/>
      <c r="H119"/>
    </row>
    <row r="120" spans="1:8" ht="12.95">
      <c r="A120" s="575" t="s">
        <v>761</v>
      </c>
      <c r="B120" s="576" t="s">
        <v>762</v>
      </c>
      <c r="C120" s="577" t="s">
        <v>347</v>
      </c>
      <c r="D120" s="576">
        <v>19990101</v>
      </c>
      <c r="E120" s="576">
        <v>19990101</v>
      </c>
      <c r="F120" s="557"/>
      <c r="G120" s="557"/>
      <c r="H120"/>
    </row>
    <row r="121" spans="1:8" ht="37.5">
      <c r="A121" s="575" t="s">
        <v>763</v>
      </c>
      <c r="B121" s="576" t="s">
        <v>764</v>
      </c>
      <c r="C121" s="577" t="s">
        <v>756</v>
      </c>
      <c r="D121" s="576">
        <v>20100101</v>
      </c>
      <c r="E121" s="576">
        <v>20100101</v>
      </c>
      <c r="F121" s="557"/>
      <c r="G121" s="557"/>
      <c r="H121"/>
    </row>
    <row r="122" spans="1:8" ht="12.95">
      <c r="A122" s="575" t="s">
        <v>765</v>
      </c>
      <c r="B122" s="576" t="s">
        <v>766</v>
      </c>
      <c r="C122" s="577" t="s">
        <v>756</v>
      </c>
      <c r="D122" s="576">
        <v>20030101</v>
      </c>
      <c r="E122" s="576">
        <v>20030101</v>
      </c>
      <c r="F122" s="557"/>
      <c r="G122" s="557"/>
      <c r="H122"/>
    </row>
    <row r="123" spans="1:8" ht="12.95">
      <c r="A123" s="575" t="s">
        <v>767</v>
      </c>
      <c r="B123" s="576" t="s">
        <v>768</v>
      </c>
      <c r="C123" s="577" t="s">
        <v>756</v>
      </c>
      <c r="D123" s="576">
        <v>20030101</v>
      </c>
      <c r="E123" s="576">
        <v>20030101</v>
      </c>
      <c r="F123" s="557"/>
      <c r="G123" s="557"/>
      <c r="H123"/>
    </row>
    <row r="124" spans="1:8" ht="12.95">
      <c r="A124" s="575" t="s">
        <v>769</v>
      </c>
      <c r="B124" s="576" t="s">
        <v>770</v>
      </c>
      <c r="C124" s="577" t="s">
        <v>756</v>
      </c>
      <c r="D124" s="576">
        <v>20030101</v>
      </c>
      <c r="E124" s="576">
        <v>20030101</v>
      </c>
      <c r="F124" s="557"/>
      <c r="G124" s="557"/>
      <c r="H124"/>
    </row>
    <row r="125" spans="1:8" ht="24.95">
      <c r="A125" s="575" t="s">
        <v>771</v>
      </c>
      <c r="B125" s="576" t="s">
        <v>772</v>
      </c>
      <c r="C125" s="577" t="s">
        <v>756</v>
      </c>
      <c r="D125" s="576">
        <v>20030101</v>
      </c>
      <c r="E125" s="576">
        <v>20030101</v>
      </c>
      <c r="F125" s="557"/>
      <c r="G125" s="557"/>
      <c r="H125"/>
    </row>
    <row r="126" spans="1:8" ht="37.5">
      <c r="A126" s="575" t="s">
        <v>773</v>
      </c>
      <c r="B126" s="576" t="s">
        <v>774</v>
      </c>
      <c r="C126" s="577" t="s">
        <v>332</v>
      </c>
      <c r="D126" s="576">
        <v>20100101</v>
      </c>
      <c r="E126" s="576">
        <v>20150101</v>
      </c>
      <c r="F126" s="557"/>
      <c r="G126" s="557"/>
      <c r="H126"/>
    </row>
    <row r="127" spans="1:8" ht="12.95">
      <c r="A127" s="575" t="s">
        <v>775</v>
      </c>
      <c r="B127" s="576" t="s">
        <v>776</v>
      </c>
      <c r="C127" s="577" t="s">
        <v>332</v>
      </c>
      <c r="D127" s="576">
        <v>19860101</v>
      </c>
      <c r="E127" s="576">
        <v>20030101</v>
      </c>
      <c r="F127" s="557"/>
      <c r="G127" s="557"/>
      <c r="H127"/>
    </row>
    <row r="128" spans="1:8" ht="12.95">
      <c r="A128" s="575" t="s">
        <v>777</v>
      </c>
      <c r="B128" s="576" t="s">
        <v>778</v>
      </c>
      <c r="C128" s="577" t="s">
        <v>332</v>
      </c>
      <c r="D128" s="576">
        <v>19860101</v>
      </c>
      <c r="E128" s="576">
        <v>20030101</v>
      </c>
      <c r="F128" s="557"/>
      <c r="G128" s="557"/>
      <c r="H128"/>
    </row>
    <row r="129" spans="1:8" ht="12.95">
      <c r="A129" s="575" t="s">
        <v>779</v>
      </c>
      <c r="B129" s="576" t="s">
        <v>780</v>
      </c>
      <c r="C129" s="577" t="s">
        <v>332</v>
      </c>
      <c r="D129" s="576">
        <v>19860101</v>
      </c>
      <c r="E129" s="576">
        <v>20030101</v>
      </c>
      <c r="F129" s="557"/>
      <c r="G129" s="557"/>
      <c r="H129"/>
    </row>
    <row r="130" spans="1:8" ht="12.95">
      <c r="A130" s="575" t="s">
        <v>781</v>
      </c>
      <c r="B130" s="576" t="s">
        <v>782</v>
      </c>
      <c r="C130" s="577" t="s">
        <v>332</v>
      </c>
      <c r="D130" s="576">
        <v>19860101</v>
      </c>
      <c r="E130" s="576">
        <v>20030101</v>
      </c>
      <c r="F130" s="557"/>
      <c r="G130" s="557"/>
      <c r="H130"/>
    </row>
    <row r="131" spans="1:8" ht="24.95">
      <c r="A131" s="575" t="s">
        <v>783</v>
      </c>
      <c r="B131" s="576" t="s">
        <v>784</v>
      </c>
      <c r="C131" s="577" t="s">
        <v>332</v>
      </c>
      <c r="D131" s="576">
        <v>20050101</v>
      </c>
      <c r="E131" s="576">
        <v>20050101</v>
      </c>
      <c r="F131" s="557"/>
      <c r="G131" s="557"/>
      <c r="H131"/>
    </row>
    <row r="132" spans="1:8" ht="12.95">
      <c r="A132" s="575" t="s">
        <v>785</v>
      </c>
      <c r="B132" s="576" t="s">
        <v>786</v>
      </c>
      <c r="C132" s="577" t="s">
        <v>332</v>
      </c>
      <c r="D132" s="576">
        <v>19860101</v>
      </c>
      <c r="E132" s="576">
        <v>20050101</v>
      </c>
      <c r="F132" s="557"/>
      <c r="G132" s="557"/>
      <c r="H132"/>
    </row>
    <row r="133" spans="1:8" ht="37.5">
      <c r="A133" s="575" t="s">
        <v>787</v>
      </c>
      <c r="B133" s="576" t="s">
        <v>788</v>
      </c>
      <c r="C133" s="577" t="s">
        <v>756</v>
      </c>
      <c r="D133" s="576">
        <v>20140101</v>
      </c>
      <c r="E133" s="576">
        <v>20140101</v>
      </c>
      <c r="F133" s="557"/>
      <c r="G133" s="557"/>
      <c r="H133"/>
    </row>
    <row r="134" spans="1:8" ht="24.95">
      <c r="A134" s="575" t="s">
        <v>789</v>
      </c>
      <c r="B134" s="576" t="s">
        <v>790</v>
      </c>
      <c r="C134" s="577" t="s">
        <v>756</v>
      </c>
      <c r="D134" s="578"/>
      <c r="E134" s="578"/>
      <c r="F134" s="557"/>
      <c r="G134" s="557"/>
      <c r="H134"/>
    </row>
    <row r="135" spans="1:8" ht="37.5">
      <c r="A135" s="575" t="s">
        <v>791</v>
      </c>
      <c r="B135" s="576" t="s">
        <v>792</v>
      </c>
      <c r="C135" s="577" t="s">
        <v>756</v>
      </c>
      <c r="D135" s="576">
        <v>20110101</v>
      </c>
      <c r="E135" s="576">
        <v>20110101</v>
      </c>
      <c r="F135" s="557"/>
      <c r="G135" s="557"/>
      <c r="H135"/>
    </row>
    <row r="136" spans="1:8" ht="12.95">
      <c r="A136" s="575" t="s">
        <v>793</v>
      </c>
      <c r="B136" s="576" t="s">
        <v>794</v>
      </c>
      <c r="C136" s="577" t="s">
        <v>756</v>
      </c>
      <c r="D136" s="576">
        <v>19820101</v>
      </c>
      <c r="E136" s="576">
        <v>20010701</v>
      </c>
      <c r="F136" s="557"/>
      <c r="G136" s="557"/>
      <c r="H136"/>
    </row>
    <row r="137" spans="1:8" ht="24.95">
      <c r="A137" s="575" t="s">
        <v>795</v>
      </c>
      <c r="B137" s="576" t="s">
        <v>796</v>
      </c>
      <c r="C137" s="577" t="s">
        <v>332</v>
      </c>
      <c r="D137" s="576">
        <v>19960101</v>
      </c>
      <c r="E137" s="576">
        <v>19960101</v>
      </c>
      <c r="F137" s="557"/>
      <c r="G137" s="557"/>
      <c r="H137"/>
    </row>
    <row r="138" spans="1:8" ht="12.95">
      <c r="A138" s="575" t="s">
        <v>797</v>
      </c>
      <c r="B138" s="576" t="s">
        <v>798</v>
      </c>
      <c r="C138" s="577" t="s">
        <v>756</v>
      </c>
      <c r="D138" s="576">
        <v>19820101</v>
      </c>
      <c r="E138" s="576">
        <v>20030101</v>
      </c>
      <c r="F138" s="557"/>
      <c r="G138" s="557"/>
      <c r="H138"/>
    </row>
    <row r="139" spans="1:8" ht="12.95">
      <c r="A139" s="575" t="s">
        <v>799</v>
      </c>
      <c r="B139" s="576" t="s">
        <v>800</v>
      </c>
      <c r="C139" s="577" t="s">
        <v>756</v>
      </c>
      <c r="D139" s="576">
        <v>19840101</v>
      </c>
      <c r="E139" s="576">
        <v>20030101</v>
      </c>
      <c r="F139" s="557"/>
      <c r="G139" s="557"/>
      <c r="H139"/>
    </row>
    <row r="140" spans="1:8" ht="24.95">
      <c r="A140" s="575" t="s">
        <v>801</v>
      </c>
      <c r="B140" s="576" t="s">
        <v>802</v>
      </c>
      <c r="C140" s="577" t="s">
        <v>347</v>
      </c>
      <c r="D140" s="576">
        <v>19900101</v>
      </c>
      <c r="E140" s="576">
        <v>20140101</v>
      </c>
      <c r="F140" s="557"/>
      <c r="G140" s="557"/>
      <c r="H140"/>
    </row>
    <row r="141" spans="1:8" ht="28.5" customHeight="1">
      <c r="A141" s="575" t="s">
        <v>803</v>
      </c>
      <c r="B141" s="576" t="s">
        <v>804</v>
      </c>
      <c r="C141" s="577" t="s">
        <v>347</v>
      </c>
      <c r="D141" s="576">
        <v>19900101</v>
      </c>
      <c r="E141" s="576">
        <v>20140101</v>
      </c>
      <c r="F141" s="557"/>
      <c r="G141" s="557"/>
      <c r="H141"/>
    </row>
    <row r="142" spans="1:8" ht="24.95">
      <c r="A142" s="575" t="s">
        <v>805</v>
      </c>
      <c r="B142" s="576" t="s">
        <v>806</v>
      </c>
      <c r="C142" s="577" t="s">
        <v>347</v>
      </c>
      <c r="D142" s="576">
        <v>19900101</v>
      </c>
      <c r="E142" s="576">
        <v>20140101</v>
      </c>
      <c r="F142" s="557"/>
      <c r="G142" s="557"/>
      <c r="H142"/>
    </row>
    <row r="143" spans="1:8" ht="24.95">
      <c r="A143" s="575" t="s">
        <v>807</v>
      </c>
      <c r="B143" s="576" t="s">
        <v>808</v>
      </c>
      <c r="C143" s="577" t="s">
        <v>332</v>
      </c>
      <c r="D143" s="576">
        <v>19910101</v>
      </c>
      <c r="E143" s="576">
        <v>19970101</v>
      </c>
      <c r="F143" s="557"/>
      <c r="G143" s="557"/>
      <c r="H143"/>
    </row>
    <row r="144" spans="1:8" ht="12.95">
      <c r="A144" s="575" t="s">
        <v>809</v>
      </c>
      <c r="B144" s="576" t="s">
        <v>810</v>
      </c>
      <c r="C144" s="577" t="s">
        <v>332</v>
      </c>
      <c r="D144" s="576">
        <v>19860101</v>
      </c>
      <c r="E144" s="576">
        <v>20030101</v>
      </c>
      <c r="F144" s="557"/>
      <c r="G144" s="557"/>
      <c r="H144"/>
    </row>
    <row r="145" spans="1:8" ht="37.5">
      <c r="A145" s="575" t="s">
        <v>811</v>
      </c>
      <c r="B145" s="576" t="s">
        <v>812</v>
      </c>
      <c r="C145" s="577" t="s">
        <v>332</v>
      </c>
      <c r="D145" s="576">
        <v>20020101</v>
      </c>
      <c r="E145" s="576">
        <v>20020701</v>
      </c>
      <c r="F145" s="557"/>
      <c r="G145" s="557"/>
      <c r="H145"/>
    </row>
    <row r="146" spans="1:8" ht="24.95">
      <c r="A146" s="575" t="s">
        <v>813</v>
      </c>
      <c r="B146" s="576" t="s">
        <v>814</v>
      </c>
      <c r="C146" s="577" t="s">
        <v>347</v>
      </c>
      <c r="D146" s="576">
        <v>20080101</v>
      </c>
      <c r="E146" s="576">
        <v>20080101</v>
      </c>
      <c r="F146" s="557"/>
      <c r="G146" s="557"/>
      <c r="H146"/>
    </row>
    <row r="147" spans="1:8" ht="24.95">
      <c r="A147" s="575" t="s">
        <v>815</v>
      </c>
      <c r="B147" s="576" t="s">
        <v>816</v>
      </c>
      <c r="C147" s="577" t="s">
        <v>332</v>
      </c>
      <c r="D147" s="576">
        <v>20060101</v>
      </c>
      <c r="E147" s="576">
        <v>20110101</v>
      </c>
      <c r="F147" s="557"/>
      <c r="G147" s="557"/>
      <c r="H147"/>
    </row>
    <row r="148" spans="1:8" ht="24.95">
      <c r="A148" s="575" t="s">
        <v>817</v>
      </c>
      <c r="B148" s="576" t="s">
        <v>818</v>
      </c>
      <c r="C148" s="577" t="s">
        <v>332</v>
      </c>
      <c r="D148" s="576">
        <v>20060101</v>
      </c>
      <c r="E148" s="576">
        <v>20110101</v>
      </c>
      <c r="F148" s="557"/>
      <c r="G148" s="557"/>
      <c r="H148"/>
    </row>
    <row r="149" spans="1:8" ht="24.95">
      <c r="A149" s="575" t="s">
        <v>819</v>
      </c>
      <c r="B149" s="576" t="s">
        <v>820</v>
      </c>
      <c r="C149" s="577" t="s">
        <v>332</v>
      </c>
      <c r="D149" s="576">
        <v>20060101</v>
      </c>
      <c r="E149" s="576">
        <v>20110101</v>
      </c>
      <c r="F149" s="557"/>
      <c r="G149" s="557"/>
      <c r="H149"/>
    </row>
    <row r="150" spans="1:8" ht="24.95">
      <c r="A150" s="575" t="s">
        <v>821</v>
      </c>
      <c r="B150" s="576" t="s">
        <v>822</v>
      </c>
      <c r="C150" s="577" t="s">
        <v>332</v>
      </c>
      <c r="D150" s="576">
        <v>20060101</v>
      </c>
      <c r="E150" s="576">
        <v>20110101</v>
      </c>
      <c r="F150" s="557"/>
      <c r="G150" s="557"/>
      <c r="H150"/>
    </row>
    <row r="151" spans="1:8" ht="24.95">
      <c r="A151" s="575" t="s">
        <v>823</v>
      </c>
      <c r="B151" s="576" t="s">
        <v>824</v>
      </c>
      <c r="C151" s="577" t="s">
        <v>332</v>
      </c>
      <c r="D151" s="576">
        <v>20060101</v>
      </c>
      <c r="E151" s="576">
        <v>20110101</v>
      </c>
      <c r="F151" s="557"/>
      <c r="G151" s="557"/>
      <c r="H151"/>
    </row>
    <row r="152" spans="1:8" ht="24.95">
      <c r="A152" s="575" t="s">
        <v>825</v>
      </c>
      <c r="B152" s="576" t="s">
        <v>826</v>
      </c>
      <c r="C152" s="577" t="s">
        <v>332</v>
      </c>
      <c r="D152" s="576">
        <v>20060101</v>
      </c>
      <c r="E152" s="576">
        <v>20110101</v>
      </c>
      <c r="F152" s="557"/>
      <c r="G152" s="557"/>
      <c r="H152"/>
    </row>
    <row r="153" spans="1:8" ht="24.95">
      <c r="A153" s="575" t="s">
        <v>827</v>
      </c>
      <c r="B153" s="576" t="s">
        <v>828</v>
      </c>
      <c r="C153" s="577" t="s">
        <v>332</v>
      </c>
      <c r="D153" s="576">
        <v>20060101</v>
      </c>
      <c r="E153" s="576">
        <v>20110101</v>
      </c>
      <c r="F153" s="557"/>
      <c r="G153" s="557"/>
      <c r="H153"/>
    </row>
    <row r="154" spans="1:8" ht="24.95">
      <c r="A154" s="575" t="s">
        <v>829</v>
      </c>
      <c r="B154" s="576" t="s">
        <v>830</v>
      </c>
      <c r="C154" s="577" t="s">
        <v>332</v>
      </c>
      <c r="D154" s="576">
        <v>20060101</v>
      </c>
      <c r="E154" s="576">
        <v>20110101</v>
      </c>
      <c r="F154" s="557"/>
      <c r="G154" s="557"/>
      <c r="H154"/>
    </row>
    <row r="155" spans="1:8" ht="24.95">
      <c r="A155" s="575" t="s">
        <v>831</v>
      </c>
      <c r="B155" s="576" t="s">
        <v>832</v>
      </c>
      <c r="C155" s="577" t="s">
        <v>332</v>
      </c>
      <c r="D155" s="576">
        <v>20060101</v>
      </c>
      <c r="E155" s="576">
        <v>20110101</v>
      </c>
      <c r="F155" s="557"/>
      <c r="G155" s="557"/>
      <c r="H155"/>
    </row>
    <row r="156" spans="1:8" ht="24.95">
      <c r="A156" s="575" t="s">
        <v>833</v>
      </c>
      <c r="B156" s="576" t="s">
        <v>834</v>
      </c>
      <c r="C156" s="577" t="s">
        <v>332</v>
      </c>
      <c r="D156" s="576">
        <v>20060101</v>
      </c>
      <c r="E156" s="576">
        <v>20110101</v>
      </c>
      <c r="F156" s="557"/>
      <c r="G156" s="557"/>
      <c r="H156"/>
    </row>
    <row r="157" spans="1:8" ht="12.95">
      <c r="A157" s="575" t="s">
        <v>835</v>
      </c>
      <c r="B157" s="576" t="s">
        <v>836</v>
      </c>
      <c r="C157" s="577" t="s">
        <v>332</v>
      </c>
      <c r="D157" s="576">
        <v>20060101</v>
      </c>
      <c r="E157" s="576">
        <v>20110101</v>
      </c>
      <c r="F157" s="557"/>
      <c r="G157" s="557"/>
      <c r="H157"/>
    </row>
    <row r="158" spans="1:8" ht="24.95">
      <c r="A158" s="575" t="s">
        <v>837</v>
      </c>
      <c r="B158" s="576" t="s">
        <v>838</v>
      </c>
      <c r="C158" s="577" t="s">
        <v>332</v>
      </c>
      <c r="D158" s="576">
        <v>20060101</v>
      </c>
      <c r="E158" s="576">
        <v>20110101</v>
      </c>
      <c r="F158" s="557"/>
      <c r="G158" s="557"/>
      <c r="H158"/>
    </row>
    <row r="159" spans="1:8" ht="24.95">
      <c r="A159" s="575" t="s">
        <v>839</v>
      </c>
      <c r="B159" s="576" t="s">
        <v>840</v>
      </c>
      <c r="C159" s="577" t="s">
        <v>756</v>
      </c>
      <c r="D159" s="576">
        <v>20050101</v>
      </c>
      <c r="E159" s="576">
        <v>20050101</v>
      </c>
      <c r="F159" s="557"/>
      <c r="G159" s="557"/>
      <c r="H159"/>
    </row>
    <row r="160" spans="1:8" ht="37.5">
      <c r="A160" s="575" t="s">
        <v>841</v>
      </c>
      <c r="B160" s="576" t="s">
        <v>842</v>
      </c>
      <c r="C160" s="577" t="s">
        <v>756</v>
      </c>
      <c r="D160" s="576">
        <v>20050101</v>
      </c>
      <c r="E160" s="576">
        <v>20050101</v>
      </c>
      <c r="F160" s="557"/>
      <c r="G160" s="557"/>
      <c r="H160"/>
    </row>
    <row r="161" spans="1:8" ht="37.5">
      <c r="A161" s="575" t="s">
        <v>843</v>
      </c>
      <c r="B161" s="576" t="s">
        <v>844</v>
      </c>
      <c r="C161" s="577" t="s">
        <v>756</v>
      </c>
      <c r="D161" s="576">
        <v>20050101</v>
      </c>
      <c r="E161" s="576">
        <v>20050101</v>
      </c>
      <c r="F161" s="557"/>
      <c r="G161" s="557"/>
      <c r="H161"/>
    </row>
    <row r="162" spans="1:8" ht="12.95">
      <c r="A162" s="575" t="s">
        <v>845</v>
      </c>
      <c r="B162" s="576" t="s">
        <v>846</v>
      </c>
      <c r="C162" s="577" t="s">
        <v>332</v>
      </c>
      <c r="D162" s="576">
        <v>19860101</v>
      </c>
      <c r="E162" s="576">
        <v>20020101</v>
      </c>
      <c r="F162" s="557"/>
      <c r="G162" s="557"/>
      <c r="H162"/>
    </row>
    <row r="163" spans="1:8" ht="37.5">
      <c r="A163" s="575" t="s">
        <v>847</v>
      </c>
      <c r="B163" s="576" t="s">
        <v>848</v>
      </c>
      <c r="C163" s="577" t="s">
        <v>347</v>
      </c>
      <c r="D163" s="576">
        <v>20120101</v>
      </c>
      <c r="E163" s="576">
        <v>20150101</v>
      </c>
      <c r="F163" s="557"/>
      <c r="G163" s="557"/>
      <c r="H163"/>
    </row>
    <row r="164" spans="1:8" ht="24.95">
      <c r="A164" s="575" t="s">
        <v>849</v>
      </c>
      <c r="B164" s="576" t="s">
        <v>850</v>
      </c>
      <c r="C164" s="577" t="s">
        <v>332</v>
      </c>
      <c r="D164" s="576">
        <v>20110101</v>
      </c>
      <c r="E164" s="576">
        <v>20110101</v>
      </c>
      <c r="F164" s="557"/>
      <c r="G164" s="557"/>
      <c r="H164"/>
    </row>
    <row r="165" spans="1:8" ht="37.5">
      <c r="A165" s="575" t="s">
        <v>851</v>
      </c>
      <c r="B165" s="576" t="s">
        <v>852</v>
      </c>
      <c r="C165" s="577" t="s">
        <v>347</v>
      </c>
      <c r="D165" s="576">
        <v>20080101</v>
      </c>
      <c r="E165" s="576">
        <v>20150101</v>
      </c>
      <c r="F165" s="557"/>
      <c r="G165" s="557"/>
      <c r="H165"/>
    </row>
    <row r="166" spans="1:8" ht="24.95">
      <c r="A166" s="575" t="s">
        <v>853</v>
      </c>
      <c r="B166" s="576" t="s">
        <v>854</v>
      </c>
      <c r="C166" s="577" t="s">
        <v>332</v>
      </c>
      <c r="D166" s="576">
        <v>20060101</v>
      </c>
      <c r="E166" s="576">
        <v>20060101</v>
      </c>
      <c r="F166" s="557"/>
      <c r="G166" s="557"/>
      <c r="H166"/>
    </row>
    <row r="167" spans="1:8" ht="50.1">
      <c r="A167" s="575" t="s">
        <v>855</v>
      </c>
      <c r="B167" s="576" t="s">
        <v>856</v>
      </c>
      <c r="C167" s="577" t="s">
        <v>347</v>
      </c>
      <c r="D167" s="576">
        <v>20080101</v>
      </c>
      <c r="E167" s="576">
        <v>20080101</v>
      </c>
      <c r="F167" s="557"/>
      <c r="G167" s="557"/>
      <c r="H167"/>
    </row>
    <row r="168" spans="1:8" ht="24.95">
      <c r="A168" s="575" t="s">
        <v>857</v>
      </c>
      <c r="B168" s="576" t="s">
        <v>858</v>
      </c>
      <c r="C168" s="577" t="s">
        <v>347</v>
      </c>
      <c r="D168" s="576">
        <v>20080101</v>
      </c>
      <c r="E168" s="576">
        <v>20080101</v>
      </c>
      <c r="F168" s="557"/>
      <c r="G168" s="557"/>
      <c r="H168"/>
    </row>
    <row r="169" spans="1:8" ht="37.5">
      <c r="A169" s="575" t="s">
        <v>859</v>
      </c>
      <c r="B169" s="576" t="s">
        <v>860</v>
      </c>
      <c r="C169" s="577" t="s">
        <v>347</v>
      </c>
      <c r="D169" s="576">
        <v>20080101</v>
      </c>
      <c r="E169" s="576">
        <v>20080101</v>
      </c>
      <c r="F169" s="557"/>
      <c r="G169" s="557"/>
      <c r="H169"/>
    </row>
    <row r="170" spans="1:8" ht="50.1">
      <c r="A170" s="575" t="s">
        <v>861</v>
      </c>
      <c r="B170" s="576" t="s">
        <v>862</v>
      </c>
      <c r="C170" s="577" t="s">
        <v>347</v>
      </c>
      <c r="D170" s="576">
        <v>20070101</v>
      </c>
      <c r="E170" s="576">
        <v>20150101</v>
      </c>
      <c r="F170" s="557"/>
      <c r="G170" s="557"/>
      <c r="H170"/>
    </row>
    <row r="171" spans="1:8" ht="24.95">
      <c r="A171" s="575" t="s">
        <v>863</v>
      </c>
      <c r="B171" s="576" t="s">
        <v>864</v>
      </c>
      <c r="C171" s="577" t="s">
        <v>347</v>
      </c>
      <c r="D171" s="576">
        <v>20040101</v>
      </c>
      <c r="E171" s="576">
        <v>20040101</v>
      </c>
      <c r="F171" s="557"/>
      <c r="G171" s="557"/>
      <c r="H171"/>
    </row>
    <row r="172" spans="1:8" ht="70.5" customHeight="1">
      <c r="A172" s="575" t="s">
        <v>865</v>
      </c>
      <c r="B172" s="576" t="s">
        <v>866</v>
      </c>
      <c r="C172" s="577" t="s">
        <v>347</v>
      </c>
      <c r="D172" s="576">
        <v>20060101</v>
      </c>
      <c r="E172" s="576">
        <v>20060101</v>
      </c>
      <c r="F172" s="557"/>
      <c r="G172" s="557"/>
      <c r="H172"/>
    </row>
    <row r="173" spans="1:8" ht="12.95">
      <c r="A173" s="575" t="s">
        <v>867</v>
      </c>
      <c r="B173" s="576" t="s">
        <v>868</v>
      </c>
      <c r="C173" s="577" t="s">
        <v>347</v>
      </c>
      <c r="D173" s="576">
        <v>20060101</v>
      </c>
      <c r="E173" s="576">
        <v>20060101</v>
      </c>
      <c r="F173" s="557"/>
      <c r="G173" s="557"/>
      <c r="H173"/>
    </row>
    <row r="174" spans="1:8" ht="24.95">
      <c r="A174" s="575" t="s">
        <v>869</v>
      </c>
      <c r="B174" s="576" t="s">
        <v>870</v>
      </c>
      <c r="C174" s="577" t="s">
        <v>347</v>
      </c>
      <c r="D174" s="576">
        <v>20080101</v>
      </c>
      <c r="E174" s="576">
        <v>20080101</v>
      </c>
      <c r="F174" s="557"/>
      <c r="G174" s="557"/>
      <c r="H174"/>
    </row>
    <row r="175" spans="1:8" ht="12.95">
      <c r="A175" s="575" t="s">
        <v>871</v>
      </c>
      <c r="B175" s="576" t="s">
        <v>872</v>
      </c>
      <c r="C175" s="577" t="s">
        <v>332</v>
      </c>
      <c r="D175" s="576">
        <v>19930101</v>
      </c>
      <c r="E175" s="576">
        <v>19960101</v>
      </c>
      <c r="F175" s="557"/>
      <c r="G175" s="557"/>
      <c r="H175"/>
    </row>
    <row r="176" spans="1:8" ht="24.95">
      <c r="A176" s="575" t="s">
        <v>873</v>
      </c>
      <c r="B176" s="576" t="s">
        <v>874</v>
      </c>
      <c r="C176" s="577" t="s">
        <v>332</v>
      </c>
      <c r="D176" s="576">
        <v>20030101</v>
      </c>
      <c r="E176" s="576">
        <v>20050101</v>
      </c>
      <c r="F176" s="557"/>
      <c r="G176" s="557"/>
      <c r="H176"/>
    </row>
    <row r="177" spans="1:8" ht="24.95">
      <c r="A177" s="575" t="s">
        <v>875</v>
      </c>
      <c r="B177" s="576" t="s">
        <v>876</v>
      </c>
      <c r="C177" s="577" t="s">
        <v>347</v>
      </c>
      <c r="D177" s="576">
        <v>20060101</v>
      </c>
      <c r="E177" s="576">
        <v>20060101</v>
      </c>
      <c r="F177" s="557"/>
      <c r="G177" s="557"/>
      <c r="H177"/>
    </row>
    <row r="178" spans="1:8" ht="24.95">
      <c r="A178" s="575" t="s">
        <v>877</v>
      </c>
      <c r="B178" s="576" t="s">
        <v>878</v>
      </c>
      <c r="C178" s="577" t="s">
        <v>332</v>
      </c>
      <c r="D178" s="576">
        <v>20030101</v>
      </c>
      <c r="E178" s="576">
        <v>20050101</v>
      </c>
      <c r="F178" s="557"/>
      <c r="G178" s="557"/>
      <c r="H178"/>
    </row>
    <row r="179" spans="1:8" ht="50.1">
      <c r="A179" s="575" t="s">
        <v>879</v>
      </c>
      <c r="B179" s="576" t="s">
        <v>880</v>
      </c>
      <c r="C179" s="577" t="s">
        <v>332</v>
      </c>
      <c r="D179" s="576">
        <v>20020101</v>
      </c>
      <c r="E179" s="576">
        <v>20020701</v>
      </c>
      <c r="F179" s="557"/>
      <c r="G179" s="557"/>
      <c r="H179"/>
    </row>
    <row r="180" spans="1:8" ht="37.5">
      <c r="A180" s="575" t="s">
        <v>881</v>
      </c>
      <c r="B180" s="576" t="s">
        <v>882</v>
      </c>
      <c r="C180" s="577" t="s">
        <v>332</v>
      </c>
      <c r="D180" s="576">
        <v>20020101</v>
      </c>
      <c r="E180" s="576">
        <v>20020701</v>
      </c>
      <c r="F180" s="557"/>
      <c r="G180" s="557"/>
      <c r="H180"/>
    </row>
    <row r="181" spans="1:8" ht="24.95">
      <c r="A181" s="575" t="s">
        <v>883</v>
      </c>
      <c r="B181" s="576" t="s">
        <v>884</v>
      </c>
      <c r="C181" s="577" t="s">
        <v>332</v>
      </c>
      <c r="D181" s="576">
        <v>20040101</v>
      </c>
      <c r="E181" s="576">
        <v>20060101</v>
      </c>
      <c r="F181" s="557"/>
      <c r="G181" s="557"/>
      <c r="H181"/>
    </row>
    <row r="182" spans="1:8" ht="12.95">
      <c r="A182" s="575" t="s">
        <v>885</v>
      </c>
      <c r="B182" s="576" t="s">
        <v>886</v>
      </c>
      <c r="C182" s="577" t="s">
        <v>332</v>
      </c>
      <c r="D182" s="576">
        <v>19860101</v>
      </c>
      <c r="E182" s="576">
        <v>19960101</v>
      </c>
      <c r="F182" s="557"/>
      <c r="G182" s="557"/>
      <c r="H182"/>
    </row>
    <row r="183" spans="1:8" ht="12.95">
      <c r="A183" s="575" t="s">
        <v>887</v>
      </c>
      <c r="B183" s="576" t="s">
        <v>888</v>
      </c>
      <c r="C183" s="577" t="s">
        <v>332</v>
      </c>
      <c r="D183" s="576">
        <v>19860101</v>
      </c>
      <c r="E183" s="576">
        <v>19960101</v>
      </c>
      <c r="F183" s="557"/>
      <c r="G183" s="557"/>
      <c r="H183"/>
    </row>
    <row r="184" spans="1:8" ht="12.95">
      <c r="A184" s="575" t="s">
        <v>889</v>
      </c>
      <c r="B184" s="576" t="s">
        <v>890</v>
      </c>
      <c r="C184" s="577" t="s">
        <v>332</v>
      </c>
      <c r="D184" s="576">
        <v>19860101</v>
      </c>
      <c r="E184" s="576">
        <v>19960101</v>
      </c>
      <c r="F184" s="557"/>
      <c r="G184" s="557"/>
      <c r="H184"/>
    </row>
    <row r="185" spans="1:8" ht="12.95">
      <c r="A185" s="575" t="s">
        <v>891</v>
      </c>
      <c r="B185" s="576" t="s">
        <v>892</v>
      </c>
      <c r="C185" s="577" t="s">
        <v>332</v>
      </c>
      <c r="D185" s="576">
        <v>19860101</v>
      </c>
      <c r="E185" s="576">
        <v>19960101</v>
      </c>
      <c r="F185" s="557"/>
      <c r="G185" s="557"/>
      <c r="H185"/>
    </row>
    <row r="186" spans="1:8" ht="12.95">
      <c r="A186" s="575" t="s">
        <v>893</v>
      </c>
      <c r="B186" s="576" t="s">
        <v>894</v>
      </c>
      <c r="C186" s="577" t="s">
        <v>332</v>
      </c>
      <c r="D186" s="576">
        <v>19860101</v>
      </c>
      <c r="E186" s="576">
        <v>19960101</v>
      </c>
      <c r="F186" s="557"/>
      <c r="G186" s="557"/>
      <c r="H186"/>
    </row>
    <row r="187" spans="1:8" ht="37.5">
      <c r="A187" s="575" t="s">
        <v>895</v>
      </c>
      <c r="B187" s="576" t="s">
        <v>896</v>
      </c>
      <c r="C187" s="577" t="s">
        <v>332</v>
      </c>
      <c r="D187" s="576">
        <v>19860101</v>
      </c>
      <c r="E187" s="576">
        <v>19930101</v>
      </c>
      <c r="F187" s="557"/>
      <c r="G187" s="557"/>
      <c r="H187"/>
    </row>
    <row r="188" spans="1:8" ht="12.95">
      <c r="A188" s="575" t="s">
        <v>897</v>
      </c>
      <c r="B188" s="576" t="s">
        <v>898</v>
      </c>
      <c r="C188" s="577" t="s">
        <v>332</v>
      </c>
      <c r="D188" s="576">
        <v>19860101</v>
      </c>
      <c r="E188" s="576">
        <v>19890101</v>
      </c>
      <c r="F188" s="557"/>
      <c r="G188" s="557"/>
      <c r="H188"/>
    </row>
    <row r="189" spans="1:8" ht="12.95">
      <c r="A189" s="575" t="s">
        <v>899</v>
      </c>
      <c r="B189" s="576" t="s">
        <v>900</v>
      </c>
      <c r="C189" s="577" t="s">
        <v>332</v>
      </c>
      <c r="D189" s="576">
        <v>19860101</v>
      </c>
      <c r="E189" s="576">
        <v>19890101</v>
      </c>
      <c r="F189" s="557"/>
      <c r="G189" s="557"/>
      <c r="H189"/>
    </row>
    <row r="190" spans="1:8" ht="24.95">
      <c r="A190" s="575" t="s">
        <v>901</v>
      </c>
      <c r="B190" s="576" t="s">
        <v>902</v>
      </c>
      <c r="C190" s="577" t="s">
        <v>332</v>
      </c>
      <c r="D190" s="576">
        <v>19860101</v>
      </c>
      <c r="E190" s="576">
        <v>19970101</v>
      </c>
      <c r="F190" s="557"/>
      <c r="G190" s="557"/>
      <c r="H190"/>
    </row>
    <row r="191" spans="1:8" ht="37.5">
      <c r="A191" s="575" t="s">
        <v>903</v>
      </c>
      <c r="B191" s="576" t="s">
        <v>904</v>
      </c>
      <c r="C191" s="577" t="s">
        <v>332</v>
      </c>
      <c r="D191" s="576">
        <v>20110101</v>
      </c>
      <c r="E191" s="576">
        <v>20110101</v>
      </c>
      <c r="F191" s="557"/>
      <c r="G191" s="557"/>
      <c r="H191"/>
    </row>
    <row r="192" spans="1:8" ht="12.95">
      <c r="A192" s="575" t="s">
        <v>905</v>
      </c>
      <c r="B192" s="576" t="s">
        <v>906</v>
      </c>
      <c r="C192" s="577" t="s">
        <v>756</v>
      </c>
      <c r="D192" s="576">
        <v>19900101</v>
      </c>
      <c r="E192" s="576">
        <v>20140101</v>
      </c>
      <c r="F192" s="557"/>
      <c r="G192" s="557"/>
      <c r="H192"/>
    </row>
    <row r="193" spans="1:8" ht="12.95">
      <c r="A193" s="575" t="s">
        <v>907</v>
      </c>
      <c r="B193" s="576" t="s">
        <v>908</v>
      </c>
      <c r="C193" s="577" t="s">
        <v>756</v>
      </c>
      <c r="D193" s="576">
        <v>19900101</v>
      </c>
      <c r="E193" s="576">
        <v>20140101</v>
      </c>
      <c r="F193" s="557"/>
      <c r="G193" s="557"/>
      <c r="H193"/>
    </row>
    <row r="194" spans="1:8" ht="24.95">
      <c r="A194" s="575" t="s">
        <v>909</v>
      </c>
      <c r="B194" s="576" t="s">
        <v>910</v>
      </c>
      <c r="C194" s="577" t="s">
        <v>332</v>
      </c>
      <c r="D194" s="576">
        <v>20020101</v>
      </c>
      <c r="E194" s="576">
        <v>20020701</v>
      </c>
      <c r="F194" s="557"/>
      <c r="G194" s="557"/>
      <c r="H194"/>
    </row>
    <row r="195" spans="1:8" ht="24.95">
      <c r="A195" s="575" t="s">
        <v>911</v>
      </c>
      <c r="B195" s="576" t="s">
        <v>912</v>
      </c>
      <c r="C195" s="577" t="s">
        <v>332</v>
      </c>
      <c r="D195" s="576">
        <v>19860101</v>
      </c>
      <c r="E195" s="576">
        <v>20050101</v>
      </c>
      <c r="F195" s="557"/>
      <c r="G195" s="557"/>
      <c r="H195"/>
    </row>
    <row r="196" spans="1:8" ht="37.5">
      <c r="A196" s="575" t="s">
        <v>913</v>
      </c>
      <c r="B196" s="576" t="s">
        <v>914</v>
      </c>
      <c r="C196" s="577" t="s">
        <v>332</v>
      </c>
      <c r="D196" s="576">
        <v>20040101</v>
      </c>
      <c r="E196" s="576">
        <v>20120101</v>
      </c>
      <c r="F196" s="557"/>
      <c r="G196" s="557"/>
      <c r="H196"/>
    </row>
    <row r="197" spans="1:8" ht="50.1">
      <c r="A197" s="575" t="s">
        <v>915</v>
      </c>
      <c r="B197" s="576" t="s">
        <v>916</v>
      </c>
      <c r="C197" s="577" t="s">
        <v>332</v>
      </c>
      <c r="D197" s="576">
        <v>20040101</v>
      </c>
      <c r="E197" s="576">
        <v>20120101</v>
      </c>
      <c r="F197" s="557"/>
      <c r="G197" s="557"/>
      <c r="H197"/>
    </row>
    <row r="198" spans="1:8" ht="37.5">
      <c r="A198" s="575" t="s">
        <v>917</v>
      </c>
      <c r="B198" s="576" t="s">
        <v>918</v>
      </c>
      <c r="C198" s="577" t="s">
        <v>332</v>
      </c>
      <c r="D198" s="576">
        <v>20060101</v>
      </c>
      <c r="E198" s="576">
        <v>20120101</v>
      </c>
      <c r="F198" s="557"/>
      <c r="G198" s="557"/>
      <c r="H198"/>
    </row>
    <row r="199" spans="1:8" ht="37.5">
      <c r="A199" s="575" t="s">
        <v>919</v>
      </c>
      <c r="B199" s="576" t="s">
        <v>920</v>
      </c>
      <c r="C199" s="577" t="s">
        <v>332</v>
      </c>
      <c r="D199" s="576">
        <v>20060101</v>
      </c>
      <c r="E199" s="576">
        <v>20120101</v>
      </c>
      <c r="F199" s="557"/>
      <c r="G199" s="557"/>
      <c r="H199"/>
    </row>
    <row r="200" spans="1:8" ht="24.95">
      <c r="A200" s="575" t="s">
        <v>921</v>
      </c>
      <c r="B200" s="576" t="s">
        <v>922</v>
      </c>
      <c r="C200" s="577" t="s">
        <v>756</v>
      </c>
      <c r="D200" s="578"/>
      <c r="E200" s="578"/>
      <c r="F200" s="557"/>
      <c r="G200" s="557"/>
      <c r="H200"/>
    </row>
    <row r="201" spans="1:8" ht="24.95">
      <c r="A201" s="575" t="s">
        <v>923</v>
      </c>
      <c r="B201" s="576" t="s">
        <v>924</v>
      </c>
      <c r="C201" s="577" t="s">
        <v>332</v>
      </c>
      <c r="D201" s="576">
        <v>20070101</v>
      </c>
      <c r="E201" s="576">
        <v>20070101</v>
      </c>
      <c r="F201" s="557"/>
      <c r="G201" s="557"/>
      <c r="H201"/>
    </row>
    <row r="202" spans="1:8" ht="12.95">
      <c r="A202" s="575" t="s">
        <v>925</v>
      </c>
      <c r="B202" s="576" t="s">
        <v>926</v>
      </c>
      <c r="C202" s="577" t="s">
        <v>756</v>
      </c>
      <c r="D202" s="576">
        <v>19860101</v>
      </c>
      <c r="E202" s="576">
        <v>20010401</v>
      </c>
      <c r="F202" s="557"/>
      <c r="G202" s="557"/>
      <c r="H202"/>
    </row>
    <row r="203" spans="1:8" ht="24.95">
      <c r="A203" s="575" t="s">
        <v>927</v>
      </c>
      <c r="B203" s="576" t="s">
        <v>928</v>
      </c>
      <c r="C203" s="577" t="s">
        <v>756</v>
      </c>
      <c r="D203" s="576">
        <v>19860101</v>
      </c>
      <c r="E203" s="576">
        <v>20010401</v>
      </c>
      <c r="F203" s="557"/>
      <c r="G203" s="557"/>
      <c r="H203"/>
    </row>
    <row r="204" spans="1:8" ht="24.95">
      <c r="A204" s="575" t="s">
        <v>929</v>
      </c>
      <c r="B204" s="576" t="s">
        <v>930</v>
      </c>
      <c r="C204" s="577" t="s">
        <v>756</v>
      </c>
      <c r="D204" s="576">
        <v>19860101</v>
      </c>
      <c r="E204" s="576">
        <v>20010401</v>
      </c>
      <c r="F204" s="557"/>
      <c r="G204" s="557"/>
      <c r="H204"/>
    </row>
    <row r="205" spans="1:8" ht="24.95">
      <c r="A205" s="575" t="s">
        <v>931</v>
      </c>
      <c r="B205" s="576" t="s">
        <v>932</v>
      </c>
      <c r="C205" s="577" t="s">
        <v>756</v>
      </c>
      <c r="D205" s="576">
        <v>19860101</v>
      </c>
      <c r="E205" s="576">
        <v>20010401</v>
      </c>
      <c r="F205" s="557"/>
      <c r="G205" s="557"/>
      <c r="H205"/>
    </row>
    <row r="206" spans="1:8" ht="37.5">
      <c r="A206" s="575" t="s">
        <v>933</v>
      </c>
      <c r="B206" s="576" t="s">
        <v>934</v>
      </c>
      <c r="C206" s="577" t="s">
        <v>756</v>
      </c>
      <c r="D206" s="576">
        <v>19860101</v>
      </c>
      <c r="E206" s="576">
        <v>20010401</v>
      </c>
      <c r="F206" s="557"/>
      <c r="G206" s="557"/>
      <c r="H206"/>
    </row>
    <row r="207" spans="1:8" ht="24.95">
      <c r="A207" s="575" t="s">
        <v>935</v>
      </c>
      <c r="B207" s="576" t="s">
        <v>936</v>
      </c>
      <c r="C207" s="577" t="s">
        <v>756</v>
      </c>
      <c r="D207" s="576">
        <v>19860101</v>
      </c>
      <c r="E207" s="576">
        <v>20010401</v>
      </c>
      <c r="F207" s="557"/>
      <c r="G207" s="557"/>
      <c r="H207"/>
    </row>
    <row r="208" spans="1:8" ht="24.95">
      <c r="A208" s="575" t="s">
        <v>937</v>
      </c>
      <c r="B208" s="576" t="s">
        <v>938</v>
      </c>
      <c r="C208" s="577" t="s">
        <v>756</v>
      </c>
      <c r="D208" s="576">
        <v>19860101</v>
      </c>
      <c r="E208" s="576">
        <v>20010401</v>
      </c>
      <c r="F208" s="557"/>
      <c r="G208" s="557"/>
      <c r="H208"/>
    </row>
    <row r="209" spans="1:8" ht="24.95">
      <c r="A209" s="575" t="s">
        <v>939</v>
      </c>
      <c r="B209" s="576" t="s">
        <v>940</v>
      </c>
      <c r="C209" s="577" t="s">
        <v>756</v>
      </c>
      <c r="D209" s="576">
        <v>19860101</v>
      </c>
      <c r="E209" s="576">
        <v>20010401</v>
      </c>
      <c r="F209" s="557"/>
      <c r="G209" s="557"/>
      <c r="H209"/>
    </row>
    <row r="210" spans="1:8" ht="37.5">
      <c r="A210" s="575" t="s">
        <v>941</v>
      </c>
      <c r="B210" s="576" t="s">
        <v>942</v>
      </c>
      <c r="C210" s="577" t="s">
        <v>756</v>
      </c>
      <c r="D210" s="576">
        <v>19860101</v>
      </c>
      <c r="E210" s="576">
        <v>20010401</v>
      </c>
      <c r="F210" s="557"/>
      <c r="G210" s="557"/>
      <c r="H210"/>
    </row>
    <row r="211" spans="1:8" ht="24.95">
      <c r="A211" s="575" t="s">
        <v>943</v>
      </c>
      <c r="B211" s="576" t="s">
        <v>944</v>
      </c>
      <c r="C211" s="577" t="s">
        <v>756</v>
      </c>
      <c r="D211" s="576">
        <v>19860101</v>
      </c>
      <c r="E211" s="576">
        <v>20010401</v>
      </c>
      <c r="F211" s="557"/>
      <c r="G211" s="557"/>
      <c r="H211"/>
    </row>
    <row r="212" spans="1:8" ht="37.5">
      <c r="A212" s="575" t="s">
        <v>945</v>
      </c>
      <c r="B212" s="576" t="s">
        <v>946</v>
      </c>
      <c r="C212" s="577" t="s">
        <v>756</v>
      </c>
      <c r="D212" s="576">
        <v>19860101</v>
      </c>
      <c r="E212" s="576">
        <v>20010401</v>
      </c>
      <c r="F212" s="557"/>
      <c r="G212" s="557"/>
      <c r="H212"/>
    </row>
    <row r="213" spans="1:8" ht="12.95">
      <c r="A213" s="575" t="s">
        <v>947</v>
      </c>
      <c r="B213" s="576" t="s">
        <v>948</v>
      </c>
      <c r="C213" s="577" t="s">
        <v>332</v>
      </c>
      <c r="D213" s="576">
        <v>19860101</v>
      </c>
      <c r="E213" s="576">
        <v>19960101</v>
      </c>
      <c r="F213" s="557"/>
      <c r="G213" s="557"/>
      <c r="H213"/>
    </row>
    <row r="214" spans="1:8" ht="37.5">
      <c r="A214" s="575" t="s">
        <v>949</v>
      </c>
      <c r="B214" s="576" t="s">
        <v>950</v>
      </c>
      <c r="C214" s="577" t="s">
        <v>332</v>
      </c>
      <c r="D214" s="578"/>
      <c r="E214" s="578"/>
      <c r="F214" s="557"/>
      <c r="G214" s="557"/>
      <c r="H214"/>
    </row>
    <row r="215" spans="1:8" ht="12.95">
      <c r="A215" s="575" t="s">
        <v>951</v>
      </c>
      <c r="B215" s="576" t="s">
        <v>952</v>
      </c>
      <c r="C215" s="577" t="s">
        <v>332</v>
      </c>
      <c r="D215" s="578"/>
      <c r="E215" s="578"/>
      <c r="F215" s="557"/>
      <c r="G215" s="557"/>
      <c r="H215"/>
    </row>
    <row r="216" spans="1:8" ht="24.95">
      <c r="A216" s="575" t="s">
        <v>953</v>
      </c>
      <c r="B216" s="576" t="s">
        <v>954</v>
      </c>
      <c r="C216" s="577" t="s">
        <v>756</v>
      </c>
      <c r="D216" s="576">
        <v>20050101</v>
      </c>
      <c r="E216" s="576">
        <v>20050101</v>
      </c>
      <c r="F216" s="557"/>
      <c r="G216" s="557"/>
      <c r="H216"/>
    </row>
    <row r="217" spans="1:8" ht="70.5" customHeight="1">
      <c r="A217" s="575" t="s">
        <v>955</v>
      </c>
      <c r="B217" s="576" t="s">
        <v>956</v>
      </c>
      <c r="C217" s="577" t="s">
        <v>756</v>
      </c>
      <c r="D217" s="576">
        <v>20050101</v>
      </c>
      <c r="E217" s="576">
        <v>20050101</v>
      </c>
      <c r="F217" s="557"/>
      <c r="G217" s="557"/>
      <c r="H217"/>
    </row>
    <row r="218" spans="1:8" ht="24.95">
      <c r="A218" s="575" t="s">
        <v>957</v>
      </c>
      <c r="B218" s="576" t="s">
        <v>958</v>
      </c>
      <c r="C218" s="577" t="s">
        <v>756</v>
      </c>
      <c r="D218" s="576">
        <v>20050101</v>
      </c>
      <c r="E218" s="576">
        <v>20050101</v>
      </c>
      <c r="F218" s="557"/>
      <c r="G218" s="557"/>
      <c r="H218"/>
    </row>
    <row r="219" spans="1:8" ht="12.95">
      <c r="A219" s="575" t="s">
        <v>959</v>
      </c>
      <c r="B219" s="576" t="s">
        <v>960</v>
      </c>
      <c r="C219" s="577" t="s">
        <v>332</v>
      </c>
      <c r="D219" s="578"/>
      <c r="E219" s="578"/>
      <c r="F219" s="557"/>
      <c r="G219" s="557"/>
      <c r="H219"/>
    </row>
    <row r="220" spans="1:8" ht="12.95">
      <c r="A220" s="575" t="s">
        <v>961</v>
      </c>
      <c r="B220" s="576" t="s">
        <v>962</v>
      </c>
      <c r="C220" s="577" t="s">
        <v>332</v>
      </c>
      <c r="D220" s="578"/>
      <c r="E220" s="578"/>
      <c r="F220" s="557"/>
      <c r="G220" s="557"/>
      <c r="H220"/>
    </row>
    <row r="221" spans="1:8" ht="24.95">
      <c r="A221" s="575" t="s">
        <v>963</v>
      </c>
      <c r="B221" s="576" t="s">
        <v>964</v>
      </c>
      <c r="C221" s="577" t="s">
        <v>332</v>
      </c>
      <c r="D221" s="578"/>
      <c r="E221" s="578"/>
      <c r="F221" s="557"/>
      <c r="G221" s="557"/>
      <c r="H221"/>
    </row>
    <row r="222" spans="1:8" ht="12.95">
      <c r="A222" s="575" t="s">
        <v>965</v>
      </c>
      <c r="B222" s="576" t="s">
        <v>966</v>
      </c>
      <c r="C222" s="577" t="s">
        <v>332</v>
      </c>
      <c r="D222" s="578"/>
      <c r="E222" s="578"/>
      <c r="F222" s="557"/>
      <c r="G222" s="557"/>
      <c r="H222"/>
    </row>
    <row r="223" spans="1:8" ht="12.95">
      <c r="A223" s="575" t="s">
        <v>967</v>
      </c>
      <c r="B223" s="576" t="s">
        <v>968</v>
      </c>
      <c r="C223" s="577" t="s">
        <v>332</v>
      </c>
      <c r="D223" s="578"/>
      <c r="E223" s="578"/>
      <c r="F223" s="557"/>
      <c r="G223" s="557"/>
      <c r="H223"/>
    </row>
    <row r="224" spans="1:8" ht="12.95">
      <c r="A224" s="575" t="s">
        <v>967</v>
      </c>
      <c r="B224" s="576" t="s">
        <v>969</v>
      </c>
      <c r="C224" s="577" t="s">
        <v>332</v>
      </c>
      <c r="D224" s="578"/>
      <c r="E224" s="578"/>
      <c r="F224" s="557"/>
      <c r="G224" s="557"/>
      <c r="H224"/>
    </row>
    <row r="225" spans="1:8" ht="24.95">
      <c r="A225" s="575" t="s">
        <v>970</v>
      </c>
      <c r="B225" s="576" t="s">
        <v>971</v>
      </c>
      <c r="C225" s="577" t="s">
        <v>332</v>
      </c>
      <c r="D225" s="578"/>
      <c r="E225" s="578"/>
      <c r="F225" s="557"/>
      <c r="G225" s="557"/>
      <c r="H225"/>
    </row>
    <row r="226" spans="1:8" ht="24.95">
      <c r="A226" s="575" t="s">
        <v>972</v>
      </c>
      <c r="B226" s="576" t="s">
        <v>973</v>
      </c>
      <c r="C226" s="577" t="s">
        <v>332</v>
      </c>
      <c r="D226" s="578"/>
      <c r="E226" s="578"/>
      <c r="F226" s="557"/>
      <c r="G226" s="557"/>
      <c r="H226"/>
    </row>
    <row r="227" spans="1:8" ht="24.95">
      <c r="A227" s="575" t="s">
        <v>974</v>
      </c>
      <c r="B227" s="576" t="s">
        <v>975</v>
      </c>
      <c r="C227" s="577" t="s">
        <v>332</v>
      </c>
      <c r="D227" s="578"/>
      <c r="E227" s="578"/>
      <c r="F227" s="557"/>
      <c r="G227" s="557"/>
      <c r="H227"/>
    </row>
    <row r="228" spans="1:8" ht="24.95">
      <c r="A228" s="575" t="s">
        <v>976</v>
      </c>
      <c r="B228" s="576" t="s">
        <v>977</v>
      </c>
      <c r="C228" s="577" t="s">
        <v>332</v>
      </c>
      <c r="D228" s="578"/>
      <c r="E228" s="578"/>
      <c r="F228" s="557"/>
      <c r="G228" s="557"/>
      <c r="H228"/>
    </row>
    <row r="229" spans="1:8" ht="24.95">
      <c r="A229" s="575" t="s">
        <v>978</v>
      </c>
      <c r="B229" s="576" t="s">
        <v>979</v>
      </c>
      <c r="C229" s="577" t="s">
        <v>332</v>
      </c>
      <c r="D229" s="578"/>
      <c r="E229" s="578"/>
      <c r="F229" s="557"/>
      <c r="G229" s="557"/>
      <c r="H229"/>
    </row>
    <row r="230" spans="1:8" ht="48.6" customHeight="1">
      <c r="A230" s="575" t="s">
        <v>980</v>
      </c>
      <c r="B230" s="576" t="s">
        <v>981</v>
      </c>
      <c r="C230" s="577" t="s">
        <v>332</v>
      </c>
      <c r="D230" s="578"/>
      <c r="E230" s="578"/>
      <c r="F230" s="557"/>
      <c r="G230" s="557"/>
      <c r="H230"/>
    </row>
    <row r="231" spans="1:8" ht="46.7" customHeight="1">
      <c r="A231" s="575" t="s">
        <v>982</v>
      </c>
      <c r="B231" s="576" t="s">
        <v>983</v>
      </c>
      <c r="C231" s="577" t="s">
        <v>332</v>
      </c>
      <c r="D231" s="578"/>
      <c r="E231" s="578"/>
      <c r="F231" s="557"/>
      <c r="G231" s="557"/>
      <c r="H231"/>
    </row>
    <row r="232" spans="1:8" ht="37.5">
      <c r="A232" s="575" t="s">
        <v>984</v>
      </c>
      <c r="B232" s="576" t="s">
        <v>985</v>
      </c>
      <c r="C232" s="577" t="s">
        <v>332</v>
      </c>
      <c r="D232" s="576">
        <v>20090401</v>
      </c>
      <c r="E232" s="576">
        <v>20090401</v>
      </c>
      <c r="F232" s="557"/>
      <c r="G232" s="557"/>
      <c r="H232"/>
    </row>
    <row r="233" spans="1:8" ht="24.95">
      <c r="A233" s="575" t="s">
        <v>986</v>
      </c>
      <c r="B233" s="576" t="s">
        <v>987</v>
      </c>
      <c r="C233" s="577" t="s">
        <v>332</v>
      </c>
      <c r="D233" s="578"/>
      <c r="E233" s="578"/>
      <c r="F233" s="557"/>
      <c r="G233" s="557"/>
      <c r="H233"/>
    </row>
    <row r="234" spans="1:8" ht="12.95">
      <c r="A234" s="575" t="s">
        <v>988</v>
      </c>
      <c r="B234" s="576" t="s">
        <v>989</v>
      </c>
      <c r="C234" s="577" t="s">
        <v>332</v>
      </c>
      <c r="D234" s="578"/>
      <c r="E234" s="578"/>
      <c r="F234" s="557"/>
      <c r="G234" s="557"/>
      <c r="H234"/>
    </row>
    <row r="235" spans="1:8" ht="12.95">
      <c r="A235" s="575" t="s">
        <v>990</v>
      </c>
      <c r="B235" s="576" t="s">
        <v>991</v>
      </c>
      <c r="C235" s="577" t="s">
        <v>332</v>
      </c>
      <c r="D235" s="578"/>
      <c r="E235" s="578"/>
      <c r="F235" s="557"/>
      <c r="G235" s="557"/>
      <c r="H235"/>
    </row>
    <row r="236" spans="1:8" ht="43.7" customHeight="1">
      <c r="A236" s="575" t="s">
        <v>992</v>
      </c>
      <c r="B236" s="576" t="s">
        <v>993</v>
      </c>
      <c r="C236" s="577" t="s">
        <v>332</v>
      </c>
      <c r="D236" s="578"/>
      <c r="E236" s="578"/>
      <c r="F236" s="557"/>
      <c r="G236" s="557"/>
      <c r="H236"/>
    </row>
    <row r="237" spans="1:8" ht="12.95">
      <c r="A237" s="575" t="s">
        <v>994</v>
      </c>
      <c r="B237" s="576" t="s">
        <v>995</v>
      </c>
      <c r="C237" s="577" t="s">
        <v>332</v>
      </c>
      <c r="D237" s="578"/>
      <c r="E237" s="578"/>
      <c r="F237" s="557"/>
      <c r="G237" s="557"/>
      <c r="H237"/>
    </row>
    <row r="238" spans="1:8" ht="12.95">
      <c r="A238" s="575" t="s">
        <v>959</v>
      </c>
      <c r="B238" s="576" t="s">
        <v>996</v>
      </c>
      <c r="C238" s="577" t="s">
        <v>332</v>
      </c>
      <c r="D238" s="578"/>
      <c r="E238" s="578"/>
      <c r="F238" s="557"/>
      <c r="G238" s="557"/>
      <c r="H238"/>
    </row>
    <row r="239" spans="1:8" ht="12.95">
      <c r="A239" s="575" t="s">
        <v>997</v>
      </c>
      <c r="B239" s="576" t="s">
        <v>998</v>
      </c>
      <c r="C239" s="577" t="s">
        <v>332</v>
      </c>
      <c r="D239" s="576">
        <v>20000101</v>
      </c>
      <c r="E239" s="576">
        <v>20000101</v>
      </c>
      <c r="F239" s="557"/>
      <c r="G239" s="557"/>
      <c r="H239"/>
    </row>
    <row r="240" spans="1:8" ht="24.95">
      <c r="A240" s="575" t="s">
        <v>999</v>
      </c>
      <c r="B240" s="576" t="s">
        <v>1000</v>
      </c>
      <c r="C240" s="577" t="s">
        <v>756</v>
      </c>
      <c r="D240" s="576">
        <v>20010701</v>
      </c>
      <c r="E240" s="576">
        <v>20010701</v>
      </c>
      <c r="F240" s="557"/>
      <c r="G240" s="557"/>
      <c r="H240"/>
    </row>
    <row r="241" spans="1:8" ht="12.95">
      <c r="A241" s="575" t="s">
        <v>1001</v>
      </c>
      <c r="B241" s="576" t="s">
        <v>1002</v>
      </c>
      <c r="C241" s="577" t="s">
        <v>756</v>
      </c>
      <c r="D241" s="576">
        <v>20010701</v>
      </c>
      <c r="E241" s="576">
        <v>20010701</v>
      </c>
      <c r="F241" s="557"/>
      <c r="G241" s="557"/>
      <c r="H241"/>
    </row>
    <row r="242" spans="1:8" ht="12.95">
      <c r="A242" s="575" t="s">
        <v>1003</v>
      </c>
      <c r="B242" s="576" t="s">
        <v>1004</v>
      </c>
      <c r="C242" s="577" t="s">
        <v>756</v>
      </c>
      <c r="D242" s="576">
        <v>20010701</v>
      </c>
      <c r="E242" s="576">
        <v>20010701</v>
      </c>
      <c r="F242" s="557"/>
      <c r="G242" s="557"/>
      <c r="H242"/>
    </row>
    <row r="243" spans="1:8" ht="12.95">
      <c r="A243" s="575" t="s">
        <v>1005</v>
      </c>
      <c r="B243" s="576" t="s">
        <v>1006</v>
      </c>
      <c r="C243" s="577" t="s">
        <v>756</v>
      </c>
      <c r="D243" s="576">
        <v>20010701</v>
      </c>
      <c r="E243" s="576">
        <v>20010701</v>
      </c>
      <c r="F243" s="557"/>
      <c r="G243" s="557"/>
      <c r="H243"/>
    </row>
    <row r="244" spans="1:8" ht="24.95">
      <c r="A244" s="575" t="s">
        <v>1007</v>
      </c>
      <c r="B244" s="576" t="s">
        <v>1008</v>
      </c>
      <c r="C244" s="577" t="s">
        <v>756</v>
      </c>
      <c r="D244" s="576">
        <v>20010701</v>
      </c>
      <c r="E244" s="576">
        <v>20010701</v>
      </c>
      <c r="F244" s="557"/>
      <c r="G244" s="557"/>
      <c r="H244"/>
    </row>
    <row r="245" spans="1:8" ht="12.95">
      <c r="A245" s="575" t="s">
        <v>1009</v>
      </c>
      <c r="B245" s="576" t="s">
        <v>1010</v>
      </c>
      <c r="C245" s="577" t="s">
        <v>756</v>
      </c>
      <c r="D245" s="576">
        <v>20010701</v>
      </c>
      <c r="E245" s="576">
        <v>20010701</v>
      </c>
      <c r="F245" s="557"/>
      <c r="G245" s="557"/>
      <c r="H245"/>
    </row>
    <row r="246" spans="1:8" ht="24.95">
      <c r="A246" s="575" t="s">
        <v>1011</v>
      </c>
      <c r="B246" s="576" t="s">
        <v>1012</v>
      </c>
      <c r="C246" s="577" t="s">
        <v>756</v>
      </c>
      <c r="D246" s="576">
        <v>20010701</v>
      </c>
      <c r="E246" s="576">
        <v>20010701</v>
      </c>
      <c r="F246" s="557"/>
      <c r="G246" s="557"/>
      <c r="H246"/>
    </row>
    <row r="247" spans="1:8" ht="37.5">
      <c r="A247" s="575" t="s">
        <v>1013</v>
      </c>
      <c r="B247" s="576" t="s">
        <v>1014</v>
      </c>
      <c r="C247" s="577" t="s">
        <v>756</v>
      </c>
      <c r="D247" s="576">
        <v>20010701</v>
      </c>
      <c r="E247" s="576">
        <v>20010701</v>
      </c>
      <c r="F247" s="557"/>
      <c r="G247" s="557"/>
      <c r="H247"/>
    </row>
    <row r="248" spans="1:8" ht="37.5">
      <c r="A248" s="575" t="s">
        <v>1015</v>
      </c>
      <c r="B248" s="576" t="s">
        <v>1016</v>
      </c>
      <c r="C248" s="577" t="s">
        <v>756</v>
      </c>
      <c r="D248" s="576">
        <v>20010701</v>
      </c>
      <c r="E248" s="576">
        <v>20010701</v>
      </c>
      <c r="F248" s="557"/>
      <c r="G248" s="557"/>
      <c r="H248"/>
    </row>
    <row r="249" spans="1:8" ht="37.5">
      <c r="A249" s="575" t="s">
        <v>1017</v>
      </c>
      <c r="B249" s="576" t="s">
        <v>1018</v>
      </c>
      <c r="C249" s="577" t="s">
        <v>756</v>
      </c>
      <c r="D249" s="576">
        <v>20010701</v>
      </c>
      <c r="E249" s="576">
        <v>20010701</v>
      </c>
      <c r="F249" s="557"/>
      <c r="G249" s="557"/>
      <c r="H249"/>
    </row>
    <row r="250" spans="1:8" ht="24.95">
      <c r="A250" s="575" t="s">
        <v>1019</v>
      </c>
      <c r="B250" s="576" t="s">
        <v>1020</v>
      </c>
      <c r="C250" s="577" t="s">
        <v>756</v>
      </c>
      <c r="D250" s="576">
        <v>20010701</v>
      </c>
      <c r="E250" s="576">
        <v>20010701</v>
      </c>
      <c r="F250" s="557"/>
      <c r="G250" s="557"/>
      <c r="H250"/>
    </row>
    <row r="251" spans="1:8" ht="24.95">
      <c r="A251" s="575" t="s">
        <v>1021</v>
      </c>
      <c r="B251" s="576" t="s">
        <v>1022</v>
      </c>
      <c r="C251" s="577" t="s">
        <v>756</v>
      </c>
      <c r="D251" s="576">
        <v>20010701</v>
      </c>
      <c r="E251" s="576">
        <v>20030101</v>
      </c>
      <c r="F251" s="557"/>
      <c r="G251" s="557"/>
      <c r="H251"/>
    </row>
    <row r="252" spans="1:8" ht="24.95">
      <c r="A252" s="575" t="s">
        <v>1023</v>
      </c>
      <c r="B252" s="576" t="s">
        <v>1024</v>
      </c>
      <c r="C252" s="577" t="s">
        <v>756</v>
      </c>
      <c r="D252" s="576">
        <v>20010701</v>
      </c>
      <c r="E252" s="576">
        <v>20010701</v>
      </c>
      <c r="F252" s="557"/>
      <c r="G252" s="557"/>
      <c r="H252"/>
    </row>
    <row r="253" spans="1:8" ht="12.95">
      <c r="A253" s="575" t="s">
        <v>1025</v>
      </c>
      <c r="B253" s="576" t="s">
        <v>616</v>
      </c>
      <c r="C253" s="577" t="s">
        <v>756</v>
      </c>
      <c r="D253" s="576">
        <v>20020101</v>
      </c>
      <c r="E253" s="576">
        <v>20020101</v>
      </c>
      <c r="F253" s="557"/>
      <c r="G253" s="557"/>
      <c r="H253"/>
    </row>
    <row r="254" spans="1:8" ht="12.95">
      <c r="A254" s="575" t="s">
        <v>1026</v>
      </c>
      <c r="B254" s="576" t="s">
        <v>1027</v>
      </c>
      <c r="C254" s="577" t="s">
        <v>756</v>
      </c>
      <c r="D254" s="576">
        <v>20020701</v>
      </c>
      <c r="E254" s="576">
        <v>20020701</v>
      </c>
      <c r="F254" s="557"/>
      <c r="G254" s="557"/>
      <c r="H254"/>
    </row>
    <row r="255" spans="1:8" ht="24.95">
      <c r="A255" s="575" t="s">
        <v>1028</v>
      </c>
      <c r="B255" s="576" t="s">
        <v>1029</v>
      </c>
      <c r="C255" s="577" t="s">
        <v>756</v>
      </c>
      <c r="D255" s="576">
        <v>20020701</v>
      </c>
      <c r="E255" s="576">
        <v>20020701</v>
      </c>
      <c r="F255" s="557"/>
      <c r="G255" s="557"/>
      <c r="H255"/>
    </row>
    <row r="256" spans="1:8" ht="24.95">
      <c r="A256" s="575" t="s">
        <v>1030</v>
      </c>
      <c r="B256" s="576" t="s">
        <v>1031</v>
      </c>
      <c r="C256" s="577" t="s">
        <v>756</v>
      </c>
      <c r="D256" s="576">
        <v>20020701</v>
      </c>
      <c r="E256" s="576">
        <v>20020701</v>
      </c>
      <c r="F256" s="557"/>
      <c r="G256" s="557"/>
      <c r="H256"/>
    </row>
    <row r="257" spans="1:8" ht="75">
      <c r="A257" s="575" t="s">
        <v>1032</v>
      </c>
      <c r="B257" s="576" t="s">
        <v>1033</v>
      </c>
      <c r="C257" s="577" t="s">
        <v>756</v>
      </c>
      <c r="D257" s="576">
        <v>20020701</v>
      </c>
      <c r="E257" s="576">
        <v>20020701</v>
      </c>
      <c r="F257" s="557"/>
      <c r="G257" s="557"/>
      <c r="H257"/>
    </row>
    <row r="258" spans="1:8" ht="75">
      <c r="A258" s="575" t="s">
        <v>1034</v>
      </c>
      <c r="B258" s="576" t="s">
        <v>1035</v>
      </c>
      <c r="C258" s="577" t="s">
        <v>756</v>
      </c>
      <c r="D258" s="576">
        <v>20020701</v>
      </c>
      <c r="E258" s="576">
        <v>20020701</v>
      </c>
      <c r="F258" s="557"/>
      <c r="G258" s="557"/>
      <c r="H258"/>
    </row>
    <row r="259" spans="1:8" ht="24.95">
      <c r="A259" s="575" t="s">
        <v>1036</v>
      </c>
      <c r="B259" s="576" t="s">
        <v>1037</v>
      </c>
      <c r="C259" s="577" t="s">
        <v>756</v>
      </c>
      <c r="D259" s="576">
        <v>20020701</v>
      </c>
      <c r="E259" s="576">
        <v>20020701</v>
      </c>
      <c r="F259" s="557"/>
      <c r="G259" s="557"/>
      <c r="H259"/>
    </row>
    <row r="260" spans="1:8" ht="24.95">
      <c r="A260" s="575" t="s">
        <v>1038</v>
      </c>
      <c r="B260" s="576" t="s">
        <v>1039</v>
      </c>
      <c r="C260" s="577" t="s">
        <v>756</v>
      </c>
      <c r="D260" s="576">
        <v>20030101</v>
      </c>
      <c r="E260" s="576">
        <v>20030101</v>
      </c>
      <c r="F260" s="557"/>
      <c r="G260" s="557"/>
      <c r="H260"/>
    </row>
    <row r="261" spans="1:8" ht="50.1">
      <c r="A261" s="575" t="s">
        <v>1040</v>
      </c>
      <c r="B261" s="576" t="s">
        <v>1041</v>
      </c>
      <c r="C261" s="577" t="s">
        <v>756</v>
      </c>
      <c r="D261" s="576">
        <v>20030101</v>
      </c>
      <c r="E261" s="576">
        <v>20030101</v>
      </c>
      <c r="F261" s="557"/>
      <c r="G261" s="557"/>
      <c r="H261"/>
    </row>
    <row r="262" spans="1:8" ht="50.1">
      <c r="A262" s="575" t="s">
        <v>1042</v>
      </c>
      <c r="B262" s="576" t="s">
        <v>1043</v>
      </c>
      <c r="C262" s="577" t="s">
        <v>756</v>
      </c>
      <c r="D262" s="576">
        <v>20030101</v>
      </c>
      <c r="E262" s="576">
        <v>20030101</v>
      </c>
      <c r="F262" s="557"/>
      <c r="G262" s="557"/>
      <c r="H262"/>
    </row>
    <row r="263" spans="1:8" ht="50.1">
      <c r="A263" s="575" t="s">
        <v>1044</v>
      </c>
      <c r="B263" s="576" t="s">
        <v>1045</v>
      </c>
      <c r="C263" s="577" t="s">
        <v>756</v>
      </c>
      <c r="D263" s="576">
        <v>20030101</v>
      </c>
      <c r="E263" s="576">
        <v>20030101</v>
      </c>
      <c r="F263" s="557"/>
      <c r="G263" s="557"/>
      <c r="H263"/>
    </row>
    <row r="264" spans="1:8" ht="50.1">
      <c r="A264" s="575" t="s">
        <v>1046</v>
      </c>
      <c r="B264" s="576" t="s">
        <v>1047</v>
      </c>
      <c r="C264" s="577" t="s">
        <v>756</v>
      </c>
      <c r="D264" s="576">
        <v>20030101</v>
      </c>
      <c r="E264" s="576">
        <v>20030101</v>
      </c>
      <c r="F264" s="557"/>
      <c r="G264" s="557"/>
      <c r="H264"/>
    </row>
    <row r="265" spans="1:8" ht="24.95">
      <c r="A265" s="575" t="s">
        <v>1048</v>
      </c>
      <c r="B265" s="576" t="s">
        <v>1049</v>
      </c>
      <c r="C265" s="577" t="s">
        <v>756</v>
      </c>
      <c r="D265" s="576">
        <v>20030101</v>
      </c>
      <c r="E265" s="576">
        <v>20030101</v>
      </c>
      <c r="F265" s="557"/>
      <c r="G265" s="557"/>
      <c r="H265"/>
    </row>
    <row r="266" spans="1:8" ht="37.5">
      <c r="A266" s="575" t="s">
        <v>1050</v>
      </c>
      <c r="B266" s="576" t="s">
        <v>1051</v>
      </c>
      <c r="C266" s="577" t="s">
        <v>756</v>
      </c>
      <c r="D266" s="576">
        <v>20030101</v>
      </c>
      <c r="E266" s="576">
        <v>20030101</v>
      </c>
      <c r="F266" s="557"/>
      <c r="G266" s="557"/>
      <c r="H266"/>
    </row>
    <row r="267" spans="1:8" ht="37.5">
      <c r="A267" s="575" t="s">
        <v>1052</v>
      </c>
      <c r="B267" s="576" t="s">
        <v>1053</v>
      </c>
      <c r="C267" s="577" t="s">
        <v>756</v>
      </c>
      <c r="D267" s="576">
        <v>20030101</v>
      </c>
      <c r="E267" s="576">
        <v>20030101</v>
      </c>
      <c r="F267" s="557"/>
      <c r="G267" s="557"/>
      <c r="H267"/>
    </row>
    <row r="268" spans="1:8" ht="24.95">
      <c r="A268" s="575" t="s">
        <v>1054</v>
      </c>
      <c r="B268" s="576" t="s">
        <v>1055</v>
      </c>
      <c r="C268" s="577" t="s">
        <v>756</v>
      </c>
      <c r="D268" s="576">
        <v>20030101</v>
      </c>
      <c r="E268" s="576">
        <v>20030101</v>
      </c>
      <c r="F268" s="557"/>
      <c r="G268" s="557"/>
      <c r="H268"/>
    </row>
    <row r="269" spans="1:8" ht="24.95">
      <c r="A269" s="575" t="s">
        <v>1056</v>
      </c>
      <c r="B269" s="576" t="s">
        <v>1057</v>
      </c>
      <c r="C269" s="577" t="s">
        <v>756</v>
      </c>
      <c r="D269" s="576">
        <v>20030101</v>
      </c>
      <c r="E269" s="576">
        <v>20030101</v>
      </c>
      <c r="F269" s="557"/>
      <c r="G269" s="557"/>
      <c r="H269"/>
    </row>
    <row r="270" spans="1:8" ht="37.5">
      <c r="A270" s="575" t="s">
        <v>1058</v>
      </c>
      <c r="B270" s="576" t="s">
        <v>1059</v>
      </c>
      <c r="C270" s="577" t="s">
        <v>756</v>
      </c>
      <c r="D270" s="576">
        <v>20030101</v>
      </c>
      <c r="E270" s="576">
        <v>20030101</v>
      </c>
      <c r="F270" s="557"/>
      <c r="G270" s="557"/>
      <c r="H270"/>
    </row>
    <row r="271" spans="1:8" ht="37.5">
      <c r="A271" s="575" t="s">
        <v>1060</v>
      </c>
      <c r="B271" s="576" t="s">
        <v>1061</v>
      </c>
      <c r="C271" s="577" t="s">
        <v>756</v>
      </c>
      <c r="D271" s="576">
        <v>20070401</v>
      </c>
      <c r="E271" s="576">
        <v>20070401</v>
      </c>
      <c r="F271" s="557"/>
      <c r="G271" s="557"/>
      <c r="H271"/>
    </row>
    <row r="272" spans="1:8" ht="37.5">
      <c r="A272" s="575" t="s">
        <v>1062</v>
      </c>
      <c r="B272" s="576" t="s">
        <v>1063</v>
      </c>
      <c r="C272" s="577" t="s">
        <v>756</v>
      </c>
      <c r="D272" s="576">
        <v>20110101</v>
      </c>
      <c r="E272" s="576">
        <v>20110101</v>
      </c>
      <c r="F272" s="557"/>
      <c r="G272" s="557"/>
      <c r="H272"/>
    </row>
    <row r="273" spans="1:8" ht="37.5">
      <c r="A273" s="575" t="s">
        <v>1064</v>
      </c>
      <c r="B273" s="576" t="s">
        <v>1065</v>
      </c>
      <c r="C273" s="577" t="s">
        <v>756</v>
      </c>
      <c r="D273" s="576">
        <v>20030101</v>
      </c>
      <c r="E273" s="576">
        <v>20030101</v>
      </c>
      <c r="F273" s="557"/>
      <c r="G273" s="557"/>
      <c r="H273"/>
    </row>
    <row r="274" spans="1:8" ht="24.95">
      <c r="A274" s="575" t="s">
        <v>1066</v>
      </c>
      <c r="B274" s="576" t="s">
        <v>1067</v>
      </c>
      <c r="C274" s="577" t="s">
        <v>756</v>
      </c>
      <c r="D274" s="576">
        <v>20020401</v>
      </c>
      <c r="E274" s="576">
        <v>20020401</v>
      </c>
      <c r="F274" s="557"/>
      <c r="G274" s="557"/>
      <c r="H274"/>
    </row>
    <row r="275" spans="1:8" ht="12.95">
      <c r="A275" s="575" t="s">
        <v>1068</v>
      </c>
      <c r="B275" s="576" t="s">
        <v>1069</v>
      </c>
      <c r="C275" s="577" t="s">
        <v>756</v>
      </c>
      <c r="D275" s="576">
        <v>20020401</v>
      </c>
      <c r="E275" s="576">
        <v>20020401</v>
      </c>
      <c r="F275" s="557"/>
      <c r="G275" s="557"/>
      <c r="H275"/>
    </row>
    <row r="276" spans="1:8" ht="85.7" customHeight="1">
      <c r="A276" s="575" t="s">
        <v>1070</v>
      </c>
      <c r="B276" s="576" t="s">
        <v>1071</v>
      </c>
      <c r="C276" s="577" t="s">
        <v>756</v>
      </c>
      <c r="D276" s="576">
        <v>20020401</v>
      </c>
      <c r="E276" s="576">
        <v>20020401</v>
      </c>
      <c r="F276" s="557"/>
      <c r="G276" s="557"/>
      <c r="H276"/>
    </row>
    <row r="277" spans="1:8" ht="24.95">
      <c r="A277" s="575" t="s">
        <v>1072</v>
      </c>
      <c r="B277" s="576" t="s">
        <v>1073</v>
      </c>
      <c r="C277" s="577" t="s">
        <v>756</v>
      </c>
      <c r="D277" s="576">
        <v>20020401</v>
      </c>
      <c r="E277" s="576">
        <v>20020401</v>
      </c>
      <c r="F277" s="557"/>
      <c r="G277" s="557"/>
      <c r="H277"/>
    </row>
    <row r="278" spans="1:8" ht="12.95">
      <c r="A278" s="575" t="s">
        <v>1074</v>
      </c>
      <c r="B278" s="576" t="s">
        <v>1075</v>
      </c>
      <c r="C278" s="577" t="s">
        <v>756</v>
      </c>
      <c r="D278" s="576">
        <v>20020401</v>
      </c>
      <c r="E278" s="576">
        <v>20040701</v>
      </c>
      <c r="F278" s="557"/>
      <c r="G278" s="557"/>
      <c r="H278"/>
    </row>
    <row r="279" spans="1:8" ht="37.5">
      <c r="A279" s="575" t="s">
        <v>1076</v>
      </c>
      <c r="B279" s="576" t="s">
        <v>1077</v>
      </c>
      <c r="C279" s="577" t="s">
        <v>756</v>
      </c>
      <c r="D279" s="576">
        <v>20030101</v>
      </c>
      <c r="E279" s="576">
        <v>20030101</v>
      </c>
      <c r="F279" s="557"/>
      <c r="G279" s="557"/>
      <c r="H279"/>
    </row>
    <row r="280" spans="1:8" ht="37.5">
      <c r="A280" s="575" t="s">
        <v>1078</v>
      </c>
      <c r="B280" s="576" t="s">
        <v>1079</v>
      </c>
      <c r="C280" s="577" t="s">
        <v>756</v>
      </c>
      <c r="D280" s="576">
        <v>20030401</v>
      </c>
      <c r="E280" s="576">
        <v>20030401</v>
      </c>
      <c r="F280" s="557"/>
      <c r="G280" s="557"/>
      <c r="H280"/>
    </row>
    <row r="281" spans="1:8" ht="24.95">
      <c r="A281" s="575" t="s">
        <v>1080</v>
      </c>
      <c r="B281" s="576" t="s">
        <v>1081</v>
      </c>
      <c r="C281" s="577" t="s">
        <v>756</v>
      </c>
      <c r="D281" s="576">
        <v>20030401</v>
      </c>
      <c r="E281" s="576">
        <v>20030401</v>
      </c>
      <c r="F281" s="557"/>
      <c r="G281" s="557"/>
      <c r="H281"/>
    </row>
    <row r="282" spans="1:8" ht="12.95">
      <c r="A282" s="575" t="s">
        <v>1082</v>
      </c>
      <c r="B282" s="576" t="s">
        <v>1083</v>
      </c>
      <c r="C282" s="577" t="s">
        <v>756</v>
      </c>
      <c r="D282" s="576">
        <v>20031001</v>
      </c>
      <c r="E282" s="576">
        <v>20031001</v>
      </c>
      <c r="F282" s="557"/>
      <c r="G282" s="557"/>
      <c r="H282"/>
    </row>
    <row r="283" spans="1:8" ht="12.95">
      <c r="A283" s="575" t="s">
        <v>1084</v>
      </c>
      <c r="B283" s="576" t="s">
        <v>1085</v>
      </c>
      <c r="C283" s="577" t="s">
        <v>756</v>
      </c>
      <c r="D283" s="576">
        <v>20031001</v>
      </c>
      <c r="E283" s="576">
        <v>20031001</v>
      </c>
      <c r="F283" s="557"/>
      <c r="G283" s="557"/>
      <c r="H283"/>
    </row>
    <row r="284" spans="1:8" ht="12.95">
      <c r="A284" s="575" t="s">
        <v>1086</v>
      </c>
      <c r="B284" s="576" t="s">
        <v>1087</v>
      </c>
      <c r="C284" s="577" t="s">
        <v>756</v>
      </c>
      <c r="D284" s="576">
        <v>20031001</v>
      </c>
      <c r="E284" s="576">
        <v>20031001</v>
      </c>
      <c r="F284" s="557"/>
      <c r="G284" s="557"/>
      <c r="H284"/>
    </row>
    <row r="285" spans="1:8" ht="12.95">
      <c r="A285" s="575" t="s">
        <v>1088</v>
      </c>
      <c r="B285" s="576" t="s">
        <v>1089</v>
      </c>
      <c r="C285" s="577" t="s">
        <v>756</v>
      </c>
      <c r="D285" s="576">
        <v>20031001</v>
      </c>
      <c r="E285" s="576">
        <v>20031001</v>
      </c>
      <c r="F285" s="557"/>
      <c r="G285" s="557"/>
      <c r="H285"/>
    </row>
    <row r="286" spans="1:8" ht="12.95">
      <c r="A286" s="575" t="s">
        <v>1090</v>
      </c>
      <c r="B286" s="576" t="s">
        <v>1091</v>
      </c>
      <c r="C286" s="577" t="s">
        <v>756</v>
      </c>
      <c r="D286" s="576">
        <v>20031001</v>
      </c>
      <c r="E286" s="576">
        <v>20031001</v>
      </c>
      <c r="F286" s="557"/>
      <c r="G286" s="557"/>
      <c r="H286"/>
    </row>
    <row r="287" spans="1:8" ht="12.95">
      <c r="A287" s="575" t="s">
        <v>1092</v>
      </c>
      <c r="B287" s="576" t="s">
        <v>1093</v>
      </c>
      <c r="C287" s="577" t="s">
        <v>756</v>
      </c>
      <c r="D287" s="576">
        <v>20031001</v>
      </c>
      <c r="E287" s="576">
        <v>20031001</v>
      </c>
      <c r="F287" s="557"/>
      <c r="G287" s="557"/>
      <c r="H287"/>
    </row>
    <row r="288" spans="1:8" ht="24.95">
      <c r="A288" s="575" t="s">
        <v>1094</v>
      </c>
      <c r="B288" s="576" t="s">
        <v>1095</v>
      </c>
      <c r="C288" s="577" t="s">
        <v>756</v>
      </c>
      <c r="D288" s="576">
        <v>20031001</v>
      </c>
      <c r="E288" s="576">
        <v>20031001</v>
      </c>
      <c r="F288" s="557"/>
      <c r="G288" s="557"/>
      <c r="H288"/>
    </row>
    <row r="289" spans="1:8" ht="24.95">
      <c r="A289" s="575" t="s">
        <v>1096</v>
      </c>
      <c r="B289" s="576" t="s">
        <v>1097</v>
      </c>
      <c r="C289" s="577" t="s">
        <v>756</v>
      </c>
      <c r="D289" s="576">
        <v>20031001</v>
      </c>
      <c r="E289" s="576">
        <v>20031001</v>
      </c>
      <c r="F289" s="557"/>
      <c r="G289" s="557"/>
      <c r="H289"/>
    </row>
    <row r="290" spans="1:8" ht="12.95">
      <c r="A290" s="575" t="s">
        <v>1098</v>
      </c>
      <c r="B290" s="576" t="s">
        <v>1099</v>
      </c>
      <c r="C290" s="577" t="s">
        <v>756</v>
      </c>
      <c r="D290" s="576">
        <v>20031001</v>
      </c>
      <c r="E290" s="576">
        <v>20031001</v>
      </c>
      <c r="F290" s="557"/>
      <c r="G290" s="557"/>
      <c r="H290"/>
    </row>
    <row r="291" spans="1:8" ht="12.95">
      <c r="A291" s="575" t="s">
        <v>1100</v>
      </c>
      <c r="B291" s="576" t="s">
        <v>1101</v>
      </c>
      <c r="C291" s="577" t="s">
        <v>756</v>
      </c>
      <c r="D291" s="576">
        <v>20031001</v>
      </c>
      <c r="E291" s="576">
        <v>20031001</v>
      </c>
      <c r="F291" s="557"/>
      <c r="G291" s="557"/>
      <c r="H291"/>
    </row>
    <row r="292" spans="1:8" ht="12.95">
      <c r="A292" s="575" t="s">
        <v>1102</v>
      </c>
      <c r="B292" s="576" t="s">
        <v>1103</v>
      </c>
      <c r="C292" s="577" t="s">
        <v>756</v>
      </c>
      <c r="D292" s="576">
        <v>20031001</v>
      </c>
      <c r="E292" s="576">
        <v>20031001</v>
      </c>
      <c r="F292" s="557"/>
      <c r="G292" s="557"/>
      <c r="H292"/>
    </row>
    <row r="293" spans="1:8" ht="12.95">
      <c r="A293" s="575" t="s">
        <v>1104</v>
      </c>
      <c r="B293" s="576" t="s">
        <v>1105</v>
      </c>
      <c r="C293" s="577" t="s">
        <v>756</v>
      </c>
      <c r="D293" s="576">
        <v>20031001</v>
      </c>
      <c r="E293" s="576">
        <v>20031001</v>
      </c>
      <c r="F293" s="557"/>
      <c r="G293" s="557"/>
      <c r="H293"/>
    </row>
    <row r="294" spans="1:8" ht="24.95">
      <c r="A294" s="575" t="s">
        <v>1106</v>
      </c>
      <c r="B294" s="576" t="s">
        <v>1107</v>
      </c>
      <c r="C294" s="577" t="s">
        <v>756</v>
      </c>
      <c r="D294" s="576">
        <v>20031001</v>
      </c>
      <c r="E294" s="576">
        <v>20031001</v>
      </c>
      <c r="F294" s="557"/>
      <c r="G294" s="557"/>
      <c r="H294"/>
    </row>
    <row r="295" spans="1:8" ht="24.95">
      <c r="A295" s="575" t="s">
        <v>1108</v>
      </c>
      <c r="B295" s="576" t="s">
        <v>1109</v>
      </c>
      <c r="C295" s="577" t="s">
        <v>756</v>
      </c>
      <c r="D295" s="576">
        <v>20031001</v>
      </c>
      <c r="E295" s="576">
        <v>20031001</v>
      </c>
      <c r="F295" s="557"/>
      <c r="G295" s="557"/>
      <c r="H295"/>
    </row>
    <row r="296" spans="1:8" ht="12.95">
      <c r="A296" s="575" t="s">
        <v>1110</v>
      </c>
      <c r="B296" s="576" t="s">
        <v>1111</v>
      </c>
      <c r="C296" s="577" t="s">
        <v>756</v>
      </c>
      <c r="D296" s="576">
        <v>20031001</v>
      </c>
      <c r="E296" s="576">
        <v>20031001</v>
      </c>
      <c r="F296" s="557"/>
      <c r="G296" s="557"/>
      <c r="H296"/>
    </row>
    <row r="297" spans="1:8" ht="12.95">
      <c r="A297" s="575" t="s">
        <v>1112</v>
      </c>
      <c r="B297" s="576" t="s">
        <v>1113</v>
      </c>
      <c r="C297" s="577" t="s">
        <v>756</v>
      </c>
      <c r="D297" s="576">
        <v>20031001</v>
      </c>
      <c r="E297" s="576">
        <v>20031001</v>
      </c>
      <c r="F297" s="557"/>
      <c r="G297" s="557"/>
      <c r="H297"/>
    </row>
    <row r="298" spans="1:8" ht="24.95">
      <c r="A298" s="575" t="s">
        <v>1114</v>
      </c>
      <c r="B298" s="576" t="s">
        <v>1115</v>
      </c>
      <c r="C298" s="577" t="s">
        <v>756</v>
      </c>
      <c r="D298" s="576">
        <v>20031001</v>
      </c>
      <c r="E298" s="576">
        <v>20031001</v>
      </c>
      <c r="F298" s="557"/>
      <c r="G298" s="557"/>
      <c r="H298"/>
    </row>
    <row r="299" spans="1:8" ht="24.95">
      <c r="A299" s="575" t="s">
        <v>1116</v>
      </c>
      <c r="B299" s="576" t="s">
        <v>1117</v>
      </c>
      <c r="C299" s="577" t="s">
        <v>756</v>
      </c>
      <c r="D299" s="576">
        <v>20031001</v>
      </c>
      <c r="E299" s="576">
        <v>20031001</v>
      </c>
      <c r="F299" s="557"/>
      <c r="G299" s="557"/>
      <c r="H299"/>
    </row>
    <row r="300" spans="1:8" ht="12.95">
      <c r="A300" s="575" t="s">
        <v>1118</v>
      </c>
      <c r="B300" s="576" t="s">
        <v>1119</v>
      </c>
      <c r="C300" s="577" t="s">
        <v>756</v>
      </c>
      <c r="D300" s="576">
        <v>20031001</v>
      </c>
      <c r="E300" s="576">
        <v>20031001</v>
      </c>
      <c r="F300" s="557"/>
      <c r="G300" s="557"/>
      <c r="H300"/>
    </row>
    <row r="301" spans="1:8" ht="12.95">
      <c r="A301" s="575" t="s">
        <v>1120</v>
      </c>
      <c r="B301" s="576" t="s">
        <v>1121</v>
      </c>
      <c r="C301" s="577" t="s">
        <v>756</v>
      </c>
      <c r="D301" s="576">
        <v>20031001</v>
      </c>
      <c r="E301" s="576">
        <v>20031001</v>
      </c>
      <c r="F301" s="557"/>
      <c r="G301" s="557"/>
      <c r="H301"/>
    </row>
    <row r="302" spans="1:8" ht="24.95">
      <c r="A302" s="575" t="s">
        <v>1122</v>
      </c>
      <c r="B302" s="576" t="s">
        <v>1123</v>
      </c>
      <c r="C302" s="577" t="s">
        <v>756</v>
      </c>
      <c r="D302" s="576">
        <v>20031001</v>
      </c>
      <c r="E302" s="576">
        <v>20031001</v>
      </c>
      <c r="F302" s="557"/>
      <c r="G302" s="557"/>
      <c r="H302"/>
    </row>
    <row r="303" spans="1:8" ht="24.95">
      <c r="A303" s="575" t="s">
        <v>1124</v>
      </c>
      <c r="B303" s="576" t="s">
        <v>1125</v>
      </c>
      <c r="C303" s="577" t="s">
        <v>756</v>
      </c>
      <c r="D303" s="576">
        <v>20031001</v>
      </c>
      <c r="E303" s="576">
        <v>20031001</v>
      </c>
      <c r="F303" s="557"/>
      <c r="G303" s="557"/>
      <c r="H303"/>
    </row>
    <row r="304" spans="1:8" ht="12.95">
      <c r="A304" s="575" t="s">
        <v>1126</v>
      </c>
      <c r="B304" s="576" t="s">
        <v>1127</v>
      </c>
      <c r="C304" s="577" t="s">
        <v>756</v>
      </c>
      <c r="D304" s="576">
        <v>20031001</v>
      </c>
      <c r="E304" s="576">
        <v>20031001</v>
      </c>
      <c r="F304" s="557"/>
      <c r="G304" s="557"/>
      <c r="H304"/>
    </row>
    <row r="305" spans="1:8" ht="24.95">
      <c r="A305" s="575" t="s">
        <v>1128</v>
      </c>
      <c r="B305" s="576" t="s">
        <v>1129</v>
      </c>
      <c r="C305" s="577" t="s">
        <v>756</v>
      </c>
      <c r="D305" s="576">
        <v>20031001</v>
      </c>
      <c r="E305" s="576">
        <v>20031001</v>
      </c>
      <c r="F305" s="557"/>
      <c r="G305" s="557"/>
      <c r="H305"/>
    </row>
    <row r="306" spans="1:8" ht="24.95">
      <c r="A306" s="575" t="s">
        <v>1130</v>
      </c>
      <c r="B306" s="576" t="s">
        <v>1131</v>
      </c>
      <c r="C306" s="577" t="s">
        <v>756</v>
      </c>
      <c r="D306" s="576">
        <v>20031001</v>
      </c>
      <c r="E306" s="576">
        <v>20031001</v>
      </c>
      <c r="F306" s="557"/>
      <c r="G306" s="557"/>
      <c r="H306"/>
    </row>
    <row r="307" spans="1:8" ht="24.95">
      <c r="A307" s="575" t="s">
        <v>1132</v>
      </c>
      <c r="B307" s="576" t="s">
        <v>1133</v>
      </c>
      <c r="C307" s="577" t="s">
        <v>756</v>
      </c>
      <c r="D307" s="576">
        <v>20031001</v>
      </c>
      <c r="E307" s="576">
        <v>20031001</v>
      </c>
      <c r="F307" s="557"/>
      <c r="G307" s="557"/>
      <c r="H307"/>
    </row>
    <row r="308" spans="1:8" ht="12.95">
      <c r="A308" s="575" t="s">
        <v>1134</v>
      </c>
      <c r="B308" s="576" t="s">
        <v>1135</v>
      </c>
      <c r="C308" s="577" t="s">
        <v>756</v>
      </c>
      <c r="D308" s="576">
        <v>20031001</v>
      </c>
      <c r="E308" s="576">
        <v>20031001</v>
      </c>
      <c r="F308" s="557"/>
      <c r="G308" s="557"/>
      <c r="H308"/>
    </row>
    <row r="309" spans="1:8" ht="12.95">
      <c r="A309" s="575" t="s">
        <v>1136</v>
      </c>
      <c r="B309" s="576" t="s">
        <v>1137</v>
      </c>
      <c r="C309" s="577" t="s">
        <v>756</v>
      </c>
      <c r="D309" s="576">
        <v>20031001</v>
      </c>
      <c r="E309" s="576">
        <v>20031001</v>
      </c>
      <c r="F309" s="557"/>
      <c r="G309" s="557"/>
      <c r="H309"/>
    </row>
    <row r="310" spans="1:8" ht="24.95">
      <c r="A310" s="575" t="s">
        <v>1138</v>
      </c>
      <c r="B310" s="576" t="s">
        <v>1139</v>
      </c>
      <c r="C310" s="577" t="s">
        <v>756</v>
      </c>
      <c r="D310" s="576">
        <v>20031001</v>
      </c>
      <c r="E310" s="576">
        <v>20031001</v>
      </c>
      <c r="F310" s="557"/>
      <c r="G310" s="557"/>
      <c r="H310"/>
    </row>
    <row r="311" spans="1:8" ht="24.95">
      <c r="A311" s="575" t="s">
        <v>1140</v>
      </c>
      <c r="B311" s="576" t="s">
        <v>1141</v>
      </c>
      <c r="C311" s="577" t="s">
        <v>756</v>
      </c>
      <c r="D311" s="576">
        <v>20031001</v>
      </c>
      <c r="E311" s="576">
        <v>20031001</v>
      </c>
      <c r="F311" s="557"/>
      <c r="G311" s="557"/>
      <c r="H311"/>
    </row>
    <row r="312" spans="1:8" ht="12.95">
      <c r="A312" s="575" t="s">
        <v>1142</v>
      </c>
      <c r="B312" s="576" t="s">
        <v>1143</v>
      </c>
      <c r="C312" s="577" t="s">
        <v>756</v>
      </c>
      <c r="D312" s="576">
        <v>20031001</v>
      </c>
      <c r="E312" s="576">
        <v>20031001</v>
      </c>
      <c r="F312" s="557"/>
      <c r="G312" s="557"/>
      <c r="H312"/>
    </row>
    <row r="313" spans="1:8" ht="12.95">
      <c r="A313" s="575" t="s">
        <v>1144</v>
      </c>
      <c r="B313" s="576" t="s">
        <v>1145</v>
      </c>
      <c r="C313" s="577" t="s">
        <v>756</v>
      </c>
      <c r="D313" s="576">
        <v>20031001</v>
      </c>
      <c r="E313" s="576">
        <v>20031001</v>
      </c>
      <c r="F313" s="557"/>
      <c r="G313" s="557"/>
      <c r="H313"/>
    </row>
    <row r="314" spans="1:8" ht="12.95">
      <c r="A314" s="575" t="s">
        <v>1146</v>
      </c>
      <c r="B314" s="576" t="s">
        <v>1147</v>
      </c>
      <c r="C314" s="577" t="s">
        <v>756</v>
      </c>
      <c r="D314" s="576">
        <v>20031001</v>
      </c>
      <c r="E314" s="576">
        <v>20031001</v>
      </c>
      <c r="F314" s="557"/>
      <c r="G314" s="557"/>
      <c r="H314"/>
    </row>
    <row r="315" spans="1:8" ht="12.95">
      <c r="A315" s="575" t="s">
        <v>1148</v>
      </c>
      <c r="B315" s="576" t="s">
        <v>1149</v>
      </c>
      <c r="C315" s="577" t="s">
        <v>756</v>
      </c>
      <c r="D315" s="576">
        <v>20031001</v>
      </c>
      <c r="E315" s="576">
        <v>20031001</v>
      </c>
      <c r="F315" s="557"/>
      <c r="G315" s="557"/>
      <c r="H315"/>
    </row>
    <row r="316" spans="1:8" ht="24.95">
      <c r="A316" s="575" t="s">
        <v>1150</v>
      </c>
      <c r="B316" s="576" t="s">
        <v>1151</v>
      </c>
      <c r="C316" s="577" t="s">
        <v>756</v>
      </c>
      <c r="D316" s="576">
        <v>20031001</v>
      </c>
      <c r="E316" s="576">
        <v>20031001</v>
      </c>
      <c r="F316" s="557"/>
      <c r="G316" s="557"/>
      <c r="H316"/>
    </row>
    <row r="317" spans="1:8" ht="50.1">
      <c r="A317" s="575" t="s">
        <v>1152</v>
      </c>
      <c r="B317" s="576" t="s">
        <v>1153</v>
      </c>
      <c r="C317" s="577" t="s">
        <v>756</v>
      </c>
      <c r="D317" s="576">
        <v>20031001</v>
      </c>
      <c r="E317" s="576">
        <v>20031001</v>
      </c>
      <c r="F317" s="557"/>
      <c r="G317" s="557"/>
      <c r="H317"/>
    </row>
    <row r="318" spans="1:8" ht="24.95">
      <c r="A318" s="575" t="s">
        <v>1154</v>
      </c>
      <c r="B318" s="576" t="s">
        <v>1155</v>
      </c>
      <c r="C318" s="577" t="s">
        <v>756</v>
      </c>
      <c r="D318" s="576">
        <v>20040701</v>
      </c>
      <c r="E318" s="576">
        <v>20040701</v>
      </c>
      <c r="F318" s="557"/>
      <c r="G318" s="557"/>
      <c r="H318"/>
    </row>
    <row r="319" spans="1:8" ht="24.95">
      <c r="A319" s="575" t="s">
        <v>1156</v>
      </c>
      <c r="B319" s="576" t="s">
        <v>1157</v>
      </c>
      <c r="C319" s="577" t="s">
        <v>756</v>
      </c>
      <c r="D319" s="576">
        <v>20040101</v>
      </c>
      <c r="E319" s="576">
        <v>20040101</v>
      </c>
      <c r="F319" s="557"/>
      <c r="G319" s="557"/>
      <c r="H319"/>
    </row>
    <row r="320" spans="1:8" ht="24.95">
      <c r="A320" s="575" t="s">
        <v>1158</v>
      </c>
      <c r="B320" s="576" t="s">
        <v>1159</v>
      </c>
      <c r="C320" s="577" t="s">
        <v>332</v>
      </c>
      <c r="D320" s="576">
        <v>20050101</v>
      </c>
      <c r="E320" s="576">
        <v>20050101</v>
      </c>
      <c r="F320" s="557"/>
      <c r="G320" s="557"/>
      <c r="H320"/>
    </row>
    <row r="321" spans="1:8" ht="24.95">
      <c r="A321" s="575" t="s">
        <v>1160</v>
      </c>
      <c r="B321" s="576" t="s">
        <v>1161</v>
      </c>
      <c r="C321" s="577" t="s">
        <v>332</v>
      </c>
      <c r="D321" s="576">
        <v>20050101</v>
      </c>
      <c r="E321" s="576">
        <v>20050101</v>
      </c>
      <c r="F321" s="557"/>
      <c r="G321" s="557"/>
      <c r="H321"/>
    </row>
    <row r="322" spans="1:8" ht="24.95">
      <c r="A322" s="575" t="s">
        <v>1162</v>
      </c>
      <c r="B322" s="576" t="s">
        <v>1163</v>
      </c>
      <c r="C322" s="577" t="s">
        <v>332</v>
      </c>
      <c r="D322" s="576">
        <v>20050101</v>
      </c>
      <c r="E322" s="576">
        <v>20050101</v>
      </c>
      <c r="F322" s="557"/>
      <c r="G322" s="557"/>
      <c r="H322"/>
    </row>
    <row r="323" spans="1:8" ht="24.95">
      <c r="A323" s="575" t="s">
        <v>1164</v>
      </c>
      <c r="B323" s="576" t="s">
        <v>1165</v>
      </c>
      <c r="C323" s="577" t="s">
        <v>332</v>
      </c>
      <c r="D323" s="576">
        <v>20050101</v>
      </c>
      <c r="E323" s="576">
        <v>20050101</v>
      </c>
      <c r="F323" s="557"/>
      <c r="G323" s="557"/>
      <c r="H323"/>
    </row>
    <row r="324" spans="1:8" ht="56.45" customHeight="1">
      <c r="A324" s="575" t="s">
        <v>1166</v>
      </c>
      <c r="B324" s="576" t="s">
        <v>1167</v>
      </c>
      <c r="C324" s="577" t="s">
        <v>332</v>
      </c>
      <c r="D324" s="576">
        <v>20050101</v>
      </c>
      <c r="E324" s="576">
        <v>20050101</v>
      </c>
      <c r="F324" s="557"/>
      <c r="G324" s="557"/>
      <c r="H324"/>
    </row>
    <row r="325" spans="1:8" ht="37.5">
      <c r="A325" s="575" t="s">
        <v>1168</v>
      </c>
      <c r="B325" s="576" t="s">
        <v>1169</v>
      </c>
      <c r="C325" s="577" t="s">
        <v>332</v>
      </c>
      <c r="D325" s="576">
        <v>20050101</v>
      </c>
      <c r="E325" s="576">
        <v>20050101</v>
      </c>
      <c r="F325" s="557"/>
      <c r="G325" s="557"/>
      <c r="H325"/>
    </row>
    <row r="326" spans="1:8" ht="37.5">
      <c r="A326" s="575" t="s">
        <v>1170</v>
      </c>
      <c r="B326" s="576" t="s">
        <v>1171</v>
      </c>
      <c r="C326" s="577" t="s">
        <v>332</v>
      </c>
      <c r="D326" s="576">
        <v>20050101</v>
      </c>
      <c r="E326" s="576">
        <v>20050101</v>
      </c>
      <c r="F326" s="557"/>
      <c r="G326" s="557"/>
      <c r="H326"/>
    </row>
    <row r="327" spans="1:8" ht="37.5">
      <c r="A327" s="575" t="s">
        <v>1172</v>
      </c>
      <c r="B327" s="576" t="s">
        <v>1173</v>
      </c>
      <c r="C327" s="577" t="s">
        <v>332</v>
      </c>
      <c r="D327" s="576">
        <v>20050101</v>
      </c>
      <c r="E327" s="576">
        <v>20050101</v>
      </c>
      <c r="F327" s="557"/>
      <c r="G327" s="557"/>
      <c r="H327"/>
    </row>
    <row r="328" spans="1:8" ht="37.5">
      <c r="A328" s="575" t="s">
        <v>1174</v>
      </c>
      <c r="B328" s="576" t="s">
        <v>1175</v>
      </c>
      <c r="C328" s="577" t="s">
        <v>332</v>
      </c>
      <c r="D328" s="576">
        <v>20050101</v>
      </c>
      <c r="E328" s="576">
        <v>20050101</v>
      </c>
      <c r="F328" s="557"/>
      <c r="G328" s="557"/>
      <c r="H328"/>
    </row>
    <row r="329" spans="1:8" ht="24.95">
      <c r="A329" s="575" t="s">
        <v>1176</v>
      </c>
      <c r="B329" s="576" t="s">
        <v>1177</v>
      </c>
      <c r="C329" s="577" t="s">
        <v>332</v>
      </c>
      <c r="D329" s="576">
        <v>20050101</v>
      </c>
      <c r="E329" s="576">
        <v>20050101</v>
      </c>
      <c r="F329" s="557"/>
      <c r="G329" s="557"/>
      <c r="H329"/>
    </row>
    <row r="330" spans="1:8" ht="37.5">
      <c r="A330" s="575" t="s">
        <v>1178</v>
      </c>
      <c r="B330" s="576" t="s">
        <v>1179</v>
      </c>
      <c r="C330" s="577" t="s">
        <v>332</v>
      </c>
      <c r="D330" s="576">
        <v>20050101</v>
      </c>
      <c r="E330" s="576">
        <v>20050101</v>
      </c>
      <c r="F330" s="557"/>
      <c r="G330" s="557"/>
      <c r="H330"/>
    </row>
    <row r="331" spans="1:8" ht="37.5">
      <c r="A331" s="575" t="s">
        <v>1180</v>
      </c>
      <c r="B331" s="576" t="s">
        <v>1181</v>
      </c>
      <c r="C331" s="577" t="s">
        <v>332</v>
      </c>
      <c r="D331" s="576">
        <v>20050101</v>
      </c>
      <c r="E331" s="576">
        <v>20050101</v>
      </c>
      <c r="F331" s="557"/>
      <c r="G331" s="557"/>
      <c r="H331"/>
    </row>
    <row r="332" spans="1:8" ht="24.95">
      <c r="A332" s="575" t="s">
        <v>1182</v>
      </c>
      <c r="B332" s="576" t="s">
        <v>1183</v>
      </c>
      <c r="C332" s="577" t="s">
        <v>332</v>
      </c>
      <c r="D332" s="576">
        <v>20050101</v>
      </c>
      <c r="E332" s="576">
        <v>20050101</v>
      </c>
      <c r="F332" s="557"/>
      <c r="G332" s="557"/>
      <c r="H332"/>
    </row>
    <row r="333" spans="1:8" ht="24.95">
      <c r="A333" s="575" t="s">
        <v>1184</v>
      </c>
      <c r="B333" s="576" t="s">
        <v>1185</v>
      </c>
      <c r="C333" s="577" t="s">
        <v>332</v>
      </c>
      <c r="D333" s="576">
        <v>20050101</v>
      </c>
      <c r="E333" s="576">
        <v>20050101</v>
      </c>
      <c r="F333" s="557"/>
      <c r="G333" s="557"/>
      <c r="H333"/>
    </row>
    <row r="334" spans="1:8" ht="77.45" customHeight="1">
      <c r="A334" s="575" t="s">
        <v>1186</v>
      </c>
      <c r="B334" s="576" t="s">
        <v>1187</v>
      </c>
      <c r="C334" s="577" t="s">
        <v>332</v>
      </c>
      <c r="D334" s="576">
        <v>20050101</v>
      </c>
      <c r="E334" s="576">
        <v>20050101</v>
      </c>
      <c r="F334" s="557"/>
      <c r="G334" s="557"/>
      <c r="H334"/>
    </row>
    <row r="335" spans="1:8" ht="24.95">
      <c r="A335" s="575" t="s">
        <v>1188</v>
      </c>
      <c r="B335" s="576" t="s">
        <v>1189</v>
      </c>
      <c r="C335" s="577" t="s">
        <v>332</v>
      </c>
      <c r="D335" s="576">
        <v>20050101</v>
      </c>
      <c r="E335" s="576">
        <v>20050101</v>
      </c>
      <c r="F335" s="557"/>
      <c r="G335" s="557"/>
      <c r="H335"/>
    </row>
    <row r="336" spans="1:8" ht="24.95">
      <c r="A336" s="575" t="s">
        <v>1190</v>
      </c>
      <c r="B336" s="576" t="s">
        <v>1191</v>
      </c>
      <c r="C336" s="577" t="s">
        <v>332</v>
      </c>
      <c r="D336" s="576">
        <v>20050101</v>
      </c>
      <c r="E336" s="576">
        <v>20050101</v>
      </c>
      <c r="F336" s="557"/>
      <c r="G336" s="557"/>
      <c r="H336"/>
    </row>
    <row r="337" spans="1:8" ht="12.95">
      <c r="A337" s="575" t="s">
        <v>1192</v>
      </c>
      <c r="B337" s="576" t="s">
        <v>1193</v>
      </c>
      <c r="C337" s="577" t="s">
        <v>332</v>
      </c>
      <c r="D337" s="576">
        <v>20050101</v>
      </c>
      <c r="E337" s="576">
        <v>20050101</v>
      </c>
      <c r="F337" s="557"/>
      <c r="G337" s="557"/>
      <c r="H337"/>
    </row>
    <row r="338" spans="1:8" ht="24.95">
      <c r="A338" s="575" t="s">
        <v>1194</v>
      </c>
      <c r="B338" s="576" t="s">
        <v>1195</v>
      </c>
      <c r="C338" s="577" t="s">
        <v>332</v>
      </c>
      <c r="D338" s="576">
        <v>20050101</v>
      </c>
      <c r="E338" s="576">
        <v>20050101</v>
      </c>
      <c r="F338" s="557"/>
      <c r="G338" s="557"/>
      <c r="H338"/>
    </row>
    <row r="339" spans="1:8" ht="24.95">
      <c r="A339" s="575" t="s">
        <v>1196</v>
      </c>
      <c r="B339" s="576" t="s">
        <v>1197</v>
      </c>
      <c r="C339" s="577" t="s">
        <v>332</v>
      </c>
      <c r="D339" s="576">
        <v>20050101</v>
      </c>
      <c r="E339" s="576">
        <v>20050101</v>
      </c>
      <c r="F339" s="557"/>
      <c r="G339" s="557"/>
      <c r="H339"/>
    </row>
    <row r="340" spans="1:8" ht="24.95">
      <c r="A340" s="575" t="s">
        <v>1198</v>
      </c>
      <c r="B340" s="576" t="s">
        <v>1199</v>
      </c>
      <c r="C340" s="577" t="s">
        <v>756</v>
      </c>
      <c r="D340" s="576">
        <v>20050101</v>
      </c>
      <c r="E340" s="576">
        <v>20050101</v>
      </c>
      <c r="F340" s="557"/>
      <c r="G340" s="557"/>
      <c r="H340"/>
    </row>
    <row r="341" spans="1:8" ht="24.95">
      <c r="A341" s="575" t="s">
        <v>1200</v>
      </c>
      <c r="B341" s="576" t="s">
        <v>1201</v>
      </c>
      <c r="C341" s="577" t="s">
        <v>756</v>
      </c>
      <c r="D341" s="576">
        <v>20050101</v>
      </c>
      <c r="E341" s="576">
        <v>20050101</v>
      </c>
      <c r="F341" s="557"/>
      <c r="G341" s="557"/>
      <c r="H341"/>
    </row>
    <row r="342" spans="1:8" ht="37.5">
      <c r="A342" s="575" t="s">
        <v>1202</v>
      </c>
      <c r="B342" s="576" t="s">
        <v>1203</v>
      </c>
      <c r="C342" s="577" t="s">
        <v>332</v>
      </c>
      <c r="D342" s="576">
        <v>20070101</v>
      </c>
      <c r="E342" s="576">
        <v>20140101</v>
      </c>
      <c r="F342" s="557"/>
      <c r="G342" s="557"/>
      <c r="H342"/>
    </row>
    <row r="343" spans="1:8" ht="37.5">
      <c r="A343" s="575" t="s">
        <v>1204</v>
      </c>
      <c r="B343" s="576" t="s">
        <v>1205</v>
      </c>
      <c r="C343" s="577" t="s">
        <v>332</v>
      </c>
      <c r="D343" s="576">
        <v>20140101</v>
      </c>
      <c r="E343" s="576">
        <v>20140101</v>
      </c>
      <c r="F343" s="557"/>
      <c r="G343" s="557"/>
      <c r="H343"/>
    </row>
    <row r="344" spans="1:8" ht="24.95">
      <c r="A344" s="575" t="s">
        <v>1206</v>
      </c>
      <c r="B344" s="576" t="s">
        <v>1207</v>
      </c>
      <c r="C344" s="577" t="s">
        <v>756</v>
      </c>
      <c r="D344" s="576">
        <v>20040101</v>
      </c>
      <c r="E344" s="576">
        <v>20070101</v>
      </c>
      <c r="F344" s="557"/>
      <c r="G344" s="557"/>
      <c r="H344"/>
    </row>
    <row r="345" spans="1:8" ht="12.95">
      <c r="A345" s="575" t="s">
        <v>1208</v>
      </c>
      <c r="B345" s="576" t="s">
        <v>1209</v>
      </c>
      <c r="C345" s="577" t="s">
        <v>756</v>
      </c>
      <c r="D345" s="576">
        <v>20040101</v>
      </c>
      <c r="E345" s="576">
        <v>20040101</v>
      </c>
      <c r="F345" s="557"/>
      <c r="G345" s="557"/>
      <c r="H345"/>
    </row>
    <row r="346" spans="1:8" ht="12.95">
      <c r="A346" s="575" t="s">
        <v>225</v>
      </c>
      <c r="B346" s="576" t="s">
        <v>1210</v>
      </c>
      <c r="C346" s="577" t="s">
        <v>332</v>
      </c>
      <c r="D346" s="578"/>
      <c r="E346" s="578"/>
      <c r="F346" s="557"/>
      <c r="G346" s="557"/>
      <c r="H346"/>
    </row>
    <row r="347" spans="1:8" ht="12.95">
      <c r="A347" s="575" t="s">
        <v>1211</v>
      </c>
      <c r="B347" s="576" t="s">
        <v>1212</v>
      </c>
      <c r="C347" s="577" t="s">
        <v>332</v>
      </c>
      <c r="D347" s="578"/>
      <c r="E347" s="578"/>
      <c r="F347" s="557"/>
      <c r="G347" s="557"/>
      <c r="H347"/>
    </row>
    <row r="348" spans="1:8" ht="24.95">
      <c r="A348" s="575" t="s">
        <v>1213</v>
      </c>
      <c r="B348" s="576">
        <v>99601</v>
      </c>
      <c r="C348" s="577" t="s">
        <v>756</v>
      </c>
      <c r="D348" s="576">
        <v>20040101</v>
      </c>
      <c r="E348" s="576">
        <v>20110101</v>
      </c>
      <c r="F348" s="557"/>
      <c r="G348" s="557"/>
      <c r="H348"/>
    </row>
    <row r="349" spans="1:8" ht="24.95">
      <c r="A349" s="575" t="s">
        <v>1214</v>
      </c>
      <c r="B349" s="576">
        <v>99602</v>
      </c>
      <c r="C349" s="577" t="s">
        <v>756</v>
      </c>
      <c r="D349" s="576">
        <v>20040101</v>
      </c>
      <c r="E349" s="576">
        <v>20110101</v>
      </c>
      <c r="F349" s="557"/>
      <c r="G349" s="557"/>
      <c r="H349"/>
    </row>
  </sheetData>
  <sheetProtection formatColumns="0" formatRows="0"/>
  <mergeCells count="26">
    <mergeCell ref="A92:D92"/>
    <mergeCell ref="A58:D59"/>
    <mergeCell ref="E58:E59"/>
    <mergeCell ref="G58:G59"/>
    <mergeCell ref="A80:A81"/>
    <mergeCell ref="B80:B81"/>
    <mergeCell ref="C80:C81"/>
    <mergeCell ref="D80:D81"/>
    <mergeCell ref="E80:E81"/>
    <mergeCell ref="F80:F81"/>
    <mergeCell ref="G80:G81"/>
    <mergeCell ref="A3:F3"/>
    <mergeCell ref="A2:G2"/>
    <mergeCell ref="A6:G6"/>
    <mergeCell ref="A15:A16"/>
    <mergeCell ref="B15:B16"/>
    <mergeCell ref="C15:C16"/>
    <mergeCell ref="D15:D16"/>
    <mergeCell ref="E15:E16"/>
    <mergeCell ref="G15:G16"/>
    <mergeCell ref="G17:G18"/>
    <mergeCell ref="A17:A18"/>
    <mergeCell ref="B17:B18"/>
    <mergeCell ref="C17:C18"/>
    <mergeCell ref="D17:D18"/>
    <mergeCell ref="E17:E18"/>
  </mergeCells>
  <hyperlinks>
    <hyperlink ref="D51" r:id="rId1" display="https://www.medicare.gov/coverage/durable-medical-equipment-coverage.html" xr:uid="{00000000-0004-0000-0500-000000000000}"/>
  </hyperlinks>
  <pageMargins left="0.25" right="0.25" top="0.5" bottom="0.75" header="0.3" footer="0.3"/>
  <pageSetup scale="72"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82"/>
  <sheetViews>
    <sheetView topLeftCell="A27" zoomScale="80" zoomScaleNormal="80" workbookViewId="0">
      <selection activeCell="L58" sqref="L58"/>
    </sheetView>
  </sheetViews>
  <sheetFormatPr defaultColWidth="8.5703125" defaultRowHeight="12.6"/>
  <cols>
    <col min="1" max="1" width="56.5703125" style="168" customWidth="1"/>
    <col min="2" max="2" width="24.5703125" style="168" customWidth="1"/>
    <col min="3" max="3" width="18.5703125" style="168" customWidth="1"/>
    <col min="4" max="4" width="17.42578125" style="168" customWidth="1"/>
    <col min="5" max="5" width="16.5703125" style="168" customWidth="1"/>
    <col min="6" max="6" width="16.42578125" style="168" customWidth="1"/>
    <col min="7" max="8" width="13.42578125" style="168" customWidth="1"/>
    <col min="9" max="9" width="21.42578125" style="168" customWidth="1"/>
    <col min="10" max="16384" width="8.5703125" style="168"/>
  </cols>
  <sheetData>
    <row r="1" spans="1:9" ht="22.5">
      <c r="A1" s="471" t="s">
        <v>1215</v>
      </c>
      <c r="B1"/>
      <c r="C1"/>
      <c r="D1"/>
      <c r="E1"/>
      <c r="F1"/>
      <c r="G1"/>
      <c r="H1"/>
    </row>
    <row r="2" spans="1:9" ht="125.85" customHeight="1" thickBot="1">
      <c r="A2" s="891" t="s">
        <v>1216</v>
      </c>
      <c r="B2" s="891"/>
      <c r="C2" s="891"/>
      <c r="D2" s="891"/>
      <c r="E2" s="891"/>
      <c r="F2" s="891"/>
    </row>
    <row r="3" spans="1:9" ht="39.6" thickBot="1">
      <c r="A3" s="472" t="s">
        <v>1217</v>
      </c>
      <c r="B3" s="892" t="s">
        <v>1218</v>
      </c>
      <c r="C3" s="892" t="s">
        <v>1219</v>
      </c>
      <c r="D3" s="892" t="s">
        <v>1220</v>
      </c>
      <c r="E3" s="892" t="s">
        <v>1221</v>
      </c>
      <c r="F3" s="892" t="s">
        <v>1222</v>
      </c>
      <c r="G3" s="893" t="s">
        <v>539</v>
      </c>
      <c r="H3" s="893" t="s">
        <v>1223</v>
      </c>
      <c r="I3" s="892" t="s">
        <v>1224</v>
      </c>
    </row>
    <row r="4" spans="1:9" ht="13.5" thickBot="1">
      <c r="A4" s="641" t="s">
        <v>644</v>
      </c>
      <c r="B4" s="642"/>
      <c r="C4" s="642"/>
      <c r="D4" s="642"/>
      <c r="E4" s="642"/>
      <c r="F4" s="643"/>
      <c r="G4" s="643"/>
      <c r="H4" s="643"/>
      <c r="I4" s="642"/>
    </row>
    <row r="5" spans="1:9" ht="24.95" customHeight="1">
      <c r="A5" s="473" t="s">
        <v>1225</v>
      </c>
      <c r="B5" s="745" t="s">
        <v>1226</v>
      </c>
      <c r="C5" s="750"/>
      <c r="D5" s="474" t="s">
        <v>1227</v>
      </c>
      <c r="E5" s="750"/>
      <c r="F5" s="748" t="s">
        <v>221</v>
      </c>
      <c r="G5" s="747">
        <v>2</v>
      </c>
      <c r="H5" s="747">
        <v>14</v>
      </c>
      <c r="I5" s="747" t="s">
        <v>445</v>
      </c>
    </row>
    <row r="6" spans="1:9" ht="12.6" customHeight="1">
      <c r="A6" s="473" t="s">
        <v>1228</v>
      </c>
      <c r="B6" s="745"/>
      <c r="C6" s="750"/>
      <c r="D6" s="474"/>
      <c r="E6" s="750"/>
      <c r="F6" s="748"/>
      <c r="G6" s="745"/>
      <c r="H6" s="745"/>
      <c r="I6" s="745"/>
    </row>
    <row r="7" spans="1:9" ht="62.45" customHeight="1">
      <c r="A7" s="473" t="s">
        <v>1229</v>
      </c>
      <c r="B7" s="745"/>
      <c r="C7" s="750"/>
      <c r="D7" s="474" t="s">
        <v>1230</v>
      </c>
      <c r="E7" s="750"/>
      <c r="F7" s="748"/>
      <c r="G7" s="745"/>
      <c r="H7" s="745"/>
      <c r="I7" s="745"/>
    </row>
    <row r="8" spans="1:9" ht="12.6" customHeight="1">
      <c r="A8" s="473" t="s">
        <v>1231</v>
      </c>
      <c r="B8" s="745"/>
      <c r="C8" s="750"/>
      <c r="D8" s="475"/>
      <c r="E8" s="750"/>
      <c r="F8" s="748"/>
      <c r="G8" s="745"/>
      <c r="H8" s="745"/>
      <c r="I8" s="745"/>
    </row>
    <row r="9" spans="1:9" ht="25.5" thickBot="1">
      <c r="A9" s="476" t="s">
        <v>1232</v>
      </c>
      <c r="B9" s="746"/>
      <c r="C9" s="751"/>
      <c r="D9" s="673"/>
      <c r="E9" s="751"/>
      <c r="F9" s="729"/>
      <c r="G9" s="746"/>
      <c r="H9" s="746"/>
      <c r="I9" s="746"/>
    </row>
    <row r="10" spans="1:9" ht="24.95" customHeight="1">
      <c r="A10" s="473" t="s">
        <v>1225</v>
      </c>
      <c r="B10" s="747" t="s">
        <v>1233</v>
      </c>
      <c r="C10" s="749"/>
      <c r="D10" s="474" t="s">
        <v>1234</v>
      </c>
      <c r="E10" s="749"/>
      <c r="F10" s="728" t="s">
        <v>1235</v>
      </c>
      <c r="G10" s="747">
        <v>1</v>
      </c>
      <c r="H10" s="747">
        <v>13</v>
      </c>
      <c r="I10" s="747" t="s">
        <v>445</v>
      </c>
    </row>
    <row r="11" spans="1:9" ht="24.95" customHeight="1">
      <c r="A11" s="473" t="s">
        <v>1228</v>
      </c>
      <c r="B11" s="745"/>
      <c r="C11" s="750"/>
      <c r="D11" s="474" t="s">
        <v>1227</v>
      </c>
      <c r="E11" s="750"/>
      <c r="F11" s="748"/>
      <c r="G11" s="745"/>
      <c r="H11" s="745"/>
      <c r="I11" s="745"/>
    </row>
    <row r="12" spans="1:9" ht="25.5" customHeight="1" thickBot="1">
      <c r="A12" s="476" t="s">
        <v>1231</v>
      </c>
      <c r="B12" s="746"/>
      <c r="C12" s="751"/>
      <c r="D12" s="674" t="s">
        <v>1236</v>
      </c>
      <c r="E12" s="751"/>
      <c r="F12" s="729"/>
      <c r="G12" s="746"/>
      <c r="H12" s="746"/>
      <c r="I12" s="746"/>
    </row>
    <row r="13" spans="1:9" ht="25.5" thickBot="1">
      <c r="A13" s="476" t="s">
        <v>1237</v>
      </c>
      <c r="B13" s="674" t="s">
        <v>1238</v>
      </c>
      <c r="C13" s="674" t="s">
        <v>1239</v>
      </c>
      <c r="D13" s="675"/>
      <c r="E13" s="675"/>
      <c r="F13" s="647" t="s">
        <v>240</v>
      </c>
      <c r="G13" s="647">
        <v>13</v>
      </c>
      <c r="H13" s="647">
        <v>25</v>
      </c>
      <c r="I13" s="647" t="s">
        <v>446</v>
      </c>
    </row>
    <row r="14" spans="1:9" ht="12.95" thickBot="1">
      <c r="A14" s="476" t="s">
        <v>1240</v>
      </c>
      <c r="B14" s="674" t="s">
        <v>1241</v>
      </c>
      <c r="C14" s="674">
        <v>17</v>
      </c>
      <c r="D14" s="674"/>
      <c r="E14" s="674"/>
      <c r="F14" s="647" t="s">
        <v>249</v>
      </c>
      <c r="G14" s="647">
        <v>22</v>
      </c>
      <c r="H14" s="647">
        <v>34</v>
      </c>
      <c r="I14" s="647" t="s">
        <v>447</v>
      </c>
    </row>
    <row r="15" spans="1:9" ht="13.5" thickBot="1">
      <c r="A15" s="641" t="s">
        <v>1242</v>
      </c>
      <c r="B15" s="642"/>
      <c r="C15" s="642"/>
      <c r="D15" s="642"/>
      <c r="E15" s="642"/>
      <c r="F15" s="643"/>
      <c r="G15" s="643"/>
      <c r="H15" s="643"/>
      <c r="I15" s="643"/>
    </row>
    <row r="16" spans="1:9" ht="12.6" customHeight="1">
      <c r="A16" s="473" t="s">
        <v>1243</v>
      </c>
      <c r="B16" s="747" t="s">
        <v>1244</v>
      </c>
      <c r="C16" s="749"/>
      <c r="D16" s="747"/>
      <c r="E16" s="747" t="s">
        <v>1245</v>
      </c>
      <c r="F16" s="728" t="s">
        <v>1246</v>
      </c>
      <c r="G16" s="747">
        <v>3</v>
      </c>
      <c r="H16" s="747">
        <v>15</v>
      </c>
      <c r="I16" s="747" t="s">
        <v>447</v>
      </c>
    </row>
    <row r="17" spans="1:9" ht="12.6" customHeight="1">
      <c r="A17" s="473" t="s">
        <v>1247</v>
      </c>
      <c r="B17" s="745"/>
      <c r="C17" s="750"/>
      <c r="D17" s="745"/>
      <c r="E17" s="745"/>
      <c r="F17" s="748"/>
      <c r="G17" s="745"/>
      <c r="H17" s="745"/>
      <c r="I17" s="745"/>
    </row>
    <row r="18" spans="1:9" ht="12.95" customHeight="1" thickBot="1">
      <c r="A18" s="476" t="s">
        <v>1248</v>
      </c>
      <c r="B18" s="746"/>
      <c r="C18" s="751"/>
      <c r="D18" s="746"/>
      <c r="E18" s="746"/>
      <c r="F18" s="729"/>
      <c r="G18" s="746"/>
      <c r="H18" s="746"/>
      <c r="I18" s="746"/>
    </row>
    <row r="19" spans="1:9" ht="38.1" thickBot="1">
      <c r="A19" s="477" t="s">
        <v>1249</v>
      </c>
      <c r="B19" s="674" t="s">
        <v>1244</v>
      </c>
      <c r="C19" s="675"/>
      <c r="D19" s="675"/>
      <c r="E19" s="674" t="s">
        <v>1250</v>
      </c>
      <c r="F19" s="647" t="s">
        <v>1251</v>
      </c>
      <c r="G19" s="674">
        <v>4</v>
      </c>
      <c r="H19" s="674">
        <v>16</v>
      </c>
      <c r="I19" s="674" t="s">
        <v>224</v>
      </c>
    </row>
    <row r="20" spans="1:9" ht="24.95" customHeight="1">
      <c r="A20" s="473" t="s">
        <v>1252</v>
      </c>
      <c r="B20" s="747" t="s">
        <v>1253</v>
      </c>
      <c r="C20" s="749"/>
      <c r="D20" s="474" t="s">
        <v>1254</v>
      </c>
      <c r="E20" s="747" t="s">
        <v>1255</v>
      </c>
      <c r="F20" s="728" t="s">
        <v>1251</v>
      </c>
      <c r="G20" s="747">
        <v>4</v>
      </c>
      <c r="H20" s="747">
        <v>16</v>
      </c>
      <c r="I20" s="747" t="s">
        <v>224</v>
      </c>
    </row>
    <row r="21" spans="1:9" ht="62.45" customHeight="1">
      <c r="A21" s="473" t="s">
        <v>1256</v>
      </c>
      <c r="B21" s="745"/>
      <c r="C21" s="750"/>
      <c r="D21" s="474" t="s">
        <v>1257</v>
      </c>
      <c r="E21" s="745"/>
      <c r="F21" s="748"/>
      <c r="G21" s="745"/>
      <c r="H21" s="745"/>
      <c r="I21" s="745"/>
    </row>
    <row r="22" spans="1:9" ht="12.6" customHeight="1">
      <c r="A22" s="473" t="s">
        <v>1247</v>
      </c>
      <c r="B22" s="745"/>
      <c r="C22" s="750"/>
      <c r="D22" s="475"/>
      <c r="E22" s="745"/>
      <c r="F22" s="748"/>
      <c r="G22" s="745"/>
      <c r="H22" s="745"/>
      <c r="I22" s="745"/>
    </row>
    <row r="23" spans="1:9" ht="12.6" customHeight="1">
      <c r="A23" s="473" t="s">
        <v>1248</v>
      </c>
      <c r="B23" s="745"/>
      <c r="C23" s="750"/>
      <c r="D23" s="475"/>
      <c r="E23" s="745"/>
      <c r="F23" s="748"/>
      <c r="G23" s="745"/>
      <c r="H23" s="745"/>
      <c r="I23" s="745"/>
    </row>
    <row r="24" spans="1:9" ht="12.95" customHeight="1" thickBot="1">
      <c r="A24" s="473" t="s">
        <v>1258</v>
      </c>
      <c r="B24" s="746"/>
      <c r="C24" s="751"/>
      <c r="D24" s="475"/>
      <c r="E24" s="746"/>
      <c r="F24" s="729"/>
      <c r="G24" s="746"/>
      <c r="H24" s="746"/>
      <c r="I24" s="746"/>
    </row>
    <row r="25" spans="1:9" ht="12.6" customHeight="1">
      <c r="A25" s="676" t="s">
        <v>1259</v>
      </c>
      <c r="B25" s="747" t="s">
        <v>1244</v>
      </c>
      <c r="C25" s="749"/>
      <c r="D25" s="747" t="s">
        <v>1260</v>
      </c>
      <c r="E25" s="747" t="s">
        <v>1261</v>
      </c>
      <c r="F25" s="728" t="s">
        <v>1246</v>
      </c>
      <c r="G25" s="747">
        <v>3</v>
      </c>
      <c r="H25" s="747">
        <v>15</v>
      </c>
      <c r="I25" s="745" t="s">
        <v>447</v>
      </c>
    </row>
    <row r="26" spans="1:9" ht="12.6" customHeight="1">
      <c r="A26" s="473" t="s">
        <v>1243</v>
      </c>
      <c r="B26" s="745"/>
      <c r="C26" s="750"/>
      <c r="D26" s="745"/>
      <c r="E26" s="745"/>
      <c r="F26" s="748"/>
      <c r="G26" s="745"/>
      <c r="H26" s="745"/>
      <c r="I26" s="745"/>
    </row>
    <row r="27" spans="1:9" ht="12.6" customHeight="1">
      <c r="A27" s="473" t="s">
        <v>1262</v>
      </c>
      <c r="B27" s="745"/>
      <c r="C27" s="750"/>
      <c r="D27" s="745"/>
      <c r="E27" s="745"/>
      <c r="F27" s="748"/>
      <c r="G27" s="745"/>
      <c r="H27" s="745"/>
      <c r="I27" s="745"/>
    </row>
    <row r="28" spans="1:9" ht="12.6" customHeight="1">
      <c r="A28" s="473" t="s">
        <v>1247</v>
      </c>
      <c r="B28" s="745"/>
      <c r="C28" s="750"/>
      <c r="D28" s="745"/>
      <c r="E28" s="745"/>
      <c r="F28" s="748"/>
      <c r="G28" s="745"/>
      <c r="H28" s="745"/>
      <c r="I28" s="745"/>
    </row>
    <row r="29" spans="1:9" ht="12.95" customHeight="1" thickBot="1">
      <c r="A29" s="476" t="s">
        <v>1248</v>
      </c>
      <c r="B29" s="746"/>
      <c r="C29" s="751"/>
      <c r="D29" s="746"/>
      <c r="E29" s="746"/>
      <c r="F29" s="729"/>
      <c r="G29" s="746"/>
      <c r="H29" s="746"/>
      <c r="I29" s="746"/>
    </row>
    <row r="30" spans="1:9" ht="13.5" thickBot="1">
      <c r="A30" s="641" t="s">
        <v>1263</v>
      </c>
      <c r="B30" s="642"/>
      <c r="C30" s="642"/>
      <c r="D30" s="642"/>
      <c r="E30" s="642"/>
      <c r="F30" s="643"/>
      <c r="G30" s="482"/>
      <c r="H30" s="482"/>
      <c r="I30" s="482"/>
    </row>
    <row r="31" spans="1:9" ht="24.95" customHeight="1">
      <c r="A31" s="473" t="s">
        <v>1264</v>
      </c>
      <c r="B31" s="747"/>
      <c r="C31" s="747" t="s">
        <v>1265</v>
      </c>
      <c r="D31" s="474" t="s">
        <v>1254</v>
      </c>
      <c r="E31" s="749"/>
      <c r="F31" s="728" t="s">
        <v>1251</v>
      </c>
      <c r="G31" s="747">
        <v>4</v>
      </c>
      <c r="H31" s="747">
        <v>16</v>
      </c>
      <c r="I31" s="747" t="s">
        <v>224</v>
      </c>
    </row>
    <row r="32" spans="1:9" ht="63" customHeight="1" thickBot="1">
      <c r="A32" s="476" t="s">
        <v>1266</v>
      </c>
      <c r="B32" s="746"/>
      <c r="C32" s="746"/>
      <c r="D32" s="674" t="s">
        <v>1257</v>
      </c>
      <c r="E32" s="751"/>
      <c r="F32" s="729"/>
      <c r="G32" s="746"/>
      <c r="H32" s="746"/>
      <c r="I32" s="746"/>
    </row>
    <row r="33" spans="1:9" ht="12.6" customHeight="1">
      <c r="A33" s="473" t="s">
        <v>1267</v>
      </c>
      <c r="B33" s="747"/>
      <c r="C33" s="747" t="s">
        <v>1268</v>
      </c>
      <c r="D33" s="749"/>
      <c r="E33" s="749"/>
      <c r="F33" s="728" t="s">
        <v>1251</v>
      </c>
      <c r="G33" s="747">
        <v>4</v>
      </c>
      <c r="H33" s="747">
        <v>16</v>
      </c>
      <c r="I33" s="747" t="s">
        <v>224</v>
      </c>
    </row>
    <row r="34" spans="1:9" ht="12.6" customHeight="1">
      <c r="A34" s="473" t="s">
        <v>1269</v>
      </c>
      <c r="B34" s="745"/>
      <c r="C34" s="745"/>
      <c r="D34" s="750"/>
      <c r="E34" s="750"/>
      <c r="F34" s="748"/>
      <c r="G34" s="745"/>
      <c r="H34" s="745"/>
      <c r="I34" s="745"/>
    </row>
    <row r="35" spans="1:9" ht="12.6" customHeight="1">
      <c r="A35" s="473" t="s">
        <v>1270</v>
      </c>
      <c r="B35" s="745"/>
      <c r="C35" s="745"/>
      <c r="D35" s="750"/>
      <c r="E35" s="750"/>
      <c r="F35" s="748"/>
      <c r="G35" s="745"/>
      <c r="H35" s="745"/>
      <c r="I35" s="745"/>
    </row>
    <row r="36" spans="1:9" ht="12.95" customHeight="1" thickBot="1">
      <c r="A36" s="476" t="s">
        <v>1271</v>
      </c>
      <c r="B36" s="746"/>
      <c r="C36" s="746"/>
      <c r="D36" s="751"/>
      <c r="E36" s="751"/>
      <c r="F36" s="729"/>
      <c r="G36" s="746"/>
      <c r="H36" s="746"/>
      <c r="I36" s="746"/>
    </row>
    <row r="37" spans="1:9" ht="37.5" customHeight="1">
      <c r="A37" s="473" t="s">
        <v>1272</v>
      </c>
      <c r="B37" s="747"/>
      <c r="C37" s="474" t="s">
        <v>1273</v>
      </c>
      <c r="D37" s="752" t="s">
        <v>1274</v>
      </c>
      <c r="E37" s="749"/>
      <c r="F37" s="728" t="s">
        <v>224</v>
      </c>
      <c r="G37" s="747">
        <v>5</v>
      </c>
      <c r="H37" s="747">
        <v>17</v>
      </c>
      <c r="I37" s="747" t="s">
        <v>224</v>
      </c>
    </row>
    <row r="38" spans="1:9" ht="12.6" customHeight="1">
      <c r="A38" s="473" t="s">
        <v>1275</v>
      </c>
      <c r="B38" s="745"/>
      <c r="C38" s="474" t="s">
        <v>1276</v>
      </c>
      <c r="D38" s="753"/>
      <c r="E38" s="750"/>
      <c r="F38" s="748"/>
      <c r="G38" s="745"/>
      <c r="H38" s="745"/>
      <c r="I38" s="745"/>
    </row>
    <row r="39" spans="1:9" ht="24.95">
      <c r="A39" s="473" t="s">
        <v>1277</v>
      </c>
      <c r="B39" s="745"/>
      <c r="C39" s="474" t="s">
        <v>1278</v>
      </c>
      <c r="D39" s="753"/>
      <c r="E39" s="750"/>
      <c r="F39" s="748"/>
      <c r="G39" s="745"/>
      <c r="H39" s="745"/>
      <c r="I39" s="745"/>
    </row>
    <row r="40" spans="1:9" ht="12.6" customHeight="1">
      <c r="A40" s="473" t="s">
        <v>1279</v>
      </c>
      <c r="B40" s="745"/>
      <c r="C40" s="474" t="s">
        <v>1280</v>
      </c>
      <c r="D40" s="753"/>
      <c r="E40" s="750"/>
      <c r="F40" s="748"/>
      <c r="G40" s="745"/>
      <c r="H40" s="745"/>
      <c r="I40" s="745"/>
    </row>
    <row r="41" spans="1:9" ht="12.6" customHeight="1">
      <c r="A41" s="473" t="s">
        <v>1281</v>
      </c>
      <c r="B41" s="745"/>
      <c r="C41" s="474" t="s">
        <v>1282</v>
      </c>
      <c r="D41" s="753"/>
      <c r="E41" s="750"/>
      <c r="F41" s="748"/>
      <c r="G41" s="745"/>
      <c r="H41" s="745"/>
      <c r="I41" s="745"/>
    </row>
    <row r="42" spans="1:9" ht="12.6" customHeight="1">
      <c r="A42" s="473" t="s">
        <v>1266</v>
      </c>
      <c r="B42" s="745"/>
      <c r="C42" s="475"/>
      <c r="D42" s="753"/>
      <c r="E42" s="750"/>
      <c r="F42" s="748"/>
      <c r="G42" s="745"/>
      <c r="H42" s="745"/>
      <c r="I42" s="745"/>
    </row>
    <row r="43" spans="1:9" ht="24.95">
      <c r="A43" s="473" t="s">
        <v>1283</v>
      </c>
      <c r="B43" s="745"/>
      <c r="C43" s="475"/>
      <c r="D43" s="753"/>
      <c r="E43" s="750"/>
      <c r="F43" s="748"/>
      <c r="G43" s="745"/>
      <c r="H43" s="745"/>
      <c r="I43" s="745"/>
    </row>
    <row r="44" spans="1:9" ht="12.95" customHeight="1" thickBot="1">
      <c r="A44" s="476" t="s">
        <v>1284</v>
      </c>
      <c r="B44" s="746"/>
      <c r="C44" s="673"/>
      <c r="D44" s="754"/>
      <c r="E44" s="751"/>
      <c r="F44" s="729"/>
      <c r="G44" s="746"/>
      <c r="H44" s="746"/>
      <c r="I44" s="746"/>
    </row>
    <row r="45" spans="1:9" ht="13.5" thickBot="1">
      <c r="A45" s="641" t="s">
        <v>1285</v>
      </c>
      <c r="B45" s="642"/>
      <c r="C45" s="642"/>
      <c r="D45" s="642"/>
      <c r="E45" s="642"/>
      <c r="F45" s="643"/>
      <c r="G45" s="643"/>
      <c r="H45" s="643"/>
      <c r="I45" s="643"/>
    </row>
    <row r="46" spans="1:9" ht="25.5" thickBot="1">
      <c r="A46" s="476" t="s">
        <v>1286</v>
      </c>
      <c r="B46" s="674"/>
      <c r="C46" s="674" t="s">
        <v>1287</v>
      </c>
      <c r="D46" s="675"/>
      <c r="E46" s="675"/>
      <c r="F46" s="647" t="s">
        <v>667</v>
      </c>
      <c r="G46" s="674" t="s">
        <v>1288</v>
      </c>
      <c r="H46" s="647" t="s">
        <v>1289</v>
      </c>
      <c r="I46" s="647" t="s">
        <v>448</v>
      </c>
    </row>
    <row r="47" spans="1:9" ht="12.6" customHeight="1">
      <c r="A47" s="473" t="s">
        <v>1290</v>
      </c>
      <c r="B47" s="747"/>
      <c r="C47" s="747" t="s">
        <v>1291</v>
      </c>
      <c r="D47" s="749"/>
      <c r="E47" s="749"/>
      <c r="F47" s="728" t="s">
        <v>248</v>
      </c>
      <c r="G47" s="728">
        <v>21</v>
      </c>
      <c r="H47" s="728">
        <v>33</v>
      </c>
      <c r="I47" s="728" t="s">
        <v>224</v>
      </c>
    </row>
    <row r="48" spans="1:9" ht="12.6" customHeight="1">
      <c r="A48" s="473" t="s">
        <v>1292</v>
      </c>
      <c r="B48" s="745"/>
      <c r="C48" s="745"/>
      <c r="D48" s="750"/>
      <c r="E48" s="750"/>
      <c r="F48" s="748"/>
      <c r="G48" s="748"/>
      <c r="H48" s="748"/>
      <c r="I48" s="748"/>
    </row>
    <row r="49" spans="1:9" ht="12.6" customHeight="1">
      <c r="A49" s="473" t="s">
        <v>1293</v>
      </c>
      <c r="B49" s="745"/>
      <c r="C49" s="745"/>
      <c r="D49" s="750"/>
      <c r="E49" s="750"/>
      <c r="F49" s="748"/>
      <c r="G49" s="748"/>
      <c r="H49" s="748"/>
      <c r="I49" s="748"/>
    </row>
    <row r="50" spans="1:9" ht="12.6" customHeight="1">
      <c r="A50" s="473" t="s">
        <v>1294</v>
      </c>
      <c r="B50" s="745"/>
      <c r="C50" s="745"/>
      <c r="D50" s="750"/>
      <c r="E50" s="750"/>
      <c r="F50" s="748"/>
      <c r="G50" s="748"/>
      <c r="H50" s="748"/>
      <c r="I50" s="748"/>
    </row>
    <row r="51" spans="1:9" ht="12.6" customHeight="1">
      <c r="A51" s="473" t="s">
        <v>1295</v>
      </c>
      <c r="B51" s="745"/>
      <c r="C51" s="745"/>
      <c r="D51" s="750"/>
      <c r="E51" s="750"/>
      <c r="F51" s="748"/>
      <c r="G51" s="748"/>
      <c r="H51" s="748"/>
      <c r="I51" s="748"/>
    </row>
    <row r="52" spans="1:9" ht="12.95" customHeight="1" thickBot="1">
      <c r="A52" s="478" t="s">
        <v>1296</v>
      </c>
      <c r="B52" s="746"/>
      <c r="C52" s="746"/>
      <c r="D52" s="751"/>
      <c r="E52" s="751"/>
      <c r="F52" s="729"/>
      <c r="G52" s="729"/>
      <c r="H52" s="729"/>
      <c r="I52" s="729"/>
    </row>
    <row r="53" spans="1:9" ht="13.35" customHeight="1">
      <c r="A53" s="676" t="s">
        <v>1297</v>
      </c>
      <c r="B53" s="677"/>
      <c r="C53" s="484" t="s">
        <v>1298</v>
      </c>
      <c r="D53" s="715"/>
      <c r="E53" s="715"/>
      <c r="F53" s="728" t="s">
        <v>225</v>
      </c>
      <c r="G53" s="728">
        <v>6</v>
      </c>
      <c r="H53" s="728">
        <v>18</v>
      </c>
      <c r="I53" s="728" t="s">
        <v>224</v>
      </c>
    </row>
    <row r="54" spans="1:9" ht="12.95">
      <c r="A54" s="473" t="s">
        <v>1299</v>
      </c>
      <c r="B54" s="483"/>
      <c r="C54" s="474" t="s">
        <v>1300</v>
      </c>
      <c r="D54" s="716"/>
      <c r="E54" s="716"/>
      <c r="F54" s="748"/>
      <c r="G54" s="748"/>
      <c r="H54" s="748"/>
      <c r="I54" s="748"/>
    </row>
    <row r="55" spans="1:9" ht="25.5" thickBot="1">
      <c r="A55" s="476" t="s">
        <v>1301</v>
      </c>
      <c r="B55" s="477"/>
      <c r="C55" s="674" t="s">
        <v>1302</v>
      </c>
      <c r="D55" s="717"/>
      <c r="E55" s="717"/>
      <c r="F55" s="729"/>
      <c r="G55" s="729"/>
      <c r="H55" s="729"/>
      <c r="I55" s="729"/>
    </row>
    <row r="56" spans="1:9" ht="12.95">
      <c r="A56" s="676" t="s">
        <v>1303</v>
      </c>
      <c r="B56" s="677"/>
      <c r="C56" s="485"/>
      <c r="D56" s="715"/>
      <c r="E56" s="715"/>
      <c r="F56" s="728" t="s">
        <v>226</v>
      </c>
      <c r="G56" s="728">
        <v>7</v>
      </c>
      <c r="H56" s="728">
        <v>19</v>
      </c>
      <c r="I56" s="728" t="s">
        <v>226</v>
      </c>
    </row>
    <row r="57" spans="1:9" ht="12.95">
      <c r="A57" s="473" t="s">
        <v>1304</v>
      </c>
      <c r="B57" s="483"/>
      <c r="C57" s="475"/>
      <c r="D57" s="716"/>
      <c r="E57" s="716"/>
      <c r="F57" s="748"/>
      <c r="G57" s="748"/>
      <c r="H57" s="748"/>
      <c r="I57" s="748"/>
    </row>
    <row r="58" spans="1:9" ht="12.95">
      <c r="A58" s="473" t="s">
        <v>1305</v>
      </c>
      <c r="B58" s="483"/>
      <c r="C58" s="475"/>
      <c r="D58" s="716"/>
      <c r="E58" s="716"/>
      <c r="F58" s="748"/>
      <c r="G58" s="748"/>
      <c r="H58" s="748"/>
      <c r="I58" s="748"/>
    </row>
    <row r="59" spans="1:9" ht="13.5" thickBot="1">
      <c r="A59" s="476" t="s">
        <v>1306</v>
      </c>
      <c r="B59" s="477"/>
      <c r="C59" s="673"/>
      <c r="D59" s="717"/>
      <c r="E59" s="717"/>
      <c r="F59" s="729"/>
      <c r="G59" s="729"/>
      <c r="H59" s="729"/>
      <c r="I59" s="729"/>
    </row>
    <row r="60" spans="1:9" ht="12.95">
      <c r="A60" s="676" t="s">
        <v>1307</v>
      </c>
      <c r="B60" s="677"/>
      <c r="C60" s="485"/>
      <c r="D60" s="715"/>
      <c r="E60" s="715"/>
      <c r="F60" s="728" t="s">
        <v>227</v>
      </c>
      <c r="G60" s="728">
        <v>8</v>
      </c>
      <c r="H60" s="728">
        <v>20</v>
      </c>
      <c r="I60" s="728" t="s">
        <v>447</v>
      </c>
    </row>
    <row r="61" spans="1:9" ht="13.5" thickBot="1">
      <c r="A61" s="476" t="s">
        <v>1308</v>
      </c>
      <c r="B61" s="477"/>
      <c r="C61" s="673"/>
      <c r="D61" s="717"/>
      <c r="E61" s="717"/>
      <c r="F61" s="729"/>
      <c r="G61" s="729"/>
      <c r="H61" s="729"/>
      <c r="I61" s="729"/>
    </row>
    <row r="62" spans="1:9" ht="12.95">
      <c r="A62" s="676" t="s">
        <v>1309</v>
      </c>
      <c r="B62" s="677"/>
      <c r="C62" s="485"/>
      <c r="D62" s="715"/>
      <c r="E62" s="715"/>
      <c r="F62" s="728" t="s">
        <v>224</v>
      </c>
      <c r="G62" s="728">
        <v>5</v>
      </c>
      <c r="H62" s="728">
        <v>17</v>
      </c>
      <c r="I62" s="728" t="s">
        <v>224</v>
      </c>
    </row>
    <row r="63" spans="1:9" ht="13.5" customHeight="1" thickBot="1">
      <c r="A63" s="476" t="s">
        <v>1310</v>
      </c>
      <c r="B63" s="477"/>
      <c r="C63" s="673"/>
      <c r="D63" s="717"/>
      <c r="E63" s="717"/>
      <c r="F63" s="729"/>
      <c r="G63" s="729"/>
      <c r="H63" s="729"/>
      <c r="I63" s="729"/>
    </row>
    <row r="64" spans="1:9" ht="12.95" customHeight="1">
      <c r="A64" s="473" t="s">
        <v>1311</v>
      </c>
      <c r="B64" s="483"/>
      <c r="C64" s="475"/>
      <c r="D64" s="716"/>
      <c r="E64" s="716"/>
      <c r="F64" s="728" t="s">
        <v>252</v>
      </c>
      <c r="G64" s="728">
        <v>25</v>
      </c>
      <c r="H64" s="728">
        <v>37</v>
      </c>
      <c r="I64" s="728" t="s">
        <v>224</v>
      </c>
    </row>
    <row r="65" spans="1:9" ht="12.95">
      <c r="A65" s="473" t="s">
        <v>1312</v>
      </c>
      <c r="B65" s="483"/>
      <c r="C65" s="475"/>
      <c r="D65" s="716"/>
      <c r="E65" s="716"/>
      <c r="F65" s="748"/>
      <c r="G65" s="748"/>
      <c r="H65" s="748"/>
      <c r="I65" s="748"/>
    </row>
    <row r="66" spans="1:9" ht="12.95">
      <c r="A66" s="473" t="s">
        <v>1313</v>
      </c>
      <c r="B66" s="483"/>
      <c r="C66" s="475"/>
      <c r="D66" s="716"/>
      <c r="E66" s="716"/>
      <c r="F66" s="748"/>
      <c r="G66" s="748"/>
      <c r="H66" s="748"/>
      <c r="I66" s="748"/>
    </row>
    <row r="67" spans="1:9" ht="12.95">
      <c r="A67" s="473" t="s">
        <v>1314</v>
      </c>
      <c r="B67" s="483"/>
      <c r="C67" s="475"/>
      <c r="D67" s="716"/>
      <c r="E67" s="716"/>
      <c r="F67" s="748"/>
      <c r="G67" s="748"/>
      <c r="H67" s="748"/>
      <c r="I67" s="748"/>
    </row>
    <row r="68" spans="1:9" ht="12.95">
      <c r="A68" s="473" t="s">
        <v>1315</v>
      </c>
      <c r="B68" s="483"/>
      <c r="C68" s="475"/>
      <c r="D68" s="716"/>
      <c r="E68" s="716"/>
      <c r="F68" s="748"/>
      <c r="G68" s="748"/>
      <c r="H68" s="748"/>
      <c r="I68" s="748"/>
    </row>
    <row r="69" spans="1:9" ht="12.95">
      <c r="A69" s="473" t="s">
        <v>1316</v>
      </c>
      <c r="B69" s="483"/>
      <c r="C69" s="475"/>
      <c r="D69" s="716"/>
      <c r="E69" s="716"/>
      <c r="F69" s="748"/>
      <c r="G69" s="748"/>
      <c r="H69" s="748"/>
      <c r="I69" s="748"/>
    </row>
    <row r="70" spans="1:9" ht="13.5" thickBot="1">
      <c r="A70" s="476" t="s">
        <v>1317</v>
      </c>
      <c r="B70" s="477"/>
      <c r="C70" s="673"/>
      <c r="D70" s="717"/>
      <c r="E70" s="717"/>
      <c r="F70" s="729"/>
      <c r="G70" s="729"/>
      <c r="H70" s="729"/>
      <c r="I70" s="729"/>
    </row>
    <row r="71" spans="1:9" ht="19.350000000000001" customHeight="1" thickBot="1">
      <c r="A71" s="476" t="s">
        <v>1318</v>
      </c>
      <c r="B71" s="674"/>
      <c r="C71" s="674">
        <v>59</v>
      </c>
      <c r="D71" s="675"/>
      <c r="E71" s="675"/>
      <c r="F71" s="647" t="s">
        <v>1319</v>
      </c>
      <c r="G71" s="647">
        <v>20</v>
      </c>
      <c r="H71" s="647">
        <v>32</v>
      </c>
      <c r="I71" s="647" t="s">
        <v>224</v>
      </c>
    </row>
    <row r="72" spans="1:9" ht="31.7" customHeight="1" thickBot="1">
      <c r="A72" s="476" t="s">
        <v>1320</v>
      </c>
      <c r="B72" s="674"/>
      <c r="C72" s="674">
        <v>80</v>
      </c>
      <c r="D72" s="675"/>
      <c r="E72" s="675"/>
      <c r="F72" s="647" t="s">
        <v>250</v>
      </c>
      <c r="G72" s="542">
        <v>23</v>
      </c>
      <c r="H72" s="542">
        <v>35</v>
      </c>
      <c r="I72" s="542" t="s">
        <v>224</v>
      </c>
    </row>
    <row r="73" spans="1:9" ht="12.6" customHeight="1">
      <c r="A73" s="473" t="s">
        <v>1321</v>
      </c>
      <c r="B73" s="747" t="s">
        <v>1322</v>
      </c>
      <c r="C73" s="747" t="s">
        <v>1323</v>
      </c>
      <c r="D73" s="749"/>
      <c r="E73" s="749"/>
      <c r="F73" s="728" t="s">
        <v>1324</v>
      </c>
      <c r="G73" s="728" t="s">
        <v>1325</v>
      </c>
      <c r="H73" s="728" t="s">
        <v>1326</v>
      </c>
      <c r="I73" s="728" t="s">
        <v>224</v>
      </c>
    </row>
    <row r="74" spans="1:9" ht="12.6" customHeight="1">
      <c r="A74" s="473" t="s">
        <v>1327</v>
      </c>
      <c r="B74" s="745"/>
      <c r="C74" s="745"/>
      <c r="D74" s="750"/>
      <c r="E74" s="750"/>
      <c r="F74" s="748"/>
      <c r="G74" s="748"/>
      <c r="H74" s="748"/>
      <c r="I74" s="748"/>
    </row>
    <row r="75" spans="1:9" ht="12.6" customHeight="1">
      <c r="A75" s="473" t="s">
        <v>1328</v>
      </c>
      <c r="B75" s="745"/>
      <c r="C75" s="745"/>
      <c r="D75" s="750"/>
      <c r="E75" s="750"/>
      <c r="F75" s="748"/>
      <c r="G75" s="748"/>
      <c r="H75" s="748"/>
      <c r="I75" s="748"/>
    </row>
    <row r="76" spans="1:9" ht="12.6" customHeight="1">
      <c r="A76" s="473" t="s">
        <v>1329</v>
      </c>
      <c r="B76" s="745"/>
      <c r="C76" s="745"/>
      <c r="D76" s="750"/>
      <c r="E76" s="750"/>
      <c r="F76" s="748"/>
      <c r="G76" s="748"/>
      <c r="H76" s="748"/>
      <c r="I76" s="748"/>
    </row>
    <row r="77" spans="1:9" ht="12.6" customHeight="1">
      <c r="A77" s="473" t="s">
        <v>1330</v>
      </c>
      <c r="B77" s="745"/>
      <c r="C77" s="745"/>
      <c r="D77" s="750"/>
      <c r="E77" s="750"/>
      <c r="F77" s="748"/>
      <c r="G77" s="748"/>
      <c r="H77" s="748"/>
      <c r="I77" s="748"/>
    </row>
    <row r="78" spans="1:9" ht="24.95">
      <c r="A78" s="473" t="s">
        <v>1331</v>
      </c>
      <c r="B78" s="745"/>
      <c r="C78" s="745"/>
      <c r="D78" s="750"/>
      <c r="E78" s="750"/>
      <c r="F78" s="748"/>
      <c r="G78" s="748"/>
      <c r="H78" s="748"/>
      <c r="I78" s="748"/>
    </row>
    <row r="79" spans="1:9" ht="12.6" customHeight="1">
      <c r="A79" s="473" t="s">
        <v>1332</v>
      </c>
      <c r="B79" s="745"/>
      <c r="C79" s="745"/>
      <c r="D79" s="750"/>
      <c r="E79" s="750"/>
      <c r="F79" s="748"/>
      <c r="G79" s="748"/>
      <c r="H79" s="748"/>
      <c r="I79" s="748"/>
    </row>
    <row r="80" spans="1:9" ht="12.6" customHeight="1">
      <c r="A80" s="473" t="s">
        <v>1333</v>
      </c>
      <c r="B80" s="745"/>
      <c r="C80" s="745"/>
      <c r="D80" s="750"/>
      <c r="E80" s="750"/>
      <c r="F80" s="748"/>
      <c r="G80" s="748"/>
      <c r="H80" s="748"/>
      <c r="I80" s="748"/>
    </row>
    <row r="81" spans="1:9" ht="12.6" customHeight="1">
      <c r="A81" s="473" t="s">
        <v>1334</v>
      </c>
      <c r="B81" s="745"/>
      <c r="C81" s="745"/>
      <c r="D81" s="750"/>
      <c r="E81" s="750"/>
      <c r="F81" s="748"/>
      <c r="G81" s="748"/>
      <c r="H81" s="748"/>
      <c r="I81" s="748"/>
    </row>
    <row r="82" spans="1:9" ht="12.95" customHeight="1" thickBot="1">
      <c r="A82" s="476" t="s">
        <v>1335</v>
      </c>
      <c r="B82" s="746"/>
      <c r="C82" s="746"/>
      <c r="D82" s="751"/>
      <c r="E82" s="751"/>
      <c r="F82" s="729"/>
      <c r="G82" s="729"/>
      <c r="H82" s="729"/>
      <c r="I82" s="729"/>
    </row>
  </sheetData>
  <sheetProtection formatColumns="0" formatRows="0"/>
  <autoFilter ref="A3:I82" xr:uid="{00000000-0009-0000-0000-000006000000}"/>
  <mergeCells count="96">
    <mergeCell ref="B47:B52"/>
    <mergeCell ref="C47:C52"/>
    <mergeCell ref="D47:D52"/>
    <mergeCell ref="E47:E52"/>
    <mergeCell ref="F47:F52"/>
    <mergeCell ref="B37:B44"/>
    <mergeCell ref="D37:D44"/>
    <mergeCell ref="E37:E44"/>
    <mergeCell ref="F37:F44"/>
    <mergeCell ref="G37:G44"/>
    <mergeCell ref="B31:B32"/>
    <mergeCell ref="C31:C32"/>
    <mergeCell ref="E31:E32"/>
    <mergeCell ref="F31:F32"/>
    <mergeCell ref="B33:B36"/>
    <mergeCell ref="C33:C36"/>
    <mergeCell ref="C25:C29"/>
    <mergeCell ref="D25:D29"/>
    <mergeCell ref="E25:E29"/>
    <mergeCell ref="F25:F29"/>
    <mergeCell ref="G25:G29"/>
    <mergeCell ref="B16:B18"/>
    <mergeCell ref="C16:C18"/>
    <mergeCell ref="D16:D18"/>
    <mergeCell ref="E16:E18"/>
    <mergeCell ref="F16:F18"/>
    <mergeCell ref="B20:B24"/>
    <mergeCell ref="C20:C24"/>
    <mergeCell ref="E20:E24"/>
    <mergeCell ref="F20:F24"/>
    <mergeCell ref="G20:G24"/>
    <mergeCell ref="B73:B82"/>
    <mergeCell ref="C73:C82"/>
    <mergeCell ref="D73:D82"/>
    <mergeCell ref="E73:E82"/>
    <mergeCell ref="F73:F82"/>
    <mergeCell ref="A2:F2"/>
    <mergeCell ref="G56:G59"/>
    <mergeCell ref="B25:B29"/>
    <mergeCell ref="D33:D36"/>
    <mergeCell ref="E33:E36"/>
    <mergeCell ref="G5:G9"/>
    <mergeCell ref="B10:B12"/>
    <mergeCell ref="C10:C12"/>
    <mergeCell ref="E10:E12"/>
    <mergeCell ref="G33:G36"/>
    <mergeCell ref="F10:F12"/>
    <mergeCell ref="G10:G12"/>
    <mergeCell ref="B5:B9"/>
    <mergeCell ref="C5:C9"/>
    <mergeCell ref="E5:E9"/>
    <mergeCell ref="F5:F9"/>
    <mergeCell ref="I25:I29"/>
    <mergeCell ref="I31:I32"/>
    <mergeCell ref="G73:G82"/>
    <mergeCell ref="F56:F59"/>
    <mergeCell ref="F60:F61"/>
    <mergeCell ref="F62:F63"/>
    <mergeCell ref="F64:F70"/>
    <mergeCell ref="G60:G61"/>
    <mergeCell ref="G62:G63"/>
    <mergeCell ref="F33:F36"/>
    <mergeCell ref="F53:F55"/>
    <mergeCell ref="G53:G55"/>
    <mergeCell ref="H53:H55"/>
    <mergeCell ref="H73:H82"/>
    <mergeCell ref="I33:I36"/>
    <mergeCell ref="I37:I44"/>
    <mergeCell ref="G16:G18"/>
    <mergeCell ref="G31:G32"/>
    <mergeCell ref="G64:G70"/>
    <mergeCell ref="G47:G52"/>
    <mergeCell ref="H47:H52"/>
    <mergeCell ref="H64:H70"/>
    <mergeCell ref="H31:H32"/>
    <mergeCell ref="H25:H29"/>
    <mergeCell ref="H33:H36"/>
    <mergeCell ref="H37:H44"/>
    <mergeCell ref="H56:H59"/>
    <mergeCell ref="H60:H61"/>
    <mergeCell ref="H62:H63"/>
    <mergeCell ref="I47:I52"/>
    <mergeCell ref="I64:I70"/>
    <mergeCell ref="I73:I82"/>
    <mergeCell ref="I53:I55"/>
    <mergeCell ref="I56:I59"/>
    <mergeCell ref="I60:I61"/>
    <mergeCell ref="I62:I63"/>
    <mergeCell ref="I5:I9"/>
    <mergeCell ref="H5:H9"/>
    <mergeCell ref="H10:H12"/>
    <mergeCell ref="H16:H18"/>
    <mergeCell ref="H20:H24"/>
    <mergeCell ref="I10:I12"/>
    <mergeCell ref="I16:I18"/>
    <mergeCell ref="I20:I24"/>
  </mergeCells>
  <hyperlinks>
    <hyperlink ref="D50" r:id="rId1" display="https://www.medicare.gov/coverage/durable-medical-equipment-coverage.html" xr:uid="{00000000-0004-0000-0600-000000000000}"/>
  </hyperlinks>
  <pageMargins left="0.25" right="0.25" top="0.5" bottom="0.75" header="0.3" footer="0.3"/>
  <pageSetup scale="67"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L38"/>
  <sheetViews>
    <sheetView tabSelected="1" topLeftCell="A10" zoomScale="90" zoomScaleNormal="90" workbookViewId="0">
      <selection activeCell="N22" sqref="N22"/>
    </sheetView>
  </sheetViews>
  <sheetFormatPr defaultColWidth="9" defaultRowHeight="12.6"/>
  <cols>
    <col min="1" max="1" width="3.5703125" style="86" customWidth="1"/>
    <col min="2" max="2" width="5.42578125" style="86" customWidth="1"/>
    <col min="3" max="3" width="26.140625" style="86" customWidth="1"/>
    <col min="4" max="11" width="14.42578125" style="86" customWidth="1"/>
    <col min="12" max="13" width="9" style="86" customWidth="1"/>
    <col min="14" max="16384" width="9" style="86"/>
  </cols>
  <sheetData>
    <row r="1" spans="2:12" ht="15.6">
      <c r="B1" s="17" t="s">
        <v>1336</v>
      </c>
      <c r="C1" s="14"/>
      <c r="D1" s="14"/>
      <c r="E1" s="14"/>
      <c r="F1" s="14"/>
      <c r="G1" s="14"/>
    </row>
    <row r="2" spans="2:12" ht="15.6">
      <c r="B2" s="164"/>
      <c r="C2" s="122" t="s">
        <v>1337</v>
      </c>
      <c r="D2" s="352" t="str">
        <f>'Schedule 2_Balance Sheet'!C2</f>
        <v>Tufts Health Public Plan, Inc.</v>
      </c>
      <c r="E2" s="353"/>
      <c r="F2" s="353"/>
      <c r="G2" s="353"/>
      <c r="H2" s="354"/>
    </row>
    <row r="3" spans="2:12" ht="15.6">
      <c r="B3" s="164"/>
      <c r="C3" s="122" t="s">
        <v>1338</v>
      </c>
      <c r="D3" s="449" t="str">
        <f>'Schedule 2_Balance Sheet'!C3</f>
        <v>01/01/2023 to 12/31/2023</v>
      </c>
      <c r="E3" s="450"/>
      <c r="F3" s="450"/>
      <c r="G3" s="450"/>
      <c r="H3" s="451"/>
    </row>
    <row r="4" spans="2:12" ht="15.6">
      <c r="B4" s="164"/>
      <c r="C4" s="122" t="s">
        <v>1339</v>
      </c>
      <c r="D4" s="355">
        <f>'Schedule 2_Balance Sheet'!C4</f>
        <v>45382</v>
      </c>
      <c r="E4" s="353"/>
      <c r="F4" s="353"/>
      <c r="G4" s="353"/>
      <c r="H4" s="354"/>
    </row>
    <row r="5" spans="2:12" ht="15.6">
      <c r="B5" s="164"/>
      <c r="C5" s="122" t="s">
        <v>1340</v>
      </c>
      <c r="D5" s="352" t="str">
        <f>'Schedule 2_Balance Sheet'!C5</f>
        <v>Jeffrey Muehlberg</v>
      </c>
      <c r="E5" s="353"/>
      <c r="F5" s="353"/>
      <c r="G5" s="353"/>
      <c r="H5" s="354"/>
    </row>
    <row r="6" spans="2:12" ht="15.6">
      <c r="B6" s="164"/>
      <c r="C6" s="122" t="s">
        <v>1341</v>
      </c>
      <c r="D6" s="355">
        <f>'Schedule 2_Balance Sheet'!C6</f>
        <v>45412</v>
      </c>
      <c r="E6" s="353"/>
      <c r="F6" s="353"/>
      <c r="G6" s="353"/>
      <c r="H6" s="354"/>
    </row>
    <row r="7" spans="2:12" ht="12.95">
      <c r="C7" s="164" t="s">
        <v>1342</v>
      </c>
      <c r="D7" s="164"/>
      <c r="E7" s="162"/>
      <c r="F7" s="162"/>
      <c r="G7" s="162"/>
      <c r="H7" s="162"/>
    </row>
    <row r="8" spans="2:12" ht="15.6">
      <c r="B8" s="17"/>
      <c r="C8" s="17"/>
      <c r="D8" s="17"/>
      <c r="E8" s="17"/>
      <c r="F8" s="17"/>
      <c r="G8" s="17"/>
      <c r="H8" s="17"/>
      <c r="I8" s="17"/>
      <c r="J8" s="17"/>
      <c r="K8" s="17"/>
      <c r="L8" s="88"/>
    </row>
    <row r="9" spans="2:12" ht="11.25" customHeight="1">
      <c r="B9" s="88"/>
      <c r="C9" s="88"/>
      <c r="D9" s="194" t="s">
        <v>1343</v>
      </c>
      <c r="E9" s="195"/>
      <c r="F9" s="194"/>
      <c r="G9" s="195"/>
      <c r="H9" s="194"/>
      <c r="I9" s="195"/>
      <c r="J9" s="195"/>
      <c r="K9" s="196"/>
      <c r="L9" s="88"/>
    </row>
    <row r="10" spans="2:12" ht="78">
      <c r="B10" s="87" t="s">
        <v>1344</v>
      </c>
      <c r="C10" s="516" t="s">
        <v>1345</v>
      </c>
      <c r="D10" s="517" t="s">
        <v>467</v>
      </c>
      <c r="E10" s="517" t="s">
        <v>470</v>
      </c>
      <c r="F10" s="517" t="s">
        <v>473</v>
      </c>
      <c r="G10" s="517" t="s">
        <v>476</v>
      </c>
      <c r="H10" s="517" t="s">
        <v>479</v>
      </c>
      <c r="I10" s="517" t="s">
        <v>482</v>
      </c>
      <c r="J10" s="517" t="s">
        <v>485</v>
      </c>
      <c r="K10" s="517" t="s">
        <v>1346</v>
      </c>
      <c r="L10" s="88"/>
    </row>
    <row r="11" spans="2:12">
      <c r="B11" s="228">
        <v>1</v>
      </c>
      <c r="C11" s="579" t="s">
        <v>47</v>
      </c>
      <c r="D11" s="497">
        <v>3761</v>
      </c>
      <c r="E11" s="497">
        <v>3783</v>
      </c>
      <c r="F11" s="497">
        <v>809</v>
      </c>
      <c r="G11" s="497">
        <v>3558</v>
      </c>
      <c r="H11" s="497">
        <v>57</v>
      </c>
      <c r="I11" s="497"/>
      <c r="J11" s="497">
        <v>70</v>
      </c>
      <c r="K11" s="498">
        <f>SUM(D11:J11)</f>
        <v>12038</v>
      </c>
    </row>
    <row r="12" spans="2:12">
      <c r="B12" s="228">
        <v>2</v>
      </c>
      <c r="C12" s="579" t="s">
        <v>49</v>
      </c>
      <c r="D12" s="497">
        <v>1197</v>
      </c>
      <c r="E12" s="497">
        <v>1670</v>
      </c>
      <c r="F12" s="497">
        <v>510</v>
      </c>
      <c r="G12" s="497">
        <v>1877</v>
      </c>
      <c r="H12" s="497">
        <v>29</v>
      </c>
      <c r="I12" s="497"/>
      <c r="J12" s="497">
        <v>50</v>
      </c>
      <c r="K12" s="498">
        <f>SUM(D12:J12)</f>
        <v>5333</v>
      </c>
    </row>
    <row r="13" spans="2:12">
      <c r="B13" s="228">
        <v>3</v>
      </c>
      <c r="C13" s="579" t="s">
        <v>51</v>
      </c>
      <c r="D13" s="499">
        <v>213</v>
      </c>
      <c r="E13" s="499">
        <v>110</v>
      </c>
      <c r="F13" s="499">
        <v>38</v>
      </c>
      <c r="G13" s="499">
        <v>118</v>
      </c>
      <c r="H13" s="499">
        <v>1</v>
      </c>
      <c r="I13" s="499"/>
      <c r="J13" s="499">
        <v>4</v>
      </c>
      <c r="K13" s="498">
        <f>SUM(D13:J13)</f>
        <v>484</v>
      </c>
    </row>
    <row r="14" spans="2:12">
      <c r="B14" s="229">
        <v>4</v>
      </c>
      <c r="C14" s="580" t="s">
        <v>1347</v>
      </c>
      <c r="D14" s="500">
        <f>SUM(D11:D13)</f>
        <v>5171</v>
      </c>
      <c r="E14" s="500">
        <f t="shared" ref="E14:J14" si="0">SUM(E11:E13)</f>
        <v>5563</v>
      </c>
      <c r="F14" s="500">
        <f t="shared" si="0"/>
        <v>1357</v>
      </c>
      <c r="G14" s="500">
        <f t="shared" si="0"/>
        <v>5553</v>
      </c>
      <c r="H14" s="500">
        <f t="shared" si="0"/>
        <v>87</v>
      </c>
      <c r="I14" s="500">
        <f t="shared" si="0"/>
        <v>0</v>
      </c>
      <c r="J14" s="500">
        <f t="shared" si="0"/>
        <v>124</v>
      </c>
      <c r="K14" s="500">
        <f>SUM(K11:K13)</f>
        <v>17855</v>
      </c>
    </row>
    <row r="16" spans="2:12" ht="78">
      <c r="B16" s="87" t="s">
        <v>1348</v>
      </c>
      <c r="C16" s="516" t="s">
        <v>1345</v>
      </c>
      <c r="D16" s="517" t="s">
        <v>467</v>
      </c>
      <c r="E16" s="517" t="s">
        <v>470</v>
      </c>
      <c r="F16" s="517" t="s">
        <v>473</v>
      </c>
      <c r="G16" s="517" t="s">
        <v>476</v>
      </c>
      <c r="H16" s="517" t="s">
        <v>479</v>
      </c>
      <c r="I16" s="517" t="s">
        <v>482</v>
      </c>
      <c r="J16" s="517" t="s">
        <v>485</v>
      </c>
      <c r="K16" s="517" t="s">
        <v>1346</v>
      </c>
      <c r="L16" s="88"/>
    </row>
    <row r="17" spans="2:12">
      <c r="B17" s="228">
        <v>1</v>
      </c>
      <c r="C17" s="579" t="s">
        <v>47</v>
      </c>
      <c r="D17" s="497">
        <v>3304</v>
      </c>
      <c r="E17" s="497">
        <v>4070</v>
      </c>
      <c r="F17" s="497">
        <v>936</v>
      </c>
      <c r="G17" s="497">
        <v>3975</v>
      </c>
      <c r="H17" s="497">
        <v>52</v>
      </c>
      <c r="I17" s="497"/>
      <c r="J17" s="497">
        <v>66</v>
      </c>
      <c r="K17" s="498">
        <f>SUM(D17:J17)</f>
        <v>12403</v>
      </c>
    </row>
    <row r="18" spans="2:12">
      <c r="B18" s="228">
        <v>2</v>
      </c>
      <c r="C18" s="579" t="s">
        <v>49</v>
      </c>
      <c r="D18" s="497">
        <v>935</v>
      </c>
      <c r="E18" s="497">
        <v>1633</v>
      </c>
      <c r="F18" s="497">
        <v>498</v>
      </c>
      <c r="G18" s="497">
        <v>2116</v>
      </c>
      <c r="H18" s="497">
        <v>31</v>
      </c>
      <c r="I18" s="497"/>
      <c r="J18" s="497">
        <v>41</v>
      </c>
      <c r="K18" s="498">
        <f>SUM(D18:J18)</f>
        <v>5254</v>
      </c>
    </row>
    <row r="19" spans="2:12">
      <c r="B19" s="228">
        <v>3</v>
      </c>
      <c r="C19" s="579" t="s">
        <v>51</v>
      </c>
      <c r="D19" s="499">
        <v>551</v>
      </c>
      <c r="E19" s="499">
        <v>391</v>
      </c>
      <c r="F19" s="499">
        <v>105</v>
      </c>
      <c r="G19" s="499">
        <v>471</v>
      </c>
      <c r="H19" s="499">
        <v>9</v>
      </c>
      <c r="I19" s="499"/>
      <c r="J19" s="499">
        <v>15</v>
      </c>
      <c r="K19" s="498">
        <f>SUM(D19:J19)</f>
        <v>1542</v>
      </c>
    </row>
    <row r="20" spans="2:12">
      <c r="B20" s="229">
        <v>4</v>
      </c>
      <c r="C20" s="580" t="s">
        <v>1347</v>
      </c>
      <c r="D20" s="500">
        <f>SUM(D17:D19)</f>
        <v>4790</v>
      </c>
      <c r="E20" s="500">
        <f t="shared" ref="E20:J20" si="1">SUM(E17:E19)</f>
        <v>6094</v>
      </c>
      <c r="F20" s="500">
        <f t="shared" si="1"/>
        <v>1539</v>
      </c>
      <c r="G20" s="500">
        <f t="shared" si="1"/>
        <v>6562</v>
      </c>
      <c r="H20" s="500">
        <f t="shared" si="1"/>
        <v>92</v>
      </c>
      <c r="I20" s="500">
        <f t="shared" si="1"/>
        <v>0</v>
      </c>
      <c r="J20" s="500">
        <f t="shared" si="1"/>
        <v>122</v>
      </c>
      <c r="K20" s="500">
        <f>SUM(K17:K19)</f>
        <v>19199</v>
      </c>
    </row>
    <row r="21" spans="2:12" ht="12.95">
      <c r="D21" s="376"/>
      <c r="E21" s="376"/>
      <c r="F21" s="376"/>
      <c r="G21" s="376"/>
      <c r="H21" s="376"/>
      <c r="I21" s="376"/>
      <c r="J21" s="376"/>
      <c r="K21" s="376"/>
    </row>
    <row r="22" spans="2:12" ht="78">
      <c r="B22" s="87" t="s">
        <v>1349</v>
      </c>
      <c r="C22" s="516" t="s">
        <v>1345</v>
      </c>
      <c r="D22" s="517" t="s">
        <v>467</v>
      </c>
      <c r="E22" s="517" t="s">
        <v>470</v>
      </c>
      <c r="F22" s="517" t="s">
        <v>473</v>
      </c>
      <c r="G22" s="517" t="s">
        <v>476</v>
      </c>
      <c r="H22" s="517" t="s">
        <v>479</v>
      </c>
      <c r="I22" s="517" t="s">
        <v>482</v>
      </c>
      <c r="J22" s="517" t="s">
        <v>485</v>
      </c>
      <c r="K22" s="517" t="s">
        <v>1346</v>
      </c>
      <c r="L22" s="88"/>
    </row>
    <row r="23" spans="2:12">
      <c r="B23" s="228">
        <v>1</v>
      </c>
      <c r="C23" s="579" t="s">
        <v>47</v>
      </c>
      <c r="D23" s="497">
        <v>4107</v>
      </c>
      <c r="E23" s="497">
        <v>4533</v>
      </c>
      <c r="F23" s="497">
        <v>1113</v>
      </c>
      <c r="G23" s="497">
        <v>4516</v>
      </c>
      <c r="H23" s="497">
        <v>109</v>
      </c>
      <c r="I23" s="497"/>
      <c r="J23" s="497">
        <v>64</v>
      </c>
      <c r="K23" s="498">
        <f>SUM(D23:J23)</f>
        <v>14442</v>
      </c>
    </row>
    <row r="24" spans="2:12">
      <c r="B24" s="228">
        <v>2</v>
      </c>
      <c r="C24" s="579" t="s">
        <v>49</v>
      </c>
      <c r="D24" s="497">
        <v>827</v>
      </c>
      <c r="E24" s="497">
        <v>1471</v>
      </c>
      <c r="F24" s="497">
        <v>469</v>
      </c>
      <c r="G24" s="497">
        <v>2341</v>
      </c>
      <c r="H24" s="497">
        <v>37</v>
      </c>
      <c r="I24" s="497"/>
      <c r="J24" s="497">
        <v>44</v>
      </c>
      <c r="K24" s="498">
        <f>SUM(D24:J24)</f>
        <v>5189</v>
      </c>
    </row>
    <row r="25" spans="2:12">
      <c r="B25" s="228">
        <v>3</v>
      </c>
      <c r="C25" s="579" t="s">
        <v>51</v>
      </c>
      <c r="D25" s="499">
        <v>808</v>
      </c>
      <c r="E25" s="499">
        <v>625</v>
      </c>
      <c r="F25" s="499">
        <v>170</v>
      </c>
      <c r="G25" s="499">
        <v>605</v>
      </c>
      <c r="H25" s="499">
        <v>19</v>
      </c>
      <c r="I25" s="499"/>
      <c r="J25" s="499">
        <v>11</v>
      </c>
      <c r="K25" s="498">
        <f>SUM(D25:J25)</f>
        <v>2238</v>
      </c>
    </row>
    <row r="26" spans="2:12">
      <c r="B26" s="229">
        <v>4</v>
      </c>
      <c r="C26" s="580" t="s">
        <v>1347</v>
      </c>
      <c r="D26" s="500">
        <f>SUM(D23:D25)</f>
        <v>5742</v>
      </c>
      <c r="E26" s="500">
        <f t="shared" ref="E26:J26" si="2">SUM(E23:E25)</f>
        <v>6629</v>
      </c>
      <c r="F26" s="500">
        <f t="shared" si="2"/>
        <v>1752</v>
      </c>
      <c r="G26" s="500">
        <f t="shared" si="2"/>
        <v>7462</v>
      </c>
      <c r="H26" s="500">
        <f t="shared" si="2"/>
        <v>165</v>
      </c>
      <c r="I26" s="500">
        <f t="shared" si="2"/>
        <v>0</v>
      </c>
      <c r="J26" s="500">
        <f t="shared" si="2"/>
        <v>119</v>
      </c>
      <c r="K26" s="500">
        <f>SUM(K23:K25)</f>
        <v>21869</v>
      </c>
    </row>
    <row r="27" spans="2:12" ht="12.95">
      <c r="D27" s="376"/>
      <c r="E27" s="376"/>
      <c r="F27" s="376"/>
      <c r="G27" s="376"/>
      <c r="H27" s="376"/>
      <c r="I27" s="376"/>
      <c r="J27" s="376"/>
      <c r="K27" s="376"/>
    </row>
    <row r="28" spans="2:12" ht="78">
      <c r="B28" s="87" t="s">
        <v>1350</v>
      </c>
      <c r="C28" s="516" t="s">
        <v>1345</v>
      </c>
      <c r="D28" s="517" t="s">
        <v>467</v>
      </c>
      <c r="E28" s="517" t="s">
        <v>470</v>
      </c>
      <c r="F28" s="517" t="s">
        <v>473</v>
      </c>
      <c r="G28" s="517" t="s">
        <v>476</v>
      </c>
      <c r="H28" s="517" t="s">
        <v>479</v>
      </c>
      <c r="I28" s="517" t="s">
        <v>482</v>
      </c>
      <c r="J28" s="517" t="s">
        <v>485</v>
      </c>
      <c r="K28" s="517" t="s">
        <v>1346</v>
      </c>
      <c r="L28" s="88"/>
    </row>
    <row r="29" spans="2:12">
      <c r="B29" s="228">
        <v>1</v>
      </c>
      <c r="C29" s="579" t="s">
        <v>47</v>
      </c>
      <c r="D29" s="497">
        <v>4527</v>
      </c>
      <c r="E29" s="497">
        <v>5065</v>
      </c>
      <c r="F29" s="497">
        <v>1226</v>
      </c>
      <c r="G29" s="497">
        <v>5132</v>
      </c>
      <c r="H29" s="497">
        <v>125</v>
      </c>
      <c r="I29" s="497"/>
      <c r="J29" s="497">
        <v>57</v>
      </c>
      <c r="K29" s="498">
        <f>SUM(D29:J29)</f>
        <v>16132</v>
      </c>
    </row>
    <row r="30" spans="2:12">
      <c r="B30" s="228">
        <v>2</v>
      </c>
      <c r="C30" s="579" t="s">
        <v>49</v>
      </c>
      <c r="D30" s="497">
        <v>720</v>
      </c>
      <c r="E30" s="497">
        <v>1328</v>
      </c>
      <c r="F30" s="497">
        <v>435</v>
      </c>
      <c r="G30" s="497">
        <v>2482</v>
      </c>
      <c r="H30" s="497">
        <v>32</v>
      </c>
      <c r="I30" s="497"/>
      <c r="J30" s="497">
        <v>34</v>
      </c>
      <c r="K30" s="498">
        <f>SUM(D30:J30)</f>
        <v>5031</v>
      </c>
    </row>
    <row r="31" spans="2:12">
      <c r="B31" s="228">
        <v>3</v>
      </c>
      <c r="C31" s="579" t="s">
        <v>51</v>
      </c>
      <c r="D31" s="499">
        <v>916</v>
      </c>
      <c r="E31" s="499">
        <v>826</v>
      </c>
      <c r="F31" s="499">
        <v>263</v>
      </c>
      <c r="G31" s="499">
        <v>765</v>
      </c>
      <c r="H31" s="499">
        <v>20</v>
      </c>
      <c r="I31" s="499"/>
      <c r="J31" s="499">
        <v>13</v>
      </c>
      <c r="K31" s="498">
        <f>SUM(D31:J31)</f>
        <v>2803</v>
      </c>
    </row>
    <row r="32" spans="2:12">
      <c r="B32" s="229">
        <v>4</v>
      </c>
      <c r="C32" s="580" t="s">
        <v>1347</v>
      </c>
      <c r="D32" s="500">
        <f>SUM(D29:D31)</f>
        <v>6163</v>
      </c>
      <c r="E32" s="500">
        <f t="shared" ref="E32:J32" si="3">SUM(E29:E31)</f>
        <v>7219</v>
      </c>
      <c r="F32" s="500">
        <f t="shared" si="3"/>
        <v>1924</v>
      </c>
      <c r="G32" s="500">
        <f t="shared" si="3"/>
        <v>8379</v>
      </c>
      <c r="H32" s="500">
        <f t="shared" si="3"/>
        <v>177</v>
      </c>
      <c r="I32" s="500">
        <f t="shared" si="3"/>
        <v>0</v>
      </c>
      <c r="J32" s="500">
        <f t="shared" si="3"/>
        <v>104</v>
      </c>
      <c r="K32" s="500">
        <f>SUM(K29:K31)</f>
        <v>23966</v>
      </c>
    </row>
    <row r="34" spans="2:11" ht="78">
      <c r="B34" s="87" t="s">
        <v>1351</v>
      </c>
      <c r="C34" s="516" t="s">
        <v>1345</v>
      </c>
      <c r="D34" s="517" t="s">
        <v>467</v>
      </c>
      <c r="E34" s="517" t="s">
        <v>470</v>
      </c>
      <c r="F34" s="517" t="s">
        <v>473</v>
      </c>
      <c r="G34" s="517" t="s">
        <v>476</v>
      </c>
      <c r="H34" s="517" t="s">
        <v>479</v>
      </c>
      <c r="I34" s="517" t="s">
        <v>482</v>
      </c>
      <c r="J34" s="517" t="s">
        <v>485</v>
      </c>
      <c r="K34" s="517" t="s">
        <v>1346</v>
      </c>
    </row>
    <row r="35" spans="2:11">
      <c r="B35" s="228">
        <v>1</v>
      </c>
      <c r="C35" s="579" t="s">
        <v>47</v>
      </c>
      <c r="D35" s="500">
        <f>D11+D17+D23+D29</f>
        <v>15699</v>
      </c>
      <c r="E35" s="500">
        <f t="shared" ref="E35:K35" si="4">E11+E17+E23+E29</f>
        <v>17451</v>
      </c>
      <c r="F35" s="500">
        <f t="shared" si="4"/>
        <v>4084</v>
      </c>
      <c r="G35" s="500">
        <f t="shared" si="4"/>
        <v>17181</v>
      </c>
      <c r="H35" s="500">
        <f t="shared" si="4"/>
        <v>343</v>
      </c>
      <c r="I35" s="500">
        <f t="shared" si="4"/>
        <v>0</v>
      </c>
      <c r="J35" s="500">
        <f t="shared" si="4"/>
        <v>257</v>
      </c>
      <c r="K35" s="500">
        <f t="shared" si="4"/>
        <v>55015</v>
      </c>
    </row>
    <row r="36" spans="2:11">
      <c r="B36" s="228">
        <v>2</v>
      </c>
      <c r="C36" s="579" t="s">
        <v>49</v>
      </c>
      <c r="D36" s="500">
        <f t="shared" ref="D36:K36" si="5">D12+D18+D24+D30</f>
        <v>3679</v>
      </c>
      <c r="E36" s="500">
        <f t="shared" si="5"/>
        <v>6102</v>
      </c>
      <c r="F36" s="500">
        <f t="shared" si="5"/>
        <v>1912</v>
      </c>
      <c r="G36" s="500">
        <f t="shared" si="5"/>
        <v>8816</v>
      </c>
      <c r="H36" s="500">
        <f t="shared" si="5"/>
        <v>129</v>
      </c>
      <c r="I36" s="500">
        <f t="shared" si="5"/>
        <v>0</v>
      </c>
      <c r="J36" s="500">
        <f t="shared" si="5"/>
        <v>169</v>
      </c>
      <c r="K36" s="500">
        <f t="shared" si="5"/>
        <v>20807</v>
      </c>
    </row>
    <row r="37" spans="2:11">
      <c r="B37" s="228">
        <v>3</v>
      </c>
      <c r="C37" s="579" t="s">
        <v>51</v>
      </c>
      <c r="D37" s="500">
        <f t="shared" ref="D37:K37" si="6">D13+D19+D25+D31</f>
        <v>2488</v>
      </c>
      <c r="E37" s="500">
        <f t="shared" si="6"/>
        <v>1952</v>
      </c>
      <c r="F37" s="500">
        <f t="shared" si="6"/>
        <v>576</v>
      </c>
      <c r="G37" s="500">
        <f t="shared" si="6"/>
        <v>1959</v>
      </c>
      <c r="H37" s="500">
        <f t="shared" si="6"/>
        <v>49</v>
      </c>
      <c r="I37" s="500">
        <f t="shared" si="6"/>
        <v>0</v>
      </c>
      <c r="J37" s="500">
        <f t="shared" si="6"/>
        <v>43</v>
      </c>
      <c r="K37" s="500">
        <f t="shared" si="6"/>
        <v>7067</v>
      </c>
    </row>
    <row r="38" spans="2:11">
      <c r="B38" s="229">
        <v>4</v>
      </c>
      <c r="C38" s="580" t="s">
        <v>1347</v>
      </c>
      <c r="D38" s="500">
        <f t="shared" ref="D38:K38" si="7">D14+D20+D26+D32</f>
        <v>21866</v>
      </c>
      <c r="E38" s="500">
        <f t="shared" si="7"/>
        <v>25505</v>
      </c>
      <c r="F38" s="500">
        <f t="shared" si="7"/>
        <v>6572</v>
      </c>
      <c r="G38" s="500">
        <f t="shared" si="7"/>
        <v>27956</v>
      </c>
      <c r="H38" s="500">
        <f t="shared" si="7"/>
        <v>521</v>
      </c>
      <c r="I38" s="500">
        <f t="shared" si="7"/>
        <v>0</v>
      </c>
      <c r="J38" s="500">
        <f t="shared" si="7"/>
        <v>469</v>
      </c>
      <c r="K38" s="500">
        <f t="shared" si="7"/>
        <v>82889</v>
      </c>
    </row>
  </sheetData>
  <sheetProtection formatColumns="0" formatRows="0"/>
  <dataValidations count="2">
    <dataValidation type="whole" allowBlank="1" showInputMessage="1" showErrorMessage="1" errorTitle="Invalid Data" error="Please only enter whole numbers." sqref="K11:K13 K29:K31 K17:K19 K23:K25"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23:J25 D17:J19 D11:J13 D29:J31" xr:uid="{00000000-0002-0000-0700-000001000000}">
      <formula1>-0.5</formula1>
    </dataValidation>
  </dataValidations>
  <pageMargins left="0.7" right="0.7" top="0.75" bottom="0.75" header="0.3" footer="0.3"/>
  <pageSetup scale="8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zoomScale="90" zoomScaleNormal="90" workbookViewId="0">
      <selection activeCell="I14" sqref="I14"/>
    </sheetView>
  </sheetViews>
  <sheetFormatPr defaultColWidth="9.42578125" defaultRowHeight="12.6"/>
  <cols>
    <col min="1" max="1" width="67" style="119" customWidth="1"/>
    <col min="2" max="2" width="9.5703125" style="119" customWidth="1"/>
    <col min="3" max="6" width="16.5703125" style="119" customWidth="1"/>
    <col min="7" max="7" width="12" style="119" bestFit="1" customWidth="1"/>
    <col min="8" max="8" width="12.42578125" style="119" bestFit="1" customWidth="1"/>
    <col min="9" max="19" width="11.5703125" style="119" bestFit="1" customWidth="1"/>
    <col min="20" max="20" width="10.42578125" style="119" bestFit="1" customWidth="1"/>
    <col min="21" max="24" width="11.5703125" style="119" bestFit="1" customWidth="1"/>
    <col min="25" max="16384" width="9.42578125" style="119"/>
  </cols>
  <sheetData>
    <row r="1" spans="1:17" s="162" customFormat="1" ht="21" customHeight="1">
      <c r="A1" s="15" t="s">
        <v>1352</v>
      </c>
      <c r="B1" s="210"/>
      <c r="E1" s="756"/>
      <c r="F1" s="756"/>
      <c r="G1" s="755"/>
      <c r="H1" s="755"/>
    </row>
    <row r="2" spans="1:17" s="162" customFormat="1" ht="21" customHeight="1">
      <c r="A2" s="15" t="s">
        <v>1353</v>
      </c>
      <c r="B2" s="210"/>
      <c r="C2" s="763" t="s">
        <v>1354</v>
      </c>
      <c r="D2" s="764"/>
      <c r="E2" s="764"/>
      <c r="F2" s="765"/>
      <c r="G2" s="718"/>
      <c r="H2" s="718"/>
    </row>
    <row r="3" spans="1:17" s="162" customFormat="1" ht="21" customHeight="1">
      <c r="A3" s="15" t="s">
        <v>1338</v>
      </c>
      <c r="B3" s="210"/>
      <c r="C3" s="760" t="s">
        <v>1355</v>
      </c>
      <c r="D3" s="761"/>
      <c r="E3" s="761"/>
      <c r="F3" s="762"/>
      <c r="G3" s="718"/>
      <c r="H3" s="718"/>
    </row>
    <row r="4" spans="1:17" s="162" customFormat="1" ht="21" customHeight="1">
      <c r="A4" s="15" t="s">
        <v>1356</v>
      </c>
      <c r="B4" s="210"/>
      <c r="C4" s="757">
        <v>45382</v>
      </c>
      <c r="D4" s="758"/>
      <c r="E4" s="758"/>
      <c r="F4" s="759"/>
      <c r="G4" s="718"/>
      <c r="H4" s="718"/>
    </row>
    <row r="5" spans="1:17" s="162" customFormat="1" ht="21" customHeight="1">
      <c r="A5" s="15" t="s">
        <v>1357</v>
      </c>
      <c r="B5" s="210"/>
      <c r="C5" s="763" t="s">
        <v>1358</v>
      </c>
      <c r="D5" s="764"/>
      <c r="E5" s="764"/>
      <c r="F5" s="765"/>
      <c r="G5" s="718"/>
      <c r="H5" s="718"/>
    </row>
    <row r="6" spans="1:17" s="162" customFormat="1" ht="21" customHeight="1">
      <c r="A6" s="15" t="s">
        <v>1341</v>
      </c>
      <c r="B6" s="210"/>
      <c r="C6" s="757">
        <v>45412</v>
      </c>
      <c r="D6" s="758"/>
      <c r="E6" s="758"/>
      <c r="F6" s="759"/>
      <c r="G6" s="755"/>
      <c r="H6" s="755"/>
      <c r="J6" s="164"/>
      <c r="O6" s="164"/>
      <c r="Q6" s="164"/>
    </row>
    <row r="7" spans="1:17" s="162" customFormat="1" ht="12.95">
      <c r="A7" s="210" t="s">
        <v>1359</v>
      </c>
      <c r="B7" s="210"/>
      <c r="C7" s="164"/>
      <c r="E7" s="718"/>
      <c r="F7" s="718"/>
      <c r="G7" s="718"/>
      <c r="H7" s="718"/>
      <c r="J7" s="164"/>
      <c r="O7" s="164"/>
      <c r="Q7" s="164"/>
    </row>
    <row r="8" spans="1:17" ht="19.5" customHeight="1">
      <c r="A8" s="26"/>
      <c r="B8" s="26"/>
      <c r="C8" s="719" t="s">
        <v>1344</v>
      </c>
      <c r="D8" s="719" t="s">
        <v>1348</v>
      </c>
      <c r="E8" s="719" t="s">
        <v>1349</v>
      </c>
      <c r="F8" s="719" t="s">
        <v>1350</v>
      </c>
    </row>
    <row r="10" spans="1:17" ht="15.75" customHeight="1">
      <c r="A10" s="266" t="s">
        <v>1360</v>
      </c>
      <c r="B10" s="16"/>
    </row>
    <row r="11" spans="1:17" ht="15.75" customHeight="1">
      <c r="A11" s="267" t="s">
        <v>58</v>
      </c>
      <c r="B11" s="209">
        <v>1</v>
      </c>
      <c r="C11" s="520">
        <v>4823945.8379687071</v>
      </c>
      <c r="D11" s="520">
        <v>13764034.44456578</v>
      </c>
      <c r="E11" s="520">
        <v>42174468.710816845</v>
      </c>
      <c r="F11" s="520">
        <v>8800336.7716626003</v>
      </c>
    </row>
    <row r="12" spans="1:17" ht="15.75" customHeight="1">
      <c r="A12" s="267" t="s">
        <v>60</v>
      </c>
      <c r="B12" s="209">
        <v>2</v>
      </c>
      <c r="C12" s="520">
        <v>0</v>
      </c>
      <c r="D12" s="520">
        <v>0</v>
      </c>
      <c r="E12" s="520">
        <v>0</v>
      </c>
      <c r="F12" s="520">
        <v>0</v>
      </c>
    </row>
    <row r="13" spans="1:17" ht="15.75" customHeight="1">
      <c r="A13" s="267" t="s">
        <v>62</v>
      </c>
      <c r="B13" s="209">
        <v>3</v>
      </c>
      <c r="C13" s="520">
        <v>1883144.7611676599</v>
      </c>
      <c r="D13" s="520">
        <v>1375801.5787869231</v>
      </c>
      <c r="E13" s="520">
        <v>63154.240045417217</v>
      </c>
      <c r="F13" s="520">
        <v>2135887</v>
      </c>
    </row>
    <row r="14" spans="1:17" ht="15.75" customHeight="1">
      <c r="A14" s="267" t="s">
        <v>64</v>
      </c>
      <c r="B14" s="209">
        <v>4</v>
      </c>
      <c r="C14" s="520">
        <v>0</v>
      </c>
      <c r="D14" s="520">
        <v>0</v>
      </c>
      <c r="E14" s="520">
        <v>0</v>
      </c>
      <c r="F14" s="520">
        <v>0</v>
      </c>
    </row>
    <row r="15" spans="1:17" ht="15.75" customHeight="1">
      <c r="A15" s="267" t="s">
        <v>66</v>
      </c>
      <c r="B15" s="209">
        <v>5</v>
      </c>
      <c r="C15" s="520">
        <v>0</v>
      </c>
      <c r="D15" s="520">
        <v>0</v>
      </c>
      <c r="E15" s="520">
        <v>0</v>
      </c>
      <c r="F15" s="520">
        <v>0</v>
      </c>
    </row>
    <row r="16" spans="1:17" ht="15.75" customHeight="1">
      <c r="A16" s="267" t="s">
        <v>68</v>
      </c>
      <c r="B16" s="209">
        <v>6</v>
      </c>
      <c r="C16" s="520">
        <v>0</v>
      </c>
      <c r="D16" s="520">
        <v>0</v>
      </c>
      <c r="E16" s="520">
        <v>1789.5436448865314</v>
      </c>
      <c r="F16" s="520">
        <v>0</v>
      </c>
    </row>
    <row r="17" spans="1:6" ht="15.75" customHeight="1">
      <c r="A17" s="268" t="s">
        <v>71</v>
      </c>
      <c r="B17" s="209">
        <v>7</v>
      </c>
      <c r="C17" s="520">
        <v>341828.20822703512</v>
      </c>
      <c r="D17" s="520">
        <v>353435.04822703509</v>
      </c>
      <c r="E17" s="520">
        <v>3561210.4282270353</v>
      </c>
      <c r="F17" s="520">
        <v>6320785</v>
      </c>
    </row>
    <row r="18" spans="1:6" ht="15.75" customHeight="1">
      <c r="A18" s="269" t="s">
        <v>1361</v>
      </c>
      <c r="B18" s="209">
        <v>8</v>
      </c>
      <c r="C18" s="520"/>
      <c r="D18" s="520"/>
      <c r="E18" s="520"/>
      <c r="F18" s="520"/>
    </row>
    <row r="19" spans="1:6" ht="15.75" customHeight="1">
      <c r="A19" s="269" t="s">
        <v>1361</v>
      </c>
      <c r="B19" s="209">
        <v>9</v>
      </c>
      <c r="C19" s="520"/>
      <c r="D19" s="520"/>
      <c r="E19" s="520"/>
      <c r="F19" s="520"/>
    </row>
    <row r="20" spans="1:6" ht="15.75" customHeight="1">
      <c r="A20" s="266" t="s">
        <v>1361</v>
      </c>
      <c r="B20" s="209">
        <v>10</v>
      </c>
      <c r="C20" s="520"/>
      <c r="D20" s="520"/>
      <c r="E20" s="520"/>
      <c r="F20" s="520"/>
    </row>
    <row r="21" spans="1:6" ht="15.75" customHeight="1">
      <c r="A21" s="168"/>
      <c r="C21" s="270" t="s">
        <v>1362</v>
      </c>
      <c r="D21" s="270" t="s">
        <v>1362</v>
      </c>
      <c r="E21" s="270" t="s">
        <v>1362</v>
      </c>
      <c r="F21" s="270" t="s">
        <v>1362</v>
      </c>
    </row>
    <row r="22" spans="1:6" ht="15.75" customHeight="1">
      <c r="A22" s="266" t="s">
        <v>73</v>
      </c>
      <c r="B22" s="209">
        <v>11</v>
      </c>
      <c r="C22" s="521">
        <f>SUM(C11:C20)</f>
        <v>7048918.8073634021</v>
      </c>
      <c r="D22" s="521">
        <f>SUM(D11:D20)</f>
        <v>15493271.071579738</v>
      </c>
      <c r="E22" s="521">
        <f>SUM(E11:E20)</f>
        <v>45800622.922734194</v>
      </c>
      <c r="F22" s="521">
        <f>SUM(F11:F20)</f>
        <v>17257008.7716626</v>
      </c>
    </row>
    <row r="23" spans="1:6" ht="15.75" customHeight="1">
      <c r="A23" s="269"/>
      <c r="B23" s="118"/>
      <c r="C23" s="167"/>
      <c r="D23" s="167"/>
      <c r="E23" s="167"/>
      <c r="F23" s="167"/>
    </row>
    <row r="24" spans="1:6" ht="15.75" customHeight="1">
      <c r="A24" s="271" t="s">
        <v>1363</v>
      </c>
      <c r="B24" s="14"/>
      <c r="C24" s="167"/>
      <c r="D24" s="167"/>
      <c r="E24" s="167"/>
      <c r="F24" s="167"/>
    </row>
    <row r="25" spans="1:6" ht="15.75" customHeight="1">
      <c r="A25" s="267" t="s">
        <v>75</v>
      </c>
      <c r="B25" s="209">
        <v>12</v>
      </c>
      <c r="C25" s="520">
        <v>0</v>
      </c>
      <c r="D25" s="520"/>
      <c r="E25" s="520"/>
      <c r="F25" s="520"/>
    </row>
    <row r="26" spans="1:6" ht="15.75" customHeight="1">
      <c r="A26" s="267" t="s">
        <v>77</v>
      </c>
      <c r="B26" s="209">
        <v>13</v>
      </c>
      <c r="C26" s="520"/>
      <c r="D26" s="520"/>
      <c r="E26" s="520"/>
      <c r="F26" s="520">
        <v>1483103</v>
      </c>
    </row>
    <row r="27" spans="1:6" ht="15.75" customHeight="1">
      <c r="A27" s="267" t="s">
        <v>79</v>
      </c>
      <c r="B27" s="209">
        <v>14</v>
      </c>
      <c r="C27" s="520"/>
      <c r="D27" s="520"/>
      <c r="E27" s="520"/>
      <c r="F27" s="520"/>
    </row>
    <row r="28" spans="1:6" ht="15.75" customHeight="1">
      <c r="A28" s="267" t="s">
        <v>81</v>
      </c>
      <c r="B28" s="209">
        <v>15</v>
      </c>
      <c r="C28" s="520"/>
      <c r="D28" s="520"/>
      <c r="E28" s="520"/>
      <c r="F28" s="520"/>
    </row>
    <row r="29" spans="1:6" ht="15.75" customHeight="1">
      <c r="A29" s="267" t="s">
        <v>83</v>
      </c>
      <c r="B29" s="209">
        <v>16</v>
      </c>
      <c r="C29" s="520"/>
      <c r="D29" s="520"/>
      <c r="E29" s="520"/>
      <c r="F29" s="520"/>
    </row>
    <row r="30" spans="1:6" ht="15.75" customHeight="1">
      <c r="A30" s="267" t="s">
        <v>85</v>
      </c>
      <c r="B30" s="209">
        <v>17</v>
      </c>
      <c r="C30" s="520"/>
      <c r="D30" s="520"/>
      <c r="E30" s="520"/>
      <c r="F30" s="520"/>
    </row>
    <row r="31" spans="1:6" ht="15.75" customHeight="1">
      <c r="A31" s="268" t="s">
        <v>1364</v>
      </c>
      <c r="B31" s="209">
        <v>18</v>
      </c>
      <c r="C31" s="520"/>
      <c r="D31" s="520"/>
      <c r="E31" s="520"/>
      <c r="F31" s="520"/>
    </row>
    <row r="32" spans="1:6" ht="15.75" customHeight="1">
      <c r="A32" s="268" t="s">
        <v>1361</v>
      </c>
      <c r="B32" s="209">
        <v>19</v>
      </c>
      <c r="C32" s="520"/>
      <c r="D32" s="520"/>
      <c r="E32" s="520"/>
      <c r="F32" s="520"/>
    </row>
    <row r="33" spans="1:6" ht="15.75" customHeight="1">
      <c r="A33" s="267" t="s">
        <v>1361</v>
      </c>
      <c r="B33" s="209">
        <v>20</v>
      </c>
      <c r="C33" s="520"/>
      <c r="D33" s="520"/>
      <c r="E33" s="520"/>
      <c r="F33" s="520"/>
    </row>
    <row r="34" spans="1:6" ht="15.75" customHeight="1">
      <c r="A34" s="269"/>
      <c r="B34" s="118"/>
      <c r="C34" s="270" t="s">
        <v>1362</v>
      </c>
      <c r="D34" s="270" t="s">
        <v>1362</v>
      </c>
      <c r="E34" s="270" t="s">
        <v>1362</v>
      </c>
      <c r="F34" s="270" t="s">
        <v>1362</v>
      </c>
    </row>
    <row r="35" spans="1:6" ht="15.75" customHeight="1">
      <c r="A35" s="266" t="s">
        <v>90</v>
      </c>
      <c r="B35" s="209">
        <v>21</v>
      </c>
      <c r="C35" s="521">
        <f>SUM(C25:C33)</f>
        <v>0</v>
      </c>
      <c r="D35" s="521">
        <f>SUM(D25:D33)</f>
        <v>0</v>
      </c>
      <c r="E35" s="521">
        <f>SUM(E25:E33)</f>
        <v>0</v>
      </c>
      <c r="F35" s="521">
        <f>SUM(F25:F33)</f>
        <v>1483103</v>
      </c>
    </row>
    <row r="36" spans="1:6" ht="15.75" customHeight="1">
      <c r="A36" s="266" t="s">
        <v>1365</v>
      </c>
      <c r="B36" s="16"/>
      <c r="C36" s="167"/>
      <c r="D36" s="167"/>
      <c r="E36" s="167"/>
      <c r="F36" s="167"/>
    </row>
    <row r="37" spans="1:6" ht="15.75" customHeight="1">
      <c r="A37" s="267" t="s">
        <v>92</v>
      </c>
      <c r="B37" s="209">
        <v>22</v>
      </c>
      <c r="C37" s="520"/>
      <c r="D37" s="520"/>
      <c r="E37" s="520"/>
      <c r="F37" s="520"/>
    </row>
    <row r="38" spans="1:6" ht="15.75" customHeight="1">
      <c r="A38" s="267" t="s">
        <v>94</v>
      </c>
      <c r="B38" s="209">
        <v>23</v>
      </c>
      <c r="C38" s="520"/>
      <c r="D38" s="520"/>
      <c r="E38" s="520"/>
      <c r="F38" s="520"/>
    </row>
    <row r="39" spans="1:6" ht="15.75" customHeight="1">
      <c r="A39" s="267" t="s">
        <v>96</v>
      </c>
      <c r="B39" s="209">
        <v>24</v>
      </c>
      <c r="C39" s="520"/>
      <c r="D39" s="520"/>
      <c r="E39" s="520"/>
      <c r="F39" s="520"/>
    </row>
    <row r="40" spans="1:6" ht="15.75" customHeight="1">
      <c r="A40" s="267" t="s">
        <v>98</v>
      </c>
      <c r="B40" s="209">
        <v>25</v>
      </c>
      <c r="C40" s="520"/>
      <c r="D40" s="520"/>
      <c r="E40" s="520"/>
      <c r="F40" s="520"/>
    </row>
    <row r="41" spans="1:6" ht="15.75" customHeight="1">
      <c r="A41" s="267" t="s">
        <v>100</v>
      </c>
      <c r="B41" s="209">
        <v>26</v>
      </c>
      <c r="C41" s="520"/>
      <c r="D41" s="520"/>
      <c r="E41" s="520"/>
      <c r="F41" s="520"/>
    </row>
    <row r="42" spans="1:6" ht="15.75" customHeight="1">
      <c r="A42" s="268" t="s">
        <v>103</v>
      </c>
      <c r="B42" s="209">
        <v>27</v>
      </c>
      <c r="C42" s="520"/>
      <c r="D42" s="520"/>
      <c r="E42" s="520"/>
      <c r="F42" s="520"/>
    </row>
    <row r="43" spans="1:6" ht="15.75" customHeight="1">
      <c r="A43" s="268" t="s">
        <v>1361</v>
      </c>
      <c r="B43" s="209">
        <v>28</v>
      </c>
      <c r="C43" s="520"/>
      <c r="D43" s="520"/>
      <c r="E43" s="520"/>
      <c r="F43" s="520"/>
    </row>
    <row r="44" spans="1:6" ht="15.75" customHeight="1">
      <c r="A44" s="268" t="s">
        <v>1361</v>
      </c>
      <c r="B44" s="209">
        <v>29</v>
      </c>
      <c r="C44" s="520"/>
      <c r="D44" s="520"/>
      <c r="E44" s="520"/>
      <c r="F44" s="520"/>
    </row>
    <row r="45" spans="1:6" ht="15.75" customHeight="1">
      <c r="A45" s="266"/>
      <c r="B45" s="16"/>
      <c r="C45" s="270" t="s">
        <v>1362</v>
      </c>
      <c r="D45" s="270" t="s">
        <v>1362</v>
      </c>
      <c r="E45" s="270" t="s">
        <v>1362</v>
      </c>
      <c r="F45" s="270" t="s">
        <v>1362</v>
      </c>
    </row>
    <row r="46" spans="1:6" ht="15.75" customHeight="1">
      <c r="A46" s="266" t="s">
        <v>105</v>
      </c>
      <c r="B46" s="209">
        <v>30</v>
      </c>
      <c r="C46" s="521">
        <f>SUM(C37:C44)</f>
        <v>0</v>
      </c>
      <c r="D46" s="521">
        <f>SUM(D37:D44)</f>
        <v>0</v>
      </c>
      <c r="E46" s="521">
        <f>SUM(E37:E44)</f>
        <v>0</v>
      </c>
      <c r="F46" s="521">
        <f>SUM(F37:F44)</f>
        <v>0</v>
      </c>
    </row>
    <row r="47" spans="1:6" ht="15.75" customHeight="1">
      <c r="A47" s="168"/>
      <c r="C47" s="272" t="s">
        <v>1362</v>
      </c>
      <c r="D47" s="272" t="s">
        <v>1362</v>
      </c>
      <c r="E47" s="272" t="s">
        <v>1362</v>
      </c>
      <c r="F47" s="273" t="s">
        <v>1362</v>
      </c>
    </row>
    <row r="48" spans="1:6" ht="15.75" customHeight="1">
      <c r="A48" s="266" t="s">
        <v>107</v>
      </c>
      <c r="B48" s="209">
        <v>31</v>
      </c>
      <c r="C48" s="521">
        <f>C22+C35+C46</f>
        <v>7048918.8073634021</v>
      </c>
      <c r="D48" s="521">
        <f>D22+D35+D46</f>
        <v>15493271.071579738</v>
      </c>
      <c r="E48" s="521">
        <f>E22+E35+E46</f>
        <v>45800622.922734194</v>
      </c>
      <c r="F48" s="521">
        <f>F22+F35+F46</f>
        <v>18740111.7716626</v>
      </c>
    </row>
    <row r="49" spans="1:24" ht="15.75" customHeight="1">
      <c r="A49" s="168"/>
      <c r="C49" s="273" t="s">
        <v>1366</v>
      </c>
      <c r="D49" s="273" t="s">
        <v>1366</v>
      </c>
      <c r="E49" s="273" t="s">
        <v>1366</v>
      </c>
      <c r="F49" s="273" t="s">
        <v>1366</v>
      </c>
    </row>
    <row r="50" spans="1:24" ht="15.75" customHeight="1">
      <c r="A50" s="266" t="s">
        <v>109</v>
      </c>
      <c r="B50" s="16"/>
    </row>
    <row r="51" spans="1:24" ht="15.75" customHeight="1">
      <c r="A51" s="168"/>
    </row>
    <row r="52" spans="1:24" ht="15.75" customHeight="1">
      <c r="A52" s="266" t="s">
        <v>1367</v>
      </c>
      <c r="B52" s="16"/>
    </row>
    <row r="53" spans="1:24" ht="15.75" customHeight="1">
      <c r="A53" s="267" t="s">
        <v>110</v>
      </c>
      <c r="B53" s="209">
        <v>32</v>
      </c>
      <c r="C53" s="520">
        <v>30494.389401997105</v>
      </c>
      <c r="D53" s="520">
        <v>121977.55760798842</v>
      </c>
      <c r="E53" s="520">
        <v>457415.84102995653</v>
      </c>
      <c r="F53" s="520">
        <v>1546226</v>
      </c>
    </row>
    <row r="54" spans="1:24" ht="15.75" customHeight="1">
      <c r="A54" s="267" t="s">
        <v>112</v>
      </c>
      <c r="B54" s="209">
        <v>33</v>
      </c>
      <c r="C54" s="520">
        <v>2421835.2900000033</v>
      </c>
      <c r="D54" s="520">
        <v>10438915.565294312</v>
      </c>
      <c r="E54" s="520">
        <v>22750294.077283926</v>
      </c>
      <c r="F54" s="520">
        <v>3518075.8915378712</v>
      </c>
    </row>
    <row r="55" spans="1:24" ht="15.75" customHeight="1">
      <c r="A55" s="267" t="s">
        <v>114</v>
      </c>
      <c r="B55" s="209">
        <v>34</v>
      </c>
      <c r="C55" s="520">
        <v>0</v>
      </c>
      <c r="D55" s="520">
        <v>0</v>
      </c>
      <c r="E55" s="520">
        <v>0</v>
      </c>
      <c r="F55" s="520">
        <v>0</v>
      </c>
      <c r="H55" s="89"/>
      <c r="I55" s="89"/>
    </row>
    <row r="56" spans="1:24" ht="15.75" customHeight="1">
      <c r="A56" s="267" t="s">
        <v>116</v>
      </c>
      <c r="B56" s="209">
        <v>35</v>
      </c>
      <c r="C56" s="520">
        <v>0</v>
      </c>
      <c r="D56" s="520">
        <v>0</v>
      </c>
      <c r="E56" s="520">
        <v>0</v>
      </c>
      <c r="F56" s="520">
        <v>0</v>
      </c>
      <c r="G56" s="274"/>
      <c r="H56" s="274"/>
      <c r="I56" s="274"/>
      <c r="J56" s="274"/>
      <c r="K56" s="274"/>
      <c r="L56" s="274"/>
      <c r="M56" s="274"/>
      <c r="N56" s="274"/>
      <c r="O56" s="274"/>
      <c r="P56" s="274"/>
      <c r="Q56" s="274"/>
      <c r="R56" s="274"/>
      <c r="S56" s="274"/>
      <c r="T56" s="274"/>
      <c r="U56" s="274"/>
      <c r="V56" s="274"/>
      <c r="W56" s="274"/>
      <c r="X56" s="274">
        <f>L56+L57</f>
        <v>0</v>
      </c>
    </row>
    <row r="57" spans="1:24" ht="15.75" customHeight="1">
      <c r="A57" s="267" t="s">
        <v>118</v>
      </c>
      <c r="B57" s="209">
        <v>36</v>
      </c>
      <c r="C57" s="520">
        <v>0</v>
      </c>
      <c r="D57" s="520">
        <v>0</v>
      </c>
      <c r="E57" s="520">
        <v>0</v>
      </c>
      <c r="F57" s="520">
        <v>0</v>
      </c>
    </row>
    <row r="58" spans="1:24" ht="15.75" customHeight="1">
      <c r="A58" s="267" t="s">
        <v>120</v>
      </c>
      <c r="B58" s="209">
        <v>37</v>
      </c>
      <c r="C58" s="520">
        <v>0</v>
      </c>
      <c r="D58" s="520">
        <v>0</v>
      </c>
      <c r="E58" s="520">
        <v>1780941.56620834</v>
      </c>
      <c r="F58" s="520">
        <v>186663</v>
      </c>
    </row>
    <row r="59" spans="1:24" ht="15.75" customHeight="1">
      <c r="A59" s="267" t="s">
        <v>122</v>
      </c>
      <c r="B59" s="209">
        <v>38</v>
      </c>
      <c r="C59" s="520">
        <v>70780.608451065142</v>
      </c>
      <c r="D59" s="520">
        <v>70780.608451065142</v>
      </c>
      <c r="E59" s="520">
        <v>70780.608451065142</v>
      </c>
      <c r="F59" s="520">
        <v>0</v>
      </c>
    </row>
    <row r="60" spans="1:24" ht="15.75" customHeight="1">
      <c r="A60" s="267" t="s">
        <v>124</v>
      </c>
      <c r="B60" s="209">
        <v>39</v>
      </c>
      <c r="C60" s="520">
        <v>0</v>
      </c>
      <c r="D60" s="520">
        <v>0</v>
      </c>
      <c r="E60" s="520">
        <v>15073890.189999999</v>
      </c>
      <c r="F60" s="520">
        <v>0</v>
      </c>
      <c r="H60" s="275"/>
    </row>
    <row r="61" spans="1:24" ht="15.75" customHeight="1">
      <c r="A61" s="267" t="s">
        <v>126</v>
      </c>
      <c r="B61" s="209">
        <v>40</v>
      </c>
      <c r="C61" s="520">
        <v>0</v>
      </c>
      <c r="D61" s="520">
        <v>0</v>
      </c>
      <c r="E61" s="520">
        <v>0</v>
      </c>
      <c r="F61" s="520">
        <v>0</v>
      </c>
      <c r="G61" s="89"/>
    </row>
    <row r="62" spans="1:24" ht="15.75" customHeight="1">
      <c r="A62" s="268" t="s">
        <v>1368</v>
      </c>
      <c r="B62" s="209">
        <v>41</v>
      </c>
      <c r="C62" s="520">
        <v>3304590.3419675902</v>
      </c>
      <c r="D62" s="520">
        <v>3304590.3419675902</v>
      </c>
      <c r="E62" s="520">
        <v>3304590.3419675902</v>
      </c>
      <c r="F62" s="520">
        <v>15575090</v>
      </c>
      <c r="G62" s="274"/>
      <c r="H62" s="274"/>
      <c r="I62" s="274"/>
      <c r="J62" s="274"/>
      <c r="K62" s="274"/>
      <c r="L62" s="274"/>
      <c r="M62" s="274"/>
      <c r="N62" s="274"/>
      <c r="O62" s="274"/>
      <c r="P62" s="274"/>
      <c r="Q62" s="274"/>
      <c r="R62" s="274"/>
    </row>
    <row r="63" spans="1:24" ht="15.75" customHeight="1">
      <c r="A63" s="268" t="s">
        <v>1361</v>
      </c>
      <c r="B63" s="209">
        <v>42</v>
      </c>
      <c r="C63" s="520">
        <v>0</v>
      </c>
      <c r="D63" s="520">
        <v>0</v>
      </c>
      <c r="E63" s="520">
        <v>0</v>
      </c>
      <c r="F63" s="520">
        <v>0</v>
      </c>
      <c r="G63" s="274"/>
      <c r="H63" s="274"/>
      <c r="I63" s="274"/>
      <c r="J63" s="274"/>
      <c r="K63" s="274"/>
      <c r="L63" s="274"/>
      <c r="M63" s="274"/>
      <c r="N63" s="274"/>
      <c r="O63" s="274"/>
      <c r="P63" s="274"/>
      <c r="Q63" s="274"/>
      <c r="R63" s="274"/>
    </row>
    <row r="64" spans="1:24" ht="15.75" customHeight="1">
      <c r="A64" s="268" t="s">
        <v>1361</v>
      </c>
      <c r="B64" s="209">
        <v>43</v>
      </c>
      <c r="C64" s="520"/>
      <c r="D64" s="520"/>
      <c r="E64" s="520"/>
      <c r="F64" s="520"/>
      <c r="G64" s="274"/>
      <c r="H64" s="274"/>
      <c r="I64" s="274"/>
      <c r="J64" s="274"/>
      <c r="K64" s="274"/>
      <c r="L64" s="274"/>
      <c r="M64" s="274"/>
      <c r="N64" s="274"/>
      <c r="O64" s="274"/>
      <c r="P64" s="274"/>
      <c r="Q64" s="274"/>
      <c r="R64" s="274"/>
    </row>
    <row r="65" spans="1:8" ht="15.75" customHeight="1">
      <c r="A65" s="267" t="s">
        <v>1361</v>
      </c>
      <c r="B65" s="209">
        <v>44</v>
      </c>
      <c r="C65" s="520"/>
      <c r="D65" s="520"/>
      <c r="E65" s="520"/>
      <c r="F65" s="520"/>
    </row>
    <row r="66" spans="1:8" ht="15.75" customHeight="1">
      <c r="A66" s="168"/>
      <c r="C66" s="272" t="s">
        <v>1362</v>
      </c>
      <c r="D66" s="272" t="s">
        <v>1362</v>
      </c>
      <c r="E66" s="272" t="s">
        <v>1362</v>
      </c>
      <c r="F66" s="273" t="s">
        <v>1362</v>
      </c>
    </row>
    <row r="67" spans="1:8" ht="15.75" customHeight="1">
      <c r="A67" s="266" t="s">
        <v>131</v>
      </c>
      <c r="B67" s="209">
        <v>45</v>
      </c>
      <c r="C67" s="521">
        <f>SUM(C53:C65)</f>
        <v>5827700.629820656</v>
      </c>
      <c r="D67" s="521">
        <f>SUM(D53:D65)</f>
        <v>13936264.073320955</v>
      </c>
      <c r="E67" s="521">
        <f>SUM(E53:E65)</f>
        <v>43437912.62494088</v>
      </c>
      <c r="F67" s="521">
        <f>SUM(F53:F65)</f>
        <v>20826054.891537871</v>
      </c>
    </row>
    <row r="68" spans="1:8" ht="15.75" customHeight="1">
      <c r="A68" s="266" t="s">
        <v>1369</v>
      </c>
      <c r="B68" s="16"/>
    </row>
    <row r="69" spans="1:8" ht="15.75" customHeight="1">
      <c r="A69" s="267" t="s">
        <v>133</v>
      </c>
      <c r="B69" s="209">
        <v>46</v>
      </c>
      <c r="C69" s="520">
        <v>0</v>
      </c>
      <c r="D69" s="520">
        <v>0</v>
      </c>
      <c r="E69" s="520">
        <v>0</v>
      </c>
      <c r="F69" s="520">
        <v>0</v>
      </c>
    </row>
    <row r="70" spans="1:8" ht="15.75" customHeight="1">
      <c r="A70" s="267" t="s">
        <v>135</v>
      </c>
      <c r="B70" s="209">
        <v>47</v>
      </c>
      <c r="C70" s="520">
        <v>0</v>
      </c>
      <c r="D70" s="520">
        <v>0</v>
      </c>
      <c r="E70" s="520">
        <v>338354.29387999087</v>
      </c>
      <c r="F70" s="520">
        <v>0</v>
      </c>
    </row>
    <row r="71" spans="1:8" ht="15.75" customHeight="1">
      <c r="A71" s="268" t="s">
        <v>138</v>
      </c>
      <c r="B71" s="209">
        <v>48</v>
      </c>
      <c r="C71" s="520"/>
      <c r="D71" s="520"/>
      <c r="E71" s="520"/>
      <c r="F71" s="520"/>
    </row>
    <row r="72" spans="1:8" ht="15.75" customHeight="1">
      <c r="A72" s="268" t="s">
        <v>1361</v>
      </c>
      <c r="B72" s="209">
        <v>49</v>
      </c>
      <c r="C72" s="520"/>
      <c r="D72" s="520"/>
      <c r="E72" s="520"/>
      <c r="F72" s="520"/>
    </row>
    <row r="73" spans="1:8" ht="15.75" customHeight="1">
      <c r="A73" s="268" t="s">
        <v>1361</v>
      </c>
      <c r="B73" s="209">
        <v>50</v>
      </c>
      <c r="C73" s="520"/>
      <c r="D73" s="520"/>
      <c r="E73" s="520"/>
      <c r="F73" s="520"/>
    </row>
    <row r="74" spans="1:8" ht="15.75" customHeight="1">
      <c r="A74" s="267" t="s">
        <v>1361</v>
      </c>
      <c r="B74" s="209">
        <v>51</v>
      </c>
      <c r="C74" s="520"/>
      <c r="D74" s="520"/>
      <c r="E74" s="520"/>
      <c r="F74" s="520"/>
    </row>
    <row r="75" spans="1:8" ht="15.75" customHeight="1">
      <c r="A75" s="269"/>
      <c r="B75" s="118"/>
      <c r="C75" s="272" t="s">
        <v>1362</v>
      </c>
      <c r="D75" s="272" t="s">
        <v>1362</v>
      </c>
      <c r="E75" s="272" t="s">
        <v>1362</v>
      </c>
      <c r="F75" s="272" t="s">
        <v>1362</v>
      </c>
    </row>
    <row r="76" spans="1:8" ht="15.75" customHeight="1">
      <c r="A76" s="266" t="s">
        <v>140</v>
      </c>
      <c r="B76" s="209">
        <v>52</v>
      </c>
      <c r="C76" s="521">
        <f>SUM(C69:C74)</f>
        <v>0</v>
      </c>
      <c r="D76" s="521">
        <f>SUM(D69:D74)</f>
        <v>0</v>
      </c>
      <c r="E76" s="521">
        <f>SUM(E69:E74)</f>
        <v>338354.29387999087</v>
      </c>
      <c r="F76" s="521">
        <f>SUM(F69:F74)</f>
        <v>0</v>
      </c>
      <c r="G76" s="89"/>
      <c r="H76" s="89"/>
    </row>
    <row r="77" spans="1:8" ht="15.75" customHeight="1">
      <c r="A77" s="168"/>
      <c r="C77" s="272" t="s">
        <v>1362</v>
      </c>
      <c r="D77" s="272" t="s">
        <v>1362</v>
      </c>
      <c r="E77" s="272" t="s">
        <v>1362</v>
      </c>
      <c r="F77" s="272" t="s">
        <v>1362</v>
      </c>
    </row>
    <row r="78" spans="1:8" ht="15.75" customHeight="1">
      <c r="A78" s="266" t="s">
        <v>142</v>
      </c>
      <c r="B78" s="209">
        <v>53</v>
      </c>
      <c r="C78" s="521">
        <f>C67+C76</f>
        <v>5827700.629820656</v>
      </c>
      <c r="D78" s="521">
        <f>D67+D76</f>
        <v>13936264.073320955</v>
      </c>
      <c r="E78" s="521">
        <f>E67+E76</f>
        <v>43776266.918820873</v>
      </c>
      <c r="F78" s="521">
        <f>F67+F76</f>
        <v>20826054.891537871</v>
      </c>
    </row>
    <row r="79" spans="1:8" ht="15.75" customHeight="1">
      <c r="A79" s="168"/>
      <c r="C79" s="272" t="s">
        <v>1366</v>
      </c>
      <c r="D79" s="272" t="s">
        <v>1366</v>
      </c>
      <c r="E79" s="272" t="s">
        <v>1366</v>
      </c>
      <c r="F79" s="272" t="s">
        <v>1366</v>
      </c>
    </row>
    <row r="80" spans="1:8" ht="15.75" customHeight="1">
      <c r="A80" s="266" t="s">
        <v>144</v>
      </c>
      <c r="B80" s="16"/>
      <c r="C80" s="275"/>
      <c r="D80" s="275"/>
      <c r="E80" s="275"/>
    </row>
    <row r="81" spans="1:8" ht="15.75" customHeight="1">
      <c r="A81" s="267" t="s">
        <v>145</v>
      </c>
      <c r="B81" s="209">
        <v>54</v>
      </c>
      <c r="C81" s="520">
        <v>0</v>
      </c>
      <c r="D81" s="520">
        <v>0</v>
      </c>
      <c r="E81" s="520">
        <v>0</v>
      </c>
      <c r="F81" s="520">
        <v>0</v>
      </c>
    </row>
    <row r="82" spans="1:8" ht="15.75" customHeight="1">
      <c r="A82" s="267" t="s">
        <v>147</v>
      </c>
      <c r="B82" s="209">
        <v>55</v>
      </c>
      <c r="C82" s="520">
        <v>1221218</v>
      </c>
      <c r="D82" s="520">
        <v>1557007</v>
      </c>
      <c r="E82" s="520">
        <v>2024356</v>
      </c>
      <c r="F82" s="520">
        <v>-2085943</v>
      </c>
    </row>
    <row r="83" spans="1:8" ht="15.75" customHeight="1">
      <c r="A83" s="267" t="s">
        <v>149</v>
      </c>
      <c r="B83" s="209">
        <v>56</v>
      </c>
      <c r="C83" s="520"/>
      <c r="D83" s="520"/>
      <c r="E83" s="520"/>
      <c r="F83" s="520"/>
      <c r="H83" s="89"/>
    </row>
    <row r="84" spans="1:8" ht="15.75" customHeight="1">
      <c r="A84" s="267" t="s">
        <v>151</v>
      </c>
      <c r="B84" s="209">
        <v>57</v>
      </c>
      <c r="C84" s="520"/>
      <c r="D84" s="520"/>
      <c r="E84" s="520"/>
      <c r="F84" s="520"/>
    </row>
    <row r="85" spans="1:8" ht="15.75" customHeight="1">
      <c r="A85" s="268" t="s">
        <v>1370</v>
      </c>
      <c r="B85" s="209">
        <v>58</v>
      </c>
      <c r="C85" s="520"/>
      <c r="D85" s="520"/>
      <c r="E85" s="520"/>
      <c r="F85" s="520"/>
    </row>
    <row r="86" spans="1:8" ht="15.75" customHeight="1">
      <c r="A86" s="268" t="s">
        <v>1361</v>
      </c>
      <c r="B86" s="209">
        <v>59</v>
      </c>
      <c r="C86" s="520"/>
      <c r="D86" s="520"/>
      <c r="E86" s="520"/>
      <c r="F86" s="520"/>
    </row>
    <row r="87" spans="1:8" ht="15.75" customHeight="1">
      <c r="A87" s="268" t="s">
        <v>1361</v>
      </c>
      <c r="B87" s="209">
        <v>60</v>
      </c>
      <c r="C87" s="520"/>
      <c r="D87" s="520"/>
      <c r="E87" s="520"/>
      <c r="F87" s="520"/>
    </row>
    <row r="88" spans="1:8" ht="15.75" customHeight="1">
      <c r="A88" s="268" t="s">
        <v>1361</v>
      </c>
      <c r="B88" s="209">
        <v>61</v>
      </c>
      <c r="C88" s="520"/>
      <c r="D88" s="520"/>
      <c r="E88" s="520"/>
      <c r="F88" s="520"/>
    </row>
    <row r="89" spans="1:8" ht="15.75" customHeight="1">
      <c r="A89" s="267" t="s">
        <v>156</v>
      </c>
      <c r="B89" s="209">
        <v>62</v>
      </c>
      <c r="C89" s="520"/>
      <c r="D89" s="520"/>
      <c r="E89" s="520"/>
      <c r="F89" s="520"/>
      <c r="H89" s="89"/>
    </row>
    <row r="90" spans="1:8" ht="15.75" customHeight="1">
      <c r="A90" s="168"/>
      <c r="C90" s="272" t="s">
        <v>1362</v>
      </c>
      <c r="D90" s="272" t="s">
        <v>1362</v>
      </c>
      <c r="E90" s="272" t="s">
        <v>1362</v>
      </c>
      <c r="F90" s="272" t="s">
        <v>1362</v>
      </c>
    </row>
    <row r="91" spans="1:8" ht="15.75" customHeight="1">
      <c r="A91" s="266" t="s">
        <v>158</v>
      </c>
      <c r="B91" s="209">
        <v>63</v>
      </c>
      <c r="C91" s="521">
        <f>SUM(C81:C88)</f>
        <v>1221218</v>
      </c>
      <c r="D91" s="521">
        <f t="shared" ref="D91:F91" si="0">SUM(D81:D88)</f>
        <v>1557007</v>
      </c>
      <c r="E91" s="521">
        <f t="shared" si="0"/>
        <v>2024356</v>
      </c>
      <c r="F91" s="521">
        <f t="shared" si="0"/>
        <v>-2085943</v>
      </c>
      <c r="H91" s="89"/>
    </row>
    <row r="92" spans="1:8" ht="15.75" customHeight="1">
      <c r="A92" s="266" t="s">
        <v>160</v>
      </c>
      <c r="B92" s="209">
        <v>64</v>
      </c>
      <c r="C92" s="521">
        <f>C78+C91</f>
        <v>7048918.629820656</v>
      </c>
      <c r="D92" s="521">
        <f>D78+D91</f>
        <v>15493271.073320955</v>
      </c>
      <c r="E92" s="521">
        <f>E78+E91</f>
        <v>45800622.918820873</v>
      </c>
      <c r="F92" s="521">
        <f>F78+F91</f>
        <v>18740111.891537871</v>
      </c>
    </row>
    <row r="93" spans="1:8" ht="15.75" customHeight="1">
      <c r="A93" s="266" t="s">
        <v>162</v>
      </c>
      <c r="B93" s="209">
        <v>65</v>
      </c>
      <c r="C93" s="521">
        <f>C48-C78</f>
        <v>1221218.1775427461</v>
      </c>
      <c r="D93" s="521">
        <f>D48-D78</f>
        <v>1557006.9982587826</v>
      </c>
      <c r="E93" s="521">
        <f>E48-E78</f>
        <v>2024356.0039133206</v>
      </c>
      <c r="F93" s="521">
        <f>F48-F78</f>
        <v>-2085943.1198752709</v>
      </c>
    </row>
    <row r="94" spans="1:8" ht="15.75" customHeight="1">
      <c r="A94" s="266" t="s">
        <v>164</v>
      </c>
      <c r="B94" s="209">
        <v>66</v>
      </c>
      <c r="C94" s="521">
        <f>C78+C93</f>
        <v>7048918.8073634021</v>
      </c>
      <c r="D94" s="521">
        <f>D78+D93</f>
        <v>15493271.071579738</v>
      </c>
      <c r="E94" s="521">
        <f>E78+E93</f>
        <v>45800622.922734194</v>
      </c>
      <c r="F94" s="521">
        <f>F78+F93</f>
        <v>18740111.7716626</v>
      </c>
    </row>
    <row r="95" spans="1:8" ht="12" customHeight="1">
      <c r="C95" s="272" t="s">
        <v>1366</v>
      </c>
      <c r="D95" s="272" t="s">
        <v>1366</v>
      </c>
      <c r="E95" s="272" t="s">
        <v>1366</v>
      </c>
      <c r="F95" s="272" t="s">
        <v>1366</v>
      </c>
    </row>
    <row r="96" spans="1:8">
      <c r="C96" s="276"/>
      <c r="D96" s="276"/>
      <c r="E96" s="276"/>
      <c r="F96" s="277"/>
    </row>
    <row r="97" spans="3:6">
      <c r="F97" s="161"/>
    </row>
    <row r="98" spans="3:6">
      <c r="E98" s="161"/>
      <c r="F98" s="161"/>
    </row>
    <row r="100" spans="3:6">
      <c r="F100" s="161"/>
    </row>
    <row r="101" spans="3:6">
      <c r="D101" s="118"/>
      <c r="E101" s="118"/>
      <c r="F101" s="118"/>
    </row>
    <row r="102" spans="3:6">
      <c r="E102" s="278"/>
      <c r="F102" s="161"/>
    </row>
    <row r="103" spans="3:6">
      <c r="E103" s="278"/>
      <c r="F103" s="161"/>
    </row>
    <row r="106" spans="3:6">
      <c r="C106" s="275"/>
    </row>
    <row r="109" spans="3:6">
      <c r="C109" s="275"/>
      <c r="D109" s="275"/>
      <c r="E109" s="275"/>
      <c r="F109" s="275"/>
    </row>
  </sheetData>
  <sheetProtection formatColumns="0"/>
  <mergeCells count="8">
    <mergeCell ref="G6:H6"/>
    <mergeCell ref="E1:F1"/>
    <mergeCell ref="G1:H1"/>
    <mergeCell ref="C4:F4"/>
    <mergeCell ref="C3:F3"/>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SharedWithUsers xmlns="3efdb8b0-c47e-4c3c-846a-2bf99d413b35">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FEA305-8BD3-4B1A-ADB0-95CF638A6128}"/>
</file>

<file path=customXml/itemProps2.xml><?xml version="1.0" encoding="utf-8"?>
<ds:datastoreItem xmlns:ds="http://schemas.openxmlformats.org/officeDocument/2006/customXml" ds:itemID="{9667191D-089C-47C0-8D5D-CAA5F75CEA18}"/>
</file>

<file path=customXml/itemProps3.xml><?xml version="1.0" encoding="utf-8"?>
<ds:datastoreItem xmlns:ds="http://schemas.openxmlformats.org/officeDocument/2006/customXml" ds:itemID="{E26B618B-2300-49FF-B759-CE74BEB48149}"/>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Rivenburgh, Elizabeth A (EHS)</cp:lastModifiedBy>
  <cp:revision/>
  <dcterms:created xsi:type="dcterms:W3CDTF">2012-07-31T22:32:51Z</dcterms:created>
  <dcterms:modified xsi:type="dcterms:W3CDTF">2024-08-29T18:05:00Z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ContentTypeId">
    <vt:lpwstr>0x010100B642FC5B8B920D4BB6C445E99411392A</vt:lpwstr>
  </property>
  <property fmtid="{D5CDD505-2E9C-101B-9397-08002B2CF9AE}" pid="12" name="Order">
    <vt:r8>102300</vt:r8>
  </property>
  <property fmtid="{D5CDD505-2E9C-101B-9397-08002B2CF9AE}" pid="13" name="xd_Signature">
    <vt:bool>false</vt:bool>
  </property>
  <property fmtid="{D5CDD505-2E9C-101B-9397-08002B2CF9AE}" pid="14" name="xd_ProgID">
    <vt:lpwstr/>
  </property>
  <property fmtid="{D5CDD505-2E9C-101B-9397-08002B2CF9AE}" pid="15" name="_SourceUrl">
    <vt:lpwstr/>
  </property>
  <property fmtid="{D5CDD505-2E9C-101B-9397-08002B2CF9AE}" pid="16" name="_SharedFileIndex">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y fmtid="{D5CDD505-2E9C-101B-9397-08002B2CF9AE}" pid="21" name="MediaServiceImageTags">
    <vt:lpwstr/>
  </property>
</Properties>
</file>