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TGustus\Documents\"/>
    </mc:Choice>
  </mc:AlternateContent>
  <xr:revisionPtr revIDLastSave="0" documentId="8_{3523F65A-821B-4FD4-AC18-CF5760A9EB2C}" xr6:coauthVersionLast="46" xr6:coauthVersionMax="46" xr10:uidLastSave="{00000000-0000-0000-0000-000000000000}"/>
  <bookViews>
    <workbookView xWindow="-110" yWindow="-110" windowWidth="19420" windowHeight="10420" xr2:uid="{00000000-000D-0000-FFFF-FFFF00000000}"/>
  </bookViews>
  <sheets>
    <sheet name="Instructions" sheetId="5" r:id="rId1"/>
    <sheet name="Occupancy Worksheet" sheetId="2" r:id="rId2"/>
    <sheet name="Data" sheetId="3" r:id="rId3"/>
    <sheet name="Lookups" sheetId="4" state="hidden" r:id="rId4"/>
  </sheets>
  <definedNames>
    <definedName name="Break">Lookups!$S$4</definedName>
    <definedName name="Capacity">'Occupancy Worksheet'!$B$15:$AZ$15</definedName>
    <definedName name="CapacityOtherContracts">'Occupancy Worksheet'!$B$37:$AZ$37</definedName>
    <definedName name="Capped">'Occupancy Worksheet'!$39:$39</definedName>
    <definedName name="ClassRate">'Occupancy Worksheet'!$B$33:$AZ$33</definedName>
    <definedName name="Contact">'Occupancy Worksheet'!$A$54</definedName>
    <definedName name="ContactEmail">'Occupancy Worksheet'!$A$57</definedName>
    <definedName name="DailyRate">'Occupancy Worksheet'!$B$32:$AZ$32</definedName>
    <definedName name="luMaintAdj">Lookups!$L$3:$M$229</definedName>
    <definedName name="luOtherPurchaser">Lookups!$J$13:$J$19</definedName>
    <definedName name="luOwnership">Lookups!$J$8:$J$10</definedName>
    <definedName name="luRateCaps">Lookups!#REF!</definedName>
    <definedName name="luSiteTypes">Lookups!$J$3:$J$5</definedName>
    <definedName name="luStateOffice">Lookups!$H$3:$H$30</definedName>
    <definedName name="MaintAdj">'Occupancy Worksheet'!$B$48</definedName>
    <definedName name="MonthlyRateIndex">Lookups!$E$1:$F$35</definedName>
    <definedName name="MonthlyRates">Lookups!$E$2:$E$35</definedName>
    <definedName name="NetExpense">'Occupancy Worksheet'!$B$31:$AZ$31</definedName>
    <definedName name="NetPaymentBeforeOffsets">'Occupancy Worksheet'!$38:$38</definedName>
    <definedName name="OccupDocID">'Occupancy Worksheet'!$C$3</definedName>
    <definedName name="OpDocID">'Occupancy Worksheet'!$C$5</definedName>
    <definedName name="OtherOffice">'Occupancy Worksheet'!$B$5</definedName>
    <definedName name="PerDiemRateIndex">Lookups!$D$1:$F$35</definedName>
    <definedName name="PostUFRAdjustments">'Occupancy Worksheet'!$B$29:$AZ$29</definedName>
    <definedName name="_xlnm.Print_Titles" localSheetId="1">'Occupancy Worksheet'!$A:$B,'Occupancy Worksheet'!$3:$11</definedName>
    <definedName name="Provider">'Occupancy Worksheet'!$A$3</definedName>
    <definedName name="RateCap">'Occupancy Worksheet'!$34:$34</definedName>
    <definedName name="RateCapInvoked">'Occupancy Worksheet'!$40:$40</definedName>
    <definedName name="RateLookup">Lookups!$B$3:$D$35</definedName>
    <definedName name="SigDate">'Occupancy Worksheet'!$A$60</definedName>
    <definedName name="TotalOffsets">'Occupancy Worksheet'!$B$46:$AZ$46</definedName>
    <definedName name="TotalPaymentLevel">'Occupancy Worksheet'!$B$35:$AZ$35</definedName>
    <definedName name="TotalUFRAdj">'Occupancy Worksheet'!$B$29</definedName>
    <definedName name="UFRExpenditures">'Occupancy Worksheet'!$B$22:$AZ$22</definedName>
    <definedName name="VC">'Occupancy Worksheet'!$B$3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2" l="1"/>
  <c r="E5" i="2" l="1"/>
  <c r="C6" i="2"/>
  <c r="AY51" i="3" l="1"/>
  <c r="AY50" i="3"/>
  <c r="AY49" i="3"/>
  <c r="AY48" i="3"/>
  <c r="AY47" i="3"/>
  <c r="AY46" i="3"/>
  <c r="AY45" i="3"/>
  <c r="AY44"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Y5" i="3"/>
  <c r="AY4" i="3"/>
  <c r="AY3" i="3"/>
  <c r="AY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X5" i="3"/>
  <c r="AX4" i="3"/>
  <c r="AX3" i="3"/>
  <c r="AX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W10" i="3"/>
  <c r="AW9" i="3"/>
  <c r="AW8" i="3"/>
  <c r="AW7" i="3"/>
  <c r="AW6" i="3"/>
  <c r="AW5" i="3"/>
  <c r="AW4" i="3"/>
  <c r="AW3" i="3"/>
  <c r="AW2" i="3"/>
  <c r="S4" i="4" l="1"/>
  <c r="E27" i="5" s="1"/>
  <c r="E23" i="5" l="1"/>
  <c r="C51" i="3" l="1"/>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2" i="3"/>
  <c r="C3" i="3"/>
  <c r="AZ22" i="3" l="1"/>
  <c r="D7" i="3"/>
  <c r="D5" i="3"/>
  <c r="D8" i="3"/>
  <c r="P43" i="3"/>
  <c r="AE43" i="3"/>
  <c r="AE51" i="3" l="1"/>
  <c r="AE50" i="3"/>
  <c r="AE49" i="3"/>
  <c r="AE48" i="3"/>
  <c r="AE47" i="3"/>
  <c r="AE46" i="3"/>
  <c r="AE45" i="3"/>
  <c r="AE44"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E4" i="3"/>
  <c r="AE3" i="3"/>
  <c r="AE2" i="3"/>
  <c r="AY22" i="2" l="1"/>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H22" i="2"/>
  <c r="G22" i="2"/>
  <c r="F22" i="2"/>
  <c r="E22" i="2"/>
  <c r="D22" i="2"/>
  <c r="C22" i="2"/>
  <c r="C1" i="2"/>
  <c r="F4" i="4" l="1"/>
  <c r="F5" i="4" s="1"/>
  <c r="F6" i="4" s="1"/>
  <c r="F7" i="4" s="1"/>
  <c r="F8" i="4" s="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A62" i="2"/>
  <c r="AD46" i="3" l="1"/>
  <c r="AD39" i="3"/>
  <c r="AD42" i="3"/>
  <c r="AD50" i="3"/>
  <c r="AD43" i="3"/>
  <c r="AD24" i="3"/>
  <c r="AD25" i="3"/>
  <c r="AD26" i="3"/>
  <c r="AD41" i="3"/>
  <c r="AD3" i="3"/>
  <c r="AD10" i="3"/>
  <c r="AD51" i="3"/>
  <c r="AD44" i="3"/>
  <c r="AD30" i="3"/>
  <c r="AD31" i="3"/>
  <c r="AD32" i="3"/>
  <c r="AD12" i="3"/>
  <c r="AD2" i="3"/>
  <c r="AD35" i="3"/>
  <c r="AD18" i="3"/>
  <c r="AD45" i="3"/>
  <c r="AD38" i="3"/>
  <c r="AD47" i="3"/>
  <c r="AD40" i="3"/>
  <c r="AD20" i="3"/>
  <c r="AD7" i="3"/>
  <c r="AD21" i="3"/>
  <c r="AD11" i="3"/>
  <c r="AD14" i="3"/>
  <c r="AD48" i="3"/>
  <c r="AD28" i="3"/>
  <c r="AD6" i="3"/>
  <c r="AD16" i="3"/>
  <c r="AD22" i="3"/>
  <c r="AD36" i="3"/>
  <c r="AD15" i="3"/>
  <c r="AD49" i="3"/>
  <c r="AD34" i="3"/>
  <c r="AD5" i="3"/>
  <c r="AD27" i="3"/>
  <c r="AD33" i="3"/>
  <c r="AD23" i="3"/>
  <c r="AD29" i="3"/>
  <c r="AD37" i="3"/>
  <c r="AD19" i="3"/>
  <c r="AD13" i="3"/>
  <c r="AD4" i="3"/>
  <c r="AD8" i="3"/>
  <c r="AD9" i="3"/>
  <c r="AD17" i="3"/>
  <c r="AZ51" i="3"/>
  <c r="AZ50" i="3"/>
  <c r="AZ49"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1" i="3"/>
  <c r="AZ20" i="3"/>
  <c r="AZ19" i="3"/>
  <c r="AZ18" i="3"/>
  <c r="AZ17" i="3"/>
  <c r="AZ16" i="3"/>
  <c r="AZ15" i="3"/>
  <c r="AZ14" i="3"/>
  <c r="AZ13" i="3"/>
  <c r="AZ12" i="3"/>
  <c r="AZ11" i="3"/>
  <c r="AZ10" i="3"/>
  <c r="AZ9" i="3"/>
  <c r="AZ8" i="3"/>
  <c r="AZ7" i="3"/>
  <c r="AZ6" i="3"/>
  <c r="AZ5" i="3"/>
  <c r="AZ4" i="3"/>
  <c r="AZ3" i="3"/>
  <c r="AZ2" i="3"/>
  <c r="F51" i="3" l="1"/>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2" i="3"/>
  <c r="H3" i="3"/>
  <c r="G33" i="3" l="1"/>
  <c r="N2" i="3" l="1"/>
  <c r="O2" i="3"/>
  <c r="P2" i="3"/>
  <c r="Q2" i="3"/>
  <c r="AW3" i="2"/>
  <c r="AZ3" i="2"/>
  <c r="AQ3" i="2"/>
  <c r="AK3" i="2"/>
  <c r="AE3" i="2"/>
  <c r="Y3" i="2"/>
  <c r="S3" i="2"/>
  <c r="M3" i="2"/>
  <c r="E3" i="2" l="1"/>
  <c r="I22" i="2"/>
  <c r="AZ22" i="2"/>
  <c r="AP29" i="2"/>
  <c r="AQ29" i="2"/>
  <c r="AR29" i="2"/>
  <c r="AS29" i="2"/>
  <c r="AT29" i="2"/>
  <c r="AU29" i="2"/>
  <c r="AV29" i="2"/>
  <c r="AW29" i="2"/>
  <c r="AX29" i="2"/>
  <c r="AY29" i="2"/>
  <c r="AZ29" i="2"/>
  <c r="AM2" i="3" l="1"/>
  <c r="G51" i="3" l="1"/>
  <c r="G50" i="3"/>
  <c r="G49" i="3"/>
  <c r="G48" i="3"/>
  <c r="G47" i="3"/>
  <c r="G46" i="3"/>
  <c r="G45" i="3"/>
  <c r="G44" i="3"/>
  <c r="G43" i="3"/>
  <c r="G42" i="3"/>
  <c r="G41" i="3"/>
  <c r="G40" i="3"/>
  <c r="G39" i="3"/>
  <c r="G38" i="3"/>
  <c r="G37" i="3"/>
  <c r="G36" i="3"/>
  <c r="G35" i="3"/>
  <c r="G34"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AK13" i="3"/>
  <c r="AJ13" i="3"/>
  <c r="AI13" i="3"/>
  <c r="AH13" i="3"/>
  <c r="AG13" i="3"/>
  <c r="AF13" i="3"/>
  <c r="AA13" i="3"/>
  <c r="Z13" i="3"/>
  <c r="Y13" i="3"/>
  <c r="X13" i="3"/>
  <c r="W13" i="3"/>
  <c r="V13" i="3"/>
  <c r="U13" i="3"/>
  <c r="T13" i="3"/>
  <c r="S13" i="3"/>
  <c r="R13" i="3"/>
  <c r="Q13" i="3"/>
  <c r="P13" i="3"/>
  <c r="O13" i="3"/>
  <c r="N13" i="3"/>
  <c r="M13" i="3"/>
  <c r="L13" i="3"/>
  <c r="K13" i="3"/>
  <c r="J13" i="3"/>
  <c r="AK12" i="3"/>
  <c r="AJ12" i="3"/>
  <c r="AI12" i="3"/>
  <c r="AH12" i="3"/>
  <c r="AG12" i="3"/>
  <c r="AF12" i="3"/>
  <c r="AA12" i="3"/>
  <c r="Z12" i="3"/>
  <c r="Y12" i="3"/>
  <c r="X12" i="3"/>
  <c r="W12" i="3"/>
  <c r="V12" i="3"/>
  <c r="U12" i="3"/>
  <c r="T12" i="3"/>
  <c r="S12" i="3"/>
  <c r="R12" i="3"/>
  <c r="Q12" i="3"/>
  <c r="P12" i="3"/>
  <c r="O12" i="3"/>
  <c r="N12" i="3"/>
  <c r="M12" i="3"/>
  <c r="L12" i="3"/>
  <c r="K12" i="3"/>
  <c r="J12" i="3"/>
  <c r="AK11" i="3"/>
  <c r="AJ11" i="3"/>
  <c r="AI11" i="3"/>
  <c r="AH11" i="3"/>
  <c r="AG11" i="3"/>
  <c r="AF11" i="3"/>
  <c r="AA11" i="3"/>
  <c r="Z11" i="3"/>
  <c r="Y11" i="3"/>
  <c r="X11" i="3"/>
  <c r="W11" i="3"/>
  <c r="V11" i="3"/>
  <c r="U11" i="3"/>
  <c r="T11" i="3"/>
  <c r="S11" i="3"/>
  <c r="R11" i="3"/>
  <c r="Q11" i="3"/>
  <c r="P11" i="3"/>
  <c r="O11" i="3"/>
  <c r="N11" i="3"/>
  <c r="M11" i="3"/>
  <c r="L11" i="3"/>
  <c r="K11" i="3"/>
  <c r="J11" i="3"/>
  <c r="AK10" i="3"/>
  <c r="AJ10" i="3"/>
  <c r="AI10" i="3"/>
  <c r="AH10" i="3"/>
  <c r="AG10" i="3"/>
  <c r="AF10" i="3"/>
  <c r="AA10" i="3"/>
  <c r="Z10" i="3"/>
  <c r="Y10" i="3"/>
  <c r="X10" i="3"/>
  <c r="W10" i="3"/>
  <c r="V10" i="3"/>
  <c r="U10" i="3"/>
  <c r="T10" i="3"/>
  <c r="S10" i="3"/>
  <c r="R10" i="3"/>
  <c r="Q10" i="3"/>
  <c r="P10" i="3"/>
  <c r="O10" i="3"/>
  <c r="N10" i="3"/>
  <c r="M10" i="3"/>
  <c r="L10" i="3"/>
  <c r="K10" i="3"/>
  <c r="J10" i="3"/>
  <c r="AK9" i="3"/>
  <c r="AJ9" i="3"/>
  <c r="AI9" i="3"/>
  <c r="AH9" i="3"/>
  <c r="AG9" i="3"/>
  <c r="AF9" i="3"/>
  <c r="AA9" i="3"/>
  <c r="Z9" i="3"/>
  <c r="Y9" i="3"/>
  <c r="X9" i="3"/>
  <c r="W9" i="3"/>
  <c r="V9" i="3"/>
  <c r="U9" i="3"/>
  <c r="T9" i="3"/>
  <c r="S9" i="3"/>
  <c r="R9" i="3"/>
  <c r="Q9" i="3"/>
  <c r="P9" i="3"/>
  <c r="O9" i="3"/>
  <c r="N9" i="3"/>
  <c r="M9" i="3"/>
  <c r="L9" i="3"/>
  <c r="K9" i="3"/>
  <c r="J9" i="3"/>
  <c r="AK8" i="3"/>
  <c r="AJ8" i="3"/>
  <c r="AI8" i="3"/>
  <c r="AH8" i="3"/>
  <c r="AG8" i="3"/>
  <c r="AF8" i="3"/>
  <c r="AA8" i="3"/>
  <c r="Z8" i="3"/>
  <c r="Y8" i="3"/>
  <c r="X8" i="3"/>
  <c r="W8" i="3"/>
  <c r="V8" i="3"/>
  <c r="U8" i="3"/>
  <c r="T8" i="3"/>
  <c r="S8" i="3"/>
  <c r="R8" i="3"/>
  <c r="Q8" i="3"/>
  <c r="P8" i="3"/>
  <c r="O8" i="3"/>
  <c r="N8" i="3"/>
  <c r="M8" i="3"/>
  <c r="L8" i="3"/>
  <c r="K8" i="3"/>
  <c r="J8" i="3"/>
  <c r="AK7" i="3"/>
  <c r="AJ7" i="3"/>
  <c r="AI7" i="3"/>
  <c r="AH7" i="3"/>
  <c r="AG7" i="3"/>
  <c r="AF7" i="3"/>
  <c r="AA7" i="3"/>
  <c r="Z7" i="3"/>
  <c r="Y7" i="3"/>
  <c r="X7" i="3"/>
  <c r="W7" i="3"/>
  <c r="V7" i="3"/>
  <c r="U7" i="3"/>
  <c r="T7" i="3"/>
  <c r="S7" i="3"/>
  <c r="R7" i="3"/>
  <c r="Q7" i="3"/>
  <c r="P7" i="3"/>
  <c r="O7" i="3"/>
  <c r="N7" i="3"/>
  <c r="M7" i="3"/>
  <c r="L7" i="3"/>
  <c r="K7" i="3"/>
  <c r="J7" i="3"/>
  <c r="AK6" i="3"/>
  <c r="AJ6" i="3"/>
  <c r="AI6" i="3"/>
  <c r="AH6" i="3"/>
  <c r="AG6" i="3"/>
  <c r="AF6" i="3"/>
  <c r="AA6" i="3"/>
  <c r="Z6" i="3"/>
  <c r="Y6" i="3"/>
  <c r="X6" i="3"/>
  <c r="W6" i="3"/>
  <c r="V6" i="3"/>
  <c r="U6" i="3"/>
  <c r="T6" i="3"/>
  <c r="S6" i="3"/>
  <c r="R6" i="3"/>
  <c r="Q6" i="3"/>
  <c r="P6" i="3"/>
  <c r="O6" i="3"/>
  <c r="N6" i="3"/>
  <c r="M6" i="3"/>
  <c r="L6" i="3"/>
  <c r="K6" i="3"/>
  <c r="J6" i="3"/>
  <c r="AK5" i="3"/>
  <c r="AJ5" i="3"/>
  <c r="AI5" i="3"/>
  <c r="AH5" i="3"/>
  <c r="AG5" i="3"/>
  <c r="AF5" i="3"/>
  <c r="AA5" i="3"/>
  <c r="Z5" i="3"/>
  <c r="Y5" i="3"/>
  <c r="X5" i="3"/>
  <c r="W5" i="3"/>
  <c r="V5" i="3"/>
  <c r="U5" i="3"/>
  <c r="T5" i="3"/>
  <c r="S5" i="3"/>
  <c r="R5" i="3"/>
  <c r="Q5" i="3"/>
  <c r="P5" i="3"/>
  <c r="O5" i="3"/>
  <c r="N5" i="3"/>
  <c r="M5" i="3"/>
  <c r="L5" i="3"/>
  <c r="K5" i="3"/>
  <c r="J5" i="3"/>
  <c r="AK4" i="3"/>
  <c r="AJ4" i="3"/>
  <c r="AI4" i="3"/>
  <c r="AH4" i="3"/>
  <c r="AG4" i="3"/>
  <c r="AF4" i="3"/>
  <c r="AA4" i="3"/>
  <c r="Z4" i="3"/>
  <c r="Y4" i="3"/>
  <c r="X4" i="3"/>
  <c r="W4" i="3"/>
  <c r="V4" i="3"/>
  <c r="U4" i="3"/>
  <c r="T4" i="3"/>
  <c r="S4" i="3"/>
  <c r="R4" i="3"/>
  <c r="Q4" i="3"/>
  <c r="P4" i="3"/>
  <c r="O4" i="3"/>
  <c r="N4" i="3"/>
  <c r="M4" i="3"/>
  <c r="L4" i="3"/>
  <c r="K4" i="3"/>
  <c r="J4" i="3"/>
  <c r="AK3" i="3"/>
  <c r="AJ3" i="3"/>
  <c r="AI3" i="3"/>
  <c r="AH3" i="3"/>
  <c r="AG3" i="3"/>
  <c r="AF3" i="3"/>
  <c r="AA3" i="3"/>
  <c r="Z3" i="3"/>
  <c r="Y3" i="3"/>
  <c r="X3" i="3"/>
  <c r="W3" i="3"/>
  <c r="V3" i="3"/>
  <c r="U3" i="3"/>
  <c r="T3" i="3"/>
  <c r="S3" i="3"/>
  <c r="R3" i="3"/>
  <c r="Q3" i="3"/>
  <c r="P3" i="3"/>
  <c r="O3" i="3"/>
  <c r="N3" i="3"/>
  <c r="M3" i="3"/>
  <c r="L3" i="3"/>
  <c r="K3" i="3"/>
  <c r="J3" i="3"/>
  <c r="AK51" i="3"/>
  <c r="AJ51" i="3"/>
  <c r="AI51" i="3"/>
  <c r="AH51" i="3"/>
  <c r="AG51" i="3"/>
  <c r="AF51" i="3"/>
  <c r="AA51" i="3"/>
  <c r="Z51" i="3"/>
  <c r="Y51" i="3"/>
  <c r="X51" i="3"/>
  <c r="W51" i="3"/>
  <c r="V51" i="3"/>
  <c r="U51" i="3"/>
  <c r="T51" i="3"/>
  <c r="S51" i="3"/>
  <c r="R51" i="3"/>
  <c r="Q51" i="3"/>
  <c r="P51" i="3"/>
  <c r="O51" i="3"/>
  <c r="N51" i="3"/>
  <c r="M51" i="3"/>
  <c r="L51" i="3"/>
  <c r="K51" i="3"/>
  <c r="J51" i="3"/>
  <c r="AK50" i="3"/>
  <c r="AJ50" i="3"/>
  <c r="AI50" i="3"/>
  <c r="AH50" i="3"/>
  <c r="AG50" i="3"/>
  <c r="AF50" i="3"/>
  <c r="AA50" i="3"/>
  <c r="Z50" i="3"/>
  <c r="Y50" i="3"/>
  <c r="X50" i="3"/>
  <c r="W50" i="3"/>
  <c r="V50" i="3"/>
  <c r="U50" i="3"/>
  <c r="T50" i="3"/>
  <c r="S50" i="3"/>
  <c r="R50" i="3"/>
  <c r="Q50" i="3"/>
  <c r="P50" i="3"/>
  <c r="O50" i="3"/>
  <c r="N50" i="3"/>
  <c r="M50" i="3"/>
  <c r="L50" i="3"/>
  <c r="K50" i="3"/>
  <c r="J50" i="3"/>
  <c r="AK49" i="3"/>
  <c r="AJ49" i="3"/>
  <c r="AI49" i="3"/>
  <c r="AH49" i="3"/>
  <c r="AG49" i="3"/>
  <c r="AF49" i="3"/>
  <c r="AA49" i="3"/>
  <c r="Z49" i="3"/>
  <c r="Y49" i="3"/>
  <c r="X49" i="3"/>
  <c r="W49" i="3"/>
  <c r="V49" i="3"/>
  <c r="U49" i="3"/>
  <c r="T49" i="3"/>
  <c r="S49" i="3"/>
  <c r="R49" i="3"/>
  <c r="Q49" i="3"/>
  <c r="P49" i="3"/>
  <c r="O49" i="3"/>
  <c r="N49" i="3"/>
  <c r="M49" i="3"/>
  <c r="L49" i="3"/>
  <c r="K49" i="3"/>
  <c r="J49" i="3"/>
  <c r="AK48" i="3"/>
  <c r="AJ48" i="3"/>
  <c r="AI48" i="3"/>
  <c r="AH48" i="3"/>
  <c r="AG48" i="3"/>
  <c r="AF48" i="3"/>
  <c r="AA48" i="3"/>
  <c r="Z48" i="3"/>
  <c r="Y48" i="3"/>
  <c r="X48" i="3"/>
  <c r="W48" i="3"/>
  <c r="V48" i="3"/>
  <c r="U48" i="3"/>
  <c r="T48" i="3"/>
  <c r="S48" i="3"/>
  <c r="R48" i="3"/>
  <c r="Q48" i="3"/>
  <c r="P48" i="3"/>
  <c r="O48" i="3"/>
  <c r="N48" i="3"/>
  <c r="M48" i="3"/>
  <c r="L48" i="3"/>
  <c r="K48" i="3"/>
  <c r="J48" i="3"/>
  <c r="AK47" i="3"/>
  <c r="AJ47" i="3"/>
  <c r="AI47" i="3"/>
  <c r="AH47" i="3"/>
  <c r="AG47" i="3"/>
  <c r="AF47" i="3"/>
  <c r="AA47" i="3"/>
  <c r="Z47" i="3"/>
  <c r="Y47" i="3"/>
  <c r="X47" i="3"/>
  <c r="W47" i="3"/>
  <c r="V47" i="3"/>
  <c r="U47" i="3"/>
  <c r="T47" i="3"/>
  <c r="S47" i="3"/>
  <c r="R47" i="3"/>
  <c r="Q47" i="3"/>
  <c r="P47" i="3"/>
  <c r="O47" i="3"/>
  <c r="N47" i="3"/>
  <c r="M47" i="3"/>
  <c r="L47" i="3"/>
  <c r="K47" i="3"/>
  <c r="J47" i="3"/>
  <c r="AK46" i="3"/>
  <c r="AJ46" i="3"/>
  <c r="AI46" i="3"/>
  <c r="AH46" i="3"/>
  <c r="AG46" i="3"/>
  <c r="AF46" i="3"/>
  <c r="AA46" i="3"/>
  <c r="Z46" i="3"/>
  <c r="Y46" i="3"/>
  <c r="X46" i="3"/>
  <c r="W46" i="3"/>
  <c r="V46" i="3"/>
  <c r="U46" i="3"/>
  <c r="T46" i="3"/>
  <c r="S46" i="3"/>
  <c r="R46" i="3"/>
  <c r="Q46" i="3"/>
  <c r="P46" i="3"/>
  <c r="O46" i="3"/>
  <c r="N46" i="3"/>
  <c r="M46" i="3"/>
  <c r="L46" i="3"/>
  <c r="K46" i="3"/>
  <c r="J46" i="3"/>
  <c r="AK45" i="3"/>
  <c r="AJ45" i="3"/>
  <c r="AI45" i="3"/>
  <c r="AH45" i="3"/>
  <c r="AG45" i="3"/>
  <c r="AF45" i="3"/>
  <c r="AA45" i="3"/>
  <c r="Z45" i="3"/>
  <c r="Y45" i="3"/>
  <c r="X45" i="3"/>
  <c r="W45" i="3"/>
  <c r="V45" i="3"/>
  <c r="U45" i="3"/>
  <c r="T45" i="3"/>
  <c r="S45" i="3"/>
  <c r="R45" i="3"/>
  <c r="Q45" i="3"/>
  <c r="P45" i="3"/>
  <c r="O45" i="3"/>
  <c r="N45" i="3"/>
  <c r="M45" i="3"/>
  <c r="L45" i="3"/>
  <c r="K45" i="3"/>
  <c r="J45" i="3"/>
  <c r="AK44" i="3"/>
  <c r="AJ44" i="3"/>
  <c r="AI44" i="3"/>
  <c r="AH44" i="3"/>
  <c r="AG44" i="3"/>
  <c r="AF44" i="3"/>
  <c r="AA44" i="3"/>
  <c r="Z44" i="3"/>
  <c r="Y44" i="3"/>
  <c r="X44" i="3"/>
  <c r="W44" i="3"/>
  <c r="V44" i="3"/>
  <c r="U44" i="3"/>
  <c r="T44" i="3"/>
  <c r="S44" i="3"/>
  <c r="R44" i="3"/>
  <c r="Q44" i="3"/>
  <c r="P44" i="3"/>
  <c r="O44" i="3"/>
  <c r="N44" i="3"/>
  <c r="M44" i="3"/>
  <c r="L44" i="3"/>
  <c r="K44" i="3"/>
  <c r="J44" i="3"/>
  <c r="AK43" i="3"/>
  <c r="AJ43" i="3"/>
  <c r="AI43" i="3"/>
  <c r="AH43" i="3"/>
  <c r="AG43" i="3"/>
  <c r="AF43" i="3"/>
  <c r="AA43" i="3"/>
  <c r="Z43" i="3"/>
  <c r="Y43" i="3"/>
  <c r="X43" i="3"/>
  <c r="W43" i="3"/>
  <c r="V43" i="3"/>
  <c r="U43" i="3"/>
  <c r="T43" i="3"/>
  <c r="S43" i="3"/>
  <c r="R43" i="3"/>
  <c r="Q43" i="3"/>
  <c r="O43" i="3"/>
  <c r="N43" i="3"/>
  <c r="M43" i="3"/>
  <c r="L43" i="3"/>
  <c r="K43" i="3"/>
  <c r="J43" i="3"/>
  <c r="AK42" i="3"/>
  <c r="AJ42" i="3"/>
  <c r="AI42" i="3"/>
  <c r="AH42" i="3"/>
  <c r="AG42" i="3"/>
  <c r="AF42" i="3"/>
  <c r="AA42" i="3"/>
  <c r="Z42" i="3"/>
  <c r="Y42" i="3"/>
  <c r="X42" i="3"/>
  <c r="W42" i="3"/>
  <c r="V42" i="3"/>
  <c r="U42" i="3"/>
  <c r="T42" i="3"/>
  <c r="S42" i="3"/>
  <c r="R42" i="3"/>
  <c r="Q42" i="3"/>
  <c r="P42" i="3"/>
  <c r="O42" i="3"/>
  <c r="N42" i="3"/>
  <c r="M42" i="3"/>
  <c r="L42" i="3"/>
  <c r="K42" i="3"/>
  <c r="J42" i="3"/>
  <c r="AK41" i="3"/>
  <c r="AJ41" i="3"/>
  <c r="AI41" i="3"/>
  <c r="AH41" i="3"/>
  <c r="AG41" i="3"/>
  <c r="AF41" i="3"/>
  <c r="AA41" i="3"/>
  <c r="Z41" i="3"/>
  <c r="Y41" i="3"/>
  <c r="X41" i="3"/>
  <c r="W41" i="3"/>
  <c r="V41" i="3"/>
  <c r="U41" i="3"/>
  <c r="T41" i="3"/>
  <c r="S41" i="3"/>
  <c r="R41" i="3"/>
  <c r="Q41" i="3"/>
  <c r="P41" i="3"/>
  <c r="O41" i="3"/>
  <c r="N41" i="3"/>
  <c r="M41" i="3"/>
  <c r="L41" i="3"/>
  <c r="K41" i="3"/>
  <c r="J41" i="3"/>
  <c r="AK40" i="3"/>
  <c r="AJ40" i="3"/>
  <c r="AI40" i="3"/>
  <c r="AH40" i="3"/>
  <c r="AG40" i="3"/>
  <c r="AF40" i="3"/>
  <c r="AA40" i="3"/>
  <c r="Z40" i="3"/>
  <c r="Y40" i="3"/>
  <c r="X40" i="3"/>
  <c r="W40" i="3"/>
  <c r="V40" i="3"/>
  <c r="U40" i="3"/>
  <c r="T40" i="3"/>
  <c r="S40" i="3"/>
  <c r="R40" i="3"/>
  <c r="Q40" i="3"/>
  <c r="P40" i="3"/>
  <c r="O40" i="3"/>
  <c r="N40" i="3"/>
  <c r="M40" i="3"/>
  <c r="L40" i="3"/>
  <c r="K40" i="3"/>
  <c r="J40" i="3"/>
  <c r="AK39" i="3"/>
  <c r="AJ39" i="3"/>
  <c r="AI39" i="3"/>
  <c r="AH39" i="3"/>
  <c r="AG39" i="3"/>
  <c r="AF39" i="3"/>
  <c r="AA39" i="3"/>
  <c r="Z39" i="3"/>
  <c r="Y39" i="3"/>
  <c r="X39" i="3"/>
  <c r="W39" i="3"/>
  <c r="V39" i="3"/>
  <c r="U39" i="3"/>
  <c r="T39" i="3"/>
  <c r="S39" i="3"/>
  <c r="R39" i="3"/>
  <c r="Q39" i="3"/>
  <c r="P39" i="3"/>
  <c r="O39" i="3"/>
  <c r="N39" i="3"/>
  <c r="M39" i="3"/>
  <c r="L39" i="3"/>
  <c r="K39" i="3"/>
  <c r="J39" i="3"/>
  <c r="AK38" i="3"/>
  <c r="AJ38" i="3"/>
  <c r="AI38" i="3"/>
  <c r="AH38" i="3"/>
  <c r="AG38" i="3"/>
  <c r="AF38" i="3"/>
  <c r="AA38" i="3"/>
  <c r="Z38" i="3"/>
  <c r="Y38" i="3"/>
  <c r="X38" i="3"/>
  <c r="W38" i="3"/>
  <c r="V38" i="3"/>
  <c r="U38" i="3"/>
  <c r="T38" i="3"/>
  <c r="S38" i="3"/>
  <c r="R38" i="3"/>
  <c r="Q38" i="3"/>
  <c r="P38" i="3"/>
  <c r="O38" i="3"/>
  <c r="N38" i="3"/>
  <c r="M38" i="3"/>
  <c r="L38" i="3"/>
  <c r="K38" i="3"/>
  <c r="J38" i="3"/>
  <c r="AK37" i="3"/>
  <c r="AJ37" i="3"/>
  <c r="AI37" i="3"/>
  <c r="AH37" i="3"/>
  <c r="AG37" i="3"/>
  <c r="AF37" i="3"/>
  <c r="AA37" i="3"/>
  <c r="Z37" i="3"/>
  <c r="Y37" i="3"/>
  <c r="X37" i="3"/>
  <c r="W37" i="3"/>
  <c r="V37" i="3"/>
  <c r="U37" i="3"/>
  <c r="T37" i="3"/>
  <c r="S37" i="3"/>
  <c r="R37" i="3"/>
  <c r="Q37" i="3"/>
  <c r="P37" i="3"/>
  <c r="O37" i="3"/>
  <c r="N37" i="3"/>
  <c r="M37" i="3"/>
  <c r="L37" i="3"/>
  <c r="K37" i="3"/>
  <c r="J37" i="3"/>
  <c r="AK36" i="3"/>
  <c r="AJ36" i="3"/>
  <c r="AI36" i="3"/>
  <c r="AH36" i="3"/>
  <c r="AG36" i="3"/>
  <c r="AF36" i="3"/>
  <c r="AA36" i="3"/>
  <c r="Z36" i="3"/>
  <c r="Y36" i="3"/>
  <c r="X36" i="3"/>
  <c r="W36" i="3"/>
  <c r="V36" i="3"/>
  <c r="U36" i="3"/>
  <c r="T36" i="3"/>
  <c r="S36" i="3"/>
  <c r="R36" i="3"/>
  <c r="Q36" i="3"/>
  <c r="P36" i="3"/>
  <c r="O36" i="3"/>
  <c r="N36" i="3"/>
  <c r="M36" i="3"/>
  <c r="L36" i="3"/>
  <c r="K36" i="3"/>
  <c r="J36" i="3"/>
  <c r="AK35" i="3"/>
  <c r="AJ35" i="3"/>
  <c r="AI35" i="3"/>
  <c r="AH35" i="3"/>
  <c r="AG35" i="3"/>
  <c r="AF35" i="3"/>
  <c r="AA35" i="3"/>
  <c r="Z35" i="3"/>
  <c r="Y35" i="3"/>
  <c r="X35" i="3"/>
  <c r="W35" i="3"/>
  <c r="V35" i="3"/>
  <c r="U35" i="3"/>
  <c r="T35" i="3"/>
  <c r="S35" i="3"/>
  <c r="R35" i="3"/>
  <c r="Q35" i="3"/>
  <c r="P35" i="3"/>
  <c r="O35" i="3"/>
  <c r="N35" i="3"/>
  <c r="M35" i="3"/>
  <c r="L35" i="3"/>
  <c r="K35" i="3"/>
  <c r="J35" i="3"/>
  <c r="AK34" i="3"/>
  <c r="AJ34" i="3"/>
  <c r="AI34" i="3"/>
  <c r="AH34" i="3"/>
  <c r="AG34" i="3"/>
  <c r="AF34" i="3"/>
  <c r="AA34" i="3"/>
  <c r="Z34" i="3"/>
  <c r="Y34" i="3"/>
  <c r="X34" i="3"/>
  <c r="W34" i="3"/>
  <c r="V34" i="3"/>
  <c r="U34" i="3"/>
  <c r="T34" i="3"/>
  <c r="S34" i="3"/>
  <c r="R34" i="3"/>
  <c r="Q34" i="3"/>
  <c r="P34" i="3"/>
  <c r="O34" i="3"/>
  <c r="N34" i="3"/>
  <c r="M34" i="3"/>
  <c r="L34" i="3"/>
  <c r="K34" i="3"/>
  <c r="J34" i="3"/>
  <c r="AK33" i="3"/>
  <c r="AJ33" i="3"/>
  <c r="AI33" i="3"/>
  <c r="AH33" i="3"/>
  <c r="AG33" i="3"/>
  <c r="AF33" i="3"/>
  <c r="AA33" i="3"/>
  <c r="Z33" i="3"/>
  <c r="Y33" i="3"/>
  <c r="X33" i="3"/>
  <c r="W33" i="3"/>
  <c r="V33" i="3"/>
  <c r="U33" i="3"/>
  <c r="T33" i="3"/>
  <c r="S33" i="3"/>
  <c r="R33" i="3"/>
  <c r="Q33" i="3"/>
  <c r="P33" i="3"/>
  <c r="O33" i="3"/>
  <c r="N33" i="3"/>
  <c r="M33" i="3"/>
  <c r="L33" i="3"/>
  <c r="K33" i="3"/>
  <c r="J33" i="3"/>
  <c r="AJ32" i="3"/>
  <c r="AJ31" i="3"/>
  <c r="AJ30" i="3"/>
  <c r="AJ29" i="3"/>
  <c r="AJ28" i="3"/>
  <c r="AJ27" i="3"/>
  <c r="AJ26" i="3"/>
  <c r="AJ25" i="3"/>
  <c r="AJ24" i="3"/>
  <c r="AJ23" i="3"/>
  <c r="AJ22" i="3"/>
  <c r="AJ21" i="3"/>
  <c r="AJ20" i="3"/>
  <c r="AJ19" i="3"/>
  <c r="AJ18" i="3"/>
  <c r="AJ17" i="3"/>
  <c r="AJ16" i="3"/>
  <c r="AJ15" i="3"/>
  <c r="AJ14" i="3"/>
  <c r="AK32" i="3"/>
  <c r="AI32" i="3"/>
  <c r="AH32" i="3"/>
  <c r="AG32" i="3"/>
  <c r="AF32" i="3"/>
  <c r="AA32" i="3"/>
  <c r="Z32" i="3"/>
  <c r="Y32" i="3"/>
  <c r="X32" i="3"/>
  <c r="W32" i="3"/>
  <c r="V32" i="3"/>
  <c r="U32" i="3"/>
  <c r="T32" i="3"/>
  <c r="S32" i="3"/>
  <c r="R32" i="3"/>
  <c r="Q32" i="3"/>
  <c r="P32" i="3"/>
  <c r="O32" i="3"/>
  <c r="N32" i="3"/>
  <c r="M32" i="3"/>
  <c r="L32" i="3"/>
  <c r="K32" i="3"/>
  <c r="J32" i="3"/>
  <c r="AK31" i="3"/>
  <c r="AI31" i="3"/>
  <c r="AH31" i="3"/>
  <c r="AG31" i="3"/>
  <c r="AF31" i="3"/>
  <c r="AA31" i="3"/>
  <c r="Z31" i="3"/>
  <c r="Y31" i="3"/>
  <c r="X31" i="3"/>
  <c r="W31" i="3"/>
  <c r="V31" i="3"/>
  <c r="U31" i="3"/>
  <c r="T31" i="3"/>
  <c r="S31" i="3"/>
  <c r="R31" i="3"/>
  <c r="Q31" i="3"/>
  <c r="P31" i="3"/>
  <c r="O31" i="3"/>
  <c r="N31" i="3"/>
  <c r="M31" i="3"/>
  <c r="L31" i="3"/>
  <c r="K31" i="3"/>
  <c r="J31" i="3"/>
  <c r="AK30" i="3"/>
  <c r="AI30" i="3"/>
  <c r="AH30" i="3"/>
  <c r="AG30" i="3"/>
  <c r="AF30" i="3"/>
  <c r="AA30" i="3"/>
  <c r="Z30" i="3"/>
  <c r="Y30" i="3"/>
  <c r="X30" i="3"/>
  <c r="W30" i="3"/>
  <c r="V30" i="3"/>
  <c r="U30" i="3"/>
  <c r="T30" i="3"/>
  <c r="S30" i="3"/>
  <c r="R30" i="3"/>
  <c r="Q30" i="3"/>
  <c r="P30" i="3"/>
  <c r="O30" i="3"/>
  <c r="N30" i="3"/>
  <c r="M30" i="3"/>
  <c r="L30" i="3"/>
  <c r="K30" i="3"/>
  <c r="J30" i="3"/>
  <c r="AK29" i="3"/>
  <c r="AI29" i="3"/>
  <c r="AH29" i="3"/>
  <c r="AG29" i="3"/>
  <c r="AF29" i="3"/>
  <c r="AA29" i="3"/>
  <c r="Z29" i="3"/>
  <c r="Y29" i="3"/>
  <c r="X29" i="3"/>
  <c r="W29" i="3"/>
  <c r="V29" i="3"/>
  <c r="U29" i="3"/>
  <c r="T29" i="3"/>
  <c r="S29" i="3"/>
  <c r="R29" i="3"/>
  <c r="Q29" i="3"/>
  <c r="P29" i="3"/>
  <c r="O29" i="3"/>
  <c r="N29" i="3"/>
  <c r="M29" i="3"/>
  <c r="L29" i="3"/>
  <c r="K29" i="3"/>
  <c r="J29" i="3"/>
  <c r="AK28" i="3"/>
  <c r="AI28" i="3"/>
  <c r="AH28" i="3"/>
  <c r="AG28" i="3"/>
  <c r="AF28" i="3"/>
  <c r="AA28" i="3"/>
  <c r="Z28" i="3"/>
  <c r="Y28" i="3"/>
  <c r="X28" i="3"/>
  <c r="W28" i="3"/>
  <c r="V28" i="3"/>
  <c r="U28" i="3"/>
  <c r="T28" i="3"/>
  <c r="S28" i="3"/>
  <c r="R28" i="3"/>
  <c r="Q28" i="3"/>
  <c r="P28" i="3"/>
  <c r="O28" i="3"/>
  <c r="N28" i="3"/>
  <c r="M28" i="3"/>
  <c r="L28" i="3"/>
  <c r="K28" i="3"/>
  <c r="J28" i="3"/>
  <c r="AK27" i="3"/>
  <c r="AI27" i="3"/>
  <c r="AH27" i="3"/>
  <c r="AG27" i="3"/>
  <c r="AF27" i="3"/>
  <c r="AA27" i="3"/>
  <c r="Z27" i="3"/>
  <c r="Y27" i="3"/>
  <c r="X27" i="3"/>
  <c r="W27" i="3"/>
  <c r="V27" i="3"/>
  <c r="U27" i="3"/>
  <c r="T27" i="3"/>
  <c r="S27" i="3"/>
  <c r="R27" i="3"/>
  <c r="Q27" i="3"/>
  <c r="P27" i="3"/>
  <c r="O27" i="3"/>
  <c r="N27" i="3"/>
  <c r="M27" i="3"/>
  <c r="L27" i="3"/>
  <c r="K27" i="3"/>
  <c r="J27" i="3"/>
  <c r="AK26" i="3"/>
  <c r="AI26" i="3"/>
  <c r="AH26" i="3"/>
  <c r="AG26" i="3"/>
  <c r="AF26" i="3"/>
  <c r="AA26" i="3"/>
  <c r="Z26" i="3"/>
  <c r="Y26" i="3"/>
  <c r="X26" i="3"/>
  <c r="W26" i="3"/>
  <c r="V26" i="3"/>
  <c r="U26" i="3"/>
  <c r="T26" i="3"/>
  <c r="S26" i="3"/>
  <c r="R26" i="3"/>
  <c r="Q26" i="3"/>
  <c r="P26" i="3"/>
  <c r="O26" i="3"/>
  <c r="N26" i="3"/>
  <c r="M26" i="3"/>
  <c r="L26" i="3"/>
  <c r="K26" i="3"/>
  <c r="J26" i="3"/>
  <c r="AK25" i="3"/>
  <c r="AI25" i="3"/>
  <c r="AH25" i="3"/>
  <c r="AG25" i="3"/>
  <c r="AF25" i="3"/>
  <c r="AA25" i="3"/>
  <c r="Z25" i="3"/>
  <c r="Y25" i="3"/>
  <c r="X25" i="3"/>
  <c r="W25" i="3"/>
  <c r="V25" i="3"/>
  <c r="U25" i="3"/>
  <c r="T25" i="3"/>
  <c r="S25" i="3"/>
  <c r="R25" i="3"/>
  <c r="Q25" i="3"/>
  <c r="P25" i="3"/>
  <c r="O25" i="3"/>
  <c r="N25" i="3"/>
  <c r="M25" i="3"/>
  <c r="L25" i="3"/>
  <c r="K25" i="3"/>
  <c r="J25" i="3"/>
  <c r="AK24" i="3"/>
  <c r="AI24" i="3"/>
  <c r="AH24" i="3"/>
  <c r="AG24" i="3"/>
  <c r="AF24" i="3"/>
  <c r="AA24" i="3"/>
  <c r="Z24" i="3"/>
  <c r="Y24" i="3"/>
  <c r="X24" i="3"/>
  <c r="W24" i="3"/>
  <c r="V24" i="3"/>
  <c r="U24" i="3"/>
  <c r="T24" i="3"/>
  <c r="S24" i="3"/>
  <c r="R24" i="3"/>
  <c r="Q24" i="3"/>
  <c r="P24" i="3"/>
  <c r="O24" i="3"/>
  <c r="N24" i="3"/>
  <c r="M24" i="3"/>
  <c r="L24" i="3"/>
  <c r="K24" i="3"/>
  <c r="J24" i="3"/>
  <c r="AK23" i="3"/>
  <c r="AI23" i="3"/>
  <c r="AH23" i="3"/>
  <c r="AG23" i="3"/>
  <c r="AF23" i="3"/>
  <c r="AA23" i="3"/>
  <c r="Z23" i="3"/>
  <c r="Y23" i="3"/>
  <c r="X23" i="3"/>
  <c r="W23" i="3"/>
  <c r="V23" i="3"/>
  <c r="U23" i="3"/>
  <c r="T23" i="3"/>
  <c r="S23" i="3"/>
  <c r="R23" i="3"/>
  <c r="Q23" i="3"/>
  <c r="P23" i="3"/>
  <c r="O23" i="3"/>
  <c r="N23" i="3"/>
  <c r="M23" i="3"/>
  <c r="L23" i="3"/>
  <c r="K23" i="3"/>
  <c r="J23" i="3"/>
  <c r="AK22" i="3"/>
  <c r="AI22" i="3"/>
  <c r="AH22" i="3"/>
  <c r="AG22" i="3"/>
  <c r="AF22" i="3"/>
  <c r="AA22" i="3"/>
  <c r="Z22" i="3"/>
  <c r="Y22" i="3"/>
  <c r="X22" i="3"/>
  <c r="W22" i="3"/>
  <c r="V22" i="3"/>
  <c r="U22" i="3"/>
  <c r="T22" i="3"/>
  <c r="S22" i="3"/>
  <c r="R22" i="3"/>
  <c r="Q22" i="3"/>
  <c r="P22" i="3"/>
  <c r="O22" i="3"/>
  <c r="N22" i="3"/>
  <c r="M22" i="3"/>
  <c r="L22" i="3"/>
  <c r="K22" i="3"/>
  <c r="J22" i="3"/>
  <c r="AK21" i="3"/>
  <c r="AI21" i="3"/>
  <c r="AH21" i="3"/>
  <c r="AG21" i="3"/>
  <c r="AF21" i="3"/>
  <c r="AA21" i="3"/>
  <c r="Z21" i="3"/>
  <c r="Y21" i="3"/>
  <c r="X21" i="3"/>
  <c r="W21" i="3"/>
  <c r="V21" i="3"/>
  <c r="U21" i="3"/>
  <c r="T21" i="3"/>
  <c r="S21" i="3"/>
  <c r="R21" i="3"/>
  <c r="Q21" i="3"/>
  <c r="P21" i="3"/>
  <c r="O21" i="3"/>
  <c r="N21" i="3"/>
  <c r="M21" i="3"/>
  <c r="L21" i="3"/>
  <c r="K21" i="3"/>
  <c r="J21" i="3"/>
  <c r="AK20" i="3"/>
  <c r="AI20" i="3"/>
  <c r="AH20" i="3"/>
  <c r="AG20" i="3"/>
  <c r="AF20" i="3"/>
  <c r="AA20" i="3"/>
  <c r="Z20" i="3"/>
  <c r="Y20" i="3"/>
  <c r="X20" i="3"/>
  <c r="W20" i="3"/>
  <c r="V20" i="3"/>
  <c r="U20" i="3"/>
  <c r="T20" i="3"/>
  <c r="S20" i="3"/>
  <c r="R20" i="3"/>
  <c r="Q20" i="3"/>
  <c r="P20" i="3"/>
  <c r="O20" i="3"/>
  <c r="N20" i="3"/>
  <c r="M20" i="3"/>
  <c r="L20" i="3"/>
  <c r="K20" i="3"/>
  <c r="J20" i="3"/>
  <c r="AK19" i="3"/>
  <c r="AI19" i="3"/>
  <c r="AH19" i="3"/>
  <c r="AG19" i="3"/>
  <c r="AF19" i="3"/>
  <c r="AA19" i="3"/>
  <c r="Z19" i="3"/>
  <c r="Y19" i="3"/>
  <c r="X19" i="3"/>
  <c r="W19" i="3"/>
  <c r="V19" i="3"/>
  <c r="U19" i="3"/>
  <c r="T19" i="3"/>
  <c r="S19" i="3"/>
  <c r="R19" i="3"/>
  <c r="Q19" i="3"/>
  <c r="P19" i="3"/>
  <c r="O19" i="3"/>
  <c r="N19" i="3"/>
  <c r="M19" i="3"/>
  <c r="L19" i="3"/>
  <c r="K19" i="3"/>
  <c r="J19" i="3"/>
  <c r="AK18" i="3"/>
  <c r="AI18" i="3"/>
  <c r="AH18" i="3"/>
  <c r="AG18" i="3"/>
  <c r="AF18" i="3"/>
  <c r="AA18" i="3"/>
  <c r="Z18" i="3"/>
  <c r="Y18" i="3"/>
  <c r="X18" i="3"/>
  <c r="W18" i="3"/>
  <c r="V18" i="3"/>
  <c r="U18" i="3"/>
  <c r="T18" i="3"/>
  <c r="S18" i="3"/>
  <c r="R18" i="3"/>
  <c r="Q18" i="3"/>
  <c r="P18" i="3"/>
  <c r="O18" i="3"/>
  <c r="N18" i="3"/>
  <c r="M18" i="3"/>
  <c r="L18" i="3"/>
  <c r="K18" i="3"/>
  <c r="J18" i="3"/>
  <c r="AK17" i="3"/>
  <c r="AI17" i="3"/>
  <c r="AH17" i="3"/>
  <c r="AG17" i="3"/>
  <c r="AF17" i="3"/>
  <c r="AA17" i="3"/>
  <c r="Z17" i="3"/>
  <c r="Y17" i="3"/>
  <c r="X17" i="3"/>
  <c r="W17" i="3"/>
  <c r="V17" i="3"/>
  <c r="U17" i="3"/>
  <c r="T17" i="3"/>
  <c r="S17" i="3"/>
  <c r="R17" i="3"/>
  <c r="Q17" i="3"/>
  <c r="P17" i="3"/>
  <c r="O17" i="3"/>
  <c r="N17" i="3"/>
  <c r="M17" i="3"/>
  <c r="L17" i="3"/>
  <c r="K17" i="3"/>
  <c r="J17" i="3"/>
  <c r="AK16" i="3"/>
  <c r="AI16" i="3"/>
  <c r="AH16" i="3"/>
  <c r="AG16" i="3"/>
  <c r="AF16" i="3"/>
  <c r="AA16" i="3"/>
  <c r="Z16" i="3"/>
  <c r="Y16" i="3"/>
  <c r="X16" i="3"/>
  <c r="W16" i="3"/>
  <c r="V16" i="3"/>
  <c r="U16" i="3"/>
  <c r="T16" i="3"/>
  <c r="S16" i="3"/>
  <c r="R16" i="3"/>
  <c r="Q16" i="3"/>
  <c r="P16" i="3"/>
  <c r="O16" i="3"/>
  <c r="N16" i="3"/>
  <c r="M16" i="3"/>
  <c r="L16" i="3"/>
  <c r="K16" i="3"/>
  <c r="J16" i="3"/>
  <c r="AK14" i="3"/>
  <c r="AI14" i="3"/>
  <c r="AH14" i="3"/>
  <c r="AG14" i="3"/>
  <c r="AF14" i="3"/>
  <c r="AA14" i="3"/>
  <c r="Z14" i="3"/>
  <c r="Y14" i="3"/>
  <c r="X14" i="3"/>
  <c r="W14" i="3"/>
  <c r="V14" i="3"/>
  <c r="U14" i="3"/>
  <c r="T14" i="3"/>
  <c r="S14" i="3"/>
  <c r="R14" i="3"/>
  <c r="Q14" i="3"/>
  <c r="P14" i="3"/>
  <c r="O14" i="3"/>
  <c r="N14" i="3"/>
  <c r="M14" i="3"/>
  <c r="L14" i="3"/>
  <c r="K14" i="3"/>
  <c r="J14" i="3"/>
  <c r="AK15" i="3"/>
  <c r="AI15" i="3"/>
  <c r="AH15" i="3"/>
  <c r="AG15" i="3"/>
  <c r="AF15" i="3"/>
  <c r="AA15" i="3"/>
  <c r="Z15" i="3"/>
  <c r="Y15" i="3"/>
  <c r="X15" i="3"/>
  <c r="W15" i="3"/>
  <c r="V15" i="3"/>
  <c r="U15" i="3"/>
  <c r="T15" i="3"/>
  <c r="S15" i="3"/>
  <c r="R15" i="3"/>
  <c r="Q15" i="3"/>
  <c r="P15" i="3"/>
  <c r="O15" i="3"/>
  <c r="N15" i="3"/>
  <c r="M15" i="3"/>
  <c r="L15" i="3"/>
  <c r="K15" i="3"/>
  <c r="J15" i="3"/>
  <c r="N46" i="2" l="1"/>
  <c r="J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M4" i="3"/>
  <c r="AM3" i="3"/>
  <c r="D51" i="3"/>
  <c r="E51" i="3" s="1"/>
  <c r="B51" i="3"/>
  <c r="D50" i="3"/>
  <c r="E50" i="3" s="1"/>
  <c r="B50" i="3"/>
  <c r="D49" i="3"/>
  <c r="E49" i="3" s="1"/>
  <c r="B49" i="3"/>
  <c r="D48" i="3"/>
  <c r="E48" i="3" s="1"/>
  <c r="B48" i="3"/>
  <c r="D47" i="3"/>
  <c r="E47" i="3" s="1"/>
  <c r="B47" i="3"/>
  <c r="D46" i="3"/>
  <c r="E46" i="3" s="1"/>
  <c r="B46" i="3"/>
  <c r="D45" i="3"/>
  <c r="E45" i="3" s="1"/>
  <c r="B45" i="3"/>
  <c r="D44" i="3"/>
  <c r="E44" i="3" s="1"/>
  <c r="B44" i="3"/>
  <c r="D43" i="3"/>
  <c r="E43" i="3" s="1"/>
  <c r="B43" i="3"/>
  <c r="D42" i="3"/>
  <c r="E42" i="3" s="1"/>
  <c r="B42" i="3"/>
  <c r="D41" i="3"/>
  <c r="E41" i="3" s="1"/>
  <c r="B41" i="3"/>
  <c r="D40" i="3"/>
  <c r="E40" i="3" s="1"/>
  <c r="B40" i="3"/>
  <c r="D39" i="3"/>
  <c r="E39" i="3" s="1"/>
  <c r="B39" i="3"/>
  <c r="D38" i="3"/>
  <c r="E38" i="3" s="1"/>
  <c r="B38" i="3"/>
  <c r="D37" i="3"/>
  <c r="E37" i="3" s="1"/>
  <c r="B37" i="3"/>
  <c r="D36" i="3"/>
  <c r="E36" i="3" s="1"/>
  <c r="B36" i="3"/>
  <c r="D35" i="3"/>
  <c r="E35" i="3" s="1"/>
  <c r="B35" i="3"/>
  <c r="D34" i="3"/>
  <c r="E34" i="3" s="1"/>
  <c r="B34" i="3"/>
  <c r="D33" i="3"/>
  <c r="E33" i="3" s="1"/>
  <c r="B33" i="3"/>
  <c r="D32" i="3"/>
  <c r="E32" i="3" s="1"/>
  <c r="B32" i="3"/>
  <c r="D31" i="3"/>
  <c r="E31" i="3" s="1"/>
  <c r="B31" i="3"/>
  <c r="D30" i="3"/>
  <c r="E30" i="3" s="1"/>
  <c r="B30" i="3"/>
  <c r="D29" i="3"/>
  <c r="E29" i="3" s="1"/>
  <c r="B29" i="3"/>
  <c r="D28" i="3"/>
  <c r="E28" i="3" s="1"/>
  <c r="B28" i="3"/>
  <c r="D27" i="3"/>
  <c r="E27" i="3" s="1"/>
  <c r="B27" i="3"/>
  <c r="D26" i="3"/>
  <c r="E26" i="3" s="1"/>
  <c r="B26" i="3"/>
  <c r="D25" i="3"/>
  <c r="E25" i="3" s="1"/>
  <c r="B25" i="3"/>
  <c r="D24" i="3"/>
  <c r="E24" i="3" s="1"/>
  <c r="B24" i="3"/>
  <c r="D23" i="3"/>
  <c r="E23" i="3" s="1"/>
  <c r="B23" i="3"/>
  <c r="D22" i="3"/>
  <c r="E22" i="3" s="1"/>
  <c r="B22" i="3"/>
  <c r="D21" i="3"/>
  <c r="E21" i="3" s="1"/>
  <c r="B21" i="3"/>
  <c r="D20" i="3"/>
  <c r="E20" i="3" s="1"/>
  <c r="B20" i="3"/>
  <c r="D19" i="3"/>
  <c r="E19" i="3" s="1"/>
  <c r="B19" i="3"/>
  <c r="D18" i="3"/>
  <c r="E18" i="3" s="1"/>
  <c r="B18" i="3"/>
  <c r="D17" i="3"/>
  <c r="E17" i="3" s="1"/>
  <c r="B17" i="3"/>
  <c r="D16" i="3"/>
  <c r="E16" i="3" s="1"/>
  <c r="B16" i="3"/>
  <c r="D15" i="3"/>
  <c r="E15" i="3" s="1"/>
  <c r="B15" i="3"/>
  <c r="D14" i="3"/>
  <c r="E14" i="3" s="1"/>
  <c r="B14" i="3"/>
  <c r="D13" i="3"/>
  <c r="E13" i="3" s="1"/>
  <c r="B13" i="3"/>
  <c r="D12" i="3"/>
  <c r="E12" i="3" s="1"/>
  <c r="B12" i="3"/>
  <c r="D11" i="3"/>
  <c r="E11" i="3" s="1"/>
  <c r="B11" i="3"/>
  <c r="D10" i="3"/>
  <c r="E10" i="3" s="1"/>
  <c r="B10" i="3"/>
  <c r="D9" i="3"/>
  <c r="E9" i="3" s="1"/>
  <c r="B9" i="3"/>
  <c r="E8" i="3"/>
  <c r="B8" i="3"/>
  <c r="E7" i="3"/>
  <c r="B7" i="3"/>
  <c r="D6" i="3"/>
  <c r="E6" i="3" s="1"/>
  <c r="B6" i="3"/>
  <c r="E5" i="3"/>
  <c r="B5" i="3"/>
  <c r="D4" i="3"/>
  <c r="E4" i="3" s="1"/>
  <c r="B4" i="3"/>
  <c r="D3" i="3"/>
  <c r="E3" i="3" s="1"/>
  <c r="B3" i="3"/>
  <c r="AK2" i="3"/>
  <c r="AJ2" i="3"/>
  <c r="AI2" i="3"/>
  <c r="AH2" i="3"/>
  <c r="AG2" i="3"/>
  <c r="AF2" i="3"/>
  <c r="AA2" i="3"/>
  <c r="Z2" i="3"/>
  <c r="Y2" i="3"/>
  <c r="X2" i="3"/>
  <c r="W2" i="3"/>
  <c r="V2" i="3"/>
  <c r="U2" i="3"/>
  <c r="T2" i="3"/>
  <c r="S2" i="3"/>
  <c r="R2" i="3"/>
  <c r="M2" i="3"/>
  <c r="L2" i="3" l="1"/>
  <c r="K2" i="3"/>
  <c r="B15" i="2"/>
  <c r="D2" i="3"/>
  <c r="B2" i="3"/>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M46" i="2"/>
  <c r="L46" i="2"/>
  <c r="K46" i="2"/>
  <c r="J46" i="2"/>
  <c r="I46" i="2"/>
  <c r="H46" i="2"/>
  <c r="G46" i="2"/>
  <c r="F46" i="2"/>
  <c r="E46" i="2"/>
  <c r="D46" i="2"/>
  <c r="C46" i="2"/>
  <c r="B45" i="2"/>
  <c r="B44" i="2"/>
  <c r="B43" i="2"/>
  <c r="B42" i="2"/>
  <c r="AL2" i="3" l="1"/>
  <c r="AL51" i="3"/>
  <c r="AL49" i="3"/>
  <c r="AL47" i="3"/>
  <c r="AL45" i="3"/>
  <c r="AL43" i="3"/>
  <c r="AL41" i="3"/>
  <c r="AL39" i="3"/>
  <c r="AL37" i="3"/>
  <c r="AL35" i="3"/>
  <c r="AL33" i="3"/>
  <c r="AL31" i="3"/>
  <c r="AL29" i="3"/>
  <c r="AL27" i="3"/>
  <c r="AL25" i="3"/>
  <c r="AL23" i="3"/>
  <c r="AL21" i="3"/>
  <c r="AL19" i="3"/>
  <c r="AL17" i="3"/>
  <c r="AL15" i="3"/>
  <c r="AL13" i="3"/>
  <c r="AL11" i="3"/>
  <c r="AL9" i="3"/>
  <c r="AL7" i="3"/>
  <c r="AL5" i="3"/>
  <c r="AL3" i="3"/>
  <c r="AL50" i="3"/>
  <c r="AL48" i="3"/>
  <c r="AL46" i="3"/>
  <c r="AL44" i="3"/>
  <c r="AL42" i="3"/>
  <c r="AL40" i="3"/>
  <c r="AL38" i="3"/>
  <c r="AL36" i="3"/>
  <c r="AL34" i="3"/>
  <c r="AL32" i="3"/>
  <c r="AL30" i="3"/>
  <c r="AL28" i="3"/>
  <c r="AL26" i="3"/>
  <c r="AL24" i="3"/>
  <c r="AL22" i="3"/>
  <c r="AL20" i="3"/>
  <c r="AL18" i="3"/>
  <c r="AL16" i="3"/>
  <c r="AL14" i="3"/>
  <c r="AL12" i="3"/>
  <c r="AL10" i="3"/>
  <c r="AL8" i="3"/>
  <c r="AL6" i="3"/>
  <c r="AL4" i="3"/>
  <c r="E2" i="3"/>
  <c r="B46" i="2"/>
  <c r="B26" i="2"/>
  <c r="AO29" i="2"/>
  <c r="AO31" i="2" s="1"/>
  <c r="AO32" i="2" s="1"/>
  <c r="AO33" i="2" s="1"/>
  <c r="AC40" i="3" s="1"/>
  <c r="AB40" i="3" s="1"/>
  <c r="AN29" i="2"/>
  <c r="AN31" i="2" s="1"/>
  <c r="AN32" i="2" s="1"/>
  <c r="AN33" i="2" s="1"/>
  <c r="AC39" i="3" s="1"/>
  <c r="AB39" i="3" s="1"/>
  <c r="AM29" i="2"/>
  <c r="AM31" i="2" s="1"/>
  <c r="AM32" i="2" s="1"/>
  <c r="AM33" i="2" s="1"/>
  <c r="AC38" i="3" s="1"/>
  <c r="AB38" i="3" s="1"/>
  <c r="AL29" i="2"/>
  <c r="AL31" i="2" s="1"/>
  <c r="AL32" i="2" s="1"/>
  <c r="AL33" i="2" s="1"/>
  <c r="AC37" i="3" s="1"/>
  <c r="AB37" i="3" s="1"/>
  <c r="AK29" i="2"/>
  <c r="AK31" i="2" s="1"/>
  <c r="AK32" i="2" s="1"/>
  <c r="AK33" i="2" s="1"/>
  <c r="AC36" i="3" s="1"/>
  <c r="AB36" i="3" s="1"/>
  <c r="AJ29" i="2"/>
  <c r="AJ31" i="2" s="1"/>
  <c r="AJ32" i="2" s="1"/>
  <c r="AJ33" i="2" s="1"/>
  <c r="AC35" i="3" s="1"/>
  <c r="AB35" i="3" s="1"/>
  <c r="AI29" i="2"/>
  <c r="AI31" i="2" s="1"/>
  <c r="AI32" i="2" s="1"/>
  <c r="AI33" i="2" s="1"/>
  <c r="AC34" i="3" s="1"/>
  <c r="AB34" i="3" s="1"/>
  <c r="AH29" i="2"/>
  <c r="AH31" i="2" s="1"/>
  <c r="AH32" i="2" s="1"/>
  <c r="AH33" i="2" s="1"/>
  <c r="AC33" i="3" s="1"/>
  <c r="AB33" i="3" s="1"/>
  <c r="AG29" i="2"/>
  <c r="AG31" i="2" s="1"/>
  <c r="AG32" i="2" s="1"/>
  <c r="AG33" i="2" s="1"/>
  <c r="AC32" i="3" s="1"/>
  <c r="AB32" i="3" s="1"/>
  <c r="AF29" i="2"/>
  <c r="AF31" i="2" s="1"/>
  <c r="AF32" i="2" s="1"/>
  <c r="AF33" i="2" s="1"/>
  <c r="AC31" i="3" s="1"/>
  <c r="AB31" i="3" s="1"/>
  <c r="AE29" i="2"/>
  <c r="AE31" i="2" s="1"/>
  <c r="AE32" i="2" s="1"/>
  <c r="AE33" i="2" s="1"/>
  <c r="AC30" i="3" s="1"/>
  <c r="AB30" i="3" s="1"/>
  <c r="AD29" i="2"/>
  <c r="AD31" i="2" s="1"/>
  <c r="AD32" i="2" s="1"/>
  <c r="AD33" i="2" s="1"/>
  <c r="AC29" i="3" s="1"/>
  <c r="AB29" i="3" s="1"/>
  <c r="AC29" i="2"/>
  <c r="AC31" i="2" s="1"/>
  <c r="AC32" i="2" s="1"/>
  <c r="AC33" i="2" s="1"/>
  <c r="AC28" i="3" s="1"/>
  <c r="AB28" i="3" s="1"/>
  <c r="AB29" i="2"/>
  <c r="AA29" i="2"/>
  <c r="AA31" i="2" s="1"/>
  <c r="AA32" i="2" s="1"/>
  <c r="AA33" i="2" s="1"/>
  <c r="AC26" i="3" s="1"/>
  <c r="AB26" i="3" s="1"/>
  <c r="Z29" i="2"/>
  <c r="Z31" i="2" s="1"/>
  <c r="Z32" i="2" s="1"/>
  <c r="Z33" i="2" s="1"/>
  <c r="AC25" i="3" s="1"/>
  <c r="AB25" i="3" s="1"/>
  <c r="Y29" i="2"/>
  <c r="Y31" i="2" s="1"/>
  <c r="Y32" i="2" s="1"/>
  <c r="Y33" i="2" s="1"/>
  <c r="AC24" i="3" s="1"/>
  <c r="AB24" i="3" s="1"/>
  <c r="X29" i="2"/>
  <c r="X31" i="2" s="1"/>
  <c r="X32" i="2" s="1"/>
  <c r="X33" i="2" s="1"/>
  <c r="AC23" i="3" s="1"/>
  <c r="AB23" i="3" s="1"/>
  <c r="W29" i="2"/>
  <c r="W31" i="2" s="1"/>
  <c r="W32" i="2" s="1"/>
  <c r="W33" i="2" s="1"/>
  <c r="AC22" i="3" s="1"/>
  <c r="AB22" i="3" s="1"/>
  <c r="V29" i="2"/>
  <c r="V31" i="2" s="1"/>
  <c r="V32" i="2" s="1"/>
  <c r="V33" i="2" s="1"/>
  <c r="AC21" i="3" s="1"/>
  <c r="AB21" i="3" s="1"/>
  <c r="U29" i="2"/>
  <c r="T29" i="2"/>
  <c r="T31" i="2" s="1"/>
  <c r="T32" i="2" s="1"/>
  <c r="T33" i="2" s="1"/>
  <c r="AC19" i="3" s="1"/>
  <c r="AB19" i="3" s="1"/>
  <c r="S29" i="2"/>
  <c r="S31" i="2" s="1"/>
  <c r="S32" i="2" s="1"/>
  <c r="S33" i="2" s="1"/>
  <c r="AC18" i="3" s="1"/>
  <c r="AB18" i="3" s="1"/>
  <c r="R29" i="2"/>
  <c r="R31" i="2" s="1"/>
  <c r="R32" i="2" s="1"/>
  <c r="R33" i="2" s="1"/>
  <c r="AC17" i="3" s="1"/>
  <c r="AB17" i="3" s="1"/>
  <c r="Q29" i="2"/>
  <c r="Q31" i="2" s="1"/>
  <c r="Q32" i="2" s="1"/>
  <c r="Q33" i="2" s="1"/>
  <c r="AC16" i="3" s="1"/>
  <c r="AB16" i="3" s="1"/>
  <c r="P29" i="2"/>
  <c r="P31" i="2" s="1"/>
  <c r="P32" i="2" s="1"/>
  <c r="P33" i="2" s="1"/>
  <c r="AC15" i="3" s="1"/>
  <c r="AB15" i="3" s="1"/>
  <c r="O29" i="2"/>
  <c r="O31" i="2" s="1"/>
  <c r="O32" i="2" s="1"/>
  <c r="O33" i="2" s="1"/>
  <c r="AC14" i="3" s="1"/>
  <c r="AB14" i="3" s="1"/>
  <c r="N29" i="2"/>
  <c r="N31" i="2" s="1"/>
  <c r="N32" i="2" s="1"/>
  <c r="N33" i="2" s="1"/>
  <c r="AC13" i="3" s="1"/>
  <c r="AB13" i="3" s="1"/>
  <c r="M29" i="2"/>
  <c r="M31" i="2" s="1"/>
  <c r="M32" i="2" s="1"/>
  <c r="M33" i="2" s="1"/>
  <c r="AC12" i="3" s="1"/>
  <c r="AB12" i="3" s="1"/>
  <c r="L29" i="2"/>
  <c r="L31" i="2" s="1"/>
  <c r="L32" i="2" s="1"/>
  <c r="L33" i="2" s="1"/>
  <c r="AC11" i="3" s="1"/>
  <c r="AB11" i="3" s="1"/>
  <c r="K29" i="2"/>
  <c r="K31" i="2" s="1"/>
  <c r="K32" i="2" s="1"/>
  <c r="K33" i="2" s="1"/>
  <c r="AC10" i="3" s="1"/>
  <c r="AB10" i="3" s="1"/>
  <c r="J29" i="2"/>
  <c r="J31" i="2" s="1"/>
  <c r="J32" i="2" s="1"/>
  <c r="J33" i="2" s="1"/>
  <c r="AC9" i="3" s="1"/>
  <c r="AB9" i="3" s="1"/>
  <c r="I29" i="2"/>
  <c r="H29" i="2"/>
  <c r="G29" i="2"/>
  <c r="F29" i="2"/>
  <c r="E29" i="2"/>
  <c r="D29" i="2"/>
  <c r="C29" i="2"/>
  <c r="B28" i="2"/>
  <c r="B27" i="2"/>
  <c r="B25" i="2"/>
  <c r="B24" i="2"/>
  <c r="AZ31" i="2"/>
  <c r="AZ32" i="2" s="1"/>
  <c r="AZ33" i="2" s="1"/>
  <c r="AC51" i="3" s="1"/>
  <c r="AB51" i="3" s="1"/>
  <c r="AY31" i="2"/>
  <c r="AY32" i="2" s="1"/>
  <c r="AY33" i="2" s="1"/>
  <c r="AC50" i="3" s="1"/>
  <c r="AB50" i="3" s="1"/>
  <c r="AX31" i="2"/>
  <c r="AX32" i="2" s="1"/>
  <c r="AX33" i="2" s="1"/>
  <c r="AC49" i="3" s="1"/>
  <c r="AB49" i="3" s="1"/>
  <c r="AW31" i="2"/>
  <c r="AW32" i="2" s="1"/>
  <c r="AW33" i="2" s="1"/>
  <c r="AC48" i="3" s="1"/>
  <c r="AB48" i="3" s="1"/>
  <c r="AV31" i="2"/>
  <c r="AV32" i="2" s="1"/>
  <c r="AV33" i="2" s="1"/>
  <c r="AC47" i="3" s="1"/>
  <c r="AB47" i="3" s="1"/>
  <c r="AU31" i="2"/>
  <c r="AU32" i="2" s="1"/>
  <c r="AU33" i="2" s="1"/>
  <c r="AC46" i="3" s="1"/>
  <c r="AB46" i="3" s="1"/>
  <c r="AT31" i="2"/>
  <c r="AT32" i="2" s="1"/>
  <c r="AT33" i="2" s="1"/>
  <c r="AC45" i="3" s="1"/>
  <c r="AB45" i="3" s="1"/>
  <c r="AS31" i="2"/>
  <c r="AS32" i="2" s="1"/>
  <c r="AS33" i="2" s="1"/>
  <c r="AC44" i="3" s="1"/>
  <c r="AB44" i="3" s="1"/>
  <c r="AR31" i="2"/>
  <c r="AR32" i="2" s="1"/>
  <c r="AR33" i="2" s="1"/>
  <c r="AC43" i="3" s="1"/>
  <c r="AB43" i="3" s="1"/>
  <c r="AQ31" i="2"/>
  <c r="AQ32" i="2" s="1"/>
  <c r="AQ33" i="2" s="1"/>
  <c r="AC42" i="3" s="1"/>
  <c r="AB42" i="3" s="1"/>
  <c r="AP31" i="2"/>
  <c r="AP32" i="2" s="1"/>
  <c r="AP33" i="2" s="1"/>
  <c r="AC41" i="3" s="1"/>
  <c r="AB41" i="3" s="1"/>
  <c r="AB31" i="2"/>
  <c r="AB32" i="2" s="1"/>
  <c r="AB33" i="2" s="1"/>
  <c r="AC27" i="3" s="1"/>
  <c r="AB27" i="3" s="1"/>
  <c r="U31" i="2"/>
  <c r="U32" i="2" s="1"/>
  <c r="U33" i="2" s="1"/>
  <c r="AC20" i="3" s="1"/>
  <c r="AB20" i="3" s="1"/>
  <c r="B21" i="2"/>
  <c r="B20" i="2"/>
  <c r="B19" i="2"/>
  <c r="B18" i="2"/>
  <c r="B17" i="2"/>
  <c r="AZ39" i="2" l="1"/>
  <c r="AZ40" i="2" s="1"/>
  <c r="AZ35" i="2"/>
  <c r="AP51" i="3" s="1"/>
  <c r="AS39" i="2"/>
  <c r="AS35" i="2"/>
  <c r="AP44" i="3" s="1"/>
  <c r="AE39" i="2"/>
  <c r="AE40" i="2" s="1"/>
  <c r="AE35" i="2"/>
  <c r="AP30" i="3" s="1"/>
  <c r="AM39" i="2"/>
  <c r="AM40" i="2" s="1"/>
  <c r="AM35" i="2"/>
  <c r="AP38" i="3" s="1"/>
  <c r="Z39" i="2"/>
  <c r="Z35" i="2"/>
  <c r="AP25" i="3" s="1"/>
  <c r="AT39" i="2"/>
  <c r="AT35" i="2"/>
  <c r="AP45" i="3" s="1"/>
  <c r="P39" i="2"/>
  <c r="P40" i="2" s="1"/>
  <c r="P35" i="2"/>
  <c r="AP15" i="3" s="1"/>
  <c r="X39" i="2"/>
  <c r="X40" i="2" s="1"/>
  <c r="X35" i="2"/>
  <c r="AP23" i="3" s="1"/>
  <c r="AF39" i="2"/>
  <c r="AF35" i="2"/>
  <c r="AP31" i="3" s="1"/>
  <c r="AN39" i="2"/>
  <c r="AN35" i="2"/>
  <c r="AP39" i="3" s="1"/>
  <c r="U39" i="2"/>
  <c r="U40" i="2" s="1"/>
  <c r="U35" i="2"/>
  <c r="AP20" i="3" s="1"/>
  <c r="AB39" i="2"/>
  <c r="AB40" i="2" s="1"/>
  <c r="AB35" i="2"/>
  <c r="AP27" i="3" s="1"/>
  <c r="AO39" i="2"/>
  <c r="AO35" i="2"/>
  <c r="AP40" i="3" s="1"/>
  <c r="AC39" i="2"/>
  <c r="AC40" i="2" s="1"/>
  <c r="AC35" i="2"/>
  <c r="AP28" i="3" s="1"/>
  <c r="AV39" i="2"/>
  <c r="AV40" i="2" s="1"/>
  <c r="AV35" i="2"/>
  <c r="AP47" i="3" s="1"/>
  <c r="J39" i="2"/>
  <c r="J40" i="2" s="1"/>
  <c r="J35" i="2"/>
  <c r="AP9" i="3" s="1"/>
  <c r="R39" i="2"/>
  <c r="R35" i="2"/>
  <c r="AP17" i="3" s="1"/>
  <c r="AH39" i="2"/>
  <c r="AH35" i="2"/>
  <c r="AP33" i="3" s="1"/>
  <c r="W39" i="2"/>
  <c r="W40" i="2" s="1"/>
  <c r="W35" i="2"/>
  <c r="AP22" i="3" s="1"/>
  <c r="AG39" i="2"/>
  <c r="AG40" i="2" s="1"/>
  <c r="AG35" i="2"/>
  <c r="AP32" i="3" s="1"/>
  <c r="AK39" i="2"/>
  <c r="AK35" i="2"/>
  <c r="AP36" i="3" s="1"/>
  <c r="AW39" i="2"/>
  <c r="AW35" i="2"/>
  <c r="AP48" i="3" s="1"/>
  <c r="K39" i="2"/>
  <c r="K40" i="2" s="1"/>
  <c r="K35" i="2"/>
  <c r="AP10" i="3" s="1"/>
  <c r="S39" i="2"/>
  <c r="S40" i="2" s="1"/>
  <c r="S35" i="2"/>
  <c r="AP18" i="3" s="1"/>
  <c r="AA39" i="2"/>
  <c r="AA35" i="2"/>
  <c r="AP26" i="3" s="1"/>
  <c r="AI39" i="2"/>
  <c r="AI35" i="2"/>
  <c r="AP34" i="3" s="1"/>
  <c r="O39" i="2"/>
  <c r="O40" i="2" s="1"/>
  <c r="O35" i="2"/>
  <c r="AP14" i="3" s="1"/>
  <c r="Q39" i="2"/>
  <c r="Q40" i="2" s="1"/>
  <c r="Q35" i="2"/>
  <c r="AP16" i="3" s="1"/>
  <c r="AP39" i="2"/>
  <c r="AP35" i="2"/>
  <c r="AP41" i="3" s="1"/>
  <c r="AX39" i="2"/>
  <c r="AX35" i="2"/>
  <c r="AP49" i="3" s="1"/>
  <c r="L39" i="2"/>
  <c r="L40" i="2" s="1"/>
  <c r="L35" i="2"/>
  <c r="AP11" i="3" s="1"/>
  <c r="T39" i="2"/>
  <c r="T40" i="2" s="1"/>
  <c r="T35" i="2"/>
  <c r="AP19" i="3" s="1"/>
  <c r="AJ39" i="2"/>
  <c r="AJ35" i="2"/>
  <c r="AP35" i="3" s="1"/>
  <c r="AQ39" i="2"/>
  <c r="AQ35" i="2"/>
  <c r="AP42" i="3" s="1"/>
  <c r="AY39" i="2"/>
  <c r="AY40" i="2" s="1"/>
  <c r="AY35" i="2"/>
  <c r="AP50" i="3" s="1"/>
  <c r="AU39" i="2"/>
  <c r="AU40" i="2" s="1"/>
  <c r="AU35" i="2"/>
  <c r="AP46" i="3" s="1"/>
  <c r="Y39" i="2"/>
  <c r="Y35" i="2"/>
  <c r="AP24" i="3" s="1"/>
  <c r="M39" i="2"/>
  <c r="M35" i="2"/>
  <c r="AP12" i="3" s="1"/>
  <c r="AR39" i="2"/>
  <c r="AR40" i="2" s="1"/>
  <c r="AR35" i="2"/>
  <c r="AP43" i="3" s="1"/>
  <c r="N39" i="2"/>
  <c r="N40" i="2" s="1"/>
  <c r="N35" i="2"/>
  <c r="AP13" i="3" s="1"/>
  <c r="V39" i="2"/>
  <c r="V35" i="2"/>
  <c r="AP21" i="3" s="1"/>
  <c r="AD39" i="2"/>
  <c r="AD35" i="2"/>
  <c r="AP29" i="3" s="1"/>
  <c r="AL39" i="2"/>
  <c r="AL40" i="2" s="1"/>
  <c r="AL35" i="2"/>
  <c r="AP37" i="3" s="1"/>
  <c r="AS2" i="3"/>
  <c r="AS44" i="3" s="1"/>
  <c r="F31" i="2"/>
  <c r="F32" i="2" s="1"/>
  <c r="F33" i="2" s="1"/>
  <c r="G31" i="2"/>
  <c r="G32" i="2" s="1"/>
  <c r="G33" i="2" s="1"/>
  <c r="I31" i="2"/>
  <c r="I32" i="2" s="1"/>
  <c r="I33" i="2" s="1"/>
  <c r="AC8" i="3" s="1"/>
  <c r="AB8" i="3" s="1"/>
  <c r="C31" i="2"/>
  <c r="H31" i="2"/>
  <c r="H32" i="2" s="1"/>
  <c r="H33" i="2" s="1"/>
  <c r="AC7" i="3" s="1"/>
  <c r="AB7" i="3" s="1"/>
  <c r="E31" i="2"/>
  <c r="E32" i="2" s="1"/>
  <c r="D31" i="2"/>
  <c r="B22" i="2"/>
  <c r="AN2" i="3" s="1"/>
  <c r="B29" i="2"/>
  <c r="AC6" i="3" l="1"/>
  <c r="AB6" i="3" s="1"/>
  <c r="G35" i="2"/>
  <c r="AP6" i="3" s="1"/>
  <c r="AO51" i="3"/>
  <c r="AO43" i="3"/>
  <c r="AO35" i="3"/>
  <c r="AO27" i="3"/>
  <c r="AO19" i="3"/>
  <c r="AO11" i="3"/>
  <c r="AO15" i="3"/>
  <c r="AO13" i="3"/>
  <c r="AO50" i="3"/>
  <c r="AO42" i="3"/>
  <c r="AO34" i="3"/>
  <c r="AO26" i="3"/>
  <c r="AO18" i="3"/>
  <c r="AO10" i="3"/>
  <c r="AO2" i="3"/>
  <c r="AO23" i="3"/>
  <c r="AO29" i="3"/>
  <c r="AO49" i="3"/>
  <c r="AO41" i="3"/>
  <c r="AO33" i="3"/>
  <c r="AO25" i="3"/>
  <c r="AO17" i="3"/>
  <c r="AO9" i="3"/>
  <c r="AO31" i="3"/>
  <c r="AO21" i="3"/>
  <c r="AO48" i="3"/>
  <c r="AO40" i="3"/>
  <c r="AO32" i="3"/>
  <c r="AO24" i="3"/>
  <c r="AO16" i="3"/>
  <c r="AO8" i="3"/>
  <c r="AO39" i="3"/>
  <c r="AO7" i="3"/>
  <c r="AO5" i="3"/>
  <c r="AO47" i="3"/>
  <c r="AO46" i="3"/>
  <c r="AO38" i="3"/>
  <c r="AO30" i="3"/>
  <c r="AO22" i="3"/>
  <c r="AO14" i="3"/>
  <c r="AO6" i="3"/>
  <c r="AO45" i="3"/>
  <c r="AO44" i="3"/>
  <c r="AO36" i="3"/>
  <c r="AO28" i="3"/>
  <c r="AO20" i="3"/>
  <c r="AO12" i="3"/>
  <c r="AO4" i="3"/>
  <c r="AO3" i="3"/>
  <c r="AO37" i="3"/>
  <c r="AD38" i="2"/>
  <c r="AD40" i="2"/>
  <c r="M38" i="2"/>
  <c r="M40" i="2"/>
  <c r="AQ38" i="2"/>
  <c r="AQ40" i="2"/>
  <c r="AX38" i="2"/>
  <c r="AX40" i="2"/>
  <c r="AI38" i="2"/>
  <c r="AI40" i="2"/>
  <c r="AW38" i="2"/>
  <c r="AW40" i="2"/>
  <c r="AH38" i="2"/>
  <c r="AH40" i="2"/>
  <c r="AN38" i="2"/>
  <c r="AN40" i="2"/>
  <c r="AT38" i="2"/>
  <c r="AT40" i="2"/>
  <c r="AS38" i="2"/>
  <c r="AS40" i="2"/>
  <c r="F35" i="2"/>
  <c r="AP5" i="3" s="1"/>
  <c r="AC5" i="3"/>
  <c r="AB5" i="3" s="1"/>
  <c r="V38" i="2"/>
  <c r="V40" i="2"/>
  <c r="Y38" i="2"/>
  <c r="Y40" i="2"/>
  <c r="AJ38" i="2"/>
  <c r="AJ40" i="2"/>
  <c r="AP38" i="2"/>
  <c r="AP40" i="2"/>
  <c r="AA38" i="2"/>
  <c r="AA40" i="2"/>
  <c r="AK38" i="2"/>
  <c r="AK40" i="2"/>
  <c r="R38" i="2"/>
  <c r="R40" i="2"/>
  <c r="AO38" i="2"/>
  <c r="AO40" i="2"/>
  <c r="AF38" i="2"/>
  <c r="AF40" i="2"/>
  <c r="Z38" i="2"/>
  <c r="Z40" i="2"/>
  <c r="AC38" i="2"/>
  <c r="N38" i="2"/>
  <c r="AU38" i="2"/>
  <c r="T38" i="2"/>
  <c r="Q38" i="2"/>
  <c r="S38" i="2"/>
  <c r="AG38" i="2"/>
  <c r="J38" i="2"/>
  <c r="AB38" i="2"/>
  <c r="X38" i="2"/>
  <c r="AM38" i="2"/>
  <c r="AL38" i="2"/>
  <c r="AR38" i="2"/>
  <c r="AY38" i="2"/>
  <c r="L38" i="2"/>
  <c r="O38" i="2"/>
  <c r="K38" i="2"/>
  <c r="W38" i="2"/>
  <c r="AV38" i="2"/>
  <c r="U38" i="2"/>
  <c r="P38" i="2"/>
  <c r="AE38" i="2"/>
  <c r="AZ38" i="2"/>
  <c r="I39" i="2"/>
  <c r="I40" i="2" s="1"/>
  <c r="I35" i="2"/>
  <c r="AP8" i="3" s="1"/>
  <c r="H35" i="2"/>
  <c r="AP7" i="3" s="1"/>
  <c r="F39" i="2"/>
  <c r="D32" i="2"/>
  <c r="D33" i="2" s="1"/>
  <c r="AC3" i="3" s="1"/>
  <c r="AB3" i="3" s="1"/>
  <c r="AS38" i="3"/>
  <c r="H39" i="2"/>
  <c r="G39" i="2"/>
  <c r="G40" i="2" s="1"/>
  <c r="AS39" i="3"/>
  <c r="AS49" i="3"/>
  <c r="AS25" i="3"/>
  <c r="AS32" i="3"/>
  <c r="AS12" i="3"/>
  <c r="AS30" i="3"/>
  <c r="AS40" i="3"/>
  <c r="AS35" i="3"/>
  <c r="AS50" i="3"/>
  <c r="AS15" i="3"/>
  <c r="AS34" i="3"/>
  <c r="AS31" i="3"/>
  <c r="AS41" i="3"/>
  <c r="AS48" i="3"/>
  <c r="AS23" i="3"/>
  <c r="AS46" i="3"/>
  <c r="AS33" i="3"/>
  <c r="AS21" i="3"/>
  <c r="AS29" i="3"/>
  <c r="AS45" i="3"/>
  <c r="AS3" i="3"/>
  <c r="AS42" i="3"/>
  <c r="AS28" i="3"/>
  <c r="AS17" i="3"/>
  <c r="AS6" i="3"/>
  <c r="AS22" i="3"/>
  <c r="AS36" i="3"/>
  <c r="AS5" i="3"/>
  <c r="AS51" i="3"/>
  <c r="AS24" i="3"/>
  <c r="AS10" i="3"/>
  <c r="AS14" i="3"/>
  <c r="AS7" i="3"/>
  <c r="AS47" i="3"/>
  <c r="AS20" i="3"/>
  <c r="AS4" i="3"/>
  <c r="AS27" i="3"/>
  <c r="AS26" i="3"/>
  <c r="AS9" i="3"/>
  <c r="AS13" i="3"/>
  <c r="AS37" i="3"/>
  <c r="AS43" i="3"/>
  <c r="AS16" i="3"/>
  <c r="AS8" i="3"/>
  <c r="AS19" i="3"/>
  <c r="AS18" i="3"/>
  <c r="AS11" i="3"/>
  <c r="E33" i="2"/>
  <c r="C32" i="2"/>
  <c r="C33" i="2" s="1"/>
  <c r="AN48" i="3"/>
  <c r="AN44" i="3"/>
  <c r="AN51" i="3"/>
  <c r="AN47" i="3"/>
  <c r="AN43" i="3"/>
  <c r="AN40" i="3"/>
  <c r="AN36" i="3"/>
  <c r="AN32" i="3"/>
  <c r="AN37" i="3"/>
  <c r="AN28" i="3"/>
  <c r="AN24" i="3"/>
  <c r="AN20" i="3"/>
  <c r="AN16" i="3"/>
  <c r="AN39" i="3"/>
  <c r="AN31" i="3"/>
  <c r="AN27" i="3"/>
  <c r="AN23" i="3"/>
  <c r="AN19" i="3"/>
  <c r="AN15" i="3"/>
  <c r="AN4" i="3"/>
  <c r="AN8" i="3"/>
  <c r="AN12" i="3"/>
  <c r="AN50" i="3"/>
  <c r="AN46" i="3"/>
  <c r="AN42" i="3"/>
  <c r="AN49" i="3"/>
  <c r="AN45" i="3"/>
  <c r="AN41" i="3"/>
  <c r="AN38" i="3"/>
  <c r="AN34" i="3"/>
  <c r="AN30" i="3"/>
  <c r="AN33" i="3"/>
  <c r="AN26" i="3"/>
  <c r="AN22" i="3"/>
  <c r="AN18" i="3"/>
  <c r="AN14" i="3"/>
  <c r="AN35" i="3"/>
  <c r="AN29" i="3"/>
  <c r="AN25" i="3"/>
  <c r="AN21" i="3"/>
  <c r="AN17" i="3"/>
  <c r="AN13" i="3"/>
  <c r="AN6" i="3"/>
  <c r="AN10" i="3"/>
  <c r="AN3" i="3"/>
  <c r="AN5" i="3"/>
  <c r="AN7" i="3"/>
  <c r="AN9" i="3"/>
  <c r="AN11" i="3"/>
  <c r="B31" i="2"/>
  <c r="R49" i="2" l="1"/>
  <c r="AQ17" i="3"/>
  <c r="AV49" i="2"/>
  <c r="AQ47" i="3"/>
  <c r="W49" i="2"/>
  <c r="AQ22" i="3"/>
  <c r="X49" i="2"/>
  <c r="AQ23" i="3"/>
  <c r="AJ49" i="2"/>
  <c r="AQ35" i="3"/>
  <c r="O49" i="2"/>
  <c r="AQ14" i="3"/>
  <c r="AC49" i="2"/>
  <c r="AQ28" i="3"/>
  <c r="AW49" i="2"/>
  <c r="AQ48" i="3"/>
  <c r="AZ49" i="2"/>
  <c r="AQ51" i="3"/>
  <c r="Z49" i="2"/>
  <c r="AQ25" i="3"/>
  <c r="AK49" i="2"/>
  <c r="AQ36" i="3"/>
  <c r="Y49" i="2"/>
  <c r="AQ24" i="3"/>
  <c r="AT49" i="2"/>
  <c r="AQ45" i="3"/>
  <c r="AI49" i="2"/>
  <c r="AQ34" i="3"/>
  <c r="AD49" i="2"/>
  <c r="AQ29" i="3"/>
  <c r="AG49" i="2"/>
  <c r="AQ32" i="3"/>
  <c r="AE49" i="2"/>
  <c r="AQ30" i="3"/>
  <c r="AY49" i="2"/>
  <c r="AQ50" i="3"/>
  <c r="S49" i="2"/>
  <c r="AQ18" i="3"/>
  <c r="AB49" i="2"/>
  <c r="AQ27" i="3"/>
  <c r="AS49" i="2"/>
  <c r="AQ44" i="3"/>
  <c r="P49" i="2"/>
  <c r="AQ15" i="3"/>
  <c r="AR49" i="2"/>
  <c r="AQ43" i="3"/>
  <c r="Q49" i="2"/>
  <c r="AQ16" i="3"/>
  <c r="AF49" i="2"/>
  <c r="AQ31" i="3"/>
  <c r="AA49" i="2"/>
  <c r="AQ26" i="3"/>
  <c r="V49" i="2"/>
  <c r="AQ21" i="3"/>
  <c r="AN49" i="2"/>
  <c r="AQ39" i="3"/>
  <c r="AX49" i="2"/>
  <c r="AQ49" i="3"/>
  <c r="U49" i="2"/>
  <c r="AQ20" i="3"/>
  <c r="AL49" i="2"/>
  <c r="AQ37" i="3"/>
  <c r="T49" i="2"/>
  <c r="AQ19" i="3"/>
  <c r="AM49" i="2"/>
  <c r="AQ38" i="3"/>
  <c r="AU49" i="2"/>
  <c r="AQ46" i="3"/>
  <c r="AO49" i="2"/>
  <c r="AQ40" i="3"/>
  <c r="AP49" i="2"/>
  <c r="AQ41" i="3"/>
  <c r="AH49" i="2"/>
  <c r="AQ33" i="3"/>
  <c r="AQ49" i="2"/>
  <c r="AQ42" i="3"/>
  <c r="N49" i="2"/>
  <c r="AQ13" i="3"/>
  <c r="M49" i="2"/>
  <c r="AQ12" i="3"/>
  <c r="L49" i="2"/>
  <c r="AQ11" i="3"/>
  <c r="K49" i="2"/>
  <c r="AQ10" i="3"/>
  <c r="J49" i="2"/>
  <c r="AQ9" i="3"/>
  <c r="F38" i="2"/>
  <c r="F40" i="2"/>
  <c r="AC2" i="3"/>
  <c r="AB2" i="3" s="1"/>
  <c r="C39" i="2"/>
  <c r="C40" i="2" s="1"/>
  <c r="E35" i="2"/>
  <c r="AP4" i="3" s="1"/>
  <c r="AC4" i="3"/>
  <c r="AB4" i="3" s="1"/>
  <c r="H38" i="2"/>
  <c r="H40" i="2"/>
  <c r="G38" i="2"/>
  <c r="D35" i="2"/>
  <c r="AP3" i="3" s="1"/>
  <c r="D39" i="2"/>
  <c r="D40" i="2" s="1"/>
  <c r="I38" i="2"/>
  <c r="C35" i="2"/>
  <c r="AP2" i="3" s="1"/>
  <c r="E39" i="2"/>
  <c r="AP52" i="3" l="1"/>
  <c r="I49" i="2"/>
  <c r="AQ8" i="3"/>
  <c r="H49" i="2"/>
  <c r="AQ7" i="3"/>
  <c r="G49" i="2"/>
  <c r="AQ6" i="3"/>
  <c r="F49" i="2"/>
  <c r="AQ5" i="3"/>
  <c r="E38" i="2"/>
  <c r="E40" i="2"/>
  <c r="D38" i="2"/>
  <c r="C38" i="2"/>
  <c r="B35" i="2"/>
  <c r="E49" i="2" l="1"/>
  <c r="AQ4" i="3"/>
  <c r="D49" i="2"/>
  <c r="AQ3" i="3"/>
  <c r="C49" i="2"/>
  <c r="AQ2" i="3"/>
  <c r="B38" i="2"/>
  <c r="B49" i="2" s="1"/>
  <c r="AU35" i="3" s="1"/>
  <c r="AQ52" i="3" l="1"/>
  <c r="AU34" i="3"/>
  <c r="AU37" i="3"/>
  <c r="AR2" i="3"/>
  <c r="AR41" i="3" s="1"/>
  <c r="AU15" i="3"/>
  <c r="AU43" i="3"/>
  <c r="AU14" i="3"/>
  <c r="AU41" i="3"/>
  <c r="AU19" i="3"/>
  <c r="AU28" i="3"/>
  <c r="AU12" i="3"/>
  <c r="AU22" i="3"/>
  <c r="AU36" i="3"/>
  <c r="AU16" i="3"/>
  <c r="AU17" i="3"/>
  <c r="AU50" i="3"/>
  <c r="AU2" i="3"/>
  <c r="AU8" i="3"/>
  <c r="AU20" i="3"/>
  <c r="AU49" i="3"/>
  <c r="AU42" i="3"/>
  <c r="AU51" i="3"/>
  <c r="AU5" i="3"/>
  <c r="AU45" i="3"/>
  <c r="AU30" i="3"/>
  <c r="AU32" i="3"/>
  <c r="AU9" i="3"/>
  <c r="AU27" i="3"/>
  <c r="AU13" i="3"/>
  <c r="AU38" i="3"/>
  <c r="AU7" i="3"/>
  <c r="AU44" i="3"/>
  <c r="AU48" i="3"/>
  <c r="AU11" i="3"/>
  <c r="AU46" i="3"/>
  <c r="AU18" i="3"/>
  <c r="B50" i="2"/>
  <c r="AV2" i="3" s="1"/>
  <c r="AV42" i="3" s="1"/>
  <c r="AU4" i="3"/>
  <c r="AU39" i="3"/>
  <c r="AU6" i="3"/>
  <c r="AU24" i="3"/>
  <c r="AU26" i="3"/>
  <c r="AU3" i="3"/>
  <c r="AU10" i="3"/>
  <c r="AU21" i="3"/>
  <c r="AU33" i="3"/>
  <c r="AU25" i="3"/>
  <c r="AU31" i="3"/>
  <c r="AU40" i="3"/>
  <c r="AU29" i="3"/>
  <c r="AU47" i="3"/>
  <c r="AU23" i="3"/>
  <c r="A49" i="2"/>
  <c r="AT2" i="3"/>
  <c r="AR51" i="3" l="1"/>
  <c r="AR14" i="3"/>
  <c r="AR30" i="3"/>
  <c r="AR34" i="3"/>
  <c r="AR17" i="3"/>
  <c r="AR7" i="3"/>
  <c r="AR4" i="3"/>
  <c r="AR8" i="3"/>
  <c r="AR36" i="3"/>
  <c r="AR40" i="3"/>
  <c r="AR16" i="3"/>
  <c r="AR24" i="3"/>
  <c r="AR33" i="3"/>
  <c r="AR26" i="3"/>
  <c r="AR44" i="3"/>
  <c r="AR6" i="3"/>
  <c r="AR15" i="3"/>
  <c r="AR3" i="3"/>
  <c r="AR20" i="3"/>
  <c r="AR23" i="3"/>
  <c r="AR46" i="3"/>
  <c r="AR25" i="3"/>
  <c r="AR50" i="3"/>
  <c r="AR32" i="3"/>
  <c r="AR43" i="3"/>
  <c r="AR10" i="3"/>
  <c r="AR13" i="3"/>
  <c r="AR29" i="3"/>
  <c r="AR39" i="3"/>
  <c r="AR9" i="3"/>
  <c r="AR22" i="3"/>
  <c r="AR19" i="3"/>
  <c r="AR35" i="3"/>
  <c r="AR42" i="3"/>
  <c r="AR11" i="3"/>
  <c r="AR18" i="3"/>
  <c r="AR38" i="3"/>
  <c r="AR27" i="3"/>
  <c r="AR37" i="3"/>
  <c r="AR45" i="3"/>
  <c r="AR47" i="3"/>
  <c r="AR49" i="3"/>
  <c r="AR5" i="3"/>
  <c r="AR12" i="3"/>
  <c r="AR28" i="3"/>
  <c r="AR21" i="3"/>
  <c r="AR31" i="3"/>
  <c r="AR48" i="3"/>
  <c r="AV23" i="3"/>
  <c r="AV18" i="3"/>
  <c r="AV34" i="3"/>
  <c r="AV47" i="3"/>
  <c r="AV12" i="3"/>
  <c r="AV19" i="3"/>
  <c r="AV21" i="3"/>
  <c r="AV40" i="3"/>
  <c r="AV16" i="3"/>
  <c r="AV48" i="3"/>
  <c r="AV3" i="3"/>
  <c r="AV39" i="3"/>
  <c r="AV20" i="3"/>
  <c r="AV5" i="3"/>
  <c r="AV9" i="3"/>
  <c r="AV30" i="3"/>
  <c r="AV7" i="3"/>
  <c r="AV25" i="3"/>
  <c r="AV24" i="3"/>
  <c r="AV36" i="3"/>
  <c r="AV50" i="3"/>
  <c r="AV26" i="3"/>
  <c r="AV28" i="3"/>
  <c r="AV37" i="3"/>
  <c r="AV29" i="3"/>
  <c r="AV38" i="3"/>
  <c r="AV4" i="3"/>
  <c r="AV13" i="3"/>
  <c r="AV33" i="3"/>
  <c r="AV41" i="3"/>
  <c r="AV8" i="3"/>
  <c r="AV15" i="3"/>
  <c r="AV31" i="3"/>
  <c r="AV43" i="3"/>
  <c r="AV10" i="3"/>
  <c r="AV17" i="3"/>
  <c r="AV14" i="3"/>
  <c r="AV35" i="3"/>
  <c r="AV45" i="3"/>
  <c r="AV44" i="3"/>
  <c r="AV46" i="3"/>
  <c r="AV6" i="3"/>
  <c r="AV11" i="3"/>
  <c r="AV27" i="3"/>
  <c r="AV22" i="3"/>
  <c r="AV32" i="3"/>
  <c r="AV49" i="3"/>
  <c r="AV51" i="3"/>
  <c r="AT51" i="3"/>
  <c r="AT49" i="3"/>
  <c r="AT47" i="3"/>
  <c r="AT45" i="3"/>
  <c r="AT43" i="3"/>
  <c r="AT41" i="3"/>
  <c r="AT50" i="3"/>
  <c r="AT48" i="3"/>
  <c r="AT46" i="3"/>
  <c r="AT44" i="3"/>
  <c r="AT42" i="3"/>
  <c r="AT40" i="3"/>
  <c r="AT39" i="3"/>
  <c r="AT37" i="3"/>
  <c r="AT35" i="3"/>
  <c r="AT33" i="3"/>
  <c r="AT31" i="3"/>
  <c r="AT29" i="3"/>
  <c r="AT38" i="3"/>
  <c r="AT34" i="3"/>
  <c r="AT30" i="3"/>
  <c r="AT27" i="3"/>
  <c r="AT25" i="3"/>
  <c r="AT23" i="3"/>
  <c r="AT21" i="3"/>
  <c r="AT19" i="3"/>
  <c r="AT17" i="3"/>
  <c r="AT15" i="3"/>
  <c r="AT13" i="3"/>
  <c r="AT36" i="3"/>
  <c r="AT32" i="3"/>
  <c r="AT28" i="3"/>
  <c r="AT26" i="3"/>
  <c r="AT24" i="3"/>
  <c r="AT22" i="3"/>
  <c r="AT20" i="3"/>
  <c r="AT18" i="3"/>
  <c r="AT16" i="3"/>
  <c r="AT14" i="3"/>
  <c r="AT12" i="3"/>
  <c r="AT10" i="3"/>
  <c r="AT8" i="3"/>
  <c r="AT6" i="3"/>
  <c r="AT4" i="3"/>
  <c r="AT11" i="3"/>
  <c r="AT9" i="3"/>
  <c r="AT7" i="3"/>
  <c r="AT5" i="3"/>
  <c r="AT3" i="3"/>
</calcChain>
</file>

<file path=xl/sharedStrings.xml><?xml version="1.0" encoding="utf-8"?>
<sst xmlns="http://schemas.openxmlformats.org/spreadsheetml/2006/main" count="556" uniqueCount="494">
  <si>
    <t>Provider Name</t>
  </si>
  <si>
    <t>City/Town</t>
  </si>
  <si>
    <t>Capacity</t>
  </si>
  <si>
    <t>UFR Line 14E - Facility and Program Depreciation</t>
  </si>
  <si>
    <t>UFR Line 16E - Facility General Liabililty Insurance</t>
  </si>
  <si>
    <t xml:space="preserve">UFR Line 24E - Food </t>
  </si>
  <si>
    <t>Total Reported UFR Expenditures</t>
  </si>
  <si>
    <t>Adjustments to UFR</t>
  </si>
  <si>
    <t>Total Post-UFR Adjustments</t>
  </si>
  <si>
    <t>Net Expense for Site</t>
  </si>
  <si>
    <t>Net Payment Level for Site</t>
  </si>
  <si>
    <t>Charges for Care (SSI, SSDI, other)</t>
  </si>
  <si>
    <t>Section 8</t>
  </si>
  <si>
    <t>Other Offsets</t>
  </si>
  <si>
    <t>Total Offsets</t>
  </si>
  <si>
    <t>Provider</t>
  </si>
  <si>
    <t>Low</t>
  </si>
  <si>
    <t>High</t>
  </si>
  <si>
    <t>Per Diem Rate</t>
  </si>
  <si>
    <t>Other</t>
  </si>
  <si>
    <t>Central West: Berkshire</t>
  </si>
  <si>
    <t>Central West: Franklin/Hampshire</t>
  </si>
  <si>
    <t>Central West: Holyoke/Chicopee</t>
  </si>
  <si>
    <t>Central West: North Central</t>
  </si>
  <si>
    <t>Central West: South Valley</t>
  </si>
  <si>
    <t>Central West: Springfield/Westfield</t>
  </si>
  <si>
    <t>Central West: Worcester</t>
  </si>
  <si>
    <t>Metro: Ch. River West</t>
  </si>
  <si>
    <t>Metro: Greater Boston</t>
  </si>
  <si>
    <t>Metro: Middlesex West</t>
  </si>
  <si>
    <t>Metro: Newton/South Norfolk</t>
  </si>
  <si>
    <t>Metro: ABI MFP Res Metro</t>
  </si>
  <si>
    <t>Northeast: ABI MFP Res Northeast</t>
  </si>
  <si>
    <t>Southeast: ABI MFP Res Southeast</t>
  </si>
  <si>
    <t>Central West: ABI MFP Res Central West</t>
  </si>
  <si>
    <t>Northeast: Central Middlesex</t>
  </si>
  <si>
    <t>Northeast: Lowell</t>
  </si>
  <si>
    <t>Northeast: Metro North</t>
  </si>
  <si>
    <t>Northeast: Merrimack Valley</t>
  </si>
  <si>
    <t>Northeast: North Shore</t>
  </si>
  <si>
    <t>Southeast: Brockton</t>
  </si>
  <si>
    <t>Southeast: Cape Cod &amp; Islands</t>
  </si>
  <si>
    <t>Southeast: Fall River</t>
  </si>
  <si>
    <t>Southeast: New Bedford</t>
  </si>
  <si>
    <t>Southeast: Plymouth</t>
  </si>
  <si>
    <t>Southeast: South Coastal</t>
  </si>
  <si>
    <t>Southeast: Taunton/Attleboro</t>
  </si>
  <si>
    <t>Addr. Line 1</t>
  </si>
  <si>
    <t>Site Types</t>
  </si>
  <si>
    <t>1 unit building</t>
  </si>
  <si>
    <t>2-4 unit building</t>
  </si>
  <si>
    <t>5 or more unit building</t>
  </si>
  <si>
    <t>Ownership</t>
  </si>
  <si>
    <t>Own</t>
  </si>
  <si>
    <t>Lease</t>
  </si>
  <si>
    <t>Capital Lease</t>
  </si>
  <si>
    <t>SNAP (Food Stamps)</t>
  </si>
  <si>
    <t>Site 10</t>
  </si>
  <si>
    <t>Site 11</t>
  </si>
  <si>
    <t>Site 01</t>
  </si>
  <si>
    <t>Site 02</t>
  </si>
  <si>
    <t>Site 03</t>
  </si>
  <si>
    <t>Site 04</t>
  </si>
  <si>
    <t>Site 05</t>
  </si>
  <si>
    <t>Site 06</t>
  </si>
  <si>
    <t>Site 07</t>
  </si>
  <si>
    <t>Site 08</t>
  </si>
  <si>
    <t>Site 09</t>
  </si>
  <si>
    <t>Site 12</t>
  </si>
  <si>
    <t>Site 13</t>
  </si>
  <si>
    <t>Site 14</t>
  </si>
  <si>
    <t>Site 15</t>
  </si>
  <si>
    <t>Site 16</t>
  </si>
  <si>
    <t>Site 17</t>
  </si>
  <si>
    <t>Site 18</t>
  </si>
  <si>
    <t>Site 19</t>
  </si>
  <si>
    <t>Site 20</t>
  </si>
  <si>
    <t>Site 21</t>
  </si>
  <si>
    <t>Site 22</t>
  </si>
  <si>
    <t>Site 23</t>
  </si>
  <si>
    <t>Site 24</t>
  </si>
  <si>
    <t>Site 25</t>
  </si>
  <si>
    <t>Site 26</t>
  </si>
  <si>
    <t>Site 27</t>
  </si>
  <si>
    <t>Site 28</t>
  </si>
  <si>
    <t>Site 29</t>
  </si>
  <si>
    <t>Site 30</t>
  </si>
  <si>
    <t>Site 31</t>
  </si>
  <si>
    <t>Site 32</t>
  </si>
  <si>
    <t>Site 33</t>
  </si>
  <si>
    <t>Site 34</t>
  </si>
  <si>
    <t>Site 35</t>
  </si>
  <si>
    <t>Site 36</t>
  </si>
  <si>
    <t>Site 37</t>
  </si>
  <si>
    <t>Site 38</t>
  </si>
  <si>
    <t>Site 39</t>
  </si>
  <si>
    <t>Site 40</t>
  </si>
  <si>
    <t>Site 41</t>
  </si>
  <si>
    <t>Site 42</t>
  </si>
  <si>
    <t>Site 43</t>
  </si>
  <si>
    <t>Site 44</t>
  </si>
  <si>
    <t>Site 45</t>
  </si>
  <si>
    <t>Site 46</t>
  </si>
  <si>
    <t>Site 47</t>
  </si>
  <si>
    <t>Site 48</t>
  </si>
  <si>
    <t>Site 49</t>
  </si>
  <si>
    <t>Site 50</t>
  </si>
  <si>
    <t>`</t>
  </si>
  <si>
    <t>luOtherPurchaser</t>
  </si>
  <si>
    <t>DMH</t>
  </si>
  <si>
    <t>MCB</t>
  </si>
  <si>
    <t>MRC</t>
  </si>
  <si>
    <t>-</t>
  </si>
  <si>
    <t>DDS</t>
  </si>
  <si>
    <t>Calculated Total Payment Level</t>
  </si>
  <si>
    <t>By signing the Service Summary Form, signatory for provider attests that the Occupancy Worksheet is a true and accurate representation of authorized costs incurred, and documentation of these expenses are available for review.  Revenue from any other sources are accurately itemized above, and will be used to offset the Department of Developmental Services obligation for services rendered to consumers residing at these sites.  Approved rates for occupancy under the provisions of 101 CMR 420.00, adjusted for offsets, are accepted as full payment for services rendered.</t>
  </si>
  <si>
    <t>UFR Line 13E - Facility &amp; Program Equipment Expenses</t>
  </si>
  <si>
    <t>UFR Line 14E - Facility &amp; Program Depreciation</t>
  </si>
  <si>
    <t>UFR Line 15E- Facility Operations Maintenance &amp; Furn</t>
  </si>
  <si>
    <t>General Information</t>
  </si>
  <si>
    <t>Totals</t>
  </si>
  <si>
    <t>Zip Code</t>
  </si>
  <si>
    <t>Expense and Rate Calculations</t>
  </si>
  <si>
    <r>
      <t>Monthly Billing Rate</t>
    </r>
    <r>
      <rPr>
        <b/>
        <sz val="10"/>
        <rFont val="Calibri"/>
        <family val="2"/>
        <scheme val="minor"/>
      </rPr>
      <t xml:space="preserve"> (net payment after offsets / 12)</t>
    </r>
  </si>
  <si>
    <t>Site01</t>
  </si>
  <si>
    <t>Site02</t>
  </si>
  <si>
    <t>Site03</t>
  </si>
  <si>
    <t>Site04</t>
  </si>
  <si>
    <t>Site05</t>
  </si>
  <si>
    <t>Site06</t>
  </si>
  <si>
    <t>Site07</t>
  </si>
  <si>
    <t>Site08</t>
  </si>
  <si>
    <t>Site09</t>
  </si>
  <si>
    <t>Site11</t>
  </si>
  <si>
    <t>Site12</t>
  </si>
  <si>
    <t>Site13</t>
  </si>
  <si>
    <t>Site14</t>
  </si>
  <si>
    <t>Site15</t>
  </si>
  <si>
    <t>Site16</t>
  </si>
  <si>
    <t>Site17</t>
  </si>
  <si>
    <t>Site18</t>
  </si>
  <si>
    <t>Site19</t>
  </si>
  <si>
    <t>Site20</t>
  </si>
  <si>
    <t>Site21</t>
  </si>
  <si>
    <t>Site22</t>
  </si>
  <si>
    <t>Site23</t>
  </si>
  <si>
    <t>Site24</t>
  </si>
  <si>
    <t>Site25</t>
  </si>
  <si>
    <t>Site26</t>
  </si>
  <si>
    <t>Site27</t>
  </si>
  <si>
    <t>Site28</t>
  </si>
  <si>
    <t>Site29</t>
  </si>
  <si>
    <t>Site30</t>
  </si>
  <si>
    <t>Site31</t>
  </si>
  <si>
    <t>Site32</t>
  </si>
  <si>
    <t>Site33</t>
  </si>
  <si>
    <t>Site34</t>
  </si>
  <si>
    <t>Site35</t>
  </si>
  <si>
    <t>Site36</t>
  </si>
  <si>
    <t>Site37</t>
  </si>
  <si>
    <t>Site38</t>
  </si>
  <si>
    <t>Site39</t>
  </si>
  <si>
    <t>Site40</t>
  </si>
  <si>
    <t>Site41</t>
  </si>
  <si>
    <t>Site42</t>
  </si>
  <si>
    <t>Site43</t>
  </si>
  <si>
    <t>Site44</t>
  </si>
  <si>
    <t>Site45</t>
  </si>
  <si>
    <t>Site46</t>
  </si>
  <si>
    <t>Site47</t>
  </si>
  <si>
    <t>Site48</t>
  </si>
  <si>
    <t>Site49</t>
  </si>
  <si>
    <t>Site50</t>
  </si>
  <si>
    <t>DocID</t>
  </si>
  <si>
    <t>CRS</t>
  </si>
  <si>
    <t>OtherOffice</t>
  </si>
  <si>
    <t>Office</t>
  </si>
  <si>
    <t>Site</t>
  </si>
  <si>
    <t>Site10</t>
  </si>
  <si>
    <t>TotalCap</t>
  </si>
  <si>
    <t>Total  Site Capacity regardless of purchaser</t>
  </si>
  <si>
    <t>TotalUFRExp</t>
  </si>
  <si>
    <t>TotalUFRAdj</t>
  </si>
  <si>
    <t>TotalNetPayment</t>
  </si>
  <si>
    <t>TotalOffsets</t>
  </si>
  <si>
    <t>TotalNetPaymentAfterOffsets</t>
  </si>
  <si>
    <t>TotalMonthlyBillingRate</t>
  </si>
  <si>
    <t>ICMSID</t>
  </si>
  <si>
    <t>Addr01</t>
  </si>
  <si>
    <t>Addr02</t>
  </si>
  <si>
    <t>City</t>
  </si>
  <si>
    <t>ZIP</t>
  </si>
  <si>
    <t>SiteType</t>
  </si>
  <si>
    <t>OwnLease</t>
  </si>
  <si>
    <t>13E</t>
  </si>
  <si>
    <t>14E</t>
  </si>
  <si>
    <t>15E</t>
  </si>
  <si>
    <t>16E</t>
  </si>
  <si>
    <t>24E</t>
  </si>
  <si>
    <t>13EAdj</t>
  </si>
  <si>
    <t>14EAdj</t>
  </si>
  <si>
    <t>15EAdj</t>
  </si>
  <si>
    <t>16EAdj</t>
  </si>
  <si>
    <t>24EAdj</t>
  </si>
  <si>
    <t>OffCFC</t>
  </si>
  <si>
    <t>OffSec8</t>
  </si>
  <si>
    <t>OffSNAP</t>
  </si>
  <si>
    <t>OffOther</t>
  </si>
  <si>
    <t>OtherPurch</t>
  </si>
  <si>
    <t>OtherPurchCap</t>
  </si>
  <si>
    <t>UFRYear</t>
  </si>
  <si>
    <t>luStateOffice</t>
  </si>
  <si>
    <t>Provider Contact for this form</t>
  </si>
  <si>
    <t>Contact Email</t>
  </si>
  <si>
    <t>Enter capacity purchased by other contract:  -&gt;</t>
  </si>
  <si>
    <t>1.</t>
  </si>
  <si>
    <t>2.</t>
  </si>
  <si>
    <t>Region  / Area / ABI office responsible for contract</t>
  </si>
  <si>
    <r>
      <rPr>
        <b/>
        <sz val="11"/>
        <color theme="1"/>
        <rFont val="Calibri"/>
        <family val="2"/>
        <scheme val="minor"/>
      </rPr>
      <t>Address Line 2</t>
    </r>
    <r>
      <rPr>
        <sz val="11"/>
        <color theme="1"/>
        <rFont val="Calibri"/>
        <family val="2"/>
        <scheme val="minor"/>
      </rPr>
      <t>:  Use as needed to help identify  sites, especially sites that share the same address.  Optional.</t>
    </r>
  </si>
  <si>
    <t>Other Purchaser</t>
  </si>
  <si>
    <t>3.</t>
  </si>
  <si>
    <t>4.</t>
  </si>
  <si>
    <t>2) Charges for care have no effect on Chapter 257 class rates.  Offsets are funds paid by third parties toward the cost of these sites.  By law, DDS legally pays only the net cost of services after third party payments are deducted from the total.</t>
  </si>
  <si>
    <t>5.</t>
  </si>
  <si>
    <t>Contact</t>
  </si>
  <si>
    <t>SIgDate</t>
  </si>
  <si>
    <t>Email</t>
  </si>
  <si>
    <t>Reported on UFR for Location: Default Year = 2013-&gt;</t>
  </si>
  <si>
    <t>6.</t>
  </si>
  <si>
    <t>N/A</t>
  </si>
  <si>
    <t>MaintAdj</t>
  </si>
  <si>
    <t>Maintenance Cost Adjustment</t>
  </si>
  <si>
    <t>Projected FY21 Payments from Other Sources for DDS Consumers (Offsets)</t>
  </si>
  <si>
    <t>ICMS Site ID</t>
  </si>
  <si>
    <r>
      <t xml:space="preserve">Addr. Line 2 </t>
    </r>
    <r>
      <rPr>
        <sz val="10"/>
        <color rgb="FF0070C0"/>
        <rFont val="Calibri"/>
        <family val="2"/>
        <scheme val="minor"/>
      </rPr>
      <t>(Use as needed to identify site)</t>
    </r>
  </si>
  <si>
    <t>Own / Lease / Capital Lease</t>
  </si>
  <si>
    <t>Pick other Purchaser from list</t>
  </si>
  <si>
    <t>Occupancy Contract #</t>
  </si>
  <si>
    <t>Enter "Other" Office Above</t>
  </si>
  <si>
    <t>OpDocID</t>
  </si>
  <si>
    <t>DTCurr</t>
  </si>
  <si>
    <t>Rate Range Index</t>
  </si>
  <si>
    <t>Monthly Rate</t>
  </si>
  <si>
    <r>
      <t>Daily Rate</t>
    </r>
    <r>
      <rPr>
        <sz val="10"/>
        <color rgb="FF00B0F0"/>
        <rFont val="Calibri"/>
        <family val="2"/>
        <scheme val="minor"/>
      </rPr>
      <t xml:space="preserve">  </t>
    </r>
    <r>
      <rPr>
        <sz val="10"/>
        <color rgb="FF0070C0"/>
        <rFont val="Calibri"/>
        <family val="2"/>
        <scheme val="minor"/>
      </rPr>
      <t>(3 decimal places shown to explain rate assignment)</t>
    </r>
  </si>
  <si>
    <t>RateCap</t>
  </si>
  <si>
    <t>RateCapIdx</t>
  </si>
  <si>
    <t>ClassRate</t>
  </si>
  <si>
    <t>ClassRateIDX</t>
  </si>
  <si>
    <t>Applicable Monthly Rate Cap  (Basis for Calc Total Payment when yellow)</t>
  </si>
  <si>
    <t>Calculated FY21 Daily Class Rate</t>
  </si>
  <si>
    <t>Date Completed</t>
  </si>
  <si>
    <r>
      <rPr>
        <b/>
        <sz val="11"/>
        <color theme="1"/>
        <rFont val="Calibri"/>
        <family val="2"/>
        <scheme val="minor"/>
      </rPr>
      <t>Own / Lease / Capital Lease:</t>
    </r>
    <r>
      <rPr>
        <sz val="11"/>
        <color theme="1"/>
        <rFont val="Calibri"/>
        <family val="2"/>
        <scheme val="minor"/>
      </rPr>
      <t xml:space="preserve">  Pick the item that best corresponds to the type of site ownership.</t>
    </r>
  </si>
  <si>
    <t xml:space="preserve">1)  According to 101 CMR 420,  FY13 UFR data is the basis for setting the occupancy rate bands for existing sites.  Your sites remain in the same bands as before, but per diem rates for these bands have been increased in FY17, FY19, and FY21.  </t>
  </si>
  <si>
    <r>
      <t xml:space="preserve">DDS requires an </t>
    </r>
    <r>
      <rPr>
        <b/>
        <sz val="11"/>
        <rFont val="Calibri"/>
        <family val="2"/>
        <scheme val="minor"/>
      </rPr>
      <t>electronic copy</t>
    </r>
    <r>
      <rPr>
        <sz val="11"/>
        <rFont val="Calibri"/>
        <family val="2"/>
        <scheme val="minor"/>
      </rPr>
      <t xml:space="preserve"> of this completed spreadsheet file, in its original Excel format.</t>
    </r>
  </si>
  <si>
    <r>
      <rPr>
        <b/>
        <sz val="11"/>
        <color theme="1"/>
        <rFont val="Calibri"/>
        <family val="2"/>
        <scheme val="minor"/>
      </rPr>
      <t>Printing</t>
    </r>
    <r>
      <rPr>
        <sz val="11"/>
        <color theme="1"/>
        <rFont val="Calibri"/>
        <family val="2"/>
        <scheme val="minor"/>
      </rPr>
      <t>:   The occupancy worksheet is set up to print in portrait mode, eight sites per page.  Don't print all the pages, since the great majority of contracts have 18 sites or fewer, and will fit on 1-3 pages. Up to 50 sites are supported.</t>
    </r>
  </si>
  <si>
    <r>
      <rPr>
        <b/>
        <sz val="11"/>
        <color theme="1"/>
        <rFont val="Calibri"/>
        <family val="2"/>
        <scheme val="minor"/>
      </rPr>
      <t>ICMS Site ID:</t>
    </r>
    <r>
      <rPr>
        <sz val="11"/>
        <color theme="1"/>
        <rFont val="Calibri"/>
        <family val="2"/>
        <scheme val="minor"/>
      </rPr>
      <t xml:space="preserve"> Please enter the site ID as it is listed in your ICMS site detail report. </t>
    </r>
  </si>
  <si>
    <r>
      <rPr>
        <b/>
        <sz val="11"/>
        <color theme="1"/>
        <rFont val="Calibri"/>
        <family val="2"/>
        <scheme val="minor"/>
      </rPr>
      <t>Data Integrity:</t>
    </r>
    <r>
      <rPr>
        <sz val="11"/>
        <color theme="1"/>
        <rFont val="Calibri"/>
        <family val="2"/>
        <scheme val="minor"/>
      </rPr>
      <t xml:space="preserve"> Some cells contain logic to prevent common errors or omissions. Cells where data entry is expected are filled with light pink.  You can leave numeric cells without a value blank, but the pink will go away if you insert a zero.  </t>
    </r>
  </si>
  <si>
    <t>VC</t>
  </si>
  <si>
    <t>Vendor Code</t>
  </si>
  <si>
    <t>Reminders:</t>
  </si>
  <si>
    <t>Remember, you MUST submit an occupancy worksheet each year for each occupancy contract, INCLUDING those with net excess offsets.</t>
  </si>
  <si>
    <t xml:space="preserve">Break --&gt;  </t>
  </si>
  <si>
    <r>
      <rPr>
        <b/>
        <sz val="11"/>
        <color theme="1"/>
        <rFont val="Calibri"/>
        <family val="2"/>
        <scheme val="minor"/>
      </rPr>
      <t xml:space="preserve">Other Purchaser: </t>
    </r>
    <r>
      <rPr>
        <sz val="11"/>
        <color theme="1"/>
        <rFont val="Calibri"/>
        <family val="2"/>
        <scheme val="minor"/>
      </rPr>
      <t xml:space="preserve"> Is any part of the capacity of this site purchased by another party or under another contract?  DDS is included as a choice because some sites are purchased under more than one DDS contract, such as ID or ABI.</t>
    </r>
  </si>
  <si>
    <r>
      <rPr>
        <b/>
        <sz val="11"/>
        <color theme="1"/>
        <rFont val="Calibri"/>
        <family val="2"/>
        <scheme val="minor"/>
      </rPr>
      <t>Occupancy Contract #:</t>
    </r>
    <r>
      <rPr>
        <sz val="11"/>
        <color theme="1"/>
        <rFont val="Calibri"/>
        <family val="2"/>
        <scheme val="minor"/>
      </rPr>
      <t xml:space="preserve">  Please enter the full 20-Character version of the 3753 or 3713 occupancy contract Document ID.  If the 9th character is not an "L" you probably are trying to enter an operational contract or an old DocID that pre-dates Chapter 257. </t>
    </r>
  </si>
  <si>
    <t>Please send one copy of the completed spreadsheet to the designated regional contract manager, and another copy to Cesar.A.Barreto-Gonzalez@mass.gov</t>
  </si>
  <si>
    <r>
      <rPr>
        <b/>
        <sz val="11"/>
        <color theme="1"/>
        <rFont val="Calibri"/>
        <family val="2"/>
        <scheme val="minor"/>
      </rPr>
      <t>Primary DDS Operational Contract #:</t>
    </r>
    <r>
      <rPr>
        <sz val="11"/>
        <color theme="1"/>
        <rFont val="Calibri"/>
        <family val="2"/>
        <scheme val="minor"/>
      </rPr>
      <t xml:space="preserve"> Please enter or correct the full 20-Character version of the primary 3153 or 3751 operational ALTR contract.  The 9th character should be an "R".  If more than one operational contract is associated with this occupancy contract, enter the one that is associated with most of the sites in this spreadsheet.</t>
    </r>
  </si>
  <si>
    <t>Occupancy Worksheet Instructions</t>
  </si>
  <si>
    <t>Do not delete any named cells below. (important Code)</t>
  </si>
  <si>
    <t>Cesar.A.Barreto-Gonzalez@mass.gov</t>
  </si>
  <si>
    <t>Please send one copy of the completed spreadsheet to the designated regional contract manager, and another copy to:</t>
  </si>
  <si>
    <t xml:space="preserve">You MUST submit an occupancy worksheet for each occupancy contract, including ABI contracts and contracts with Net Excess Offsets (see #6, below) </t>
  </si>
  <si>
    <r>
      <rPr>
        <b/>
        <sz val="11"/>
        <color theme="1"/>
        <rFont val="Calibri"/>
        <family val="2"/>
        <scheme val="minor"/>
      </rPr>
      <t>Region / Area / ABI Office responsible for contract</t>
    </r>
    <r>
      <rPr>
        <sz val="11"/>
        <color theme="1"/>
        <rFont val="Calibri"/>
        <family val="2"/>
        <scheme val="minor"/>
      </rPr>
      <t>:  Make the best choice you can from the dropdown list. If you don’t think that any of the choices fit, select "other" and enter a description in the box that appears.</t>
    </r>
  </si>
  <si>
    <t>Why enter data from the old FY13 UFR, but then itemize projected charges for care for FY21?</t>
  </si>
  <si>
    <t>How come the "Net Payment after DDS Offsets" changed to "Net Excess Offsets?" It contains a negative value, and I get no billing rate?</t>
  </si>
  <si>
    <t>Your DDS offsets are greater than net payment level for the site because third parties contribute more than than the reimbursable occupancy cost of the  site.  Often this happens to contracts with older sites with very low expenses. This value should be included in the operational services contract as an excess occupancy offset.</t>
  </si>
  <si>
    <t>SitePaymentTotal</t>
  </si>
  <si>
    <t>SIteNetPayment</t>
  </si>
  <si>
    <t>DDS ABI</t>
  </si>
  <si>
    <t>Maintenance Adjustment</t>
  </si>
  <si>
    <t>17110310L002DDS3713M</t>
  </si>
  <si>
    <t>17110310L004DDS3713M</t>
  </si>
  <si>
    <t>17110310L006DDS3713M</t>
  </si>
  <si>
    <t>INTF1910L009DDS3713M</t>
  </si>
  <si>
    <t>17110310L011DDS3713M</t>
  </si>
  <si>
    <t>18110310L013DDS3713M</t>
  </si>
  <si>
    <t>14111011L302DDS3753M</t>
  </si>
  <si>
    <t>14111011L335DDS3753M</t>
  </si>
  <si>
    <t>14111011L360DDS3753M</t>
  </si>
  <si>
    <t>14111011L382DDS3753M</t>
  </si>
  <si>
    <t>14112012L308DDS3753M</t>
  </si>
  <si>
    <t>17112012L324DDS3753M</t>
  </si>
  <si>
    <t>17112012L332DDS3753M</t>
  </si>
  <si>
    <t>INTF2012L340DDS3753M</t>
  </si>
  <si>
    <t>14112012L346DDS3753M</t>
  </si>
  <si>
    <t>14112012L350DDS3753M</t>
  </si>
  <si>
    <t>14114014L001DDS3753M</t>
  </si>
  <si>
    <t>14114014L306DDS3753M</t>
  </si>
  <si>
    <t>INTF2014L309DDS3753M</t>
  </si>
  <si>
    <t>14114014L315DDS3753M</t>
  </si>
  <si>
    <t>14114014L326DDS3753M</t>
  </si>
  <si>
    <t>14114014L327DDS3753M</t>
  </si>
  <si>
    <t>14114014L396DDS3753M</t>
  </si>
  <si>
    <t>17114014L456DDS3753M</t>
  </si>
  <si>
    <t>14115015L326DDS3753M</t>
  </si>
  <si>
    <t>14115015L335DDS3753M</t>
  </si>
  <si>
    <t>INTF1915L354DDS3753M</t>
  </si>
  <si>
    <t>14115015L386DDS3753M</t>
  </si>
  <si>
    <t>14115015L395DDS3753M</t>
  </si>
  <si>
    <t>14115015L397DDS3753M</t>
  </si>
  <si>
    <t>14117021L303DDS3753M</t>
  </si>
  <si>
    <t>14117021L305DDS3753M</t>
  </si>
  <si>
    <t>14117021L307DDS3753M</t>
  </si>
  <si>
    <t>14117021L312DDS3753M</t>
  </si>
  <si>
    <t>14117021L313DDS3753M</t>
  </si>
  <si>
    <t>16117021L316DDS3753M</t>
  </si>
  <si>
    <t>17117021L317DDS3753M</t>
  </si>
  <si>
    <t>14117021L340DDS3753M</t>
  </si>
  <si>
    <t>14117021L361DDS3753M</t>
  </si>
  <si>
    <t>14117021L386DDS3753M</t>
  </si>
  <si>
    <t>INTF1921L419DDS3753M</t>
  </si>
  <si>
    <t>INTF1921L484DDS3753M</t>
  </si>
  <si>
    <t>14118022L301DDS3753M</t>
  </si>
  <si>
    <t>INTF2022L306DDS3753M</t>
  </si>
  <si>
    <t>14118022L310DDS3753M</t>
  </si>
  <si>
    <t>17118022L312DDS3753M</t>
  </si>
  <si>
    <t>14118022L316DDS3753M</t>
  </si>
  <si>
    <t>14118022L317DDS3753M</t>
  </si>
  <si>
    <t>14118022L322DDS3753M</t>
  </si>
  <si>
    <t>14118022L323DDS3753M</t>
  </si>
  <si>
    <t>14118022L373DDS3753M</t>
  </si>
  <si>
    <t>14118022L375DDS3753M</t>
  </si>
  <si>
    <t>18118022L452DDS3753M</t>
  </si>
  <si>
    <t>INTF1924L300DDS3753M</t>
  </si>
  <si>
    <t>INTF1924L305DDS3753M</t>
  </si>
  <si>
    <t>14119024L310DDS3753M</t>
  </si>
  <si>
    <t>14119024L317DDS3753M</t>
  </si>
  <si>
    <t>14119024L322DDS3753M</t>
  </si>
  <si>
    <t>14119024L337DDS3753M</t>
  </si>
  <si>
    <t>14119024L345DDS3753M</t>
  </si>
  <si>
    <t>14119024L361DDS3753M</t>
  </si>
  <si>
    <t>INTF1924L364DDS3753M</t>
  </si>
  <si>
    <t>17119024L365DDS3753M</t>
  </si>
  <si>
    <t>14119024L381DDS3753M</t>
  </si>
  <si>
    <t>14119024L383DDS3753M</t>
  </si>
  <si>
    <t>14119024L396DDS3753M</t>
  </si>
  <si>
    <t>17119024L517DDS3753M</t>
  </si>
  <si>
    <t>17330130L030DDS3713M</t>
  </si>
  <si>
    <t>17330130L037DDS3713M</t>
  </si>
  <si>
    <t>INTF1930L044DDS3713M</t>
  </si>
  <si>
    <t>14331031L321DDS3753M</t>
  </si>
  <si>
    <t>14331031L333DDS3753M</t>
  </si>
  <si>
    <t>14331031L361DDS3753M</t>
  </si>
  <si>
    <t>15331031L379DDS3753M</t>
  </si>
  <si>
    <t>INTF2131L425DDS3753M</t>
  </si>
  <si>
    <t>14332032L301DDS3753M</t>
  </si>
  <si>
    <t>14332032L303DDS3753M</t>
  </si>
  <si>
    <t>14332032L321DDS3753M</t>
  </si>
  <si>
    <t>14332032L323DDS3753M</t>
  </si>
  <si>
    <t>14332032L334DDS3753M</t>
  </si>
  <si>
    <t>14332032L356DDS3753M</t>
  </si>
  <si>
    <t>14332032L362DDS3753M</t>
  </si>
  <si>
    <t>14332032L425DDS3753M</t>
  </si>
  <si>
    <t>14332032L467DDS3753M</t>
  </si>
  <si>
    <t>18332032L630DDS3753M</t>
  </si>
  <si>
    <t>14334034L308DDS3753M</t>
  </si>
  <si>
    <t>14334034L316DDS3753M</t>
  </si>
  <si>
    <t>14334034L327DDS3753M</t>
  </si>
  <si>
    <t>14334034L360DDS3753M</t>
  </si>
  <si>
    <t>14334034L362DDS3753M</t>
  </si>
  <si>
    <t>14334034L375DDS3753M</t>
  </si>
  <si>
    <t>14334034L384DDS3753M</t>
  </si>
  <si>
    <t>14334034L396DDS3753M</t>
  </si>
  <si>
    <t>15334034L404DDS3753M</t>
  </si>
  <si>
    <t>INTF2034L454DDS3753M</t>
  </si>
  <si>
    <t>14335035L312DDS3753M</t>
  </si>
  <si>
    <t>14335035L313DDS3753M</t>
  </si>
  <si>
    <t>14335035L323DDS3753M</t>
  </si>
  <si>
    <t>15335035L340DDS3753M</t>
  </si>
  <si>
    <t>14335035L362DDS3753M</t>
  </si>
  <si>
    <t>14335035L377DDS3753M</t>
  </si>
  <si>
    <t>14335035L382DDS3753M</t>
  </si>
  <si>
    <t>INTF1935L433DDS3753M</t>
  </si>
  <si>
    <t>INTF2035L447DDS3753M</t>
  </si>
  <si>
    <t>14338038L302DDS3753M</t>
  </si>
  <si>
    <t>14338038L304DDS3753M</t>
  </si>
  <si>
    <t>14338038L307DDS3753M</t>
  </si>
  <si>
    <t>14338038L328DDS3753M</t>
  </si>
  <si>
    <t>14338038L340DDS3753M</t>
  </si>
  <si>
    <t>14338038R318DDS3153D</t>
  </si>
  <si>
    <t>17550150L700DDS3713M</t>
  </si>
  <si>
    <t>17550150L708DDS3713M</t>
  </si>
  <si>
    <t>17550150L709DDS3713M</t>
  </si>
  <si>
    <t>17550150L710DDS3713M</t>
  </si>
  <si>
    <t>14552052L100DDS3753M</t>
  </si>
  <si>
    <t>14552052L101DDS3753M</t>
  </si>
  <si>
    <t>14552052L105DDS3753M</t>
  </si>
  <si>
    <t>14552052L108DDS3753M</t>
  </si>
  <si>
    <t>17552052L111DDS3753M</t>
  </si>
  <si>
    <t>INTF1952L112DDS3753M</t>
  </si>
  <si>
    <t>14554054L101DDS3753M</t>
  </si>
  <si>
    <t>14554054L102DDS3753M</t>
  </si>
  <si>
    <t>14554054L103DDS3753M</t>
  </si>
  <si>
    <t>14554054L105DDS3753M</t>
  </si>
  <si>
    <t>14554054L106DDS3753M</t>
  </si>
  <si>
    <t>14554054L107DDS3753M</t>
  </si>
  <si>
    <t>14554054L108DDS3753M</t>
  </si>
  <si>
    <t>14554054L109DDS3753M</t>
  </si>
  <si>
    <t>15554054L110DDS3753M</t>
  </si>
  <si>
    <t>14554054L111DDS3753M</t>
  </si>
  <si>
    <t>14554054L112DDS3753M</t>
  </si>
  <si>
    <t>14554054L113DDS3753M</t>
  </si>
  <si>
    <t>14555055L102DDS3753M</t>
  </si>
  <si>
    <t>14555055L103DDS3753M</t>
  </si>
  <si>
    <t>14555055L104DDS3753M</t>
  </si>
  <si>
    <t>14555055L105DDS3753M</t>
  </si>
  <si>
    <t>15555055L107DDS3753M</t>
  </si>
  <si>
    <t>14556056L101DDS3753M</t>
  </si>
  <si>
    <t>14556056L103DDS3753M</t>
  </si>
  <si>
    <t>14556056L104DDS3753M</t>
  </si>
  <si>
    <t>14556056L105DDS3753M</t>
  </si>
  <si>
    <t>14557057L100DDS3753M</t>
  </si>
  <si>
    <t>14557057L103DDS3753M</t>
  </si>
  <si>
    <t>14557057L104DDS3753M</t>
  </si>
  <si>
    <t>14557057L106DDS3753M</t>
  </si>
  <si>
    <t>14557057L107DDS3753M</t>
  </si>
  <si>
    <t>17557057L112DDS3753M</t>
  </si>
  <si>
    <t>INTF2057L116DDS3753D</t>
  </si>
  <si>
    <t>INTF1957L118DDS3753M</t>
  </si>
  <si>
    <t>14558058L100DDS3753M</t>
  </si>
  <si>
    <t>14558058L101DDS3753M</t>
  </si>
  <si>
    <t>14558058L102DDS3753M</t>
  </si>
  <si>
    <t>14558058L104DDS3753M</t>
  </si>
  <si>
    <t>14558058L106DDS3753M</t>
  </si>
  <si>
    <t>14558058L107DDS3753M</t>
  </si>
  <si>
    <t>16558058L112DDS3753M</t>
  </si>
  <si>
    <t>14559059L102DDS3753M</t>
  </si>
  <si>
    <t>14559059L103DDS3753M</t>
  </si>
  <si>
    <t>14559059L106DDS3753M</t>
  </si>
  <si>
    <t>14559059L108DDS3753M</t>
  </si>
  <si>
    <t>14559059L109DDS3753M</t>
  </si>
  <si>
    <t>16559059L112DDS3753M</t>
  </si>
  <si>
    <t>INTF1959L216DDS3753M</t>
  </si>
  <si>
    <t>17660160L111DDS3713M</t>
  </si>
  <si>
    <t>17660160L114DDS3713M</t>
  </si>
  <si>
    <t>17660160L117DDS3713M</t>
  </si>
  <si>
    <t>14661061L201DDS3753M</t>
  </si>
  <si>
    <t>14661061L204DDS3753M</t>
  </si>
  <si>
    <t>14661061L205DDS3753M</t>
  </si>
  <si>
    <t>14661061L209DDS3753M</t>
  </si>
  <si>
    <t>16661061L212DDS3753M</t>
  </si>
  <si>
    <t>14662062L221DDS3753M</t>
  </si>
  <si>
    <t>14662062L222DDS3753M</t>
  </si>
  <si>
    <t>14662062L229DDS3753M</t>
  </si>
  <si>
    <t>14662062L235DDS3753M</t>
  </si>
  <si>
    <t>14662062L236DDS3753M</t>
  </si>
  <si>
    <t>14662062L237DDS3753M</t>
  </si>
  <si>
    <t>14662062L240DDS3753M</t>
  </si>
  <si>
    <t>15662062L248DDS3753M</t>
  </si>
  <si>
    <t>15662062L282DDS3753M</t>
  </si>
  <si>
    <t>15662062L289DDS3753M</t>
  </si>
  <si>
    <t>17662062L333DDS3753M</t>
  </si>
  <si>
    <t>14666066L250DDS3753M</t>
  </si>
  <si>
    <t>14666066L251DDS3753M</t>
  </si>
  <si>
    <t>14666066L252DDS3753M</t>
  </si>
  <si>
    <t>14666066L253DDS3753M</t>
  </si>
  <si>
    <t>14666066L254DDS3753M</t>
  </si>
  <si>
    <t>14666066L256DDS3753M</t>
  </si>
  <si>
    <t>14666066L257DDS3753M</t>
  </si>
  <si>
    <t>14666066L258DDS3753M</t>
  </si>
  <si>
    <t>14666066L259DDS3753M</t>
  </si>
  <si>
    <t>14666066L261DDS3753M</t>
  </si>
  <si>
    <t>14666066L265DDS3753M</t>
  </si>
  <si>
    <t>15666066L266DDS3753M</t>
  </si>
  <si>
    <t>16667067L012DDS3753M</t>
  </si>
  <si>
    <t>14667067L270DDS3753M</t>
  </si>
  <si>
    <t>14667067L271DDS3753M</t>
  </si>
  <si>
    <t>14667067L272DDS3753M</t>
  </si>
  <si>
    <t>14667067L275DDS3753M</t>
  </si>
  <si>
    <t>14667067L276DDS3753M</t>
  </si>
  <si>
    <t>14667067L278DDS3753M</t>
  </si>
  <si>
    <t>14667067L279DDS3753M</t>
  </si>
  <si>
    <t>14667067L281DDS3753M</t>
  </si>
  <si>
    <t>14667067L282DDS3753M</t>
  </si>
  <si>
    <t>15667067L285DDS3753M</t>
  </si>
  <si>
    <t>18667067L293DDS3753M</t>
  </si>
  <si>
    <t>FY 2022 ALTR Occupancy Worksheet</t>
  </si>
  <si>
    <t>Site Building Type</t>
  </si>
  <si>
    <r>
      <t xml:space="preserve">Do not copy charges for care from a prior year's worksheet!  </t>
    </r>
    <r>
      <rPr>
        <b/>
        <sz val="11"/>
        <color theme="1"/>
        <rFont val="Calibri"/>
        <family val="2"/>
        <scheme val="minor"/>
      </rPr>
      <t>You must enter projected offsets for FY22.</t>
    </r>
  </si>
  <si>
    <r>
      <rPr>
        <b/>
        <sz val="11"/>
        <rFont val="Calibri"/>
        <family val="2"/>
        <scheme val="minor"/>
      </rPr>
      <t>Site Building Type:</t>
    </r>
    <r>
      <rPr>
        <sz val="11"/>
        <rFont val="Calibri"/>
        <family val="2"/>
        <scheme val="minor"/>
      </rPr>
      <t xml:space="preserve"> Select the Site Building Type from the drop down menu on line 13. “Unit” is a unit of housing, not a bedroom. If the site is a “2-4 unit building” or a “5 or more unit building”, an apartment or building number is necessary.</t>
    </r>
  </si>
  <si>
    <t>7.</t>
  </si>
  <si>
    <t>In the case a new site is added to the contract:</t>
  </si>
  <si>
    <t>The data entry items below do not affect the occupancy rate computation.</t>
  </si>
  <si>
    <r>
      <rPr>
        <b/>
        <sz val="11"/>
        <color theme="1"/>
        <rFont val="Calibri"/>
        <family val="2"/>
        <scheme val="minor"/>
      </rPr>
      <t>ORA to UFR lines:</t>
    </r>
    <r>
      <rPr>
        <sz val="11"/>
        <color theme="1"/>
        <rFont val="Calibri"/>
        <family val="2"/>
        <scheme val="minor"/>
      </rPr>
      <t xml:space="preserve"> ORA lines and corresponding Occupancy Worksheet UFR lines: table noting UFR lines</t>
    </r>
  </si>
  <si>
    <r>
      <rPr>
        <b/>
        <sz val="11"/>
        <color theme="1"/>
        <rFont val="Calibri"/>
        <family val="2"/>
        <scheme val="minor"/>
      </rPr>
      <t>Rate Caps:</t>
    </r>
    <r>
      <rPr>
        <sz val="11"/>
        <color theme="1"/>
        <rFont val="Calibri"/>
        <family val="2"/>
        <scheme val="minor"/>
      </rPr>
      <t xml:space="preserve"> Line 34 of the worksheet. Newer sites are subject to regional, ABI, or other monthly Rate Caps that limit the maximum payment rate for a site. When a Rate Cap is invoked, select the Rate Cap amount from the dropdown. Rate Caps are clearly stated on the 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</si>
</sst>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mm/dd/yyyy"/>
    <numFmt numFmtId="168" formatCode="mm/dd/yy;@"/>
    <numFmt numFmtId="169" formatCode="_(&quot;$&quot;* ##,##0_);_(&quot;$&quot;* \(##,##0\);_(&quot;$&quot;* &quot;-&quot;???_);_(@_)"/>
    <numFmt numFmtId="170" formatCode="_(&quot;$&quot;* #,##0.000_);_(&quot;$&quot;* \(#,##0.000\);_(&quot;$&quot;* &quot;-&quot;???_);_(@_)"/>
    <numFmt numFmtId="171" formatCode="&quot;$&quot;#,##0.00;\(&quot;$&quot;#,##0.00\)"/>
  </numFmts>
  <fonts count="6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u/>
      <sz val="14"/>
      <name val="Calibri"/>
      <family val="2"/>
      <scheme val="minor"/>
    </font>
    <font>
      <b/>
      <sz val="8"/>
      <name val="Calibri"/>
      <family val="2"/>
      <scheme val="minor"/>
    </font>
    <font>
      <b/>
      <sz val="10"/>
      <name val="Calibri"/>
      <family val="2"/>
      <scheme val="minor"/>
    </font>
    <font>
      <b/>
      <u/>
      <sz val="10"/>
      <name val="Calibri"/>
      <family val="2"/>
      <scheme val="minor"/>
    </font>
    <font>
      <b/>
      <i/>
      <u/>
      <sz val="10"/>
      <name val="Calibri"/>
      <family val="2"/>
      <scheme val="minor"/>
    </font>
    <font>
      <b/>
      <sz val="11"/>
      <name val="Calibri"/>
      <family val="2"/>
      <scheme val="minor"/>
    </font>
    <font>
      <sz val="11"/>
      <name val="Calibri"/>
      <family val="2"/>
      <scheme val="minor"/>
    </font>
    <font>
      <b/>
      <sz val="14"/>
      <name val="Calibri"/>
      <family val="2"/>
      <scheme val="minor"/>
    </font>
    <font>
      <sz val="11"/>
      <color rgb="FF000000"/>
      <name val="Calibri"/>
      <family val="2"/>
      <scheme val="minor"/>
    </font>
    <font>
      <b/>
      <sz val="11"/>
      <color rgb="FF0070C0"/>
      <name val="Calibri"/>
      <family val="2"/>
      <scheme val="minor"/>
    </font>
    <font>
      <b/>
      <sz val="12"/>
      <name val="Calibri"/>
      <family val="2"/>
      <scheme val="minor"/>
    </font>
    <font>
      <sz val="8"/>
      <name val="Calibri"/>
      <family val="2"/>
      <scheme val="minor"/>
    </font>
    <font>
      <sz val="8"/>
      <color theme="1"/>
      <name val="Calibri"/>
      <family val="2"/>
      <scheme val="minor"/>
    </font>
    <font>
      <b/>
      <u/>
      <sz val="11"/>
      <name val="Calibri"/>
      <family val="2"/>
      <scheme val="minor"/>
    </font>
    <font>
      <sz val="10"/>
      <color theme="1"/>
      <name val="Calibri"/>
      <family val="2"/>
      <scheme val="minor"/>
    </font>
    <font>
      <b/>
      <i/>
      <sz val="11"/>
      <color rgb="FF000000"/>
      <name val="Calibri"/>
      <family val="2"/>
      <scheme val="minor"/>
    </font>
    <font>
      <b/>
      <sz val="11"/>
      <color rgb="FF00B0F0"/>
      <name val="Calibri"/>
      <family val="2"/>
      <scheme val="minor"/>
    </font>
    <font>
      <sz val="10"/>
      <color rgb="FF0070C0"/>
      <name val="Calibri"/>
      <family val="2"/>
      <scheme val="minor"/>
    </font>
    <font>
      <b/>
      <sz val="10"/>
      <color rgb="FF0070C0"/>
      <name val="Calibri"/>
      <family val="2"/>
      <scheme val="minor"/>
    </font>
    <font>
      <sz val="9"/>
      <name val="Calibri"/>
      <family val="2"/>
      <scheme val="minor"/>
    </font>
    <font>
      <sz val="9"/>
      <color theme="1"/>
      <name val="Calibri"/>
      <family val="2"/>
      <scheme val="minor"/>
    </font>
    <font>
      <b/>
      <sz val="14"/>
      <color theme="1"/>
      <name val="Calibri"/>
      <family val="2"/>
      <scheme val="minor"/>
    </font>
    <font>
      <sz val="10"/>
      <color rgb="FF00B0F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2"/>
      <color rgb="FFFF0000"/>
      <name val="Calibri"/>
      <family val="2"/>
      <scheme val="minor"/>
    </font>
    <font>
      <b/>
      <sz val="6"/>
      <color theme="0"/>
      <name val="Calibri"/>
      <family val="2"/>
      <scheme val="minor"/>
    </font>
    <font>
      <b/>
      <sz val="8"/>
      <color theme="1"/>
      <name val="Calibri"/>
      <family val="2"/>
      <scheme val="minor"/>
    </font>
    <font>
      <sz val="6"/>
      <color theme="1"/>
      <name val="Calibri"/>
      <family val="2"/>
      <scheme val="minor"/>
    </font>
    <font>
      <sz val="8"/>
      <color theme="4"/>
      <name val="Calibri"/>
      <family val="2"/>
      <scheme val="minor"/>
    </font>
    <font>
      <b/>
      <sz val="12"/>
      <color theme="1"/>
      <name val="Calibri"/>
      <family val="2"/>
      <scheme val="minor"/>
    </font>
    <font>
      <sz val="14"/>
      <color theme="1"/>
      <name val="Calibri"/>
      <family val="2"/>
      <scheme val="minor"/>
    </font>
    <font>
      <sz val="8"/>
      <color theme="1"/>
      <name val="CamingoCode"/>
      <family val="3"/>
    </font>
    <font>
      <b/>
      <sz val="14"/>
      <color theme="3"/>
      <name val="Calibri"/>
      <family val="2"/>
      <scheme val="minor"/>
    </font>
    <font>
      <u/>
      <sz val="11"/>
      <color theme="10"/>
      <name val="Calibri"/>
      <family val="2"/>
      <scheme val="minor"/>
    </font>
    <font>
      <b/>
      <sz val="12"/>
      <color theme="3"/>
      <name val="Calibri"/>
      <family val="2"/>
      <scheme val="minor"/>
    </font>
    <font>
      <sz val="12"/>
      <color theme="1"/>
      <name val="Calibri"/>
      <family val="2"/>
      <scheme val="minor"/>
    </font>
    <font>
      <sz val="6"/>
      <name val="Calibri"/>
      <family val="2"/>
      <scheme val="minor"/>
    </font>
    <font>
      <b/>
      <sz val="6"/>
      <name val="Calibri"/>
      <family val="2"/>
      <scheme val="minor"/>
    </font>
    <font>
      <b/>
      <strike/>
      <sz val="10"/>
      <color rgb="FF0070C0"/>
      <name val="Aharoni"/>
      <charset val="177"/>
    </font>
    <font>
      <sz val="8"/>
      <color rgb="FFFF0000"/>
      <name val="Calibri"/>
      <family val="2"/>
      <scheme val="minor"/>
    </font>
    <font>
      <sz val="10"/>
      <color indexed="8"/>
      <name val="Calibri"/>
      <family val="2"/>
    </font>
    <font>
      <sz val="10"/>
      <color indexed="8"/>
      <name val="Arial"/>
      <family val="2"/>
    </font>
    <font>
      <b/>
      <sz val="10"/>
      <color theme="1"/>
      <name val="Calibri"/>
      <family val="2"/>
      <scheme val="minor"/>
    </font>
    <font>
      <b/>
      <sz val="8"/>
      <color rgb="FFFF0000"/>
      <name val="Calibri"/>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rgb="FFFFFF99"/>
        <bgColor indexed="0"/>
      </patternFill>
    </fill>
    <fill>
      <patternFill patternType="solid">
        <fgColor theme="3" tint="0.79998168889431442"/>
        <bgColor indexed="64"/>
      </patternFill>
    </fill>
  </fills>
  <borders count="7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hair">
        <color theme="1"/>
      </left>
      <right style="hair">
        <color theme="1"/>
      </right>
      <top style="hair">
        <color theme="1"/>
      </top>
      <bottom style="thin">
        <color theme="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theme="3"/>
      </bottom>
      <diagonal/>
    </border>
    <border>
      <left style="hair">
        <color auto="1"/>
      </left>
      <right style="hair">
        <color theme="1"/>
      </right>
      <top style="thin">
        <color auto="1"/>
      </top>
      <bottom style="hair">
        <color auto="1"/>
      </bottom>
      <diagonal/>
    </border>
    <border>
      <left style="hair">
        <color auto="1"/>
      </left>
      <right style="hair">
        <color theme="1"/>
      </right>
      <top style="hair">
        <color auto="1"/>
      </top>
      <bottom style="hair">
        <color auto="1"/>
      </bottom>
      <diagonal/>
    </border>
    <border>
      <left style="hair">
        <color auto="1"/>
      </left>
      <right style="hair">
        <color theme="1"/>
      </right>
      <top style="hair">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s>
  <cellStyleXfs count="49">
    <xf numFmtId="0" fontId="0"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8" fillId="0" borderId="0" applyNumberFormat="0" applyFill="0" applyBorder="0" applyAlignment="0" applyProtection="0"/>
    <xf numFmtId="0" fontId="29" fillId="0" borderId="33" applyNumberFormat="0" applyFill="0" applyAlignment="0" applyProtection="0"/>
    <xf numFmtId="0" fontId="30" fillId="0" borderId="34" applyNumberFormat="0" applyFill="0" applyAlignment="0" applyProtection="0"/>
    <xf numFmtId="0" fontId="31" fillId="0" borderId="35"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36" applyNumberFormat="0" applyAlignment="0" applyProtection="0"/>
    <xf numFmtId="0" fontId="36" fillId="7" borderId="37" applyNumberFormat="0" applyAlignment="0" applyProtection="0"/>
    <xf numFmtId="0" fontId="37" fillId="7" borderId="36" applyNumberFormat="0" applyAlignment="0" applyProtection="0"/>
    <xf numFmtId="0" fontId="38" fillId="0" borderId="38" applyNumberFormat="0" applyFill="0" applyAlignment="0" applyProtection="0"/>
    <xf numFmtId="0" fontId="39" fillId="8" borderId="39" applyNumberFormat="0" applyAlignment="0" applyProtection="0"/>
    <xf numFmtId="0" fontId="40" fillId="0" borderId="0" applyNumberFormat="0" applyFill="0" applyBorder="0" applyAlignment="0" applyProtection="0"/>
    <xf numFmtId="0" fontId="1" fillId="9" borderId="40" applyNumberFormat="0" applyFont="0" applyAlignment="0" applyProtection="0"/>
    <xf numFmtId="0" fontId="41" fillId="0" borderId="0" applyNumberFormat="0" applyFill="0" applyBorder="0" applyAlignment="0" applyProtection="0"/>
    <xf numFmtId="0" fontId="2" fillId="0" borderId="41" applyNumberFormat="0" applyFill="0" applyAlignment="0" applyProtection="0"/>
    <xf numFmtId="0" fontId="4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2" fillId="33" borderId="0" applyNumberFormat="0" applyBorder="0" applyAlignment="0" applyProtection="0"/>
    <xf numFmtId="0" fontId="52" fillId="0" borderId="0" applyNumberFormat="0" applyFill="0" applyBorder="0" applyAlignment="0" applyProtection="0"/>
    <xf numFmtId="0" fontId="60" fillId="0" borderId="0"/>
  </cellStyleXfs>
  <cellXfs count="28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vertical="top"/>
    </xf>
    <xf numFmtId="0" fontId="17" fillId="0" borderId="0" xfId="0" applyFont="1"/>
    <xf numFmtId="164" fontId="4" fillId="0" borderId="0" xfId="1" applyNumberFormat="1" applyFont="1" applyProtection="1"/>
    <xf numFmtId="0" fontId="4" fillId="0" borderId="0" xfId="1" applyFont="1" applyProtection="1"/>
    <xf numFmtId="0" fontId="1" fillId="0" borderId="0" xfId="0" applyFont="1" applyProtection="1"/>
    <xf numFmtId="0" fontId="4" fillId="0" borderId="0" xfId="1" applyFont="1" applyAlignment="1" applyProtection="1">
      <alignment vertical="top" wrapText="1"/>
    </xf>
    <xf numFmtId="0" fontId="7" fillId="0" borderId="0" xfId="1" applyFont="1" applyProtection="1"/>
    <xf numFmtId="0" fontId="8" fillId="0" borderId="0" xfId="1" applyFont="1" applyBorder="1" applyAlignment="1" applyProtection="1">
      <alignment horizontal="left"/>
    </xf>
    <xf numFmtId="0" fontId="4" fillId="0" borderId="1" xfId="1" applyFont="1" applyFill="1" applyBorder="1" applyAlignment="1" applyProtection="1">
      <alignment horizontal="left" indent="1"/>
    </xf>
    <xf numFmtId="0" fontId="7" fillId="0" borderId="1" xfId="1" applyFont="1" applyFill="1" applyBorder="1" applyAlignment="1" applyProtection="1">
      <alignment horizontal="left" indent="1"/>
    </xf>
    <xf numFmtId="0" fontId="4" fillId="0" borderId="1" xfId="1" applyFont="1" applyFill="1" applyBorder="1" applyAlignment="1" applyProtection="1">
      <alignment horizontal="left" wrapText="1" indent="1"/>
    </xf>
    <xf numFmtId="0" fontId="1" fillId="0" borderId="0" xfId="0" applyFont="1" applyFill="1" applyProtection="1"/>
    <xf numFmtId="0" fontId="7" fillId="0" borderId="0" xfId="1" applyFont="1" applyFill="1" applyBorder="1" applyAlignment="1" applyProtection="1">
      <alignment horizontal="left"/>
    </xf>
    <xf numFmtId="0" fontId="4" fillId="0" borderId="15" xfId="1" applyFont="1" applyFill="1" applyBorder="1" applyAlignment="1" applyProtection="1">
      <alignment horizontal="left" indent="1"/>
    </xf>
    <xf numFmtId="0" fontId="4" fillId="0" borderId="12" xfId="1" applyFont="1" applyFill="1" applyBorder="1" applyAlignment="1" applyProtection="1">
      <alignment horizontal="left" indent="1"/>
    </xf>
    <xf numFmtId="0" fontId="7" fillId="0" borderId="18" xfId="1" applyFont="1" applyFill="1" applyBorder="1" applyAlignment="1" applyProtection="1">
      <alignment horizontal="left" indent="1"/>
    </xf>
    <xf numFmtId="0" fontId="7" fillId="0" borderId="17" xfId="1" applyFont="1" applyFill="1" applyBorder="1" applyAlignment="1" applyProtection="1">
      <alignment horizontal="center"/>
    </xf>
    <xf numFmtId="0" fontId="7" fillId="0" borderId="0" xfId="1" applyFont="1" applyFill="1" applyProtection="1"/>
    <xf numFmtId="0" fontId="7" fillId="0" borderId="4" xfId="1" applyFont="1" applyFill="1" applyBorder="1" applyProtection="1"/>
    <xf numFmtId="0" fontId="10" fillId="0" borderId="10" xfId="1" applyFont="1" applyFill="1" applyBorder="1" applyProtection="1"/>
    <xf numFmtId="0" fontId="10" fillId="0" borderId="1" xfId="1" applyFont="1" applyFill="1" applyBorder="1" applyProtection="1"/>
    <xf numFmtId="0" fontId="10" fillId="0" borderId="7" xfId="1" applyFont="1" applyFill="1" applyBorder="1" applyProtection="1"/>
    <xf numFmtId="0" fontId="4" fillId="0" borderId="18" xfId="1" applyFont="1" applyFill="1" applyBorder="1" applyAlignment="1" applyProtection="1">
      <alignment horizontal="left" indent="1"/>
    </xf>
    <xf numFmtId="49" fontId="17" fillId="0" borderId="0" xfId="0" applyNumberFormat="1" applyFont="1"/>
    <xf numFmtId="168" fontId="17" fillId="0" borderId="0" xfId="0" applyNumberFormat="1" applyFont="1" applyAlignment="1">
      <alignment horizontal="center"/>
    </xf>
    <xf numFmtId="40" fontId="17" fillId="0" borderId="0" xfId="0" applyNumberFormat="1" applyFont="1"/>
    <xf numFmtId="49" fontId="17" fillId="0" borderId="0" xfId="0" applyNumberFormat="1" applyFont="1" applyAlignment="1">
      <alignment horizontal="center"/>
    </xf>
    <xf numFmtId="49" fontId="17" fillId="0" borderId="20" xfId="0" applyNumberFormat="1" applyFont="1" applyBorder="1" applyAlignment="1">
      <alignment horizontal="center"/>
    </xf>
    <xf numFmtId="49" fontId="17" fillId="0" borderId="22" xfId="0" applyNumberFormat="1" applyFont="1" applyBorder="1"/>
    <xf numFmtId="49" fontId="17" fillId="0" borderId="22" xfId="0" applyNumberFormat="1" applyFont="1" applyBorder="1" applyAlignment="1">
      <alignment horizontal="center"/>
    </xf>
    <xf numFmtId="40" fontId="17" fillId="0" borderId="22" xfId="0" applyNumberFormat="1" applyFont="1" applyBorder="1"/>
    <xf numFmtId="0" fontId="17" fillId="0" borderId="22" xfId="0" applyNumberFormat="1" applyFont="1" applyBorder="1"/>
    <xf numFmtId="49" fontId="17" fillId="0" borderId="24" xfId="0" applyNumberFormat="1" applyFont="1" applyBorder="1"/>
    <xf numFmtId="49" fontId="17" fillId="0" borderId="24" xfId="0" applyNumberFormat="1" applyFont="1" applyBorder="1" applyAlignment="1">
      <alignment horizontal="center"/>
    </xf>
    <xf numFmtId="40" fontId="17" fillId="0" borderId="24" xfId="0" applyNumberFormat="1" applyFont="1" applyBorder="1"/>
    <xf numFmtId="0" fontId="17" fillId="0" borderId="24" xfId="0" applyNumberFormat="1" applyFont="1" applyBorder="1"/>
    <xf numFmtId="0" fontId="17" fillId="0" borderId="0" xfId="0" applyFont="1" applyAlignment="1">
      <alignment horizontal="center"/>
    </xf>
    <xf numFmtId="0" fontId="19" fillId="0" borderId="0" xfId="0" applyFont="1"/>
    <xf numFmtId="40" fontId="17" fillId="0" borderId="0" xfId="0" applyNumberFormat="1" applyFont="1" applyAlignment="1">
      <alignment horizontal="center"/>
    </xf>
    <xf numFmtId="0" fontId="11" fillId="0" borderId="0" xfId="1" applyFont="1" applyAlignment="1" applyProtection="1">
      <alignment vertical="top" wrapText="1"/>
    </xf>
    <xf numFmtId="0" fontId="1" fillId="0" borderId="0" xfId="0" applyFont="1" applyAlignment="1" applyProtection="1">
      <alignment vertical="top" wrapText="1"/>
    </xf>
    <xf numFmtId="14" fontId="10" fillId="0" borderId="0" xfId="1" applyNumberFormat="1" applyFont="1" applyAlignment="1" applyProtection="1">
      <alignment horizontal="center"/>
    </xf>
    <xf numFmtId="0" fontId="5" fillId="0" borderId="0" xfId="1" applyFont="1" applyAlignment="1" applyProtection="1"/>
    <xf numFmtId="15" fontId="4" fillId="0" borderId="0" xfId="1" applyNumberFormat="1" applyFont="1" applyAlignment="1" applyProtection="1">
      <alignment horizontal="center" vertical="center"/>
    </xf>
    <xf numFmtId="0" fontId="6" fillId="0" borderId="0" xfId="1" applyFont="1" applyFill="1" applyAlignment="1" applyProtection="1">
      <alignment vertical="top"/>
    </xf>
    <xf numFmtId="0" fontId="5" fillId="0" borderId="0" xfId="1" applyFont="1" applyAlignment="1" applyProtection="1">
      <alignment vertical="top"/>
    </xf>
    <xf numFmtId="0" fontId="1" fillId="0" borderId="0" xfId="0" applyFont="1" applyAlignment="1" applyProtection="1">
      <alignment vertical="top"/>
    </xf>
    <xf numFmtId="0" fontId="10" fillId="0" borderId="11" xfId="1" applyFont="1" applyFill="1" applyBorder="1" applyAlignment="1" applyProtection="1">
      <alignment horizontal="center"/>
    </xf>
    <xf numFmtId="0" fontId="7" fillId="0" borderId="4" xfId="1" applyFont="1" applyFill="1" applyBorder="1" applyAlignment="1" applyProtection="1">
      <alignment horizontal="center" wrapText="1"/>
    </xf>
    <xf numFmtId="0" fontId="7" fillId="0" borderId="0" xfId="1" applyFont="1" applyBorder="1" applyAlignment="1" applyProtection="1">
      <alignment horizontal="center" wrapText="1"/>
    </xf>
    <xf numFmtId="0" fontId="19" fillId="0" borderId="0" xfId="0" applyFont="1" applyAlignment="1" applyProtection="1">
      <alignment horizontal="center"/>
    </xf>
    <xf numFmtId="0" fontId="7" fillId="0" borderId="4" xfId="1" applyFont="1" applyFill="1" applyBorder="1" applyAlignment="1" applyProtection="1">
      <alignment horizontal="center"/>
    </xf>
    <xf numFmtId="0" fontId="23" fillId="0" borderId="4" xfId="1" applyFont="1" applyFill="1" applyBorder="1" applyAlignment="1" applyProtection="1">
      <alignment horizontal="left"/>
    </xf>
    <xf numFmtId="0" fontId="7" fillId="0" borderId="14" xfId="1" applyFont="1" applyFill="1" applyBorder="1" applyAlignment="1" applyProtection="1">
      <alignment horizontal="center" vertical="top" wrapText="1"/>
    </xf>
    <xf numFmtId="0" fontId="25" fillId="0" borderId="0" xfId="0" applyFont="1" applyAlignment="1" applyProtection="1">
      <alignment vertical="top" wrapText="1"/>
    </xf>
    <xf numFmtId="49" fontId="7" fillId="0" borderId="6" xfId="1" applyNumberFormat="1" applyFont="1" applyFill="1" applyBorder="1" applyAlignment="1" applyProtection="1">
      <alignment horizontal="center"/>
      <protection locked="0"/>
    </xf>
    <xf numFmtId="49" fontId="7" fillId="0" borderId="6" xfId="1" applyNumberFormat="1" applyFont="1" applyFill="1" applyBorder="1" applyAlignment="1" applyProtection="1">
      <alignment horizontal="left" vertical="top" wrapText="1"/>
      <protection locked="0"/>
    </xf>
    <xf numFmtId="0" fontId="7" fillId="0" borderId="6"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wrapText="1"/>
      <protection locked="0"/>
    </xf>
    <xf numFmtId="0" fontId="7" fillId="0" borderId="6" xfId="1" applyFont="1" applyFill="1" applyBorder="1" applyAlignment="1" applyProtection="1">
      <alignment horizontal="center"/>
      <protection locked="0"/>
    </xf>
    <xf numFmtId="164" fontId="7" fillId="0" borderId="6" xfId="3" applyNumberFormat="1" applyFont="1" applyFill="1" applyBorder="1" applyAlignment="1" applyProtection="1">
      <alignment horizontal="center" wrapText="1"/>
      <protection locked="0"/>
    </xf>
    <xf numFmtId="0" fontId="10" fillId="0" borderId="6" xfId="0" applyFont="1" applyFill="1" applyBorder="1" applyAlignment="1" applyProtection="1">
      <alignment horizontal="center" vertical="center"/>
      <protection locked="0"/>
    </xf>
    <xf numFmtId="0" fontId="7" fillId="2" borderId="6" xfId="1" applyFont="1" applyFill="1" applyBorder="1" applyAlignment="1" applyProtection="1">
      <alignment horizontal="center"/>
    </xf>
    <xf numFmtId="164" fontId="7" fillId="2" borderId="3" xfId="3" applyNumberFormat="1" applyFont="1" applyFill="1" applyBorder="1" applyAlignment="1" applyProtection="1">
      <alignment horizontal="center"/>
    </xf>
    <xf numFmtId="165" fontId="4" fillId="2" borderId="3" xfId="5" applyNumberFormat="1" applyFont="1" applyFill="1" applyBorder="1" applyProtection="1"/>
    <xf numFmtId="44" fontId="4" fillId="2" borderId="6" xfId="1" applyNumberFormat="1" applyFont="1" applyFill="1" applyBorder="1" applyProtection="1"/>
    <xf numFmtId="44" fontId="7" fillId="2" borderId="6" xfId="1" applyNumberFormat="1" applyFont="1" applyFill="1" applyBorder="1" applyProtection="1"/>
    <xf numFmtId="0" fontId="0" fillId="0" borderId="0" xfId="0" applyAlignment="1">
      <alignment vertical="top" wrapText="1"/>
    </xf>
    <xf numFmtId="49" fontId="0" fillId="0" borderId="0" xfId="0" applyNumberFormat="1" applyAlignment="1">
      <alignment horizontal="right" vertical="top" indent="1"/>
    </xf>
    <xf numFmtId="0" fontId="0" fillId="0" borderId="0" xfId="0" applyAlignment="1">
      <alignment vertical="top"/>
    </xf>
    <xf numFmtId="0" fontId="14" fillId="0" borderId="2" xfId="0" applyFont="1" applyBorder="1" applyAlignment="1">
      <alignment horizontal="left" indent="1"/>
    </xf>
    <xf numFmtId="0" fontId="6" fillId="0" borderId="9" xfId="1" applyFont="1" applyFill="1" applyBorder="1" applyAlignment="1" applyProtection="1">
      <alignment horizontal="center" vertical="top"/>
    </xf>
    <xf numFmtId="0" fontId="2" fillId="0" borderId="6" xfId="0" applyFont="1" applyBorder="1" applyAlignment="1" applyProtection="1">
      <alignment horizontal="center"/>
      <protection locked="0"/>
    </xf>
    <xf numFmtId="0" fontId="4" fillId="0" borderId="16" xfId="1" applyFont="1" applyFill="1" applyBorder="1" applyAlignment="1" applyProtection="1">
      <alignment horizontal="left" indent="1"/>
    </xf>
    <xf numFmtId="0" fontId="4" fillId="0" borderId="13" xfId="1" applyFont="1" applyFill="1" applyBorder="1" applyAlignment="1" applyProtection="1">
      <alignment horizontal="left" vertical="top" wrapText="1" indent="1"/>
    </xf>
    <xf numFmtId="0" fontId="4" fillId="0" borderId="13" xfId="1" applyFont="1" applyFill="1" applyBorder="1" applyAlignment="1" applyProtection="1">
      <alignment horizontal="left" vertical="top" indent="1"/>
    </xf>
    <xf numFmtId="0" fontId="4" fillId="0" borderId="13" xfId="1" applyFont="1" applyFill="1" applyBorder="1" applyAlignment="1" applyProtection="1">
      <alignment horizontal="left" indent="1"/>
    </xf>
    <xf numFmtId="0" fontId="4" fillId="0" borderId="13" xfId="1" applyFont="1" applyFill="1" applyBorder="1" applyAlignment="1" applyProtection="1">
      <alignment horizontal="left" vertical="center" indent="1"/>
    </xf>
    <xf numFmtId="0" fontId="4" fillId="0" borderId="5" xfId="1" applyFont="1" applyFill="1" applyBorder="1" applyAlignment="1" applyProtection="1">
      <alignment horizontal="left" indent="1"/>
    </xf>
    <xf numFmtId="0" fontId="2" fillId="0" borderId="0" xfId="0" applyFont="1" applyAlignment="1">
      <alignment horizontal="right" vertical="center"/>
    </xf>
    <xf numFmtId="49" fontId="17" fillId="0" borderId="26"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40" fontId="17" fillId="0" borderId="26" xfId="0" applyNumberFormat="1" applyFont="1" applyBorder="1" applyAlignment="1">
      <alignment horizontal="center"/>
    </xf>
    <xf numFmtId="49" fontId="17" fillId="0" borderId="20" xfId="0" applyNumberFormat="1" applyFont="1" applyBorder="1"/>
    <xf numFmtId="49" fontId="17" fillId="0" borderId="20" xfId="0" applyNumberFormat="1" applyFont="1" applyBorder="1" applyProtection="1">
      <protection locked="0"/>
    </xf>
    <xf numFmtId="0" fontId="16" fillId="0" borderId="20" xfId="1" applyNumberFormat="1" applyFont="1" applyBorder="1" applyAlignment="1">
      <alignment horizontal="center" vertical="center"/>
    </xf>
    <xf numFmtId="0" fontId="17" fillId="0" borderId="20" xfId="0" applyNumberFormat="1" applyFont="1" applyBorder="1"/>
    <xf numFmtId="37" fontId="17" fillId="0" borderId="20" xfId="0" applyNumberFormat="1" applyFont="1" applyBorder="1"/>
    <xf numFmtId="40" fontId="17" fillId="0" borderId="20" xfId="0" applyNumberFormat="1" applyFont="1" applyBorder="1"/>
    <xf numFmtId="0" fontId="17" fillId="0" borderId="20" xfId="0" applyFont="1" applyBorder="1"/>
    <xf numFmtId="165" fontId="7" fillId="2" borderId="6" xfId="1" applyNumberFormat="1" applyFont="1" applyFill="1" applyBorder="1" applyProtection="1"/>
    <xf numFmtId="0" fontId="0" fillId="0" borderId="0" xfId="0" applyAlignment="1">
      <alignment vertical="top" wrapText="1"/>
    </xf>
    <xf numFmtId="0" fontId="1" fillId="0" borderId="0" xfId="0" applyFont="1" applyAlignment="1">
      <alignment horizontal="right" vertical="center"/>
    </xf>
    <xf numFmtId="0" fontId="1" fillId="0" borderId="0" xfId="0" applyFont="1" applyAlignment="1" applyProtection="1">
      <alignment vertical="center"/>
    </xf>
    <xf numFmtId="44" fontId="15" fillId="2" borderId="8" xfId="1" applyNumberFormat="1" applyFont="1" applyFill="1" applyBorder="1" applyProtection="1"/>
    <xf numFmtId="0" fontId="11" fillId="0" borderId="0" xfId="0" applyFont="1" applyAlignment="1">
      <alignment vertical="top" wrapText="1"/>
    </xf>
    <xf numFmtId="0" fontId="7" fillId="0" borderId="0" xfId="1" applyFont="1" applyFill="1" applyBorder="1" applyAlignment="1" applyProtection="1">
      <alignment horizontal="left" indent="1"/>
    </xf>
    <xf numFmtId="42" fontId="4" fillId="0" borderId="0" xfId="1" applyNumberFormat="1" applyFont="1" applyFill="1" applyBorder="1" applyProtection="1"/>
    <xf numFmtId="164" fontId="7" fillId="0" borderId="0" xfId="3" applyNumberFormat="1" applyFont="1" applyFill="1" applyBorder="1" applyAlignment="1" applyProtection="1">
      <alignment horizontal="center"/>
    </xf>
    <xf numFmtId="0" fontId="40" fillId="0" borderId="0" xfId="0" applyFont="1"/>
    <xf numFmtId="0" fontId="7" fillId="0" borderId="42" xfId="1" applyFont="1" applyFill="1" applyBorder="1" applyAlignment="1" applyProtection="1">
      <alignment horizontal="center" wrapText="1"/>
    </xf>
    <xf numFmtId="0" fontId="44" fillId="0" borderId="0" xfId="1" applyFont="1" applyFill="1" applyBorder="1" applyAlignment="1" applyProtection="1">
      <alignment horizontal="center" vertical="top" wrapText="1"/>
    </xf>
    <xf numFmtId="49" fontId="17" fillId="0" borderId="26" xfId="0" applyNumberFormat="1" applyFont="1" applyBorder="1" applyAlignment="1">
      <alignment horizontal="left"/>
    </xf>
    <xf numFmtId="49" fontId="17" fillId="0" borderId="20" xfId="0" applyNumberFormat="1" applyFont="1" applyBorder="1" applyAlignment="1">
      <alignment horizontal="left"/>
    </xf>
    <xf numFmtId="49" fontId="17" fillId="0" borderId="0" xfId="0" applyNumberFormat="1" applyFont="1" applyAlignment="1">
      <alignment horizontal="left"/>
    </xf>
    <xf numFmtId="49" fontId="17" fillId="0" borderId="43" xfId="0" applyNumberFormat="1" applyFont="1" applyBorder="1" applyAlignment="1">
      <alignment horizontal="center"/>
    </xf>
    <xf numFmtId="168" fontId="17" fillId="0" borderId="47" xfId="0" applyNumberFormat="1" applyFont="1" applyBorder="1" applyAlignment="1">
      <alignment horizontal="center"/>
    </xf>
    <xf numFmtId="0" fontId="17" fillId="0" borderId="48" xfId="0" applyFont="1" applyBorder="1" applyAlignment="1">
      <alignment horizontal="center"/>
    </xf>
    <xf numFmtId="168" fontId="17" fillId="0" borderId="49" xfId="0" applyNumberFormat="1" applyFont="1" applyBorder="1" applyAlignment="1">
      <alignment horizontal="center"/>
    </xf>
    <xf numFmtId="168" fontId="17" fillId="0" borderId="51" xfId="0" applyNumberFormat="1" applyFont="1" applyBorder="1" applyAlignment="1">
      <alignment horizontal="center"/>
    </xf>
    <xf numFmtId="22" fontId="17" fillId="0" borderId="50" xfId="0" applyNumberFormat="1" applyFont="1" applyBorder="1" applyAlignment="1">
      <alignment horizontal="center"/>
    </xf>
    <xf numFmtId="0" fontId="4" fillId="0" borderId="9" xfId="1" applyFont="1" applyBorder="1" applyAlignment="1" applyProtection="1">
      <alignment horizontal="center"/>
    </xf>
    <xf numFmtId="0" fontId="25" fillId="0" borderId="0" xfId="0" applyFont="1" applyBorder="1" applyAlignment="1" applyProtection="1">
      <alignment horizontal="center" vertical="center" wrapText="1"/>
    </xf>
    <xf numFmtId="0" fontId="0" fillId="0" borderId="0" xfId="0" applyFont="1"/>
    <xf numFmtId="0" fontId="46" fillId="0" borderId="0" xfId="0" applyFont="1" applyFill="1"/>
    <xf numFmtId="1" fontId="17" fillId="0" borderId="0" xfId="0" applyNumberFormat="1" applyFont="1"/>
    <xf numFmtId="44" fontId="17" fillId="0" borderId="0" xfId="0" applyNumberFormat="1" applyFont="1"/>
    <xf numFmtId="0" fontId="9" fillId="0" borderId="10" xfId="1" applyFont="1" applyBorder="1" applyProtection="1"/>
    <xf numFmtId="0" fontId="7" fillId="0" borderId="10" xfId="1" applyFont="1" applyBorder="1" applyAlignment="1" applyProtection="1">
      <alignment horizontal="center" wrapText="1"/>
    </xf>
    <xf numFmtId="44" fontId="7" fillId="0" borderId="10" xfId="1" applyNumberFormat="1" applyFont="1" applyBorder="1" applyAlignment="1" applyProtection="1">
      <alignment horizontal="center" wrapText="1"/>
    </xf>
    <xf numFmtId="44" fontId="17" fillId="0" borderId="0" xfId="0" applyNumberFormat="1" applyFont="1" applyBorder="1"/>
    <xf numFmtId="0" fontId="17" fillId="0" borderId="44" xfId="0" applyNumberFormat="1" applyFont="1" applyBorder="1"/>
    <xf numFmtId="0" fontId="17" fillId="0" borderId="45" xfId="0" applyNumberFormat="1" applyFont="1" applyBorder="1"/>
    <xf numFmtId="0" fontId="17" fillId="0" borderId="46" xfId="0" applyNumberFormat="1" applyFont="1" applyBorder="1"/>
    <xf numFmtId="1" fontId="17" fillId="0" borderId="0" xfId="0" applyNumberFormat="1" applyFont="1" applyBorder="1"/>
    <xf numFmtId="1" fontId="17" fillId="0" borderId="10" xfId="0" applyNumberFormat="1" applyFont="1" applyBorder="1"/>
    <xf numFmtId="44" fontId="17" fillId="0" borderId="10" xfId="0" applyNumberFormat="1" applyFont="1" applyBorder="1"/>
    <xf numFmtId="1" fontId="17" fillId="34" borderId="26" xfId="0" applyNumberFormat="1" applyFont="1" applyFill="1" applyBorder="1" applyAlignment="1">
      <alignment horizontal="center"/>
    </xf>
    <xf numFmtId="0" fontId="17" fillId="34" borderId="26" xfId="0" applyFont="1" applyFill="1" applyBorder="1" applyAlignment="1">
      <alignment horizontal="center"/>
    </xf>
    <xf numFmtId="44" fontId="17" fillId="34" borderId="26" xfId="0" applyNumberFormat="1" applyFont="1" applyFill="1" applyBorder="1" applyAlignment="1">
      <alignment horizontal="center"/>
    </xf>
    <xf numFmtId="0" fontId="17" fillId="0" borderId="26" xfId="0" applyNumberFormat="1" applyFont="1" applyBorder="1" applyAlignment="1">
      <alignment horizontal="center"/>
    </xf>
    <xf numFmtId="0" fontId="17" fillId="0" borderId="53" xfId="0" applyNumberFormat="1" applyFont="1" applyBorder="1"/>
    <xf numFmtId="0" fontId="17" fillId="0" borderId="52" xfId="0" applyNumberFormat="1" applyFont="1" applyBorder="1"/>
    <xf numFmtId="0" fontId="17" fillId="0" borderId="54" xfId="0" applyNumberFormat="1" applyFont="1" applyBorder="1"/>
    <xf numFmtId="0" fontId="17" fillId="0" borderId="0" xfId="0" applyNumberFormat="1" applyFont="1"/>
    <xf numFmtId="168" fontId="47" fillId="0" borderId="49" xfId="0" applyNumberFormat="1" applyFont="1" applyBorder="1" applyAlignment="1">
      <alignment horizontal="center"/>
    </xf>
    <xf numFmtId="40" fontId="17" fillId="0" borderId="26" xfId="0" applyNumberFormat="1" applyFont="1" applyFill="1" applyBorder="1" applyAlignment="1">
      <alignment horizontal="center"/>
    </xf>
    <xf numFmtId="40" fontId="17" fillId="0" borderId="20" xfId="0" applyNumberFormat="1" applyFont="1" applyFill="1" applyBorder="1"/>
    <xf numFmtId="40" fontId="17" fillId="0" borderId="0" xfId="0" applyNumberFormat="1" applyFont="1" applyFill="1"/>
    <xf numFmtId="40" fontId="17" fillId="0" borderId="22" xfId="0" applyNumberFormat="1" applyFont="1" applyFill="1" applyBorder="1"/>
    <xf numFmtId="40" fontId="17" fillId="0" borderId="24" xfId="0" applyNumberFormat="1" applyFont="1" applyFill="1" applyBorder="1"/>
    <xf numFmtId="44" fontId="19" fillId="34" borderId="32" xfId="0" applyNumberFormat="1" applyFont="1" applyFill="1" applyBorder="1" applyAlignment="1" applyProtection="1">
      <alignment horizontal="right" indent="1"/>
      <protection locked="0"/>
    </xf>
    <xf numFmtId="0" fontId="19" fillId="0" borderId="0" xfId="0" applyFont="1" applyAlignment="1" applyProtection="1">
      <alignment horizontal="center" vertical="top"/>
    </xf>
    <xf numFmtId="167" fontId="2" fillId="0" borderId="6" xfId="0" applyNumberFormat="1" applyFont="1" applyFill="1" applyBorder="1" applyAlignment="1" applyProtection="1">
      <alignment horizontal="center" vertical="center"/>
      <protection locked="0"/>
    </xf>
    <xf numFmtId="0" fontId="14" fillId="0" borderId="0" xfId="1" applyFont="1" applyAlignment="1" applyProtection="1">
      <alignment horizontal="center" vertical="top" wrapText="1"/>
      <protection hidden="1"/>
    </xf>
    <xf numFmtId="0" fontId="14" fillId="0" borderId="0" xfId="0" applyFont="1" applyAlignment="1" applyProtection="1">
      <alignment horizontal="center" vertical="top" wrapText="1"/>
      <protection hidden="1"/>
    </xf>
    <xf numFmtId="0" fontId="1" fillId="0" borderId="0" xfId="0" applyFont="1" applyAlignment="1" applyProtection="1">
      <alignment vertical="top"/>
      <protection hidden="1"/>
    </xf>
    <xf numFmtId="0" fontId="14" fillId="0" borderId="0" xfId="0" applyFont="1" applyAlignment="1" applyProtection="1">
      <alignment horizontal="left" vertical="top" wrapText="1"/>
      <protection hidden="1"/>
    </xf>
    <xf numFmtId="0" fontId="14" fillId="0" borderId="0" xfId="0" applyFont="1" applyAlignment="1" applyProtection="1">
      <alignment vertical="top"/>
      <protection hidden="1"/>
    </xf>
    <xf numFmtId="0" fontId="21" fillId="0" borderId="0" xfId="0" applyFont="1" applyAlignment="1" applyProtection="1">
      <alignment vertical="top"/>
      <protection hidden="1"/>
    </xf>
    <xf numFmtId="0" fontId="1" fillId="0" borderId="0" xfId="0" applyFont="1" applyProtection="1">
      <protection hidden="1"/>
    </xf>
    <xf numFmtId="0" fontId="0" fillId="0" borderId="0" xfId="0" applyFont="1" applyProtection="1">
      <protection hidden="1"/>
    </xf>
    <xf numFmtId="2" fontId="11" fillId="0" borderId="0" xfId="1" applyNumberFormat="1" applyFont="1" applyProtection="1">
      <protection hidden="1"/>
    </xf>
    <xf numFmtId="8" fontId="13" fillId="0" borderId="0" xfId="0" applyNumberFormat="1" applyFont="1" applyAlignment="1" applyProtection="1">
      <alignment horizontal="right" vertical="center"/>
      <protection hidden="1"/>
    </xf>
    <xf numFmtId="0" fontId="18" fillId="0" borderId="0" xfId="1" applyFont="1" applyAlignment="1" applyProtection="1">
      <alignment horizontal="center" vertical="center"/>
      <protection hidden="1"/>
    </xf>
    <xf numFmtId="0" fontId="4" fillId="0" borderId="0" xfId="1" applyFont="1" applyProtection="1">
      <protection hidden="1"/>
    </xf>
    <xf numFmtId="8" fontId="11" fillId="0" borderId="0" xfId="1" applyNumberFormat="1" applyFont="1" applyAlignment="1" applyProtection="1">
      <alignment horizontal="center" vertical="center"/>
      <protection hidden="1"/>
    </xf>
    <xf numFmtId="0" fontId="14" fillId="0" borderId="0" xfId="0" applyFont="1" applyProtection="1">
      <protection hidden="1"/>
    </xf>
    <xf numFmtId="8" fontId="13" fillId="0" borderId="0" xfId="0" applyNumberFormat="1" applyFont="1" applyFill="1" applyAlignment="1" applyProtection="1">
      <alignment horizontal="right" vertical="center"/>
      <protection hidden="1"/>
    </xf>
    <xf numFmtId="2" fontId="11" fillId="0" borderId="0" xfId="1" applyNumberFormat="1" applyFont="1" applyBorder="1" applyAlignment="1" applyProtection="1">
      <alignment horizontal="right"/>
      <protection hidden="1"/>
    </xf>
    <xf numFmtId="166" fontId="11" fillId="0" borderId="0" xfId="1" applyNumberFormat="1" applyFont="1" applyBorder="1" applyAlignment="1" applyProtection="1">
      <alignment horizontal="center" vertical="center"/>
      <protection hidden="1"/>
    </xf>
    <xf numFmtId="166" fontId="4" fillId="0" borderId="0" xfId="1" applyNumberFormat="1" applyFont="1" applyBorder="1" applyAlignment="1" applyProtection="1">
      <alignment horizontal="center"/>
      <protection hidden="1"/>
    </xf>
    <xf numFmtId="166" fontId="13" fillId="0" borderId="0" xfId="1" applyNumberFormat="1" applyFont="1" applyBorder="1" applyAlignment="1" applyProtection="1">
      <alignment horizontal="center" vertical="center"/>
      <protection hidden="1"/>
    </xf>
    <xf numFmtId="0" fontId="43" fillId="0" borderId="0" xfId="1" applyFont="1" applyBorder="1" applyAlignment="1" applyProtection="1">
      <alignment horizontal="left" vertical="center"/>
      <protection hidden="1"/>
    </xf>
    <xf numFmtId="0" fontId="13" fillId="0" borderId="0" xfId="1" applyFont="1" applyBorder="1" applyAlignment="1" applyProtection="1">
      <alignment horizontal="right"/>
      <protection hidden="1"/>
    </xf>
    <xf numFmtId="0" fontId="19" fillId="0" borderId="0" xfId="0" applyFont="1" applyProtection="1">
      <protection hidden="1"/>
    </xf>
    <xf numFmtId="0" fontId="17" fillId="0" borderId="0" xfId="0" applyFont="1" applyAlignment="1">
      <alignment horizontal="center"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25" fillId="35" borderId="0" xfId="0" applyFont="1" applyFill="1" applyAlignment="1">
      <alignment horizontal="right" vertical="center"/>
    </xf>
    <xf numFmtId="0" fontId="0" fillId="36" borderId="61" xfId="0" applyFill="1" applyBorder="1" applyAlignment="1">
      <alignment horizontal="left" vertical="center"/>
    </xf>
    <xf numFmtId="0" fontId="1" fillId="0" borderId="9" xfId="0" applyFont="1" applyBorder="1" applyAlignment="1">
      <alignment horizontal="left" indent="1"/>
    </xf>
    <xf numFmtId="0" fontId="51" fillId="0" borderId="0" xfId="0" applyFont="1" applyAlignment="1">
      <alignment horizontal="center" vertical="center" wrapText="1"/>
    </xf>
    <xf numFmtId="0" fontId="0" fillId="0" borderId="5" xfId="0" applyBorder="1" applyAlignment="1">
      <alignment horizontal="left" vertical="center" wrapText="1" indent="1"/>
    </xf>
    <xf numFmtId="0" fontId="14" fillId="0" borderId="2" xfId="0" applyFont="1" applyBorder="1" applyAlignment="1">
      <alignment horizontal="left" vertical="center" indent="1"/>
    </xf>
    <xf numFmtId="0" fontId="0" fillId="0" borderId="0" xfId="0" applyAlignment="1">
      <alignment vertical="center"/>
    </xf>
    <xf numFmtId="0" fontId="0" fillId="0" borderId="0" xfId="0" applyAlignment="1">
      <alignment vertical="top" wrapText="1"/>
    </xf>
    <xf numFmtId="0" fontId="0" fillId="0" borderId="6" xfId="0" applyBorder="1" applyAlignment="1">
      <alignment vertical="top" wrapText="1"/>
    </xf>
    <xf numFmtId="0" fontId="0" fillId="0" borderId="5" xfId="0" applyBorder="1" applyAlignment="1">
      <alignment horizontal="left" vertical="top" wrapText="1" indent="1"/>
    </xf>
    <xf numFmtId="44" fontId="17" fillId="0" borderId="20" xfId="0" applyNumberFormat="1" applyFont="1" applyBorder="1"/>
    <xf numFmtId="44" fontId="17" fillId="0" borderId="22" xfId="0" applyNumberFormat="1" applyFont="1" applyBorder="1"/>
    <xf numFmtId="44" fontId="17" fillId="0" borderId="24" xfId="0" applyNumberFormat="1" applyFont="1" applyBorder="1"/>
    <xf numFmtId="0" fontId="17" fillId="0" borderId="66" xfId="0" applyFont="1" applyBorder="1"/>
    <xf numFmtId="0" fontId="17" fillId="0" borderId="22" xfId="0" applyFont="1" applyBorder="1"/>
    <xf numFmtId="0" fontId="17" fillId="0" borderId="67" xfId="0" applyFont="1" applyBorder="1"/>
    <xf numFmtId="0" fontId="17" fillId="0" borderId="24" xfId="0" applyFont="1" applyBorder="1"/>
    <xf numFmtId="0" fontId="17" fillId="0" borderId="68" xfId="0" applyFont="1" applyBorder="1"/>
    <xf numFmtId="49" fontId="17" fillId="0" borderId="22" xfId="0" applyNumberFormat="1" applyFont="1" applyBorder="1" applyAlignment="1">
      <alignment horizontal="left"/>
    </xf>
    <xf numFmtId="49" fontId="17" fillId="0" borderId="24" xfId="0" applyNumberFormat="1" applyFont="1" applyBorder="1" applyAlignment="1">
      <alignment horizontal="left"/>
    </xf>
    <xf numFmtId="8" fontId="19" fillId="0" borderId="6" xfId="0" applyNumberFormat="1" applyFont="1" applyBorder="1" applyProtection="1">
      <protection locked="0"/>
    </xf>
    <xf numFmtId="49" fontId="19" fillId="0" borderId="1" xfId="0" applyNumberFormat="1" applyFont="1" applyBorder="1" applyAlignment="1" applyProtection="1">
      <alignment horizontal="center"/>
      <protection locked="0"/>
    </xf>
    <xf numFmtId="49" fontId="19" fillId="0" borderId="4" xfId="0" applyNumberFormat="1" applyFont="1" applyBorder="1" applyAlignment="1" applyProtection="1">
      <alignment horizontal="center"/>
      <protection locked="0"/>
    </xf>
    <xf numFmtId="49" fontId="19" fillId="0" borderId="3" xfId="0" applyNumberFormat="1" applyFont="1" applyBorder="1" applyAlignment="1" applyProtection="1">
      <alignment horizontal="center"/>
      <protection locked="0"/>
    </xf>
    <xf numFmtId="1" fontId="19" fillId="0" borderId="1" xfId="0" applyNumberFormat="1" applyFont="1" applyBorder="1" applyProtection="1">
      <protection locked="0"/>
    </xf>
    <xf numFmtId="1" fontId="19" fillId="0" borderId="4" xfId="0" applyNumberFormat="1" applyFont="1" applyBorder="1" applyProtection="1">
      <protection locked="0"/>
    </xf>
    <xf numFmtId="1" fontId="19" fillId="0" borderId="3" xfId="0" applyNumberFormat="1" applyFont="1" applyBorder="1" applyProtection="1">
      <protection locked="0"/>
    </xf>
    <xf numFmtId="0" fontId="4" fillId="0" borderId="0" xfId="1" applyFont="1" applyFill="1" applyBorder="1" applyAlignment="1" applyProtection="1">
      <alignment horizontal="left" indent="1"/>
    </xf>
    <xf numFmtId="42" fontId="4" fillId="0" borderId="9" xfId="1" applyNumberFormat="1" applyFont="1" applyFill="1" applyBorder="1" applyProtection="1"/>
    <xf numFmtId="44" fontId="4" fillId="0" borderId="9" xfId="1" applyNumberFormat="1" applyFont="1" applyFill="1" applyBorder="1" applyProtection="1"/>
    <xf numFmtId="0" fontId="7" fillId="0" borderId="10" xfId="1" applyFont="1" applyFill="1" applyBorder="1" applyProtection="1"/>
    <xf numFmtId="0" fontId="44" fillId="0" borderId="0" xfId="1" applyFont="1" applyFill="1" applyBorder="1" applyAlignment="1" applyProtection="1">
      <alignment horizontal="center" vertical="center" wrapText="1"/>
    </xf>
    <xf numFmtId="0" fontId="2" fillId="0" borderId="6" xfId="0" applyFont="1" applyBorder="1" applyAlignment="1" applyProtection="1">
      <alignment vertical="center"/>
      <protection locked="0"/>
    </xf>
    <xf numFmtId="0" fontId="55" fillId="0" borderId="0" xfId="1" applyFont="1" applyFill="1" applyBorder="1" applyAlignment="1" applyProtection="1">
      <alignment horizontal="left" vertical="center" wrapText="1"/>
    </xf>
    <xf numFmtId="42" fontId="56" fillId="0" borderId="0" xfId="1" applyNumberFormat="1" applyFont="1" applyFill="1" applyBorder="1" applyAlignment="1" applyProtection="1">
      <alignment vertical="center" wrapText="1"/>
    </xf>
    <xf numFmtId="0" fontId="56" fillId="0" borderId="0" xfId="1" applyNumberFormat="1" applyFont="1" applyFill="1" applyBorder="1" applyAlignment="1" applyProtection="1">
      <alignment horizontal="center" vertical="center" wrapText="1"/>
    </xf>
    <xf numFmtId="0" fontId="55" fillId="0" borderId="0" xfId="0" applyFont="1" applyAlignment="1">
      <alignment vertical="center" wrapText="1"/>
    </xf>
    <xf numFmtId="0" fontId="2" fillId="0" borderId="6" xfId="0" applyFont="1" applyBorder="1" applyAlignment="1" applyProtection="1">
      <alignment horizontal="left" vertical="center"/>
      <protection locked="0"/>
    </xf>
    <xf numFmtId="0" fontId="10" fillId="0" borderId="3" xfId="1" applyFont="1" applyFill="1" applyBorder="1" applyProtection="1"/>
    <xf numFmtId="169" fontId="4" fillId="2" borderId="3" xfId="5" applyNumberFormat="1" applyFont="1" applyFill="1" applyBorder="1" applyProtection="1"/>
    <xf numFmtId="170" fontId="4" fillId="2" borderId="3" xfId="5" applyNumberFormat="1" applyFont="1" applyFill="1" applyBorder="1" applyProtection="1"/>
    <xf numFmtId="0" fontId="57" fillId="0" borderId="4" xfId="1" applyFont="1" applyFill="1" applyBorder="1" applyAlignment="1" applyProtection="1">
      <alignment horizontal="left" indent="1"/>
    </xf>
    <xf numFmtId="43" fontId="4" fillId="2" borderId="6" xfId="3" applyNumberFormat="1" applyFont="1" applyFill="1" applyBorder="1" applyAlignment="1" applyProtection="1">
      <alignment horizontal="center"/>
    </xf>
    <xf numFmtId="43" fontId="7" fillId="2" borderId="6" xfId="3" applyNumberFormat="1" applyFont="1" applyFill="1" applyBorder="1" applyAlignment="1" applyProtection="1">
      <alignment horizontal="center"/>
    </xf>
    <xf numFmtId="43" fontId="4" fillId="2" borderId="6" xfId="5" applyNumberFormat="1" applyFont="1" applyFill="1" applyBorder="1" applyProtection="1"/>
    <xf numFmtId="43" fontId="4" fillId="2" borderId="6" xfId="1" applyNumberFormat="1" applyFont="1" applyFill="1" applyBorder="1" applyProtection="1"/>
    <xf numFmtId="43" fontId="7" fillId="2" borderId="6" xfId="1" applyNumberFormat="1" applyFont="1" applyFill="1" applyBorder="1" applyProtection="1"/>
    <xf numFmtId="0" fontId="40" fillId="0" borderId="0" xfId="0" applyFont="1" applyAlignment="1">
      <alignment vertical="top" wrapText="1"/>
    </xf>
    <xf numFmtId="0" fontId="40" fillId="0" borderId="0" xfId="0" applyFont="1" applyAlignment="1">
      <alignment wrapText="1"/>
    </xf>
    <xf numFmtId="0" fontId="40" fillId="0" borderId="31" xfId="0" applyFont="1" applyBorder="1" applyAlignment="1">
      <alignment horizontal="left" vertical="center" wrapText="1" indent="1"/>
    </xf>
    <xf numFmtId="0" fontId="58" fillId="0" borderId="25" xfId="0" applyFont="1" applyBorder="1" applyAlignment="1">
      <alignment horizontal="center"/>
    </xf>
    <xf numFmtId="0" fontId="58" fillId="0" borderId="19" xfId="0" applyFont="1" applyBorder="1"/>
    <xf numFmtId="0" fontId="58" fillId="0" borderId="21" xfId="0" applyFont="1" applyBorder="1"/>
    <xf numFmtId="0" fontId="58" fillId="0" borderId="23" xfId="0" applyFont="1" applyBorder="1"/>
    <xf numFmtId="0" fontId="58" fillId="0" borderId="0" xfId="0" applyFont="1"/>
    <xf numFmtId="0" fontId="0" fillId="0" borderId="0" xfId="0" applyAlignment="1">
      <alignment vertical="top" wrapText="1"/>
    </xf>
    <xf numFmtId="0" fontId="11" fillId="0" borderId="0" xfId="0" applyFont="1" applyAlignment="1">
      <alignment vertical="top" wrapText="1"/>
    </xf>
    <xf numFmtId="0" fontId="0" fillId="0" borderId="0" xfId="0" applyAlignment="1">
      <alignment vertical="top"/>
    </xf>
    <xf numFmtId="0" fontId="59" fillId="0" borderId="70" xfId="48" applyFont="1" applyFill="1" applyBorder="1" applyAlignment="1"/>
    <xf numFmtId="171" fontId="59" fillId="0" borderId="70" xfId="48" applyNumberFormat="1" applyFont="1" applyFill="1" applyBorder="1" applyAlignment="1">
      <alignment horizontal="right"/>
    </xf>
    <xf numFmtId="0" fontId="59" fillId="37" borderId="69" xfId="48" applyFont="1" applyFill="1" applyBorder="1" applyAlignment="1">
      <alignment horizontal="center"/>
    </xf>
    <xf numFmtId="0" fontId="1" fillId="38" borderId="0" xfId="0" applyFont="1" applyFill="1" applyAlignment="1" applyProtection="1">
      <alignment vertical="top"/>
      <protection hidden="1"/>
    </xf>
    <xf numFmtId="0" fontId="1" fillId="38" borderId="0" xfId="0" applyFont="1" applyFill="1" applyProtection="1">
      <protection hidden="1"/>
    </xf>
    <xf numFmtId="0" fontId="62" fillId="0" borderId="0" xfId="0" applyFont="1" applyFill="1" applyBorder="1" applyAlignment="1" applyProtection="1">
      <alignment wrapText="1"/>
    </xf>
    <xf numFmtId="8" fontId="61" fillId="0" borderId="6" xfId="0" applyNumberFormat="1" applyFont="1" applyFill="1" applyBorder="1" applyProtection="1"/>
    <xf numFmtId="0" fontId="51" fillId="0" borderId="62" xfId="0" applyFont="1" applyBorder="1" applyAlignment="1" applyProtection="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6" fillId="0" borderId="65" xfId="0" applyFont="1" applyBorder="1" applyAlignment="1">
      <alignment horizontal="center" vertical="center" wrapText="1"/>
    </xf>
    <xf numFmtId="0" fontId="0" fillId="0" borderId="65" xfId="0" applyBorder="1"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11" fillId="0" borderId="0" xfId="0" applyFont="1" applyAlignment="1">
      <alignment vertical="top" wrapText="1"/>
    </xf>
    <xf numFmtId="0" fontId="0" fillId="0" borderId="0" xfId="0" applyAlignment="1">
      <alignment vertical="top"/>
    </xf>
    <xf numFmtId="0" fontId="51" fillId="0" borderId="0" xfId="0" applyFont="1" applyAlignment="1" applyProtection="1">
      <alignment horizontal="center" vertical="center" wrapText="1"/>
    </xf>
    <xf numFmtId="0" fontId="0" fillId="0" borderId="0" xfId="0" applyAlignment="1">
      <alignment vertical="center"/>
    </xf>
    <xf numFmtId="0" fontId="52" fillId="0" borderId="0" xfId="47" applyAlignment="1">
      <alignment horizontal="center" vertical="center"/>
    </xf>
    <xf numFmtId="0" fontId="0" fillId="0" borderId="0" xfId="0" applyAlignment="1">
      <alignment horizontal="center" vertical="center"/>
    </xf>
    <xf numFmtId="0" fontId="53" fillId="0" borderId="0" xfId="0" applyFont="1" applyAlignment="1" applyProtection="1">
      <alignment horizontal="center" vertical="center" wrapText="1"/>
    </xf>
    <xf numFmtId="0" fontId="54" fillId="0" borderId="0" xfId="0" applyFont="1" applyAlignment="1">
      <alignment horizontal="center" vertical="center" wrapText="1"/>
    </xf>
    <xf numFmtId="0" fontId="12" fillId="0" borderId="0" xfId="1" applyFont="1" applyBorder="1" applyAlignment="1" applyProtection="1"/>
    <xf numFmtId="0" fontId="49" fillId="0" borderId="0" xfId="0" applyFont="1" applyAlignment="1"/>
    <xf numFmtId="49" fontId="48" fillId="0" borderId="6" xfId="0"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top"/>
    </xf>
    <xf numFmtId="0" fontId="1" fillId="0" borderId="0" xfId="0" applyFont="1" applyBorder="1" applyAlignment="1" applyProtection="1">
      <alignment horizontal="center" vertical="top"/>
    </xf>
    <xf numFmtId="0" fontId="24" fillId="0" borderId="0" xfId="1" applyFont="1" applyAlignment="1" applyProtection="1">
      <alignment vertical="top" wrapText="1"/>
    </xf>
    <xf numFmtId="0" fontId="1" fillId="0" borderId="0" xfId="0" applyFont="1" applyAlignment="1">
      <alignment vertical="top" wrapText="1"/>
    </xf>
    <xf numFmtId="0" fontId="4" fillId="0" borderId="28" xfId="1" applyFont="1" applyFill="1" applyBorder="1" applyAlignment="1" applyProtection="1">
      <alignment horizontal="left" indent="1"/>
    </xf>
    <xf numFmtId="0" fontId="19" fillId="0" borderId="11" xfId="0" applyFont="1" applyBorder="1" applyAlignment="1">
      <alignment horizontal="left" indent="1"/>
    </xf>
    <xf numFmtId="0" fontId="4" fillId="0" borderId="29" xfId="1" applyFont="1" applyFill="1" applyBorder="1" applyAlignment="1" applyProtection="1">
      <alignment horizontal="left" indent="1"/>
    </xf>
    <xf numFmtId="0" fontId="19" fillId="0" borderId="30" xfId="0" applyFont="1" applyBorder="1" applyAlignment="1">
      <alignment horizontal="left" indent="1"/>
    </xf>
    <xf numFmtId="0" fontId="4" fillId="0" borderId="31" xfId="1" applyFont="1" applyFill="1" applyBorder="1" applyAlignment="1" applyProtection="1">
      <alignment horizontal="left" indent="1"/>
    </xf>
    <xf numFmtId="0" fontId="19" fillId="0" borderId="32" xfId="0" applyFont="1" applyBorder="1" applyAlignment="1">
      <alignment horizontal="left" indent="1"/>
    </xf>
    <xf numFmtId="0" fontId="45" fillId="0" borderId="4" xfId="0" applyFont="1" applyBorder="1" applyAlignment="1" applyProtection="1">
      <alignment horizontal="center" vertical="top" wrapText="1"/>
    </xf>
    <xf numFmtId="0" fontId="45" fillId="0" borderId="4" xfId="0" applyFont="1" applyBorder="1" applyAlignment="1">
      <alignment horizontal="center" vertical="top" wrapText="1"/>
    </xf>
    <xf numFmtId="0" fontId="25" fillId="0" borderId="0" xfId="0" applyFont="1" applyBorder="1" applyAlignment="1" applyProtection="1">
      <alignment horizontal="center" vertical="center"/>
    </xf>
    <xf numFmtId="0" fontId="0" fillId="0" borderId="0" xfId="0" applyBorder="1" applyAlignment="1">
      <alignment horizontal="center"/>
    </xf>
    <xf numFmtId="0" fontId="0" fillId="0" borderId="0" xfId="0" applyAlignment="1">
      <alignment horizontal="center"/>
    </xf>
    <xf numFmtId="0" fontId="23" fillId="0" borderId="0" xfId="0" applyFont="1" applyAlignment="1" applyProtection="1">
      <alignment horizontal="center" vertical="center" wrapText="1"/>
    </xf>
    <xf numFmtId="0" fontId="0" fillId="0" borderId="0" xfId="0" applyAlignment="1">
      <alignment horizontal="center" wrapText="1"/>
    </xf>
    <xf numFmtId="0" fontId="20" fillId="0" borderId="0" xfId="0" applyFont="1" applyAlignment="1" applyProtection="1">
      <alignment vertical="center"/>
      <protection hidden="1"/>
    </xf>
    <xf numFmtId="0" fontId="50" fillId="35" borderId="55" xfId="0" applyFont="1" applyFill="1" applyBorder="1" applyAlignment="1">
      <alignment horizontal="center" vertical="center" wrapText="1"/>
    </xf>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14" fillId="0" borderId="71" xfId="0" applyFont="1" applyBorder="1" applyAlignment="1" applyProtection="1">
      <alignment horizontal="center" vertical="top"/>
      <protection hidden="1"/>
    </xf>
    <xf numFmtId="0" fontId="0" fillId="0" borderId="71" xfId="0" applyBorder="1" applyAlignment="1">
      <alignment horizontal="center" vertical="top"/>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3" xr:uid="{00000000-0005-0000-0000-00001B000000}"/>
    <cellStyle name="Comma 3" xfId="2" xr:uid="{00000000-0005-0000-0000-00001C000000}"/>
    <cellStyle name="Currency 2" xfId="5" xr:uid="{00000000-0005-0000-0000-00001D000000}"/>
    <cellStyle name="Currency 3" xfId="4" xr:uid="{00000000-0005-0000-0000-00001E000000}"/>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47" builtinId="8"/>
    <cellStyle name="Input" xfId="14" builtinId="20" customBuiltin="1"/>
    <cellStyle name="Linked Cell" xfId="17" builtinId="24" customBuiltin="1"/>
    <cellStyle name="Neutral" xfId="13" builtinId="28" customBuiltin="1"/>
    <cellStyle name="Normal" xfId="0" builtinId="0"/>
    <cellStyle name="Normal 2" xfId="1" xr:uid="{00000000-0005-0000-0000-00002A000000}"/>
    <cellStyle name="Normal_Lookups" xfId="48" xr:uid="{8A476516-2E01-41DD-B251-3215058B616A}"/>
    <cellStyle name="Note" xfId="20" builtinId="10" customBuiltin="1"/>
    <cellStyle name="Output" xfId="15" builtinId="21" customBuiltin="1"/>
    <cellStyle name="Title" xfId="6" builtinId="15" customBuiltin="1"/>
    <cellStyle name="Total" xfId="22" builtinId="25" customBuiltin="1"/>
    <cellStyle name="Warning Text" xfId="19" builtinId="11" customBuiltin="1"/>
  </cellStyles>
  <dxfs count="2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0" tint="-0.14996795556505021"/>
        </patternFill>
      </fill>
    </dxf>
    <dxf>
      <fill>
        <patternFill>
          <bgColor theme="9" tint="0.79998168889431442"/>
        </patternFill>
      </fill>
      <border>
        <left style="thin">
          <color rgb="FFFF0000"/>
        </left>
        <vertical/>
        <horizontal/>
      </border>
    </dxf>
    <dxf>
      <fill>
        <patternFill>
          <bgColor theme="5" tint="0.79998168889431442"/>
        </patternFill>
      </fill>
    </dxf>
    <dxf>
      <font>
        <color rgb="FFFF0000"/>
      </font>
      <fill>
        <patternFill patternType="none">
          <bgColor auto="1"/>
        </patternFill>
      </fill>
    </dxf>
    <dxf>
      <fill>
        <patternFill>
          <bgColor rgb="FFFFFF00"/>
        </patternFill>
      </fill>
    </dxf>
    <dxf>
      <fill>
        <patternFill>
          <bgColor theme="0" tint="-0.14996795556505021"/>
        </patternFill>
      </fill>
    </dxf>
    <dxf>
      <fill>
        <patternFill>
          <bgColor rgb="FFFFFF66"/>
        </patternFill>
      </fill>
    </dxf>
    <dxf>
      <fill>
        <patternFill>
          <bgColor rgb="FFFFFF66"/>
        </patternFill>
      </fill>
      <border>
        <left style="thin">
          <color auto="1"/>
        </left>
        <right style="thin">
          <color auto="1"/>
        </right>
        <top style="thin">
          <color auto="1"/>
        </top>
        <bottom style="thin">
          <color auto="1"/>
        </bottom>
      </border>
    </dxf>
    <dxf>
      <font>
        <strike val="0"/>
        <color auto="1"/>
      </font>
      <border>
        <left style="thin">
          <color auto="1"/>
        </left>
        <right style="thin">
          <color auto="1"/>
        </right>
        <top style="thin">
          <color auto="1"/>
        </top>
        <bottom style="thin">
          <color auto="1"/>
        </bottom>
      </border>
    </dxf>
    <dxf>
      <font>
        <color auto="1"/>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dxf>
    <dxf>
      <font>
        <color auto="1"/>
      </font>
      <fill>
        <patternFill patternType="none">
          <bgColor auto="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279798</xdr:colOff>
      <xdr:row>40</xdr:row>
      <xdr:rowOff>107157</xdr:rowOff>
    </xdr:from>
    <xdr:to>
      <xdr:col>6</xdr:col>
      <xdr:colOff>230982</xdr:colOff>
      <xdr:row>40</xdr:row>
      <xdr:rowOff>776421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334126" y="12507516"/>
          <a:ext cx="4046934" cy="669264"/>
        </a:xfrm>
        <a:prstGeom prst="rect">
          <a:avLst/>
        </a:prstGeom>
        <a:ln>
          <a:solidFill>
            <a:schemeClr val="accent1"/>
          </a:solidFill>
        </a:ln>
      </xdr:spPr>
    </xdr:pic>
    <xdr:clientData/>
  </xdr:twoCellAnchor>
  <xdr:twoCellAnchor editAs="oneCell">
    <xdr:from>
      <xdr:col>4</xdr:col>
      <xdr:colOff>1</xdr:colOff>
      <xdr:row>30</xdr:row>
      <xdr:rowOff>131379</xdr:rowOff>
    </xdr:from>
    <xdr:to>
      <xdr:col>5</xdr:col>
      <xdr:colOff>488731</xdr:colOff>
      <xdr:row>33</xdr:row>
      <xdr:rowOff>34586</xdr:rowOff>
    </xdr:to>
    <xdr:pic>
      <xdr:nvPicPr>
        <xdr:cNvPr id="6" name="Picture 5" descr="image001">
          <a:extLst>
            <a:ext uri="{FF2B5EF4-FFF2-40B4-BE49-F238E27FC236}">
              <a16:creationId xmlns:a16="http://schemas.microsoft.com/office/drawing/2014/main" id="{EF862156-4BB5-4972-836A-E12A4C74A83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5601" y="10794124"/>
          <a:ext cx="2028496" cy="1637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esar.A.Barreto-Gonzalez@mass.gov" TargetMode="External"/><Relationship Id="rId1" Type="http://schemas.openxmlformats.org/officeDocument/2006/relationships/hyperlink" Target="mailto:Cesar.A.Barreto-Gonzalez@mas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G42"/>
  <sheetViews>
    <sheetView tabSelected="1" zoomScale="145" zoomScaleNormal="145" workbookViewId="0">
      <selection sqref="A1:C1"/>
    </sheetView>
  </sheetViews>
  <sheetFormatPr defaultRowHeight="14.5"/>
  <cols>
    <col min="1" max="1" width="9.08984375" style="71"/>
    <col min="2" max="2" width="6.453125" style="72" customWidth="1"/>
    <col min="3" max="3" width="75.36328125" style="70" customWidth="1"/>
    <col min="4" max="4" width="6.90625" customWidth="1"/>
    <col min="5" max="5" width="22.453125" customWidth="1"/>
    <col min="6" max="6" width="32.08984375" style="103" customWidth="1"/>
  </cols>
  <sheetData>
    <row r="1" spans="1:6" ht="30" customHeight="1" thickBot="1">
      <c r="A1" s="242" t="s">
        <v>266</v>
      </c>
      <c r="B1" s="243"/>
      <c r="C1" s="243"/>
    </row>
    <row r="2" spans="1:6" ht="55.5" customHeight="1" thickBot="1">
      <c r="A2" s="239" t="s">
        <v>264</v>
      </c>
      <c r="B2" s="240"/>
      <c r="C2" s="241"/>
      <c r="D2" s="177"/>
      <c r="E2" s="177"/>
    </row>
    <row r="3" spans="1:6" ht="13.5" customHeight="1">
      <c r="A3" s="177"/>
      <c r="B3" s="177"/>
      <c r="C3" s="177"/>
      <c r="D3" s="177"/>
      <c r="E3" s="177"/>
    </row>
    <row r="4" spans="1:6" ht="30" customHeight="1">
      <c r="A4" s="71" t="s">
        <v>215</v>
      </c>
      <c r="B4" s="245" t="s">
        <v>487</v>
      </c>
      <c r="C4" s="245"/>
    </row>
    <row r="5" spans="1:6" ht="15" customHeight="1">
      <c r="B5" s="70"/>
    </row>
    <row r="6" spans="1:6" ht="30" customHeight="1">
      <c r="B6" s="245" t="s">
        <v>270</v>
      </c>
      <c r="C6" s="245"/>
    </row>
    <row r="7" spans="1:6" ht="15" customHeight="1">
      <c r="B7" s="70"/>
    </row>
    <row r="8" spans="1:6" ht="30" customHeight="1">
      <c r="A8" s="71" t="s">
        <v>216</v>
      </c>
      <c r="B8" s="246" t="s">
        <v>253</v>
      </c>
      <c r="C8" s="245"/>
    </row>
    <row r="9" spans="1:6" ht="19.5" customHeight="1">
      <c r="B9" s="99"/>
      <c r="C9" s="95"/>
      <c r="F9" s="222"/>
    </row>
    <row r="10" spans="1:6" ht="48.75" customHeight="1">
      <c r="A10" s="71" t="s">
        <v>220</v>
      </c>
      <c r="B10" s="244" t="s">
        <v>254</v>
      </c>
      <c r="C10" s="244"/>
    </row>
    <row r="11" spans="1:6" ht="15" customHeight="1">
      <c r="F11" s="222"/>
    </row>
    <row r="12" spans="1:6" ht="15" customHeight="1">
      <c r="A12" s="71" t="s">
        <v>221</v>
      </c>
      <c r="B12" s="245" t="s">
        <v>259</v>
      </c>
      <c r="C12" s="245"/>
      <c r="F12" s="222"/>
    </row>
    <row r="13" spans="1:6">
      <c r="B13" s="245" t="s">
        <v>491</v>
      </c>
      <c r="C13" s="245"/>
    </row>
    <row r="14" spans="1:6" ht="53.25" customHeight="1">
      <c r="C14" s="70" t="s">
        <v>263</v>
      </c>
    </row>
    <row r="15" spans="1:6" ht="72.5">
      <c r="B15" s="173"/>
      <c r="C15" s="172" t="s">
        <v>265</v>
      </c>
    </row>
    <row r="16" spans="1:6" ht="15" customHeight="1"/>
    <row r="17" spans="1:7" ht="43.5">
      <c r="C17" s="70" t="s">
        <v>271</v>
      </c>
    </row>
    <row r="18" spans="1:7" ht="15" customHeight="1"/>
    <row r="19" spans="1:7" ht="15" customHeight="1">
      <c r="C19" s="70" t="s">
        <v>255</v>
      </c>
    </row>
    <row r="20" spans="1:7" ht="15" customHeight="1">
      <c r="F20" s="221"/>
    </row>
    <row r="21" spans="1:7" ht="29">
      <c r="C21" s="70" t="s">
        <v>218</v>
      </c>
    </row>
    <row r="22" spans="1:7" ht="15" customHeight="1">
      <c r="E22" s="73" t="s">
        <v>48</v>
      </c>
    </row>
    <row r="23" spans="1:7" ht="43.5">
      <c r="C23" s="230" t="s">
        <v>488</v>
      </c>
      <c r="E23" s="178" t="str">
        <f ca="1">"1 unit building"&amp;Break&amp;"2-4 unit building"&amp; Break &amp; "5 or more unit building"</f>
        <v>1 unit building
2-4 unit building
5 or more unit building</v>
      </c>
    </row>
    <row r="24" spans="1:7">
      <c r="E24" s="176"/>
    </row>
    <row r="25" spans="1:7" ht="29">
      <c r="C25" s="70" t="s">
        <v>251</v>
      </c>
    </row>
    <row r="26" spans="1:7">
      <c r="E26" s="179" t="s">
        <v>219</v>
      </c>
    </row>
    <row r="27" spans="1:7" ht="72.650000000000006" customHeight="1">
      <c r="C27" s="182" t="s">
        <v>262</v>
      </c>
      <c r="E27" s="183" t="str">
        <f ca="1">"DDS"&amp;Break&amp;"DMH"&amp; Break &amp; "MCB" &amp; Break &amp; "MRC" &amp; Break &amp; "Other"</f>
        <v>DDS
DMH
MCB
MRC
Other</v>
      </c>
      <c r="F27" s="223"/>
    </row>
    <row r="28" spans="1:7">
      <c r="C28" s="181"/>
      <c r="E28" s="176"/>
    </row>
    <row r="29" spans="1:7" ht="50.25" customHeight="1">
      <c r="C29" s="229" t="s">
        <v>256</v>
      </c>
      <c r="E29" s="103"/>
      <c r="G29" s="103"/>
    </row>
    <row r="30" spans="1:7">
      <c r="B30" s="231"/>
      <c r="C30" s="229"/>
      <c r="E30" s="103"/>
      <c r="G30" s="103"/>
    </row>
    <row r="31" spans="1:7" ht="15" customHeight="1">
      <c r="A31" s="71" t="s">
        <v>223</v>
      </c>
      <c r="B31" s="72" t="s">
        <v>490</v>
      </c>
      <c r="C31" s="229"/>
    </row>
    <row r="32" spans="1:7" ht="53.4" customHeight="1">
      <c r="B32" s="231"/>
      <c r="C32" s="229" t="s">
        <v>492</v>
      </c>
    </row>
    <row r="33" spans="1:5" ht="68.400000000000006" customHeight="1">
      <c r="B33" s="231"/>
      <c r="C33" s="229" t="s">
        <v>493</v>
      </c>
    </row>
    <row r="34" spans="1:5" ht="15" customHeight="1">
      <c r="B34" s="231"/>
      <c r="C34" s="229"/>
    </row>
    <row r="35" spans="1:5" ht="15" customHeight="1">
      <c r="A35" s="71" t="s">
        <v>228</v>
      </c>
      <c r="B35" s="247" t="s">
        <v>272</v>
      </c>
      <c r="C35" s="247"/>
    </row>
    <row r="36" spans="1:5" ht="43.5">
      <c r="C36" s="70" t="s">
        <v>252</v>
      </c>
    </row>
    <row r="37" spans="1:5" ht="15" customHeight="1"/>
    <row r="38" spans="1:5" ht="43.5">
      <c r="C38" s="70" t="s">
        <v>222</v>
      </c>
    </row>
    <row r="39" spans="1:5" ht="15" customHeight="1"/>
    <row r="40" spans="1:5" ht="30" customHeight="1">
      <c r="A40" s="71" t="s">
        <v>489</v>
      </c>
      <c r="B40" s="245" t="s">
        <v>273</v>
      </c>
      <c r="C40" s="245"/>
    </row>
    <row r="41" spans="1:5" ht="65.25" customHeight="1">
      <c r="C41" s="70" t="s">
        <v>274</v>
      </c>
    </row>
    <row r="42" spans="1:5" ht="29">
      <c r="C42" s="70" t="s">
        <v>260</v>
      </c>
      <c r="E42" s="171"/>
    </row>
  </sheetData>
  <sheetProtection algorithmName="SHA-512" hashValue="eHmAp3odCbIxtoVzWqjKaUF4Rua21QIJIQBonrZgr50ughEqPt/Gg0dm4R/8dtwZyYUnTKz844Ptrk8HQd3e/g==" saltValue="XhZZD65Rh1xMgJUpvNJM9Q==" spinCount="100000" sheet="1" objects="1" scenarios="1"/>
  <mergeCells count="10">
    <mergeCell ref="A2:C2"/>
    <mergeCell ref="A1:C1"/>
    <mergeCell ref="B10:C10"/>
    <mergeCell ref="B40:C40"/>
    <mergeCell ref="B4:C4"/>
    <mergeCell ref="B12:C12"/>
    <mergeCell ref="B8:C8"/>
    <mergeCell ref="B13:C13"/>
    <mergeCell ref="B35:C35"/>
    <mergeCell ref="B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BB62"/>
  <sheetViews>
    <sheetView zoomScale="85" zoomScaleNormal="85" workbookViewId="0">
      <pane xSplit="2" ySplit="11" topLeftCell="C12" activePane="bottomRight" state="frozen"/>
      <selection activeCell="H33" sqref="H33"/>
      <selection pane="topRight" activeCell="H33" sqref="H33"/>
      <selection pane="bottomLeft" activeCell="H33" sqref="H33"/>
      <selection pane="bottomRight" activeCell="A3" sqref="A3"/>
    </sheetView>
  </sheetViews>
  <sheetFormatPr defaultColWidth="9.08984375" defaultRowHeight="14.5"/>
  <cols>
    <col min="1" max="1" width="45.08984375" style="1" customWidth="1"/>
    <col min="2" max="2" width="15.54296875" style="1" customWidth="1"/>
    <col min="3" max="52" width="13.36328125" style="1" customWidth="1"/>
    <col min="53" max="16384" width="9.08984375" style="1"/>
  </cols>
  <sheetData>
    <row r="1" spans="1:52" ht="20.149999999999999" customHeight="1">
      <c r="A1" s="254" t="s">
        <v>485</v>
      </c>
      <c r="B1" s="255"/>
      <c r="C1" s="269" t="str">
        <f ca="1">IF(ISNUMBER(SigDate), IF(TODAY() &gt;INT(SigDate), "Please update the signature date before submission if this spreadsheet has been changed.",""),"")</f>
        <v/>
      </c>
      <c r="D1" s="270"/>
      <c r="E1" s="270"/>
      <c r="F1" s="270"/>
      <c r="G1" s="271"/>
      <c r="H1" s="271"/>
      <c r="I1" s="45"/>
      <c r="J1" s="45"/>
      <c r="K1" s="45"/>
      <c r="L1" s="45"/>
      <c r="M1" s="45"/>
      <c r="N1" s="45"/>
      <c r="O1" s="45"/>
      <c r="P1" s="45"/>
      <c r="Q1" s="44"/>
      <c r="R1" s="45"/>
      <c r="S1" s="45"/>
      <c r="T1" s="45"/>
      <c r="U1" s="45"/>
      <c r="V1" s="45"/>
      <c r="W1" s="45"/>
      <c r="X1" s="45"/>
      <c r="Y1" s="45"/>
      <c r="Z1" s="45"/>
      <c r="AA1" s="45"/>
      <c r="AB1" s="45"/>
      <c r="AC1" s="44"/>
      <c r="AD1" s="45"/>
      <c r="AE1" s="45"/>
      <c r="AF1" s="45"/>
      <c r="AG1" s="45"/>
      <c r="AH1" s="45"/>
      <c r="AI1" s="45"/>
      <c r="AJ1" s="45"/>
      <c r="AK1" s="45"/>
      <c r="AL1" s="45"/>
      <c r="AM1" s="45"/>
      <c r="AN1" s="45"/>
      <c r="AO1" s="44"/>
      <c r="AP1" s="45"/>
      <c r="AQ1" s="45"/>
      <c r="AR1" s="45"/>
      <c r="AS1" s="45"/>
      <c r="AT1" s="45"/>
      <c r="AU1" s="45"/>
      <c r="AV1" s="45"/>
      <c r="AW1" s="45"/>
      <c r="AX1" s="45"/>
      <c r="AY1" s="45"/>
      <c r="AZ1" s="45"/>
    </row>
    <row r="2" spans="1:52" ht="3" customHeight="1">
      <c r="A2" s="45"/>
      <c r="B2" s="6"/>
      <c r="C2" s="45"/>
      <c r="D2" s="45"/>
      <c r="E2" s="46"/>
      <c r="H2" s="46"/>
      <c r="I2" s="45"/>
      <c r="J2" s="45"/>
      <c r="K2" s="45"/>
      <c r="L2" s="45"/>
      <c r="M2" s="45"/>
      <c r="N2" s="45"/>
      <c r="O2" s="45"/>
      <c r="P2" s="45"/>
      <c r="Q2" s="46"/>
      <c r="R2" s="45"/>
      <c r="S2" s="45"/>
      <c r="T2" s="45"/>
      <c r="U2" s="45"/>
      <c r="V2" s="45"/>
      <c r="W2" s="45"/>
      <c r="X2" s="45"/>
      <c r="Y2" s="45"/>
      <c r="Z2" s="45"/>
      <c r="AA2" s="45"/>
      <c r="AB2" s="45"/>
      <c r="AC2" s="46"/>
      <c r="AD2" s="45"/>
      <c r="AE2" s="45"/>
      <c r="AF2" s="45"/>
      <c r="AG2" s="45"/>
      <c r="AH2" s="45"/>
      <c r="AI2" s="45"/>
      <c r="AJ2" s="45"/>
      <c r="AK2" s="45"/>
      <c r="AL2" s="45"/>
      <c r="AM2" s="45"/>
      <c r="AN2" s="45"/>
      <c r="AO2" s="46"/>
      <c r="AP2" s="45"/>
      <c r="AQ2" s="45"/>
      <c r="AR2" s="45"/>
      <c r="AS2" s="45"/>
      <c r="AT2" s="45"/>
      <c r="AU2" s="45"/>
      <c r="AV2" s="45"/>
      <c r="AW2" s="45"/>
      <c r="AX2" s="45"/>
      <c r="AY2" s="45"/>
      <c r="AZ2" s="45"/>
    </row>
    <row r="3" spans="1:52" s="2" customFormat="1" ht="20.149999999999999" customHeight="1">
      <c r="A3" s="206"/>
      <c r="B3" s="206"/>
      <c r="C3" s="256"/>
      <c r="D3" s="256"/>
      <c r="E3" s="272" t="str">
        <f xml:space="preserve"> IF(ISBLANK(C3),"&lt;-- Please enter 20-character DocID", "")</f>
        <v>&lt;-- Please enter 20-character DocID</v>
      </c>
      <c r="F3" s="252" t="s">
        <v>269</v>
      </c>
      <c r="G3" s="253"/>
      <c r="H3" s="253"/>
      <c r="I3" s="253"/>
      <c r="J3" s="253"/>
      <c r="K3" s="97"/>
      <c r="L3" s="97"/>
      <c r="M3" s="82" t="str">
        <f>IF(ISBLANK($C$3),"",$A$3&amp;"    "&amp;MID($C$3,7,6))</f>
        <v/>
      </c>
      <c r="O3" s="97"/>
      <c r="P3" s="97"/>
      <c r="Q3" s="97"/>
      <c r="R3" s="97"/>
      <c r="S3" s="82" t="str">
        <f>IF(ISBLANK($C$3),"",$A$3&amp;"    "&amp;MID($C$3,7,6))</f>
        <v/>
      </c>
      <c r="U3" s="97"/>
      <c r="V3" s="97"/>
      <c r="W3" s="97"/>
      <c r="X3" s="97"/>
      <c r="Y3" s="82" t="str">
        <f>IF(ISBLANK($C$3),"",$A$3&amp;"    "&amp;MID($C$3,7,6))</f>
        <v/>
      </c>
      <c r="AA3" s="97"/>
      <c r="AB3" s="97"/>
      <c r="AC3" s="97"/>
      <c r="AD3" s="97"/>
      <c r="AE3" s="82" t="str">
        <f>IF(ISBLANK($C$3),"",$A$3&amp;"    "&amp;MID($C$3,7,6))</f>
        <v/>
      </c>
      <c r="AF3" s="96"/>
      <c r="AG3" s="97"/>
      <c r="AH3" s="97"/>
      <c r="AI3" s="97"/>
      <c r="AJ3" s="97"/>
      <c r="AK3" s="82" t="str">
        <f>IF(ISBLANK($C$3),"",$A$3&amp;"    "&amp;MID($C$3,7,6))</f>
        <v/>
      </c>
      <c r="AL3" s="96"/>
      <c r="AM3" s="97"/>
      <c r="AN3" s="97"/>
      <c r="AO3" s="97"/>
      <c r="AP3" s="96"/>
      <c r="AQ3" s="82" t="str">
        <f>IF(ISBLANK($C$3),"",$A$3&amp;"    "&amp;MID($C$3,7,6))</f>
        <v/>
      </c>
      <c r="AR3" s="96"/>
      <c r="AS3" s="97"/>
      <c r="AT3" s="97"/>
      <c r="AU3" s="97"/>
      <c r="AV3" s="97"/>
      <c r="AW3" s="82" t="str">
        <f>IF(ISBLANK($C$3),"",$A$3&amp;"    "&amp;MID($C$3,7,6))</f>
        <v/>
      </c>
      <c r="AX3" s="82"/>
      <c r="AY3" s="97"/>
      <c r="AZ3" s="82" t="str">
        <f>IF(ISBLANK($C$3),"",$A$3&amp;"    "&amp;MID($C$3,7,6))</f>
        <v/>
      </c>
    </row>
    <row r="4" spans="1:52" s="3" customFormat="1" ht="20.25" customHeight="1">
      <c r="A4" s="47" t="s">
        <v>0</v>
      </c>
      <c r="B4" s="170" t="s">
        <v>258</v>
      </c>
      <c r="C4" s="257" t="s">
        <v>237</v>
      </c>
      <c r="D4" s="258"/>
      <c r="E4" s="273"/>
      <c r="F4" s="253"/>
      <c r="G4" s="253"/>
      <c r="H4" s="253"/>
      <c r="I4" s="253"/>
      <c r="J4" s="253"/>
      <c r="K4" s="49"/>
      <c r="L4" s="49"/>
      <c r="M4" s="49"/>
      <c r="N4" s="49"/>
      <c r="O4" s="49"/>
      <c r="P4" s="49"/>
      <c r="Q4" s="48"/>
      <c r="R4" s="49"/>
      <c r="S4" s="49"/>
      <c r="T4" s="49"/>
      <c r="U4" s="49"/>
      <c r="V4" s="49"/>
      <c r="W4" s="49"/>
      <c r="X4" s="49"/>
      <c r="Y4" s="49"/>
      <c r="Z4" s="49"/>
      <c r="AA4" s="49"/>
      <c r="AB4" s="49"/>
      <c r="AC4" s="48"/>
      <c r="AD4" s="49"/>
      <c r="AE4" s="49"/>
      <c r="AF4" s="49"/>
      <c r="AG4" s="49"/>
      <c r="AH4" s="49"/>
      <c r="AI4" s="49"/>
      <c r="AJ4" s="49"/>
      <c r="AK4" s="49"/>
      <c r="AL4" s="49"/>
      <c r="AM4" s="49"/>
      <c r="AN4" s="49"/>
      <c r="AO4" s="48"/>
      <c r="AP4" s="49"/>
      <c r="AQ4" s="49"/>
      <c r="AR4" s="49"/>
      <c r="AS4" s="49"/>
      <c r="AT4" s="49"/>
      <c r="AU4" s="49"/>
      <c r="AV4" s="49"/>
      <c r="AW4" s="49"/>
      <c r="AX4" s="49"/>
      <c r="AY4" s="49"/>
      <c r="AZ4" s="49"/>
    </row>
    <row r="5" spans="1:52" ht="20.149999999999999" customHeight="1">
      <c r="A5" s="211"/>
      <c r="B5" s="205"/>
      <c r="C5" s="256"/>
      <c r="D5" s="256"/>
      <c r="E5" s="237" t="str">
        <f xml:space="preserve"> IF(ISBLANK(OpDocID),  IF(ISBLANK(OccupDocID), "",  IF(OR(RIGHT(OccupDocID,5)="3753M",RIGHT(OccupDocID,5)="3713M"),"&lt;-Please Enter", "")), "")</f>
        <v/>
      </c>
      <c r="F5" s="250" t="s">
        <v>268</v>
      </c>
      <c r="G5" s="251"/>
      <c r="H5" s="251"/>
      <c r="I5" s="251"/>
      <c r="J5" s="251"/>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30" customHeight="1">
      <c r="A6" s="74" t="s">
        <v>217</v>
      </c>
      <c r="B6" s="105" t="s">
        <v>238</v>
      </c>
      <c r="C6" s="267" t="str">
        <f xml:space="preserve"> IF(ISBLANK(OccupDocID), "",  IF(OR(RIGHT(OccupDocID,5)="3753M",RIGHT(OccupDocID,5)="3713M"),"Enter Primary DDS Operational Contract #", "No entry required: This contract type has no related operational contract"))</f>
        <v/>
      </c>
      <c r="D6" s="268"/>
      <c r="E6" s="7"/>
      <c r="F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16.5" customHeight="1">
      <c r="A7" s="22" t="s">
        <v>119</v>
      </c>
      <c r="B7" s="50" t="s">
        <v>120</v>
      </c>
      <c r="C7" s="65" t="s">
        <v>59</v>
      </c>
      <c r="D7" s="65" t="s">
        <v>60</v>
      </c>
      <c r="E7" s="65" t="s">
        <v>61</v>
      </c>
      <c r="F7" s="65" t="s">
        <v>62</v>
      </c>
      <c r="G7" s="65" t="s">
        <v>63</v>
      </c>
      <c r="H7" s="65" t="s">
        <v>64</v>
      </c>
      <c r="I7" s="65" t="s">
        <v>65</v>
      </c>
      <c r="J7" s="65" t="s">
        <v>66</v>
      </c>
      <c r="K7" s="65" t="s">
        <v>67</v>
      </c>
      <c r="L7" s="65" t="s">
        <v>57</v>
      </c>
      <c r="M7" s="65" t="s">
        <v>58</v>
      </c>
      <c r="N7" s="65" t="s">
        <v>68</v>
      </c>
      <c r="O7" s="65" t="s">
        <v>69</v>
      </c>
      <c r="P7" s="65" t="s">
        <v>70</v>
      </c>
      <c r="Q7" s="65" t="s">
        <v>71</v>
      </c>
      <c r="R7" s="65" t="s">
        <v>72</v>
      </c>
      <c r="S7" s="65" t="s">
        <v>73</v>
      </c>
      <c r="T7" s="65" t="s">
        <v>74</v>
      </c>
      <c r="U7" s="65" t="s">
        <v>75</v>
      </c>
      <c r="V7" s="65" t="s">
        <v>76</v>
      </c>
      <c r="W7" s="65" t="s">
        <v>77</v>
      </c>
      <c r="X7" s="65" t="s">
        <v>78</v>
      </c>
      <c r="Y7" s="65" t="s">
        <v>79</v>
      </c>
      <c r="Z7" s="65" t="s">
        <v>80</v>
      </c>
      <c r="AA7" s="65" t="s">
        <v>81</v>
      </c>
      <c r="AB7" s="65" t="s">
        <v>82</v>
      </c>
      <c r="AC7" s="65" t="s">
        <v>83</v>
      </c>
      <c r="AD7" s="65" t="s">
        <v>84</v>
      </c>
      <c r="AE7" s="65" t="s">
        <v>85</v>
      </c>
      <c r="AF7" s="65" t="s">
        <v>86</v>
      </c>
      <c r="AG7" s="65" t="s">
        <v>87</v>
      </c>
      <c r="AH7" s="65" t="s">
        <v>88</v>
      </c>
      <c r="AI7" s="65" t="s">
        <v>89</v>
      </c>
      <c r="AJ7" s="65" t="s">
        <v>90</v>
      </c>
      <c r="AK7" s="65" t="s">
        <v>91</v>
      </c>
      <c r="AL7" s="65" t="s">
        <v>92</v>
      </c>
      <c r="AM7" s="65" t="s">
        <v>93</v>
      </c>
      <c r="AN7" s="65" t="s">
        <v>94</v>
      </c>
      <c r="AO7" s="65" t="s">
        <v>95</v>
      </c>
      <c r="AP7" s="65" t="s">
        <v>96</v>
      </c>
      <c r="AQ7" s="65" t="s">
        <v>97</v>
      </c>
      <c r="AR7" s="65" t="s">
        <v>98</v>
      </c>
      <c r="AS7" s="65" t="s">
        <v>99</v>
      </c>
      <c r="AT7" s="65" t="s">
        <v>100</v>
      </c>
      <c r="AU7" s="65" t="s">
        <v>101</v>
      </c>
      <c r="AV7" s="65" t="s">
        <v>102</v>
      </c>
      <c r="AW7" s="65" t="s">
        <v>103</v>
      </c>
      <c r="AX7" s="65" t="s">
        <v>104</v>
      </c>
      <c r="AY7" s="65" t="s">
        <v>105</v>
      </c>
      <c r="AZ7" s="65" t="s">
        <v>106</v>
      </c>
    </row>
    <row r="8" spans="1:52" ht="15" customHeight="1">
      <c r="A8" s="76" t="s">
        <v>233</v>
      </c>
      <c r="B8" s="19"/>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row>
    <row r="9" spans="1:52">
      <c r="A9" s="77" t="s">
        <v>47</v>
      </c>
      <c r="B9" s="56"/>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1:52" ht="15" customHeight="1">
      <c r="A10" s="78" t="s">
        <v>234</v>
      </c>
      <c r="B10" s="56"/>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row>
    <row r="11" spans="1:52">
      <c r="A11" s="79" t="s">
        <v>1</v>
      </c>
      <c r="B11" s="56"/>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row>
    <row r="12" spans="1:52">
      <c r="A12" s="79" t="s">
        <v>121</v>
      </c>
      <c r="B12" s="56"/>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c r="A13" s="80" t="s">
        <v>486</v>
      </c>
      <c r="B13" s="56"/>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row>
    <row r="14" spans="1:52">
      <c r="A14" s="79" t="s">
        <v>235</v>
      </c>
      <c r="B14" s="104"/>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row>
    <row r="15" spans="1:52">
      <c r="A15" s="81" t="s">
        <v>180</v>
      </c>
      <c r="B15" s="65">
        <f>SUM(C15:AZ15)</f>
        <v>0</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row>
    <row r="16" spans="1:52" ht="25.5" customHeight="1">
      <c r="A16" s="21" t="s">
        <v>227</v>
      </c>
      <c r="B16" s="62">
        <v>2013</v>
      </c>
      <c r="C16" s="55"/>
      <c r="D16" s="55"/>
      <c r="E16" s="55"/>
      <c r="F16" s="55"/>
      <c r="G16" s="54"/>
      <c r="H16" s="54"/>
      <c r="I16" s="54"/>
      <c r="J16" s="54"/>
      <c r="K16" s="54"/>
      <c r="L16" s="54"/>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row>
    <row r="17" spans="1:52">
      <c r="A17" s="16" t="s">
        <v>116</v>
      </c>
      <c r="B17" s="216">
        <f>SUM(C17:AZ17)</f>
        <v>0</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row>
    <row r="18" spans="1:52">
      <c r="A18" s="17" t="s">
        <v>117</v>
      </c>
      <c r="B18" s="216">
        <f>SUM(C18:AZ18)</f>
        <v>0</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row>
    <row r="19" spans="1:52">
      <c r="A19" s="17" t="s">
        <v>118</v>
      </c>
      <c r="B19" s="216">
        <f>SUM(C19:AZ19)</f>
        <v>0</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row>
    <row r="20" spans="1:52">
      <c r="A20" s="17" t="s">
        <v>4</v>
      </c>
      <c r="B20" s="216">
        <f>SUM(C20:AZ20)</f>
        <v>0</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row>
    <row r="21" spans="1:52">
      <c r="A21" s="17" t="s">
        <v>5</v>
      </c>
      <c r="B21" s="216">
        <f>SUM(C21:AZ21)</f>
        <v>0</v>
      </c>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row>
    <row r="22" spans="1:52">
      <c r="A22" s="18" t="s">
        <v>6</v>
      </c>
      <c r="B22" s="217">
        <f>SUM(B17:B21)</f>
        <v>0</v>
      </c>
      <c r="C22" s="66">
        <f t="shared" ref="C22:AZ22" si="0">SUM(C17:C21)</f>
        <v>0</v>
      </c>
      <c r="D22" s="66">
        <f t="shared" si="0"/>
        <v>0</v>
      </c>
      <c r="E22" s="66">
        <f t="shared" si="0"/>
        <v>0</v>
      </c>
      <c r="F22" s="66">
        <f t="shared" si="0"/>
        <v>0</v>
      </c>
      <c r="G22" s="66">
        <f t="shared" si="0"/>
        <v>0</v>
      </c>
      <c r="H22" s="66">
        <f t="shared" si="0"/>
        <v>0</v>
      </c>
      <c r="I22" s="66">
        <f t="shared" si="0"/>
        <v>0</v>
      </c>
      <c r="J22" s="66">
        <f t="shared" si="0"/>
        <v>0</v>
      </c>
      <c r="K22" s="66">
        <f t="shared" si="0"/>
        <v>0</v>
      </c>
      <c r="L22" s="66">
        <f t="shared" si="0"/>
        <v>0</v>
      </c>
      <c r="M22" s="66">
        <f t="shared" si="0"/>
        <v>0</v>
      </c>
      <c r="N22" s="66">
        <f t="shared" si="0"/>
        <v>0</v>
      </c>
      <c r="O22" s="66">
        <f t="shared" si="0"/>
        <v>0</v>
      </c>
      <c r="P22" s="66">
        <f t="shared" si="0"/>
        <v>0</v>
      </c>
      <c r="Q22" s="66">
        <f t="shared" si="0"/>
        <v>0</v>
      </c>
      <c r="R22" s="66">
        <f t="shared" si="0"/>
        <v>0</v>
      </c>
      <c r="S22" s="66">
        <f t="shared" si="0"/>
        <v>0</v>
      </c>
      <c r="T22" s="66">
        <f t="shared" si="0"/>
        <v>0</v>
      </c>
      <c r="U22" s="66">
        <f t="shared" si="0"/>
        <v>0</v>
      </c>
      <c r="V22" s="66">
        <f t="shared" si="0"/>
        <v>0</v>
      </c>
      <c r="W22" s="66">
        <f t="shared" si="0"/>
        <v>0</v>
      </c>
      <c r="X22" s="66">
        <f t="shared" si="0"/>
        <v>0</v>
      </c>
      <c r="Y22" s="66">
        <f t="shared" si="0"/>
        <v>0</v>
      </c>
      <c r="Z22" s="66">
        <f t="shared" si="0"/>
        <v>0</v>
      </c>
      <c r="AA22" s="66">
        <f t="shared" si="0"/>
        <v>0</v>
      </c>
      <c r="AB22" s="66">
        <f t="shared" si="0"/>
        <v>0</v>
      </c>
      <c r="AC22" s="66">
        <f t="shared" si="0"/>
        <v>0</v>
      </c>
      <c r="AD22" s="66">
        <f t="shared" si="0"/>
        <v>0</v>
      </c>
      <c r="AE22" s="66">
        <f t="shared" si="0"/>
        <v>0</v>
      </c>
      <c r="AF22" s="66">
        <f t="shared" si="0"/>
        <v>0</v>
      </c>
      <c r="AG22" s="66">
        <f t="shared" si="0"/>
        <v>0</v>
      </c>
      <c r="AH22" s="66">
        <f t="shared" si="0"/>
        <v>0</v>
      </c>
      <c r="AI22" s="66">
        <f t="shared" si="0"/>
        <v>0</v>
      </c>
      <c r="AJ22" s="66">
        <f t="shared" si="0"/>
        <v>0</v>
      </c>
      <c r="AK22" s="66">
        <f t="shared" si="0"/>
        <v>0</v>
      </c>
      <c r="AL22" s="66">
        <f t="shared" si="0"/>
        <v>0</v>
      </c>
      <c r="AM22" s="66">
        <f t="shared" si="0"/>
        <v>0</v>
      </c>
      <c r="AN22" s="66">
        <f t="shared" si="0"/>
        <v>0</v>
      </c>
      <c r="AO22" s="66">
        <f t="shared" si="0"/>
        <v>0</v>
      </c>
      <c r="AP22" s="66">
        <f t="shared" si="0"/>
        <v>0</v>
      </c>
      <c r="AQ22" s="66">
        <f t="shared" si="0"/>
        <v>0</v>
      </c>
      <c r="AR22" s="66">
        <f t="shared" si="0"/>
        <v>0</v>
      </c>
      <c r="AS22" s="66">
        <f t="shared" si="0"/>
        <v>0</v>
      </c>
      <c r="AT22" s="66">
        <f t="shared" si="0"/>
        <v>0</v>
      </c>
      <c r="AU22" s="66">
        <f t="shared" si="0"/>
        <v>0</v>
      </c>
      <c r="AV22" s="66">
        <f t="shared" si="0"/>
        <v>0</v>
      </c>
      <c r="AW22" s="66">
        <f t="shared" si="0"/>
        <v>0</v>
      </c>
      <c r="AX22" s="66">
        <f t="shared" si="0"/>
        <v>0</v>
      </c>
      <c r="AY22" s="66">
        <f t="shared" si="0"/>
        <v>0</v>
      </c>
      <c r="AZ22" s="66">
        <f t="shared" si="0"/>
        <v>0</v>
      </c>
    </row>
    <row r="23" spans="1:52" ht="25.5" customHeight="1">
      <c r="A23" s="15" t="s">
        <v>7</v>
      </c>
      <c r="B23" s="10"/>
      <c r="C23" s="55"/>
      <c r="D23" s="40"/>
      <c r="E23" s="54"/>
      <c r="F23" s="54"/>
      <c r="G23" s="54"/>
      <c r="H23" s="54"/>
      <c r="I23" s="54"/>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c r="A24" s="11" t="s">
        <v>116</v>
      </c>
      <c r="B24" s="216">
        <f>SUM(C24:AZ24)</f>
        <v>0</v>
      </c>
      <c r="C24" s="194"/>
      <c r="D24" s="194"/>
      <c r="E24" s="194"/>
      <c r="F24" s="194"/>
      <c r="G24" s="194"/>
      <c r="H24" s="194"/>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row>
    <row r="25" spans="1:52">
      <c r="A25" s="11" t="s">
        <v>3</v>
      </c>
      <c r="B25" s="216">
        <f>SUM(C25:AZ25)</f>
        <v>0</v>
      </c>
      <c r="C25" s="194"/>
      <c r="D25" s="194"/>
      <c r="E25" s="194"/>
      <c r="F25" s="194"/>
      <c r="G25" s="194"/>
      <c r="H25" s="194"/>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row>
    <row r="26" spans="1:52">
      <c r="A26" s="11" t="s">
        <v>118</v>
      </c>
      <c r="B26" s="216">
        <f>SUM(C26:AZ26)</f>
        <v>0</v>
      </c>
      <c r="C26" s="194"/>
      <c r="D26" s="194"/>
      <c r="E26" s="194"/>
      <c r="F26" s="194"/>
      <c r="G26" s="194"/>
      <c r="H26" s="194"/>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row>
    <row r="27" spans="1:52">
      <c r="A27" s="11" t="s">
        <v>4</v>
      </c>
      <c r="B27" s="216">
        <f>SUM(C27:AZ27)</f>
        <v>0</v>
      </c>
      <c r="C27" s="194"/>
      <c r="D27" s="194"/>
      <c r="E27" s="194"/>
      <c r="F27" s="194"/>
      <c r="G27" s="194"/>
      <c r="H27" s="194"/>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row>
    <row r="28" spans="1:52">
      <c r="A28" s="11" t="s">
        <v>5</v>
      </c>
      <c r="B28" s="216">
        <f>SUM(C28:AZ28)</f>
        <v>0</v>
      </c>
      <c r="C28" s="194"/>
      <c r="D28" s="194"/>
      <c r="E28" s="194"/>
      <c r="F28" s="194"/>
      <c r="G28" s="194"/>
      <c r="H28" s="194"/>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row>
    <row r="29" spans="1:52">
      <c r="A29" s="12" t="s">
        <v>8</v>
      </c>
      <c r="B29" s="217">
        <f>SUM(B24:B28)</f>
        <v>0</v>
      </c>
      <c r="C29" s="66">
        <f t="shared" ref="C29:AZ29" si="1">SUM(C24:C28)</f>
        <v>0</v>
      </c>
      <c r="D29" s="66">
        <f t="shared" si="1"/>
        <v>0</v>
      </c>
      <c r="E29" s="66">
        <f t="shared" si="1"/>
        <v>0</v>
      </c>
      <c r="F29" s="66">
        <f t="shared" si="1"/>
        <v>0</v>
      </c>
      <c r="G29" s="66">
        <f t="shared" si="1"/>
        <v>0</v>
      </c>
      <c r="H29" s="66">
        <f t="shared" si="1"/>
        <v>0</v>
      </c>
      <c r="I29" s="66">
        <f t="shared" si="1"/>
        <v>0</v>
      </c>
      <c r="J29" s="66">
        <f t="shared" si="1"/>
        <v>0</v>
      </c>
      <c r="K29" s="66">
        <f t="shared" si="1"/>
        <v>0</v>
      </c>
      <c r="L29" s="66">
        <f t="shared" si="1"/>
        <v>0</v>
      </c>
      <c r="M29" s="66">
        <f t="shared" si="1"/>
        <v>0</v>
      </c>
      <c r="N29" s="66">
        <f t="shared" si="1"/>
        <v>0</v>
      </c>
      <c r="O29" s="66">
        <f t="shared" si="1"/>
        <v>0</v>
      </c>
      <c r="P29" s="66">
        <f t="shared" si="1"/>
        <v>0</v>
      </c>
      <c r="Q29" s="66">
        <f t="shared" si="1"/>
        <v>0</v>
      </c>
      <c r="R29" s="66">
        <f t="shared" si="1"/>
        <v>0</v>
      </c>
      <c r="S29" s="66">
        <f t="shared" si="1"/>
        <v>0</v>
      </c>
      <c r="T29" s="66">
        <f t="shared" si="1"/>
        <v>0</v>
      </c>
      <c r="U29" s="66">
        <f t="shared" si="1"/>
        <v>0</v>
      </c>
      <c r="V29" s="66">
        <f t="shared" si="1"/>
        <v>0</v>
      </c>
      <c r="W29" s="66">
        <f t="shared" si="1"/>
        <v>0</v>
      </c>
      <c r="X29" s="66">
        <f t="shared" si="1"/>
        <v>0</v>
      </c>
      <c r="Y29" s="66">
        <f t="shared" si="1"/>
        <v>0</v>
      </c>
      <c r="Z29" s="66">
        <f t="shared" si="1"/>
        <v>0</v>
      </c>
      <c r="AA29" s="66">
        <f t="shared" si="1"/>
        <v>0</v>
      </c>
      <c r="AB29" s="66">
        <f t="shared" si="1"/>
        <v>0</v>
      </c>
      <c r="AC29" s="66">
        <f t="shared" si="1"/>
        <v>0</v>
      </c>
      <c r="AD29" s="66">
        <f t="shared" si="1"/>
        <v>0</v>
      </c>
      <c r="AE29" s="66">
        <f t="shared" si="1"/>
        <v>0</v>
      </c>
      <c r="AF29" s="66">
        <f t="shared" si="1"/>
        <v>0</v>
      </c>
      <c r="AG29" s="66">
        <f t="shared" si="1"/>
        <v>0</v>
      </c>
      <c r="AH29" s="66">
        <f t="shared" si="1"/>
        <v>0</v>
      </c>
      <c r="AI29" s="66">
        <f t="shared" si="1"/>
        <v>0</v>
      </c>
      <c r="AJ29" s="66">
        <f t="shared" si="1"/>
        <v>0</v>
      </c>
      <c r="AK29" s="66">
        <f t="shared" si="1"/>
        <v>0</v>
      </c>
      <c r="AL29" s="66">
        <f t="shared" si="1"/>
        <v>0</v>
      </c>
      <c r="AM29" s="66">
        <f t="shared" si="1"/>
        <v>0</v>
      </c>
      <c r="AN29" s="66">
        <f t="shared" si="1"/>
        <v>0</v>
      </c>
      <c r="AO29" s="66">
        <f t="shared" si="1"/>
        <v>0</v>
      </c>
      <c r="AP29" s="66">
        <f t="shared" si="1"/>
        <v>0</v>
      </c>
      <c r="AQ29" s="66">
        <f t="shared" si="1"/>
        <v>0</v>
      </c>
      <c r="AR29" s="66">
        <f t="shared" si="1"/>
        <v>0</v>
      </c>
      <c r="AS29" s="66">
        <f t="shared" si="1"/>
        <v>0</v>
      </c>
      <c r="AT29" s="66">
        <f t="shared" si="1"/>
        <v>0</v>
      </c>
      <c r="AU29" s="66">
        <f t="shared" si="1"/>
        <v>0</v>
      </c>
      <c r="AV29" s="66">
        <f t="shared" si="1"/>
        <v>0</v>
      </c>
      <c r="AW29" s="66">
        <f t="shared" si="1"/>
        <v>0</v>
      </c>
      <c r="AX29" s="66">
        <f t="shared" si="1"/>
        <v>0</v>
      </c>
      <c r="AY29" s="66">
        <f t="shared" si="1"/>
        <v>0</v>
      </c>
      <c r="AZ29" s="66">
        <f t="shared" si="1"/>
        <v>0</v>
      </c>
    </row>
    <row r="30" spans="1:52" ht="24.75" customHeight="1">
      <c r="A30" s="20" t="s">
        <v>122</v>
      </c>
      <c r="B30" s="5"/>
      <c r="C30" s="55"/>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c r="A31" s="16" t="s">
        <v>9</v>
      </c>
      <c r="B31" s="218">
        <f t="shared" ref="B31:AG31" si="2">UFRExpenditures + PostUFRAdjustments</f>
        <v>0</v>
      </c>
      <c r="C31" s="67">
        <f t="shared" si="2"/>
        <v>0</v>
      </c>
      <c r="D31" s="67">
        <f t="shared" si="2"/>
        <v>0</v>
      </c>
      <c r="E31" s="67">
        <f t="shared" si="2"/>
        <v>0</v>
      </c>
      <c r="F31" s="67">
        <f t="shared" si="2"/>
        <v>0</v>
      </c>
      <c r="G31" s="67">
        <f t="shared" si="2"/>
        <v>0</v>
      </c>
      <c r="H31" s="67">
        <f t="shared" si="2"/>
        <v>0</v>
      </c>
      <c r="I31" s="67">
        <f t="shared" si="2"/>
        <v>0</v>
      </c>
      <c r="J31" s="67">
        <f t="shared" si="2"/>
        <v>0</v>
      </c>
      <c r="K31" s="67">
        <f t="shared" si="2"/>
        <v>0</v>
      </c>
      <c r="L31" s="67">
        <f t="shared" si="2"/>
        <v>0</v>
      </c>
      <c r="M31" s="67">
        <f t="shared" si="2"/>
        <v>0</v>
      </c>
      <c r="N31" s="67">
        <f t="shared" si="2"/>
        <v>0</v>
      </c>
      <c r="O31" s="67">
        <f t="shared" si="2"/>
        <v>0</v>
      </c>
      <c r="P31" s="67">
        <f t="shared" si="2"/>
        <v>0</v>
      </c>
      <c r="Q31" s="67">
        <f t="shared" si="2"/>
        <v>0</v>
      </c>
      <c r="R31" s="67">
        <f t="shared" si="2"/>
        <v>0</v>
      </c>
      <c r="S31" s="67">
        <f t="shared" si="2"/>
        <v>0</v>
      </c>
      <c r="T31" s="67">
        <f t="shared" si="2"/>
        <v>0</v>
      </c>
      <c r="U31" s="67">
        <f t="shared" si="2"/>
        <v>0</v>
      </c>
      <c r="V31" s="67">
        <f t="shared" si="2"/>
        <v>0</v>
      </c>
      <c r="W31" s="67">
        <f t="shared" si="2"/>
        <v>0</v>
      </c>
      <c r="X31" s="67">
        <f t="shared" si="2"/>
        <v>0</v>
      </c>
      <c r="Y31" s="67">
        <f t="shared" si="2"/>
        <v>0</v>
      </c>
      <c r="Z31" s="67">
        <f t="shared" si="2"/>
        <v>0</v>
      </c>
      <c r="AA31" s="67">
        <f t="shared" si="2"/>
        <v>0</v>
      </c>
      <c r="AB31" s="67">
        <f t="shared" si="2"/>
        <v>0</v>
      </c>
      <c r="AC31" s="67">
        <f t="shared" si="2"/>
        <v>0</v>
      </c>
      <c r="AD31" s="67">
        <f t="shared" si="2"/>
        <v>0</v>
      </c>
      <c r="AE31" s="67">
        <f t="shared" si="2"/>
        <v>0</v>
      </c>
      <c r="AF31" s="67">
        <f t="shared" si="2"/>
        <v>0</v>
      </c>
      <c r="AG31" s="67">
        <f t="shared" si="2"/>
        <v>0</v>
      </c>
      <c r="AH31" s="67">
        <f t="shared" ref="AH31:AZ31" si="3">UFRExpenditures + PostUFRAdjustments</f>
        <v>0</v>
      </c>
      <c r="AI31" s="67">
        <f t="shared" si="3"/>
        <v>0</v>
      </c>
      <c r="AJ31" s="67">
        <f t="shared" si="3"/>
        <v>0</v>
      </c>
      <c r="AK31" s="67">
        <f t="shared" si="3"/>
        <v>0</v>
      </c>
      <c r="AL31" s="67">
        <f t="shared" si="3"/>
        <v>0</v>
      </c>
      <c r="AM31" s="67">
        <f t="shared" si="3"/>
        <v>0</v>
      </c>
      <c r="AN31" s="67">
        <f t="shared" si="3"/>
        <v>0</v>
      </c>
      <c r="AO31" s="67">
        <f t="shared" si="3"/>
        <v>0</v>
      </c>
      <c r="AP31" s="67">
        <f t="shared" si="3"/>
        <v>0</v>
      </c>
      <c r="AQ31" s="67">
        <f t="shared" si="3"/>
        <v>0</v>
      </c>
      <c r="AR31" s="67">
        <f t="shared" si="3"/>
        <v>0</v>
      </c>
      <c r="AS31" s="67">
        <f t="shared" si="3"/>
        <v>0</v>
      </c>
      <c r="AT31" s="67">
        <f t="shared" si="3"/>
        <v>0</v>
      </c>
      <c r="AU31" s="67">
        <f t="shared" si="3"/>
        <v>0</v>
      </c>
      <c r="AV31" s="67">
        <f t="shared" si="3"/>
        <v>0</v>
      </c>
      <c r="AW31" s="67">
        <f t="shared" si="3"/>
        <v>0</v>
      </c>
      <c r="AX31" s="67">
        <f t="shared" si="3"/>
        <v>0</v>
      </c>
      <c r="AY31" s="67">
        <f t="shared" si="3"/>
        <v>0</v>
      </c>
      <c r="AZ31" s="67">
        <f t="shared" si="3"/>
        <v>0</v>
      </c>
    </row>
    <row r="32" spans="1:52">
      <c r="A32" s="261" t="s">
        <v>243</v>
      </c>
      <c r="B32" s="262"/>
      <c r="C32" s="214">
        <f t="shared" ref="C32:AH32" si="4">IF(AND(NetExpense&gt;0,Capacity &gt;0), NetExpense/(365*Capacity),0)</f>
        <v>0</v>
      </c>
      <c r="D32" s="213">
        <f t="shared" si="4"/>
        <v>0</v>
      </c>
      <c r="E32" s="213">
        <f t="shared" si="4"/>
        <v>0</v>
      </c>
      <c r="F32" s="213">
        <f t="shared" si="4"/>
        <v>0</v>
      </c>
      <c r="G32" s="213">
        <f t="shared" si="4"/>
        <v>0</v>
      </c>
      <c r="H32" s="213">
        <f t="shared" si="4"/>
        <v>0</v>
      </c>
      <c r="I32" s="213">
        <f t="shared" si="4"/>
        <v>0</v>
      </c>
      <c r="J32" s="213">
        <f t="shared" si="4"/>
        <v>0</v>
      </c>
      <c r="K32" s="213">
        <f t="shared" si="4"/>
        <v>0</v>
      </c>
      <c r="L32" s="213">
        <f t="shared" si="4"/>
        <v>0</v>
      </c>
      <c r="M32" s="213">
        <f t="shared" si="4"/>
        <v>0</v>
      </c>
      <c r="N32" s="213">
        <f t="shared" si="4"/>
        <v>0</v>
      </c>
      <c r="O32" s="213">
        <f t="shared" si="4"/>
        <v>0</v>
      </c>
      <c r="P32" s="213">
        <f t="shared" si="4"/>
        <v>0</v>
      </c>
      <c r="Q32" s="213">
        <f t="shared" si="4"/>
        <v>0</v>
      </c>
      <c r="R32" s="213">
        <f t="shared" si="4"/>
        <v>0</v>
      </c>
      <c r="S32" s="213">
        <f t="shared" si="4"/>
        <v>0</v>
      </c>
      <c r="T32" s="213">
        <f t="shared" si="4"/>
        <v>0</v>
      </c>
      <c r="U32" s="213">
        <f t="shared" si="4"/>
        <v>0</v>
      </c>
      <c r="V32" s="213">
        <f t="shared" si="4"/>
        <v>0</v>
      </c>
      <c r="W32" s="213">
        <f t="shared" si="4"/>
        <v>0</v>
      </c>
      <c r="X32" s="213">
        <f t="shared" si="4"/>
        <v>0</v>
      </c>
      <c r="Y32" s="213">
        <f t="shared" si="4"/>
        <v>0</v>
      </c>
      <c r="Z32" s="213">
        <f t="shared" si="4"/>
        <v>0</v>
      </c>
      <c r="AA32" s="213">
        <f t="shared" si="4"/>
        <v>0</v>
      </c>
      <c r="AB32" s="213">
        <f t="shared" si="4"/>
        <v>0</v>
      </c>
      <c r="AC32" s="213">
        <f t="shared" si="4"/>
        <v>0</v>
      </c>
      <c r="AD32" s="213">
        <f t="shared" si="4"/>
        <v>0</v>
      </c>
      <c r="AE32" s="213">
        <f t="shared" si="4"/>
        <v>0</v>
      </c>
      <c r="AF32" s="213">
        <f t="shared" si="4"/>
        <v>0</v>
      </c>
      <c r="AG32" s="213">
        <f t="shared" si="4"/>
        <v>0</v>
      </c>
      <c r="AH32" s="213">
        <f t="shared" si="4"/>
        <v>0</v>
      </c>
      <c r="AI32" s="213">
        <f t="shared" ref="AI32:AZ32" si="5">IF(AND(NetExpense&gt;0,Capacity &gt;0), NetExpense/(365*Capacity),0)</f>
        <v>0</v>
      </c>
      <c r="AJ32" s="213">
        <f t="shared" si="5"/>
        <v>0</v>
      </c>
      <c r="AK32" s="213">
        <f t="shared" si="5"/>
        <v>0</v>
      </c>
      <c r="AL32" s="213">
        <f t="shared" si="5"/>
        <v>0</v>
      </c>
      <c r="AM32" s="213">
        <f t="shared" si="5"/>
        <v>0</v>
      </c>
      <c r="AN32" s="213">
        <f t="shared" si="5"/>
        <v>0</v>
      </c>
      <c r="AO32" s="213">
        <f t="shared" si="5"/>
        <v>0</v>
      </c>
      <c r="AP32" s="213">
        <f t="shared" si="5"/>
        <v>0</v>
      </c>
      <c r="AQ32" s="213">
        <f t="shared" si="5"/>
        <v>0</v>
      </c>
      <c r="AR32" s="213">
        <f t="shared" si="5"/>
        <v>0</v>
      </c>
      <c r="AS32" s="213">
        <f t="shared" si="5"/>
        <v>0</v>
      </c>
      <c r="AT32" s="213">
        <f t="shared" si="5"/>
        <v>0</v>
      </c>
      <c r="AU32" s="213">
        <f t="shared" si="5"/>
        <v>0</v>
      </c>
      <c r="AV32" s="213">
        <f t="shared" si="5"/>
        <v>0</v>
      </c>
      <c r="AW32" s="213">
        <f t="shared" si="5"/>
        <v>0</v>
      </c>
      <c r="AX32" s="213">
        <f t="shared" si="5"/>
        <v>0</v>
      </c>
      <c r="AY32" s="213">
        <f t="shared" si="5"/>
        <v>0</v>
      </c>
      <c r="AZ32" s="213">
        <f t="shared" si="5"/>
        <v>0</v>
      </c>
    </row>
    <row r="33" spans="1:54">
      <c r="A33" s="263" t="s">
        <v>249</v>
      </c>
      <c r="B33" s="264"/>
      <c r="C33" s="68">
        <f t="shared" ref="C33:AH33" si="6">IF(DailyRate &gt; 0, VLOOKUP(DailyRate, RateLookup,3),0)</f>
        <v>0</v>
      </c>
      <c r="D33" s="68">
        <f>IF(DailyRate &gt; 0, VLOOKUP(DailyRate, RateLookup,3),0)</f>
        <v>0</v>
      </c>
      <c r="E33" s="68">
        <f t="shared" si="6"/>
        <v>0</v>
      </c>
      <c r="F33" s="68">
        <f t="shared" si="6"/>
        <v>0</v>
      </c>
      <c r="G33" s="68">
        <f t="shared" si="6"/>
        <v>0</v>
      </c>
      <c r="H33" s="68">
        <f t="shared" si="6"/>
        <v>0</v>
      </c>
      <c r="I33" s="68">
        <f t="shared" si="6"/>
        <v>0</v>
      </c>
      <c r="J33" s="68">
        <f t="shared" si="6"/>
        <v>0</v>
      </c>
      <c r="K33" s="68">
        <f t="shared" si="6"/>
        <v>0</v>
      </c>
      <c r="L33" s="68">
        <f t="shared" si="6"/>
        <v>0</v>
      </c>
      <c r="M33" s="68">
        <f t="shared" si="6"/>
        <v>0</v>
      </c>
      <c r="N33" s="68">
        <f t="shared" si="6"/>
        <v>0</v>
      </c>
      <c r="O33" s="68">
        <f t="shared" si="6"/>
        <v>0</v>
      </c>
      <c r="P33" s="68">
        <f t="shared" si="6"/>
        <v>0</v>
      </c>
      <c r="Q33" s="68">
        <f t="shared" si="6"/>
        <v>0</v>
      </c>
      <c r="R33" s="68">
        <f t="shared" si="6"/>
        <v>0</v>
      </c>
      <c r="S33" s="68">
        <f t="shared" si="6"/>
        <v>0</v>
      </c>
      <c r="T33" s="68">
        <f t="shared" si="6"/>
        <v>0</v>
      </c>
      <c r="U33" s="68">
        <f t="shared" si="6"/>
        <v>0</v>
      </c>
      <c r="V33" s="68">
        <f t="shared" si="6"/>
        <v>0</v>
      </c>
      <c r="W33" s="68">
        <f t="shared" si="6"/>
        <v>0</v>
      </c>
      <c r="X33" s="68">
        <f t="shared" si="6"/>
        <v>0</v>
      </c>
      <c r="Y33" s="68">
        <f t="shared" si="6"/>
        <v>0</v>
      </c>
      <c r="Z33" s="68">
        <f t="shared" si="6"/>
        <v>0</v>
      </c>
      <c r="AA33" s="68">
        <f t="shared" si="6"/>
        <v>0</v>
      </c>
      <c r="AB33" s="68">
        <f t="shared" si="6"/>
        <v>0</v>
      </c>
      <c r="AC33" s="68">
        <f t="shared" si="6"/>
        <v>0</v>
      </c>
      <c r="AD33" s="68">
        <f t="shared" si="6"/>
        <v>0</v>
      </c>
      <c r="AE33" s="68">
        <f t="shared" si="6"/>
        <v>0</v>
      </c>
      <c r="AF33" s="68">
        <f t="shared" si="6"/>
        <v>0</v>
      </c>
      <c r="AG33" s="68">
        <f t="shared" si="6"/>
        <v>0</v>
      </c>
      <c r="AH33" s="68">
        <f t="shared" si="6"/>
        <v>0</v>
      </c>
      <c r="AI33" s="68">
        <f t="shared" ref="AI33:AP33" si="7">IF(DailyRate &gt; 0, VLOOKUP(DailyRate, RateLookup,3),0)</f>
        <v>0</v>
      </c>
      <c r="AJ33" s="68">
        <f t="shared" si="7"/>
        <v>0</v>
      </c>
      <c r="AK33" s="68">
        <f t="shared" si="7"/>
        <v>0</v>
      </c>
      <c r="AL33" s="68">
        <f t="shared" si="7"/>
        <v>0</v>
      </c>
      <c r="AM33" s="68">
        <f t="shared" si="7"/>
        <v>0</v>
      </c>
      <c r="AN33" s="68">
        <f t="shared" si="7"/>
        <v>0</v>
      </c>
      <c r="AO33" s="68">
        <f t="shared" si="7"/>
        <v>0</v>
      </c>
      <c r="AP33" s="68">
        <f t="shared" si="7"/>
        <v>0</v>
      </c>
      <c r="AQ33" s="68">
        <f t="shared" ref="AQ33:AZ33" si="8">IF(AQ34 = "N/A",     IF(DailyRate &gt; 0, VLOOKUP(DailyRate, RateLookup,3),0),AQ34)</f>
        <v>0</v>
      </c>
      <c r="AR33" s="68">
        <f t="shared" si="8"/>
        <v>0</v>
      </c>
      <c r="AS33" s="68">
        <f t="shared" si="8"/>
        <v>0</v>
      </c>
      <c r="AT33" s="68">
        <f t="shared" si="8"/>
        <v>0</v>
      </c>
      <c r="AU33" s="68">
        <f t="shared" si="8"/>
        <v>0</v>
      </c>
      <c r="AV33" s="68">
        <f t="shared" si="8"/>
        <v>0</v>
      </c>
      <c r="AW33" s="68">
        <f t="shared" si="8"/>
        <v>0</v>
      </c>
      <c r="AX33" s="68">
        <f t="shared" si="8"/>
        <v>0</v>
      </c>
      <c r="AY33" s="68">
        <f t="shared" si="8"/>
        <v>0</v>
      </c>
      <c r="AZ33" s="68">
        <f t="shared" si="8"/>
        <v>0</v>
      </c>
    </row>
    <row r="34" spans="1:54" s="40" customFormat="1" ht="13">
      <c r="A34" s="263" t="s">
        <v>248</v>
      </c>
      <c r="B34" s="264"/>
      <c r="C34" s="145" t="s">
        <v>229</v>
      </c>
      <c r="D34" s="145" t="s">
        <v>229</v>
      </c>
      <c r="E34" s="145" t="s">
        <v>229</v>
      </c>
      <c r="F34" s="145" t="s">
        <v>229</v>
      </c>
      <c r="G34" s="145" t="s">
        <v>229</v>
      </c>
      <c r="H34" s="145" t="s">
        <v>229</v>
      </c>
      <c r="I34" s="145" t="s">
        <v>229</v>
      </c>
      <c r="J34" s="145" t="s">
        <v>229</v>
      </c>
      <c r="K34" s="145" t="s">
        <v>229</v>
      </c>
      <c r="L34" s="145" t="s">
        <v>229</v>
      </c>
      <c r="M34" s="145" t="s">
        <v>229</v>
      </c>
      <c r="N34" s="145" t="s">
        <v>229</v>
      </c>
      <c r="O34" s="145" t="s">
        <v>229</v>
      </c>
      <c r="P34" s="145" t="s">
        <v>229</v>
      </c>
      <c r="Q34" s="145" t="s">
        <v>229</v>
      </c>
      <c r="R34" s="145" t="s">
        <v>229</v>
      </c>
      <c r="S34" s="145" t="s">
        <v>229</v>
      </c>
      <c r="T34" s="145" t="s">
        <v>229</v>
      </c>
      <c r="U34" s="145" t="s">
        <v>229</v>
      </c>
      <c r="V34" s="145" t="s">
        <v>229</v>
      </c>
      <c r="W34" s="145" t="s">
        <v>229</v>
      </c>
      <c r="X34" s="145" t="s">
        <v>229</v>
      </c>
      <c r="Y34" s="145" t="s">
        <v>229</v>
      </c>
      <c r="Z34" s="145" t="s">
        <v>229</v>
      </c>
      <c r="AA34" s="145" t="s">
        <v>229</v>
      </c>
      <c r="AB34" s="145" t="s">
        <v>229</v>
      </c>
      <c r="AC34" s="145" t="s">
        <v>229</v>
      </c>
      <c r="AD34" s="145" t="s">
        <v>229</v>
      </c>
      <c r="AE34" s="145" t="s">
        <v>229</v>
      </c>
      <c r="AF34" s="145" t="s">
        <v>229</v>
      </c>
      <c r="AG34" s="145" t="s">
        <v>229</v>
      </c>
      <c r="AH34" s="145" t="s">
        <v>229</v>
      </c>
      <c r="AI34" s="145" t="s">
        <v>229</v>
      </c>
      <c r="AJ34" s="145" t="s">
        <v>229</v>
      </c>
      <c r="AK34" s="145" t="s">
        <v>229</v>
      </c>
      <c r="AL34" s="145" t="s">
        <v>229</v>
      </c>
      <c r="AM34" s="145" t="s">
        <v>229</v>
      </c>
      <c r="AN34" s="145" t="s">
        <v>229</v>
      </c>
      <c r="AO34" s="145" t="s">
        <v>229</v>
      </c>
      <c r="AP34" s="145" t="s">
        <v>229</v>
      </c>
      <c r="AQ34" s="145" t="s">
        <v>229</v>
      </c>
      <c r="AR34" s="145" t="s">
        <v>229</v>
      </c>
      <c r="AS34" s="145" t="s">
        <v>229</v>
      </c>
      <c r="AT34" s="145" t="s">
        <v>229</v>
      </c>
      <c r="AU34" s="145" t="s">
        <v>229</v>
      </c>
      <c r="AV34" s="145" t="s">
        <v>229</v>
      </c>
      <c r="AW34" s="145" t="s">
        <v>229</v>
      </c>
      <c r="AX34" s="145" t="s">
        <v>229</v>
      </c>
      <c r="AY34" s="145" t="s">
        <v>229</v>
      </c>
      <c r="AZ34" s="145" t="s">
        <v>229</v>
      </c>
    </row>
    <row r="35" spans="1:54">
      <c r="A35" s="17" t="s">
        <v>114</v>
      </c>
      <c r="B35" s="219">
        <f>SUM(C35:AZ35)</f>
        <v>0</v>
      </c>
      <c r="C35" s="68" t="str">
        <f t="shared" ref="C35:AH35" si="9" xml:space="preserve">  IFERROR( IF(VLOOKUP(RateCap,MonthlyRateIndex,2,FALSE) &gt;= VLOOKUP(ClassRate,PerDiemRateIndex,3,FALSE),   (ClassRate * 365 * Capacity), (RateCap * 12 * Capacity)),"")</f>
        <v/>
      </c>
      <c r="D35" s="68" t="str">
        <f t="shared" si="9"/>
        <v/>
      </c>
      <c r="E35" s="68" t="str">
        <f t="shared" si="9"/>
        <v/>
      </c>
      <c r="F35" s="68" t="str">
        <f t="shared" si="9"/>
        <v/>
      </c>
      <c r="G35" s="68" t="str">
        <f xml:space="preserve">  IFERROR( IF(VLOOKUP(RateCap,MonthlyRateIndex,2,FALSE) &gt;= VLOOKUP(ClassRate,PerDiemRateIndex,3,FALSE),   (ClassRate * 365 * Capacity), (RateCap * 12 * Capacity)),"")</f>
        <v/>
      </c>
      <c r="H35" s="68" t="str">
        <f t="shared" si="9"/>
        <v/>
      </c>
      <c r="I35" s="68" t="str">
        <f t="shared" si="9"/>
        <v/>
      </c>
      <c r="J35" s="68" t="str">
        <f t="shared" si="9"/>
        <v/>
      </c>
      <c r="K35" s="68" t="str">
        <f t="shared" si="9"/>
        <v/>
      </c>
      <c r="L35" s="68" t="str">
        <f t="shared" si="9"/>
        <v/>
      </c>
      <c r="M35" s="68" t="str">
        <f t="shared" si="9"/>
        <v/>
      </c>
      <c r="N35" s="68" t="str">
        <f t="shared" si="9"/>
        <v/>
      </c>
      <c r="O35" s="68" t="str">
        <f t="shared" si="9"/>
        <v/>
      </c>
      <c r="P35" s="68" t="str">
        <f t="shared" si="9"/>
        <v/>
      </c>
      <c r="Q35" s="68" t="str">
        <f t="shared" si="9"/>
        <v/>
      </c>
      <c r="R35" s="68" t="str">
        <f t="shared" si="9"/>
        <v/>
      </c>
      <c r="S35" s="68" t="str">
        <f t="shared" si="9"/>
        <v/>
      </c>
      <c r="T35" s="68" t="str">
        <f t="shared" si="9"/>
        <v/>
      </c>
      <c r="U35" s="68" t="str">
        <f t="shared" si="9"/>
        <v/>
      </c>
      <c r="V35" s="68" t="str">
        <f t="shared" si="9"/>
        <v/>
      </c>
      <c r="W35" s="68" t="str">
        <f t="shared" si="9"/>
        <v/>
      </c>
      <c r="X35" s="68" t="str">
        <f t="shared" si="9"/>
        <v/>
      </c>
      <c r="Y35" s="68" t="str">
        <f t="shared" si="9"/>
        <v/>
      </c>
      <c r="Z35" s="68" t="str">
        <f t="shared" si="9"/>
        <v/>
      </c>
      <c r="AA35" s="68" t="str">
        <f t="shared" si="9"/>
        <v/>
      </c>
      <c r="AB35" s="68" t="str">
        <f t="shared" si="9"/>
        <v/>
      </c>
      <c r="AC35" s="68" t="str">
        <f t="shared" si="9"/>
        <v/>
      </c>
      <c r="AD35" s="68" t="str">
        <f t="shared" si="9"/>
        <v/>
      </c>
      <c r="AE35" s="68" t="str">
        <f t="shared" si="9"/>
        <v/>
      </c>
      <c r="AF35" s="68" t="str">
        <f t="shared" si="9"/>
        <v/>
      </c>
      <c r="AG35" s="68" t="str">
        <f t="shared" si="9"/>
        <v/>
      </c>
      <c r="AH35" s="68" t="str">
        <f t="shared" si="9"/>
        <v/>
      </c>
      <c r="AI35" s="68" t="str">
        <f t="shared" ref="AI35:AZ35" si="10" xml:space="preserve">  IFERROR( IF(VLOOKUP(RateCap,MonthlyRateIndex,2,FALSE) &gt;= VLOOKUP(ClassRate,PerDiemRateIndex,3,FALSE),   (ClassRate * 365 * Capacity), (RateCap * 12 * Capacity)),"")</f>
        <v/>
      </c>
      <c r="AJ35" s="68" t="str">
        <f t="shared" si="10"/>
        <v/>
      </c>
      <c r="AK35" s="68" t="str">
        <f t="shared" si="10"/>
        <v/>
      </c>
      <c r="AL35" s="68" t="str">
        <f t="shared" si="10"/>
        <v/>
      </c>
      <c r="AM35" s="68" t="str">
        <f t="shared" si="10"/>
        <v/>
      </c>
      <c r="AN35" s="68" t="str">
        <f t="shared" si="10"/>
        <v/>
      </c>
      <c r="AO35" s="68" t="str">
        <f t="shared" si="10"/>
        <v/>
      </c>
      <c r="AP35" s="68" t="str">
        <f t="shared" si="10"/>
        <v/>
      </c>
      <c r="AQ35" s="68" t="str">
        <f t="shared" si="10"/>
        <v/>
      </c>
      <c r="AR35" s="68" t="str">
        <f t="shared" si="10"/>
        <v/>
      </c>
      <c r="AS35" s="68" t="str">
        <f t="shared" si="10"/>
        <v/>
      </c>
      <c r="AT35" s="68" t="str">
        <f t="shared" si="10"/>
        <v/>
      </c>
      <c r="AU35" s="68" t="str">
        <f t="shared" si="10"/>
        <v/>
      </c>
      <c r="AV35" s="68" t="str">
        <f t="shared" si="10"/>
        <v/>
      </c>
      <c r="AW35" s="68" t="str">
        <f t="shared" si="10"/>
        <v/>
      </c>
      <c r="AX35" s="68" t="str">
        <f t="shared" si="10"/>
        <v/>
      </c>
      <c r="AY35" s="68" t="str">
        <f t="shared" si="10"/>
        <v/>
      </c>
      <c r="AZ35" s="68" t="str">
        <f t="shared" si="10"/>
        <v/>
      </c>
    </row>
    <row r="36" spans="1:54">
      <c r="A36" s="265" t="s">
        <v>236</v>
      </c>
      <c r="B36" s="266"/>
      <c r="C36" s="195"/>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7"/>
    </row>
    <row r="37" spans="1:54">
      <c r="A37" s="265" t="s">
        <v>214</v>
      </c>
      <c r="B37" s="266"/>
      <c r="C37" s="198"/>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row>
    <row r="38" spans="1:54" ht="14.4" customHeight="1">
      <c r="A38" s="25" t="s">
        <v>10</v>
      </c>
      <c r="B38" s="220">
        <f>SUM(C38:AZ38)</f>
        <v>0</v>
      </c>
      <c r="C38" s="69" t="str">
        <f t="shared" ref="C38:AH38" si="11">IFERROR(IF(Capped, TotalPaymentLevel -ABS(CapacityOtherContracts * 12 * RateCap), TotalPaymentLevel -ABS(CapacityOtherContracts * 365 * ClassRate)),"")</f>
        <v/>
      </c>
      <c r="D38" s="69" t="str">
        <f t="shared" si="11"/>
        <v/>
      </c>
      <c r="E38" s="69" t="str">
        <f t="shared" si="11"/>
        <v/>
      </c>
      <c r="F38" s="69" t="str">
        <f t="shared" si="11"/>
        <v/>
      </c>
      <c r="G38" s="69" t="str">
        <f t="shared" si="11"/>
        <v/>
      </c>
      <c r="H38" s="69" t="str">
        <f t="shared" si="11"/>
        <v/>
      </c>
      <c r="I38" s="69" t="str">
        <f t="shared" si="11"/>
        <v/>
      </c>
      <c r="J38" s="69" t="str">
        <f t="shared" si="11"/>
        <v/>
      </c>
      <c r="K38" s="69" t="str">
        <f t="shared" si="11"/>
        <v/>
      </c>
      <c r="L38" s="69" t="str">
        <f t="shared" si="11"/>
        <v/>
      </c>
      <c r="M38" s="69" t="str">
        <f t="shared" si="11"/>
        <v/>
      </c>
      <c r="N38" s="69" t="str">
        <f t="shared" si="11"/>
        <v/>
      </c>
      <c r="O38" s="69" t="str">
        <f t="shared" si="11"/>
        <v/>
      </c>
      <c r="P38" s="69" t="str">
        <f t="shared" si="11"/>
        <v/>
      </c>
      <c r="Q38" s="69" t="str">
        <f t="shared" si="11"/>
        <v/>
      </c>
      <c r="R38" s="69" t="str">
        <f t="shared" si="11"/>
        <v/>
      </c>
      <c r="S38" s="69" t="str">
        <f t="shared" si="11"/>
        <v/>
      </c>
      <c r="T38" s="69" t="str">
        <f t="shared" si="11"/>
        <v/>
      </c>
      <c r="U38" s="69" t="str">
        <f t="shared" si="11"/>
        <v/>
      </c>
      <c r="V38" s="69" t="str">
        <f t="shared" si="11"/>
        <v/>
      </c>
      <c r="W38" s="69" t="str">
        <f t="shared" si="11"/>
        <v/>
      </c>
      <c r="X38" s="69" t="str">
        <f t="shared" si="11"/>
        <v/>
      </c>
      <c r="Y38" s="69" t="str">
        <f t="shared" si="11"/>
        <v/>
      </c>
      <c r="Z38" s="69" t="str">
        <f t="shared" si="11"/>
        <v/>
      </c>
      <c r="AA38" s="69" t="str">
        <f t="shared" si="11"/>
        <v/>
      </c>
      <c r="AB38" s="69" t="str">
        <f t="shared" si="11"/>
        <v/>
      </c>
      <c r="AC38" s="69" t="str">
        <f t="shared" si="11"/>
        <v/>
      </c>
      <c r="AD38" s="69" t="str">
        <f t="shared" si="11"/>
        <v/>
      </c>
      <c r="AE38" s="69" t="str">
        <f t="shared" si="11"/>
        <v/>
      </c>
      <c r="AF38" s="69" t="str">
        <f t="shared" si="11"/>
        <v/>
      </c>
      <c r="AG38" s="69" t="str">
        <f t="shared" si="11"/>
        <v/>
      </c>
      <c r="AH38" s="69" t="str">
        <f t="shared" si="11"/>
        <v/>
      </c>
      <c r="AI38" s="69" t="str">
        <f t="shared" ref="AI38:AZ38" si="12">IFERROR(IF(Capped, TotalPaymentLevel -ABS(CapacityOtherContracts * 12 * RateCap), TotalPaymentLevel -ABS(CapacityOtherContracts * 365 * ClassRate)),"")</f>
        <v/>
      </c>
      <c r="AJ38" s="69" t="str">
        <f t="shared" si="12"/>
        <v/>
      </c>
      <c r="AK38" s="69" t="str">
        <f t="shared" si="12"/>
        <v/>
      </c>
      <c r="AL38" s="69" t="str">
        <f t="shared" si="12"/>
        <v/>
      </c>
      <c r="AM38" s="69" t="str">
        <f t="shared" si="12"/>
        <v/>
      </c>
      <c r="AN38" s="69" t="str">
        <f t="shared" si="12"/>
        <v/>
      </c>
      <c r="AO38" s="69" t="str">
        <f t="shared" si="12"/>
        <v/>
      </c>
      <c r="AP38" s="69" t="str">
        <f t="shared" si="12"/>
        <v/>
      </c>
      <c r="AQ38" s="69" t="str">
        <f t="shared" si="12"/>
        <v/>
      </c>
      <c r="AR38" s="69" t="str">
        <f t="shared" si="12"/>
        <v/>
      </c>
      <c r="AS38" s="69" t="str">
        <f t="shared" si="12"/>
        <v/>
      </c>
      <c r="AT38" s="69" t="str">
        <f t="shared" si="12"/>
        <v/>
      </c>
      <c r="AU38" s="69" t="str">
        <f t="shared" si="12"/>
        <v/>
      </c>
      <c r="AV38" s="69" t="str">
        <f t="shared" si="12"/>
        <v/>
      </c>
      <c r="AW38" s="69" t="str">
        <f t="shared" si="12"/>
        <v/>
      </c>
      <c r="AX38" s="69" t="str">
        <f t="shared" si="12"/>
        <v/>
      </c>
      <c r="AY38" s="69" t="str">
        <f t="shared" si="12"/>
        <v/>
      </c>
      <c r="AZ38" s="69" t="str">
        <f t="shared" si="12"/>
        <v/>
      </c>
    </row>
    <row r="39" spans="1:54" s="118" customFormat="1" ht="9" hidden="1" customHeight="1">
      <c r="A39" s="201"/>
      <c r="B39" s="202"/>
      <c r="C39" s="203" t="b">
        <f t="shared" ref="C39:AH39" si="13">IFERROR(VLOOKUP(RateCap,MonthlyRateIndex,2,FALSE)&lt;VLOOKUP(ClassRate,PerDiemRateIndex,3,FALSE),FALSE)</f>
        <v>0</v>
      </c>
      <c r="D39" s="203" t="b">
        <f t="shared" si="13"/>
        <v>0</v>
      </c>
      <c r="E39" s="203" t="b">
        <f t="shared" si="13"/>
        <v>0</v>
      </c>
      <c r="F39" s="203" t="b">
        <f t="shared" si="13"/>
        <v>0</v>
      </c>
      <c r="G39" s="203" t="b">
        <f t="shared" si="13"/>
        <v>0</v>
      </c>
      <c r="H39" s="203" t="b">
        <f t="shared" si="13"/>
        <v>0</v>
      </c>
      <c r="I39" s="203" t="b">
        <f t="shared" si="13"/>
        <v>0</v>
      </c>
      <c r="J39" s="203" t="b">
        <f t="shared" si="13"/>
        <v>0</v>
      </c>
      <c r="K39" s="203" t="b">
        <f t="shared" si="13"/>
        <v>0</v>
      </c>
      <c r="L39" s="203" t="b">
        <f t="shared" si="13"/>
        <v>0</v>
      </c>
      <c r="M39" s="203" t="b">
        <f t="shared" si="13"/>
        <v>0</v>
      </c>
      <c r="N39" s="203" t="b">
        <f t="shared" si="13"/>
        <v>0</v>
      </c>
      <c r="O39" s="203" t="b">
        <f t="shared" si="13"/>
        <v>0</v>
      </c>
      <c r="P39" s="203" t="b">
        <f t="shared" si="13"/>
        <v>0</v>
      </c>
      <c r="Q39" s="203" t="b">
        <f t="shared" si="13"/>
        <v>0</v>
      </c>
      <c r="R39" s="203" t="b">
        <f t="shared" si="13"/>
        <v>0</v>
      </c>
      <c r="S39" s="203" t="b">
        <f t="shared" si="13"/>
        <v>0</v>
      </c>
      <c r="T39" s="203" t="b">
        <f t="shared" si="13"/>
        <v>0</v>
      </c>
      <c r="U39" s="203" t="b">
        <f t="shared" si="13"/>
        <v>0</v>
      </c>
      <c r="V39" s="203" t="b">
        <f t="shared" si="13"/>
        <v>0</v>
      </c>
      <c r="W39" s="203" t="b">
        <f t="shared" si="13"/>
        <v>0</v>
      </c>
      <c r="X39" s="203" t="b">
        <f t="shared" si="13"/>
        <v>0</v>
      </c>
      <c r="Y39" s="203" t="b">
        <f t="shared" si="13"/>
        <v>0</v>
      </c>
      <c r="Z39" s="203" t="b">
        <f t="shared" si="13"/>
        <v>0</v>
      </c>
      <c r="AA39" s="203" t="b">
        <f t="shared" si="13"/>
        <v>0</v>
      </c>
      <c r="AB39" s="203" t="b">
        <f t="shared" si="13"/>
        <v>0</v>
      </c>
      <c r="AC39" s="203" t="b">
        <f t="shared" si="13"/>
        <v>0</v>
      </c>
      <c r="AD39" s="203" t="b">
        <f t="shared" si="13"/>
        <v>0</v>
      </c>
      <c r="AE39" s="203" t="b">
        <f t="shared" si="13"/>
        <v>0</v>
      </c>
      <c r="AF39" s="203" t="b">
        <f t="shared" si="13"/>
        <v>0</v>
      </c>
      <c r="AG39" s="203" t="b">
        <f t="shared" si="13"/>
        <v>0</v>
      </c>
      <c r="AH39" s="203" t="b">
        <f t="shared" si="13"/>
        <v>0</v>
      </c>
      <c r="AI39" s="203" t="b">
        <f t="shared" ref="AI39:AZ39" si="14">IFERROR(VLOOKUP(RateCap,MonthlyRateIndex,2,FALSE)&lt;VLOOKUP(ClassRate,PerDiemRateIndex,3,FALSE),FALSE)</f>
        <v>0</v>
      </c>
      <c r="AJ39" s="203" t="b">
        <f t="shared" si="14"/>
        <v>0</v>
      </c>
      <c r="AK39" s="203" t="b">
        <f t="shared" si="14"/>
        <v>0</v>
      </c>
      <c r="AL39" s="203" t="b">
        <f t="shared" si="14"/>
        <v>0</v>
      </c>
      <c r="AM39" s="203" t="b">
        <f t="shared" si="14"/>
        <v>0</v>
      </c>
      <c r="AN39" s="203" t="b">
        <f t="shared" si="14"/>
        <v>0</v>
      </c>
      <c r="AO39" s="203" t="b">
        <f t="shared" si="14"/>
        <v>0</v>
      </c>
      <c r="AP39" s="203" t="b">
        <f t="shared" si="14"/>
        <v>0</v>
      </c>
      <c r="AQ39" s="203" t="b">
        <f t="shared" si="14"/>
        <v>0</v>
      </c>
      <c r="AR39" s="203" t="b">
        <f t="shared" si="14"/>
        <v>0</v>
      </c>
      <c r="AS39" s="203" t="b">
        <f t="shared" si="14"/>
        <v>0</v>
      </c>
      <c r="AT39" s="203" t="b">
        <f t="shared" si="14"/>
        <v>0</v>
      </c>
      <c r="AU39" s="203" t="b">
        <f t="shared" si="14"/>
        <v>0</v>
      </c>
      <c r="AV39" s="203" t="b">
        <f t="shared" si="14"/>
        <v>0</v>
      </c>
      <c r="AW39" s="203" t="b">
        <f t="shared" si="14"/>
        <v>0</v>
      </c>
      <c r="AX39" s="203" t="b">
        <f t="shared" si="14"/>
        <v>0</v>
      </c>
      <c r="AY39" s="203" t="b">
        <f t="shared" si="14"/>
        <v>0</v>
      </c>
      <c r="AZ39" s="203" t="b">
        <f t="shared" si="14"/>
        <v>0</v>
      </c>
    </row>
    <row r="40" spans="1:54" s="210" customFormat="1" ht="16.25" customHeight="1">
      <c r="A40" s="207"/>
      <c r="B40" s="208"/>
      <c r="C40" s="209" t="str">
        <f t="shared" ref="C40:AH40" si="15">IFERROR(IF(Capped, "Rate Cap Invoked",IF(RateCap&lt;&gt;"N/A","Cap Not Exceeded","")),"")</f>
        <v/>
      </c>
      <c r="D40" s="209" t="str">
        <f t="shared" si="15"/>
        <v/>
      </c>
      <c r="E40" s="209" t="str">
        <f t="shared" si="15"/>
        <v/>
      </c>
      <c r="F40" s="209" t="str">
        <f t="shared" si="15"/>
        <v/>
      </c>
      <c r="G40" s="209" t="str">
        <f t="shared" si="15"/>
        <v/>
      </c>
      <c r="H40" s="209" t="str">
        <f t="shared" si="15"/>
        <v/>
      </c>
      <c r="I40" s="209" t="str">
        <f t="shared" si="15"/>
        <v/>
      </c>
      <c r="J40" s="209" t="str">
        <f t="shared" si="15"/>
        <v/>
      </c>
      <c r="K40" s="209" t="str">
        <f t="shared" si="15"/>
        <v/>
      </c>
      <c r="L40" s="209" t="str">
        <f t="shared" si="15"/>
        <v/>
      </c>
      <c r="M40" s="209" t="str">
        <f t="shared" si="15"/>
        <v/>
      </c>
      <c r="N40" s="209" t="str">
        <f t="shared" si="15"/>
        <v/>
      </c>
      <c r="O40" s="209" t="str">
        <f t="shared" si="15"/>
        <v/>
      </c>
      <c r="P40" s="209" t="str">
        <f t="shared" si="15"/>
        <v/>
      </c>
      <c r="Q40" s="209" t="str">
        <f t="shared" si="15"/>
        <v/>
      </c>
      <c r="R40" s="209" t="str">
        <f t="shared" si="15"/>
        <v/>
      </c>
      <c r="S40" s="209" t="str">
        <f t="shared" si="15"/>
        <v/>
      </c>
      <c r="T40" s="209" t="str">
        <f t="shared" si="15"/>
        <v/>
      </c>
      <c r="U40" s="209" t="str">
        <f t="shared" si="15"/>
        <v/>
      </c>
      <c r="V40" s="209" t="str">
        <f t="shared" si="15"/>
        <v/>
      </c>
      <c r="W40" s="209" t="str">
        <f t="shared" si="15"/>
        <v/>
      </c>
      <c r="X40" s="209" t="str">
        <f t="shared" si="15"/>
        <v/>
      </c>
      <c r="Y40" s="209" t="str">
        <f t="shared" si="15"/>
        <v/>
      </c>
      <c r="Z40" s="209" t="str">
        <f t="shared" si="15"/>
        <v/>
      </c>
      <c r="AA40" s="209" t="str">
        <f t="shared" si="15"/>
        <v/>
      </c>
      <c r="AB40" s="209" t="str">
        <f t="shared" si="15"/>
        <v/>
      </c>
      <c r="AC40" s="209" t="str">
        <f t="shared" si="15"/>
        <v/>
      </c>
      <c r="AD40" s="209" t="str">
        <f t="shared" si="15"/>
        <v/>
      </c>
      <c r="AE40" s="209" t="str">
        <f t="shared" si="15"/>
        <v/>
      </c>
      <c r="AF40" s="209" t="str">
        <f t="shared" si="15"/>
        <v/>
      </c>
      <c r="AG40" s="209" t="str">
        <f t="shared" si="15"/>
        <v/>
      </c>
      <c r="AH40" s="209" t="str">
        <f t="shared" si="15"/>
        <v/>
      </c>
      <c r="AI40" s="209" t="str">
        <f t="shared" ref="AI40:AZ40" si="16">IFERROR(IF(Capped, "Rate Cap Invoked",IF(RateCap&lt;&gt;"N/A","Cap Not Exceeded","")),"")</f>
        <v/>
      </c>
      <c r="AJ40" s="209" t="str">
        <f t="shared" si="16"/>
        <v/>
      </c>
      <c r="AK40" s="209" t="str">
        <f t="shared" si="16"/>
        <v/>
      </c>
      <c r="AL40" s="209" t="str">
        <f t="shared" si="16"/>
        <v/>
      </c>
      <c r="AM40" s="209" t="str">
        <f t="shared" si="16"/>
        <v/>
      </c>
      <c r="AN40" s="209" t="str">
        <f t="shared" si="16"/>
        <v/>
      </c>
      <c r="AO40" s="209" t="str">
        <f t="shared" si="16"/>
        <v/>
      </c>
      <c r="AP40" s="209" t="str">
        <f t="shared" si="16"/>
        <v/>
      </c>
      <c r="AQ40" s="209" t="str">
        <f t="shared" si="16"/>
        <v/>
      </c>
      <c r="AR40" s="209" t="str">
        <f t="shared" si="16"/>
        <v/>
      </c>
      <c r="AS40" s="209" t="str">
        <f t="shared" si="16"/>
        <v/>
      </c>
      <c r="AT40" s="209" t="str">
        <f t="shared" si="16"/>
        <v/>
      </c>
      <c r="AU40" s="209" t="str">
        <f t="shared" si="16"/>
        <v/>
      </c>
      <c r="AV40" s="209" t="str">
        <f t="shared" si="16"/>
        <v/>
      </c>
      <c r="AW40" s="209" t="str">
        <f t="shared" si="16"/>
        <v/>
      </c>
      <c r="AX40" s="209" t="str">
        <f t="shared" si="16"/>
        <v/>
      </c>
      <c r="AY40" s="209" t="str">
        <f t="shared" si="16"/>
        <v/>
      </c>
      <c r="AZ40" s="209" t="str">
        <f t="shared" si="16"/>
        <v/>
      </c>
    </row>
    <row r="41" spans="1:54" ht="24.75" customHeight="1">
      <c r="A41" s="204" t="s">
        <v>232</v>
      </c>
      <c r="B41" s="121"/>
      <c r="C41" s="122"/>
      <c r="D41" s="122"/>
      <c r="E41" s="122"/>
      <c r="F41" s="122"/>
      <c r="G41" s="123"/>
      <c r="H41" s="123"/>
      <c r="I41" s="123"/>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B41" s="117" t="s">
        <v>107</v>
      </c>
    </row>
    <row r="42" spans="1:54">
      <c r="A42" s="11" t="s">
        <v>11</v>
      </c>
      <c r="B42" s="68">
        <f>SUM(C42:AZ42)</f>
        <v>0</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row>
    <row r="43" spans="1:54">
      <c r="A43" s="11" t="s">
        <v>12</v>
      </c>
      <c r="B43" s="68">
        <f>SUM(C43:AZ43)</f>
        <v>0</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row>
    <row r="44" spans="1:54">
      <c r="A44" s="13" t="s">
        <v>56</v>
      </c>
      <c r="B44" s="68">
        <f>SUM(C44:AZ44)</f>
        <v>0</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row>
    <row r="45" spans="1:54">
      <c r="A45" s="13" t="s">
        <v>13</v>
      </c>
      <c r="B45" s="68">
        <f>SUM(C45:AZ45)</f>
        <v>0</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row>
    <row r="46" spans="1:54" s="7" customFormat="1">
      <c r="A46" s="12" t="s">
        <v>14</v>
      </c>
      <c r="B46" s="68">
        <f>SUM(B42:B45)</f>
        <v>0</v>
      </c>
      <c r="C46" s="66">
        <f t="shared" ref="C46:AZ46" si="17">SUM(C42:C45)</f>
        <v>0</v>
      </c>
      <c r="D46" s="66">
        <f t="shared" si="17"/>
        <v>0</v>
      </c>
      <c r="E46" s="66">
        <f t="shared" si="17"/>
        <v>0</v>
      </c>
      <c r="F46" s="66">
        <f t="shared" si="17"/>
        <v>0</v>
      </c>
      <c r="G46" s="66">
        <f t="shared" si="17"/>
        <v>0</v>
      </c>
      <c r="H46" s="66">
        <f t="shared" si="17"/>
        <v>0</v>
      </c>
      <c r="I46" s="66">
        <f t="shared" si="17"/>
        <v>0</v>
      </c>
      <c r="J46" s="66">
        <f t="shared" si="17"/>
        <v>0</v>
      </c>
      <c r="K46" s="66">
        <f t="shared" si="17"/>
        <v>0</v>
      </c>
      <c r="L46" s="66">
        <f t="shared" si="17"/>
        <v>0</v>
      </c>
      <c r="M46" s="66">
        <f t="shared" si="17"/>
        <v>0</v>
      </c>
      <c r="N46" s="66">
        <f t="shared" si="17"/>
        <v>0</v>
      </c>
      <c r="O46" s="66">
        <f t="shared" si="17"/>
        <v>0</v>
      </c>
      <c r="P46" s="66">
        <f t="shared" si="17"/>
        <v>0</v>
      </c>
      <c r="Q46" s="66">
        <f t="shared" si="17"/>
        <v>0</v>
      </c>
      <c r="R46" s="66">
        <f t="shared" si="17"/>
        <v>0</v>
      </c>
      <c r="S46" s="66">
        <f t="shared" si="17"/>
        <v>0</v>
      </c>
      <c r="T46" s="66">
        <f t="shared" si="17"/>
        <v>0</v>
      </c>
      <c r="U46" s="66">
        <f t="shared" si="17"/>
        <v>0</v>
      </c>
      <c r="V46" s="66">
        <f t="shared" si="17"/>
        <v>0</v>
      </c>
      <c r="W46" s="66">
        <f t="shared" si="17"/>
        <v>0</v>
      </c>
      <c r="X46" s="66">
        <f t="shared" si="17"/>
        <v>0</v>
      </c>
      <c r="Y46" s="66">
        <f t="shared" si="17"/>
        <v>0</v>
      </c>
      <c r="Z46" s="66">
        <f t="shared" si="17"/>
        <v>0</v>
      </c>
      <c r="AA46" s="66">
        <f t="shared" si="17"/>
        <v>0</v>
      </c>
      <c r="AB46" s="66">
        <f t="shared" si="17"/>
        <v>0</v>
      </c>
      <c r="AC46" s="66">
        <f t="shared" si="17"/>
        <v>0</v>
      </c>
      <c r="AD46" s="66">
        <f t="shared" si="17"/>
        <v>0</v>
      </c>
      <c r="AE46" s="66">
        <f t="shared" si="17"/>
        <v>0</v>
      </c>
      <c r="AF46" s="66">
        <f t="shared" si="17"/>
        <v>0</v>
      </c>
      <c r="AG46" s="66">
        <f t="shared" si="17"/>
        <v>0</v>
      </c>
      <c r="AH46" s="66">
        <f t="shared" si="17"/>
        <v>0</v>
      </c>
      <c r="AI46" s="66">
        <f t="shared" si="17"/>
        <v>0</v>
      </c>
      <c r="AJ46" s="66">
        <f t="shared" si="17"/>
        <v>0</v>
      </c>
      <c r="AK46" s="66">
        <f t="shared" si="17"/>
        <v>0</v>
      </c>
      <c r="AL46" s="66">
        <f t="shared" si="17"/>
        <v>0</v>
      </c>
      <c r="AM46" s="66">
        <f t="shared" si="17"/>
        <v>0</v>
      </c>
      <c r="AN46" s="66">
        <f t="shared" si="17"/>
        <v>0</v>
      </c>
      <c r="AO46" s="66">
        <f t="shared" si="17"/>
        <v>0</v>
      </c>
      <c r="AP46" s="66">
        <f t="shared" si="17"/>
        <v>0</v>
      </c>
      <c r="AQ46" s="66">
        <f t="shared" si="17"/>
        <v>0</v>
      </c>
      <c r="AR46" s="66">
        <f t="shared" si="17"/>
        <v>0</v>
      </c>
      <c r="AS46" s="66">
        <f t="shared" si="17"/>
        <v>0</v>
      </c>
      <c r="AT46" s="66">
        <f t="shared" si="17"/>
        <v>0</v>
      </c>
      <c r="AU46" s="66">
        <f t="shared" si="17"/>
        <v>0</v>
      </c>
      <c r="AV46" s="66">
        <f t="shared" si="17"/>
        <v>0</v>
      </c>
      <c r="AW46" s="66">
        <f t="shared" si="17"/>
        <v>0</v>
      </c>
      <c r="AX46" s="66">
        <f t="shared" si="17"/>
        <v>0</v>
      </c>
      <c r="AY46" s="66">
        <f t="shared" si="17"/>
        <v>0</v>
      </c>
      <c r="AZ46" s="66">
        <f t="shared" si="17"/>
        <v>0</v>
      </c>
    </row>
    <row r="47" spans="1:54" s="7" customFormat="1">
      <c r="A47" s="100"/>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4" s="7" customFormat="1" ht="15.65" customHeight="1">
      <c r="A48" s="212" t="s">
        <v>231</v>
      </c>
      <c r="B48" s="238">
        <f>IFERROR(VLOOKUP(OccupDocID,luMaintAdj,2,FALSE),0)</f>
        <v>0</v>
      </c>
      <c r="C48" s="215"/>
      <c r="D48" s="54"/>
      <c r="E48" s="54"/>
      <c r="F48" s="54"/>
      <c r="G48" s="54"/>
      <c r="H48" s="54"/>
      <c r="I48" s="54"/>
      <c r="J48" s="54"/>
      <c r="K48" s="54"/>
      <c r="L48" s="54"/>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row>
    <row r="49" spans="1:54" s="7" customFormat="1" ht="15" thickBot="1">
      <c r="A49" s="23" t="str">
        <f>IF(B49&lt;0,"Net Excess Offsets:  apply to Operational Contract",  "Net Payment after DDS offsets")</f>
        <v>Net Payment after DDS offsets</v>
      </c>
      <c r="B49" s="69">
        <f>B38-B46+B48</f>
        <v>0</v>
      </c>
      <c r="C49" s="94" t="str">
        <f>IFERROR(C38-C46,"")</f>
        <v/>
      </c>
      <c r="D49" s="94" t="str">
        <f t="shared" ref="D49:I49" si="18">IFERROR(D38-D46,"")</f>
        <v/>
      </c>
      <c r="E49" s="94" t="str">
        <f t="shared" si="18"/>
        <v/>
      </c>
      <c r="F49" s="94" t="str">
        <f t="shared" si="18"/>
        <v/>
      </c>
      <c r="G49" s="94" t="str">
        <f t="shared" si="18"/>
        <v/>
      </c>
      <c r="H49" s="94" t="str">
        <f t="shared" si="18"/>
        <v/>
      </c>
      <c r="I49" s="94" t="str">
        <f t="shared" si="18"/>
        <v/>
      </c>
      <c r="J49" s="94" t="str">
        <f>IFERROR(J38-J46,"")</f>
        <v/>
      </c>
      <c r="K49" s="94" t="str">
        <f t="shared" ref="K49:AZ49" si="19">IFERROR(K38-K46,"")</f>
        <v/>
      </c>
      <c r="L49" s="94" t="str">
        <f t="shared" si="19"/>
        <v/>
      </c>
      <c r="M49" s="94" t="str">
        <f t="shared" si="19"/>
        <v/>
      </c>
      <c r="N49" s="94" t="str">
        <f t="shared" si="19"/>
        <v/>
      </c>
      <c r="O49" s="94" t="str">
        <f t="shared" si="19"/>
        <v/>
      </c>
      <c r="P49" s="94" t="str">
        <f t="shared" si="19"/>
        <v/>
      </c>
      <c r="Q49" s="94" t="str">
        <f t="shared" si="19"/>
        <v/>
      </c>
      <c r="R49" s="94" t="str">
        <f t="shared" si="19"/>
        <v/>
      </c>
      <c r="S49" s="94" t="str">
        <f t="shared" si="19"/>
        <v/>
      </c>
      <c r="T49" s="94" t="str">
        <f t="shared" si="19"/>
        <v/>
      </c>
      <c r="U49" s="94" t="str">
        <f t="shared" si="19"/>
        <v/>
      </c>
      <c r="V49" s="94" t="str">
        <f t="shared" si="19"/>
        <v/>
      </c>
      <c r="W49" s="94" t="str">
        <f t="shared" si="19"/>
        <v/>
      </c>
      <c r="X49" s="94" t="str">
        <f t="shared" si="19"/>
        <v/>
      </c>
      <c r="Y49" s="94" t="str">
        <f t="shared" si="19"/>
        <v/>
      </c>
      <c r="Z49" s="94" t="str">
        <f t="shared" si="19"/>
        <v/>
      </c>
      <c r="AA49" s="94" t="str">
        <f t="shared" si="19"/>
        <v/>
      </c>
      <c r="AB49" s="94" t="str">
        <f t="shared" si="19"/>
        <v/>
      </c>
      <c r="AC49" s="94" t="str">
        <f t="shared" si="19"/>
        <v/>
      </c>
      <c r="AD49" s="94" t="str">
        <f t="shared" si="19"/>
        <v/>
      </c>
      <c r="AE49" s="94" t="str">
        <f t="shared" si="19"/>
        <v/>
      </c>
      <c r="AF49" s="94" t="str">
        <f t="shared" si="19"/>
        <v/>
      </c>
      <c r="AG49" s="94" t="str">
        <f t="shared" si="19"/>
        <v/>
      </c>
      <c r="AH49" s="94" t="str">
        <f t="shared" si="19"/>
        <v/>
      </c>
      <c r="AI49" s="94" t="str">
        <f t="shared" si="19"/>
        <v/>
      </c>
      <c r="AJ49" s="94" t="str">
        <f t="shared" si="19"/>
        <v/>
      </c>
      <c r="AK49" s="94" t="str">
        <f t="shared" si="19"/>
        <v/>
      </c>
      <c r="AL49" s="94" t="str">
        <f t="shared" si="19"/>
        <v/>
      </c>
      <c r="AM49" s="94" t="str">
        <f t="shared" si="19"/>
        <v/>
      </c>
      <c r="AN49" s="94" t="str">
        <f t="shared" si="19"/>
        <v/>
      </c>
      <c r="AO49" s="94" t="str">
        <f t="shared" si="19"/>
        <v/>
      </c>
      <c r="AP49" s="94" t="str">
        <f t="shared" si="19"/>
        <v/>
      </c>
      <c r="AQ49" s="94" t="str">
        <f t="shared" si="19"/>
        <v/>
      </c>
      <c r="AR49" s="94" t="str">
        <f t="shared" si="19"/>
        <v/>
      </c>
      <c r="AS49" s="94" t="str">
        <f t="shared" si="19"/>
        <v/>
      </c>
      <c r="AT49" s="94" t="str">
        <f t="shared" si="19"/>
        <v/>
      </c>
      <c r="AU49" s="94" t="str">
        <f t="shared" si="19"/>
        <v/>
      </c>
      <c r="AV49" s="94" t="str">
        <f t="shared" si="19"/>
        <v/>
      </c>
      <c r="AW49" s="94" t="str">
        <f t="shared" si="19"/>
        <v/>
      </c>
      <c r="AX49" s="94" t="str">
        <f t="shared" si="19"/>
        <v/>
      </c>
      <c r="AY49" s="94" t="str">
        <f t="shared" si="19"/>
        <v/>
      </c>
      <c r="AZ49" s="94" t="str">
        <f t="shared" si="19"/>
        <v/>
      </c>
    </row>
    <row r="50" spans="1:54" s="7" customFormat="1" ht="16" thickBot="1">
      <c r="A50" s="24" t="s">
        <v>123</v>
      </c>
      <c r="B50" s="98">
        <f>IF(B49&lt;0, 0,     ROUND(B49/12,2))</f>
        <v>0</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row>
    <row r="51" spans="1:54" s="7" customFormat="1" ht="9.75" customHeight="1">
      <c r="A51" s="14"/>
    </row>
    <row r="52" spans="1:54" s="7" customFormat="1" ht="106.5" customHeight="1">
      <c r="A52" s="259" t="s">
        <v>115</v>
      </c>
      <c r="B52" s="260"/>
      <c r="C52" s="57"/>
      <c r="D52" s="57"/>
      <c r="E52" s="57"/>
      <c r="F52" s="6"/>
      <c r="G52" s="6"/>
      <c r="H52" s="6"/>
      <c r="I52" s="6"/>
      <c r="J52" s="6"/>
      <c r="K52" s="6"/>
      <c r="L52" s="6"/>
      <c r="M52" s="6"/>
      <c r="N52" s="6"/>
      <c r="O52" s="6"/>
      <c r="P52" s="6"/>
      <c r="Q52" s="8"/>
      <c r="R52" s="6"/>
      <c r="S52" s="6"/>
      <c r="T52" s="6"/>
      <c r="U52" s="6"/>
      <c r="V52" s="6"/>
      <c r="W52" s="6"/>
      <c r="X52" s="6"/>
      <c r="Y52" s="6"/>
      <c r="Z52" s="6"/>
      <c r="AA52" s="6"/>
      <c r="AB52" s="6"/>
      <c r="AC52" s="8"/>
      <c r="AD52" s="6"/>
      <c r="AE52" s="6"/>
      <c r="AF52" s="6"/>
      <c r="AG52" s="6"/>
      <c r="AH52" s="6"/>
      <c r="AI52" s="6"/>
      <c r="AJ52" s="6"/>
      <c r="AK52" s="6"/>
      <c r="AL52" s="6"/>
      <c r="AM52" s="6"/>
      <c r="AN52" s="6"/>
      <c r="AO52" s="8"/>
      <c r="AP52" s="6"/>
      <c r="AQ52" s="6"/>
      <c r="AR52" s="6"/>
      <c r="AS52" s="6"/>
      <c r="AT52" s="6"/>
      <c r="AU52" s="6"/>
      <c r="AV52" s="6"/>
      <c r="AW52" s="6"/>
      <c r="AX52" s="6"/>
      <c r="AY52" s="6"/>
      <c r="AZ52" s="6"/>
    </row>
    <row r="53" spans="1:54" s="7" customFormat="1" ht="9" customHeight="1">
      <c r="A53" s="42"/>
      <c r="B53" s="43"/>
      <c r="C53" s="43"/>
      <c r="D53" s="43"/>
      <c r="E53" s="43"/>
      <c r="F53" s="6"/>
      <c r="G53" s="6"/>
      <c r="H53" s="6"/>
      <c r="I53" s="6"/>
      <c r="J53" s="6"/>
      <c r="K53" s="6"/>
      <c r="L53" s="6"/>
      <c r="M53" s="6"/>
      <c r="N53" s="6"/>
      <c r="O53" s="6"/>
      <c r="P53" s="6"/>
      <c r="Q53" s="8"/>
      <c r="R53" s="6"/>
      <c r="S53" s="6"/>
      <c r="T53" s="6"/>
      <c r="U53" s="6"/>
      <c r="V53" s="6"/>
      <c r="W53" s="6"/>
      <c r="X53" s="6"/>
      <c r="Y53" s="6"/>
      <c r="Z53" s="6"/>
      <c r="AA53" s="6"/>
      <c r="AB53" s="6"/>
      <c r="AC53" s="8"/>
      <c r="AD53" s="6"/>
      <c r="AE53" s="6"/>
      <c r="AF53" s="6"/>
      <c r="AG53" s="6"/>
      <c r="AH53" s="6"/>
      <c r="AI53" s="6"/>
      <c r="AJ53" s="6"/>
      <c r="AK53" s="6"/>
      <c r="AL53" s="6"/>
      <c r="AM53" s="6"/>
      <c r="AN53" s="6"/>
      <c r="AO53" s="8"/>
      <c r="AP53" s="6"/>
      <c r="AQ53" s="6"/>
      <c r="AR53" s="6"/>
      <c r="AS53" s="6"/>
      <c r="AT53" s="6"/>
      <c r="AU53" s="6"/>
      <c r="AV53" s="6"/>
      <c r="AW53" s="6"/>
      <c r="AX53" s="6"/>
      <c r="AY53" s="6"/>
      <c r="AZ53" s="6"/>
    </row>
    <row r="54" spans="1:54" ht="14.15" customHeight="1">
      <c r="A54" s="64"/>
      <c r="B54" s="7"/>
      <c r="C54" s="248" t="s">
        <v>269</v>
      </c>
      <c r="D54" s="249"/>
      <c r="E54" s="249"/>
      <c r="F54" s="249"/>
      <c r="G54" s="177"/>
      <c r="H54" s="7"/>
      <c r="I54" s="7"/>
      <c r="J54" s="7"/>
      <c r="K54" s="7"/>
      <c r="L54" s="7"/>
      <c r="M54" s="7"/>
      <c r="N54" s="7"/>
      <c r="O54" s="7"/>
      <c r="P54" s="7"/>
      <c r="Q54" s="9"/>
      <c r="R54" s="7"/>
      <c r="S54" s="7"/>
      <c r="T54" s="7"/>
      <c r="U54" s="7"/>
      <c r="V54" s="7"/>
      <c r="W54" s="7"/>
      <c r="X54" s="7"/>
      <c r="Y54" s="7"/>
      <c r="Z54" s="7"/>
      <c r="AA54" s="7"/>
      <c r="AB54" s="7"/>
      <c r="AC54" s="9"/>
      <c r="AD54" s="7"/>
      <c r="AE54" s="7"/>
      <c r="AF54" s="7"/>
      <c r="AG54" s="7"/>
      <c r="AH54" s="7"/>
      <c r="AI54" s="7"/>
      <c r="AJ54" s="7"/>
      <c r="AK54" s="7"/>
      <c r="AL54" s="7"/>
      <c r="AM54" s="7"/>
      <c r="AN54" s="7"/>
      <c r="AO54" s="9"/>
      <c r="AP54" s="7"/>
      <c r="AQ54" s="7"/>
      <c r="AR54" s="7"/>
      <c r="AS54" s="7"/>
      <c r="AT54" s="7"/>
      <c r="AU54" s="7"/>
      <c r="AV54" s="7"/>
      <c r="AW54" s="7"/>
      <c r="AX54" s="7"/>
      <c r="AY54" s="7"/>
      <c r="AZ54" s="7"/>
      <c r="BA54" s="7"/>
      <c r="BB54" s="7"/>
    </row>
    <row r="55" spans="1:54" ht="12" customHeight="1">
      <c r="A55" s="53" t="s">
        <v>212</v>
      </c>
      <c r="B55" s="7"/>
      <c r="C55" s="249"/>
      <c r="D55" s="249"/>
      <c r="E55" s="249"/>
      <c r="F55" s="249"/>
      <c r="G55" s="177"/>
      <c r="H55" s="7"/>
      <c r="I55" s="7"/>
      <c r="J55" s="7"/>
      <c r="K55" s="7"/>
      <c r="L55" s="7"/>
      <c r="M55" s="7"/>
      <c r="N55" s="7"/>
      <c r="O55" s="7"/>
      <c r="P55" s="7"/>
      <c r="Q55" s="9"/>
      <c r="R55" s="7"/>
      <c r="S55" s="7"/>
      <c r="T55" s="7"/>
      <c r="U55" s="7"/>
      <c r="V55" s="7"/>
      <c r="W55" s="7"/>
      <c r="X55" s="7"/>
      <c r="Y55" s="7"/>
      <c r="Z55" s="7"/>
      <c r="AA55" s="7"/>
      <c r="AB55" s="7"/>
      <c r="AC55" s="9"/>
      <c r="AD55" s="7"/>
      <c r="AE55" s="7"/>
      <c r="AF55" s="7"/>
      <c r="AG55" s="7"/>
      <c r="AH55" s="7"/>
      <c r="AI55" s="7"/>
      <c r="AJ55" s="7"/>
      <c r="AK55" s="7"/>
      <c r="AL55" s="7"/>
      <c r="AM55" s="7"/>
      <c r="AN55" s="7"/>
      <c r="AO55" s="9"/>
      <c r="AP55" s="7"/>
      <c r="AQ55" s="7"/>
      <c r="AR55" s="7"/>
      <c r="AS55" s="7"/>
      <c r="AT55" s="7"/>
      <c r="AU55" s="7"/>
      <c r="AV55" s="7"/>
      <c r="AW55" s="7"/>
      <c r="AX55" s="7"/>
      <c r="AY55" s="7"/>
      <c r="AZ55" s="7"/>
      <c r="BA55" s="7"/>
      <c r="BB55" s="7"/>
    </row>
    <row r="56" spans="1:54" ht="8.15" customHeight="1">
      <c r="A56" s="7"/>
      <c r="B56" s="7"/>
      <c r="C56" s="249"/>
      <c r="D56" s="249"/>
      <c r="E56" s="249"/>
      <c r="F56" s="249"/>
      <c r="G56" s="17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4.15" customHeight="1">
      <c r="A57" s="75"/>
      <c r="C57" s="249"/>
      <c r="D57" s="249"/>
      <c r="E57" s="249"/>
      <c r="F57" s="249"/>
      <c r="G57" s="180"/>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2" customHeight="1">
      <c r="A58" s="115" t="s">
        <v>213</v>
      </c>
      <c r="C58" s="249"/>
      <c r="D58" s="249"/>
      <c r="E58" s="249"/>
      <c r="F58" s="249"/>
      <c r="G58" s="180"/>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8.15" customHeight="1">
      <c r="A59" s="7"/>
      <c r="C59" s="249"/>
      <c r="D59" s="249"/>
      <c r="E59" s="249"/>
      <c r="F59" s="249"/>
      <c r="G59" s="180"/>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4.15" customHeight="1">
      <c r="A60" s="147"/>
      <c r="C60" s="250" t="s">
        <v>268</v>
      </c>
      <c r="D60" s="251"/>
      <c r="E60" s="251"/>
      <c r="F60" s="251"/>
      <c r="G60" s="180"/>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4.25" customHeight="1">
      <c r="A61" s="146" t="s">
        <v>250</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30" customHeight="1">
      <c r="A62" s="116" t="str">
        <f ca="1">IF(ISNUMBER(SigDate), IF(TODAY() &gt;INT(SigDate), "Please update the signature date before submitting if this spreadsheet has been changed.",""),"")</f>
        <v/>
      </c>
    </row>
  </sheetData>
  <sheetProtection algorithmName="SHA-512" hashValue="RafvM1hFHEWly97fmhTasoT9IP+i8nE0calJ9CzO4sFDYVTA1jnDzbTSJ090d97ejdC8tbdG2XWVPqpJo+tZUw==" saltValue="x8eO9ABS6+Ij/rsozqLgoA==" spinCount="100000" sheet="1" selectLockedCells="1"/>
  <mergeCells count="17">
    <mergeCell ref="E3:E4"/>
    <mergeCell ref="C54:F59"/>
    <mergeCell ref="C60:F60"/>
    <mergeCell ref="F3:J4"/>
    <mergeCell ref="F5:J5"/>
    <mergeCell ref="A1:B1"/>
    <mergeCell ref="C3:D3"/>
    <mergeCell ref="C4:D4"/>
    <mergeCell ref="A52:B52"/>
    <mergeCell ref="A32:B32"/>
    <mergeCell ref="A33:B33"/>
    <mergeCell ref="A36:B36"/>
    <mergeCell ref="A37:B37"/>
    <mergeCell ref="A34:B34"/>
    <mergeCell ref="C5:D5"/>
    <mergeCell ref="C6:D6"/>
    <mergeCell ref="C1:H1"/>
  </mergeCells>
  <conditionalFormatting sqref="E5">
    <cfRule type="expression" dxfId="24" priority="125">
      <formula>$A$5 = "Other"</formula>
    </cfRule>
  </conditionalFormatting>
  <conditionalFormatting sqref="B7">
    <cfRule type="expression" dxfId="23" priority="124">
      <formula>$A$5 = "Other"</formula>
    </cfRule>
  </conditionalFormatting>
  <conditionalFormatting sqref="A5">
    <cfRule type="containsBlanks" dxfId="22" priority="131">
      <formula>LEN(TRIM(A5))=0</formula>
    </cfRule>
  </conditionalFormatting>
  <conditionalFormatting sqref="A3">
    <cfRule type="containsBlanks" dxfId="21" priority="130">
      <formula>LEN(TRIM(A3))=0</formula>
    </cfRule>
  </conditionalFormatting>
  <conditionalFormatting sqref="C3">
    <cfRule type="expression" dxfId="20" priority="96" stopIfTrue="1">
      <formula xml:space="preserve"> ISBLANK($C$3)</formula>
    </cfRule>
  </conditionalFormatting>
  <conditionalFormatting sqref="B16">
    <cfRule type="containsBlanks" dxfId="19" priority="102">
      <formula>LEN(TRIM(B16))=0</formula>
    </cfRule>
  </conditionalFormatting>
  <conditionalFormatting sqref="A60">
    <cfRule type="containsBlanks" dxfId="18" priority="129">
      <formula>LEN(TRIM(A60))=0</formula>
    </cfRule>
  </conditionalFormatting>
  <conditionalFormatting sqref="A54">
    <cfRule type="containsBlanks" dxfId="17" priority="127">
      <formula>LEN(TRIM(A54))=0</formula>
    </cfRule>
  </conditionalFormatting>
  <conditionalFormatting sqref="A57">
    <cfRule type="containsBlanks" dxfId="16" priority="128">
      <formula>LEN(TRIM(A57))=0</formula>
    </cfRule>
  </conditionalFormatting>
  <conditionalFormatting sqref="C3:D3">
    <cfRule type="expression" dxfId="15" priority="103">
      <formula>"len($C$3) &lt;&gt; 20"</formula>
    </cfRule>
  </conditionalFormatting>
  <conditionalFormatting sqref="B6">
    <cfRule type="expression" dxfId="14" priority="95">
      <formula>$A$5 = "Other"</formula>
    </cfRule>
  </conditionalFormatting>
  <conditionalFormatting sqref="B5">
    <cfRule type="expression" dxfId="13" priority="94">
      <formula>$A$5 = "Other"</formula>
    </cfRule>
  </conditionalFormatting>
  <conditionalFormatting sqref="A62">
    <cfRule type="expression" dxfId="12" priority="91">
      <formula>IF(ISNUMBER(SigDate), IF(TODAY() &gt;INT(SigDate), TRUE,""),"")</formula>
    </cfRule>
  </conditionalFormatting>
  <conditionalFormatting sqref="C1">
    <cfRule type="expression" dxfId="11" priority="90">
      <formula>IF(ISNUMBER(SigDate), IF(TODAY() &gt;INT(SigDate), TRUE,""),"")</formula>
    </cfRule>
  </conditionalFormatting>
  <conditionalFormatting sqref="D34:AZ34">
    <cfRule type="cellIs" dxfId="10" priority="87" stopIfTrue="1" operator="equal">
      <formula>"N/A"</formula>
    </cfRule>
    <cfRule type="expression" dxfId="9" priority="88">
      <formula>D$39</formula>
    </cfRule>
  </conditionalFormatting>
  <conditionalFormatting sqref="C40:AZ40">
    <cfRule type="expression" dxfId="8" priority="86">
      <formula>C$39</formula>
    </cfRule>
  </conditionalFormatting>
  <conditionalFormatting sqref="B3">
    <cfRule type="containsBlanks" dxfId="7" priority="29">
      <formula>LEN(TRIM(B3))=0</formula>
    </cfRule>
  </conditionalFormatting>
  <conditionalFormatting sqref="C36:C37">
    <cfRule type="expression" dxfId="6" priority="26">
      <formula>B$1&lt;&gt;D$1</formula>
    </cfRule>
  </conditionalFormatting>
  <conditionalFormatting sqref="C34">
    <cfRule type="cellIs" dxfId="5" priority="20" stopIfTrue="1" operator="equal">
      <formula>"N/A"</formula>
    </cfRule>
    <cfRule type="expression" dxfId="4" priority="21">
      <formula>C$39</formula>
    </cfRule>
  </conditionalFormatting>
  <conditionalFormatting sqref="C11:AZ15">
    <cfRule type="expression" dxfId="3" priority="5">
      <formula>AND(LEN(C$9) &gt;1, LEN(C11) = 0)</formula>
    </cfRule>
  </conditionalFormatting>
  <conditionalFormatting sqref="C42:AZ45">
    <cfRule type="expression" dxfId="2" priority="3">
      <formula>AND(C$31&gt;0, C$46=0)</formula>
    </cfRule>
  </conditionalFormatting>
  <conditionalFormatting sqref="C5">
    <cfRule type="expression" dxfId="1" priority="1" stopIfTrue="1">
      <formula xml:space="preserve"> ISBLANK($C$3)</formula>
    </cfRule>
  </conditionalFormatting>
  <conditionalFormatting sqref="C5:D5">
    <cfRule type="expression" dxfId="0" priority="2">
      <formula>"len($C$3) &lt;&gt; 20"</formula>
    </cfRule>
  </conditionalFormatting>
  <dataValidations xWindow="930" yWindow="791" count="11">
    <dataValidation type="textLength" allowBlank="1" showErrorMessage="1" errorTitle="Contract Number" error="Please use the 20-character contract ID" sqref="C3" xr:uid="{00000000-0002-0000-0100-000000000000}">
      <formula1>20</formula1>
      <formula2>20</formula2>
    </dataValidation>
    <dataValidation type="list" allowBlank="1" showErrorMessage="1" errorTitle="Select Office or enter &quot;Other&quot;" error="Please select the state office that manages your countract, to the best of your knowledge.  If you select &quot;Other&quot; you will be given an opportunity to create your own entry." sqref="A5" xr:uid="{00000000-0002-0000-0100-000001000000}">
      <formula1>luStateOffice</formula1>
    </dataValidation>
    <dataValidation type="list" allowBlank="1" showErrorMessage="1" errorTitle="Site Type" error="Enter the site type that describes this unit." sqref="C14:AZ14" xr:uid="{00000000-0002-0000-0100-000002000000}">
      <formula1>luOwnership</formula1>
    </dataValidation>
    <dataValidation type="list" allowBlank="1" showInputMessage="1" showErrorMessage="1" sqref="C13:AZ13" xr:uid="{00000000-0002-0000-0100-000003000000}">
      <formula1>luSiteTypes</formula1>
    </dataValidation>
    <dataValidation type="list" allowBlank="1" showErrorMessage="1" errorTitle="Other Purchaser" error="Please identify other purchaser of site" sqref="C36:AZ36" xr:uid="{00000000-0002-0000-0100-000004000000}">
      <formula1>luOtherPurchaser</formula1>
    </dataValidation>
    <dataValidation type="custom" allowBlank="1" showInputMessage="1" showErrorMessage="1" errorTitle="Capacity Error" error="Capacity purchased by other sources cannot exceed total site capacity." sqref="D37:AZ37" xr:uid="{00000000-0002-0000-0100-000005000000}">
      <formula1>D37&lt;=D15</formula1>
    </dataValidation>
    <dataValidation type="custom" allowBlank="1" showInputMessage="1" showErrorMessage="1" errorTitle="Capacity Error" error="You may not have entered 0 or a positive number, or you entered a number larger than the site capacity." sqref="C37" xr:uid="{00000000-0002-0000-0100-000006000000}">
      <formula1>AND(C37&lt;=C15, C37&gt;=0)</formula1>
    </dataValidation>
    <dataValidation type="decimal" operator="greaterThanOrEqual" allowBlank="1" showErrorMessage="1" errorTitle="Offset &lt; 0" error="Please enter offsets as positive values or zero." sqref="C42:AZ45" xr:uid="{00000000-0002-0000-0100-000007000000}">
      <formula1>0</formula1>
    </dataValidation>
    <dataValidation type="textLength" allowBlank="1" showErrorMessage="1" errorTitle="Contract Number" error="Please use the 20-character contract ID for the operational contract" sqref="C5" xr:uid="{00000000-0002-0000-0100-000008000000}">
      <formula1>20</formula1>
      <formula2>20</formula2>
    </dataValidation>
    <dataValidation type="list" allowBlank="1" showInputMessage="1" showErrorMessage="1" errorTitle="Rate Cap" error="N/A for most sites_x000a__x000a_Newer sites may be subject to regional, ABI, or other monthly rate caps that limit the maximum monthly payment for a site. Select the current standard monthly payment that applies." promptTitle="ORA Rate Cap" prompt="N/A for most sites_x000a__x000a_Newer sites are subject to monthly Rate Caps that limit the maximum payment rate for a site.  Select the current standard monthly rate that applies._x000a__x000a_Caps are clearly listed in ORA." sqref="D34:AZ34" xr:uid="{00000000-0002-0000-0100-000009000000}">
      <formula1>MonthlyRates</formula1>
    </dataValidation>
    <dataValidation type="list" allowBlank="1" showInputMessage="1" showErrorMessage="1" errorTitle="Rate Cap" error="N/A for most sites_x000a__x000a_Newer sites may be subject to regional, ABI, or other monthly rate caps that limit the maximum monthly payment for a site. Select the current standard monthly payment that applies." promptTitle="ORA Rate Cap" prompt="N/A for most sites_x000a__x000a_Newer sites are subject to monthly Rate Caps that limit the maximum payment rate for a site. Select the current standard monthly rate that applies._x000a__x000a_Caps are clearly listed in ORA." sqref="C34" xr:uid="{02DDF502-8C21-4E38-9EB9-529CDF09FA8A}">
      <formula1>MonthlyRates</formula1>
    </dataValidation>
  </dataValidations>
  <hyperlinks>
    <hyperlink ref="C60" r:id="rId1" xr:uid="{00000000-0004-0000-0100-000000000000}"/>
    <hyperlink ref="F5" r:id="rId2" xr:uid="{00000000-0004-0000-0100-000001000000}"/>
  </hyperlinks>
  <pageMargins left="0.25" right="0.25" top="0.5" bottom="0.5" header="0.3" footer="0.3"/>
  <pageSetup scale="60" fitToWidth="0" orientation="portrait" horizontalDpi="360" verticalDpi="360" r:id="rId3"/>
  <headerFooter scaleWithDoc="0">
    <oddFooter>&amp;L&amp;10&amp;D @ &amp;T&amp;C&amp;10DDS ALTR Occupancy Worksheet  FY19 v1.3&amp;R&amp;10page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39997558519241921"/>
  </sheetPr>
  <dimension ref="A1:AZ1048576"/>
  <sheetViews>
    <sheetView topLeftCell="P1" zoomScale="115" zoomScaleNormal="115" workbookViewId="0">
      <pane ySplit="1" topLeftCell="A2" activePane="bottomLeft" state="frozen"/>
      <selection activeCell="H33" sqref="H33"/>
      <selection pane="bottomLeft" activeCell="AN38" sqref="AN38"/>
    </sheetView>
  </sheetViews>
  <sheetFormatPr defaultColWidth="9.08984375" defaultRowHeight="10.5"/>
  <cols>
    <col min="1" max="1" width="9.08984375" style="228"/>
    <col min="2" max="2" width="9.08984375" style="26" customWidth="1"/>
    <col min="3" max="3" width="11.08984375" style="26" customWidth="1"/>
    <col min="4" max="4" width="18.54296875" style="26" customWidth="1"/>
    <col min="5" max="5" width="9.08984375" style="29" customWidth="1"/>
    <col min="6" max="6" width="18.36328125" style="108" customWidth="1"/>
    <col min="7" max="9" width="9.08984375" style="26"/>
    <col min="10" max="16" width="9.08984375" style="26" customWidth="1"/>
    <col min="17" max="27" width="9.08984375" style="4" customWidth="1"/>
    <col min="28" max="28" width="9.08984375" style="119" customWidth="1"/>
    <col min="29" max="29" width="9.08984375" style="4" customWidth="1"/>
    <col min="30" max="30" width="9.08984375" style="119" customWidth="1"/>
    <col min="31" max="31" width="9.08984375" style="120" customWidth="1"/>
    <col min="32" max="32" width="9.08984375" style="138" customWidth="1"/>
    <col min="33" max="37" width="9.08984375" style="4" customWidth="1"/>
    <col min="38" max="38" width="9.08984375" style="28"/>
    <col min="39" max="39" width="9.08984375" style="41" customWidth="1"/>
    <col min="40" max="40" width="9.453125" style="28" bestFit="1" customWidth="1"/>
    <col min="41" max="41" width="12.90625" style="142" customWidth="1"/>
    <col min="42" max="43" width="10.90625" style="138" customWidth="1"/>
    <col min="44" max="44" width="13.36328125" style="28" customWidth="1"/>
    <col min="45" max="45" width="9.08984375" style="28"/>
    <col min="46" max="46" width="14.90625" style="28" customWidth="1"/>
    <col min="47" max="47" width="12" style="142" customWidth="1"/>
    <col min="48" max="48" width="9.08984375" style="28"/>
    <col min="49" max="50" width="9.08984375" style="26"/>
    <col min="51" max="51" width="9.08984375" style="27"/>
    <col min="52" max="52" width="14.08984375" style="39" customWidth="1"/>
    <col min="53" max="16384" width="9.08984375" style="4"/>
  </cols>
  <sheetData>
    <row r="1" spans="1:52" s="39" customFormat="1">
      <c r="A1" s="224" t="s">
        <v>177</v>
      </c>
      <c r="B1" s="83" t="s">
        <v>15</v>
      </c>
      <c r="C1" s="83" t="s">
        <v>257</v>
      </c>
      <c r="D1" s="83" t="s">
        <v>173</v>
      </c>
      <c r="E1" s="83" t="s">
        <v>174</v>
      </c>
      <c r="F1" s="106" t="s">
        <v>239</v>
      </c>
      <c r="G1" s="83" t="s">
        <v>176</v>
      </c>
      <c r="H1" s="83" t="s">
        <v>175</v>
      </c>
      <c r="I1" s="83" t="s">
        <v>177</v>
      </c>
      <c r="J1" s="83" t="s">
        <v>187</v>
      </c>
      <c r="K1" s="83" t="s">
        <v>188</v>
      </c>
      <c r="L1" s="83" t="s">
        <v>189</v>
      </c>
      <c r="M1" s="83" t="s">
        <v>190</v>
      </c>
      <c r="N1" s="83" t="s">
        <v>191</v>
      </c>
      <c r="O1" s="83" t="s">
        <v>192</v>
      </c>
      <c r="P1" s="83" t="s">
        <v>193</v>
      </c>
      <c r="Q1" s="84" t="s">
        <v>2</v>
      </c>
      <c r="R1" s="84" t="s">
        <v>194</v>
      </c>
      <c r="S1" s="84" t="s">
        <v>195</v>
      </c>
      <c r="T1" s="84" t="s">
        <v>196</v>
      </c>
      <c r="U1" s="84" t="s">
        <v>197</v>
      </c>
      <c r="V1" s="84" t="s">
        <v>198</v>
      </c>
      <c r="W1" s="84" t="s">
        <v>199</v>
      </c>
      <c r="X1" s="84" t="s">
        <v>200</v>
      </c>
      <c r="Y1" s="84" t="s">
        <v>201</v>
      </c>
      <c r="Z1" s="84" t="s">
        <v>202</v>
      </c>
      <c r="AA1" s="84" t="s">
        <v>203</v>
      </c>
      <c r="AB1" s="131" t="s">
        <v>247</v>
      </c>
      <c r="AC1" s="132" t="s">
        <v>246</v>
      </c>
      <c r="AD1" s="131" t="s">
        <v>245</v>
      </c>
      <c r="AE1" s="133" t="s">
        <v>244</v>
      </c>
      <c r="AF1" s="134" t="s">
        <v>208</v>
      </c>
      <c r="AG1" s="84" t="s">
        <v>209</v>
      </c>
      <c r="AH1" s="84" t="s">
        <v>204</v>
      </c>
      <c r="AI1" s="84" t="s">
        <v>205</v>
      </c>
      <c r="AJ1" s="84" t="s">
        <v>206</v>
      </c>
      <c r="AK1" s="85" t="s">
        <v>207</v>
      </c>
      <c r="AL1" s="86" t="s">
        <v>179</v>
      </c>
      <c r="AM1" s="86" t="s">
        <v>210</v>
      </c>
      <c r="AN1" s="86" t="s">
        <v>181</v>
      </c>
      <c r="AO1" s="140" t="s">
        <v>182</v>
      </c>
      <c r="AP1" s="134" t="s">
        <v>275</v>
      </c>
      <c r="AQ1" s="134" t="s">
        <v>276</v>
      </c>
      <c r="AR1" s="86" t="s">
        <v>183</v>
      </c>
      <c r="AS1" s="86" t="s">
        <v>184</v>
      </c>
      <c r="AT1" s="86" t="s">
        <v>185</v>
      </c>
      <c r="AU1" s="140" t="s">
        <v>230</v>
      </c>
      <c r="AV1" s="86" t="s">
        <v>186</v>
      </c>
      <c r="AW1" s="83" t="s">
        <v>224</v>
      </c>
      <c r="AX1" s="109" t="s">
        <v>226</v>
      </c>
      <c r="AY1" s="110" t="s">
        <v>225</v>
      </c>
      <c r="AZ1" s="111" t="s">
        <v>240</v>
      </c>
    </row>
    <row r="2" spans="1:52">
      <c r="A2" s="225">
        <v>1</v>
      </c>
      <c r="B2" s="87">
        <f>'Occupancy Worksheet'!$A$3</f>
        <v>0</v>
      </c>
      <c r="C2" s="87">
        <f t="shared" ref="C2:C33" si="0">VC</f>
        <v>0</v>
      </c>
      <c r="D2" s="87">
        <f>'Occupancy Worksheet'!$C$3</f>
        <v>0</v>
      </c>
      <c r="E2" s="30" t="str">
        <f>MID(D2,7,6)</f>
        <v/>
      </c>
      <c r="F2" s="107">
        <f t="shared" ref="F2:F33" si="1">OpDocID</f>
        <v>0</v>
      </c>
      <c r="G2" s="87">
        <f>'Occupancy Worksheet'!$A$5</f>
        <v>0</v>
      </c>
      <c r="H2" s="31">
        <f t="shared" ref="H2:H33" si="2">OtherOffice</f>
        <v>0</v>
      </c>
      <c r="I2" s="87" t="s">
        <v>124</v>
      </c>
      <c r="J2" s="87">
        <f>'Occupancy Worksheet'!C8</f>
        <v>0</v>
      </c>
      <c r="K2" s="87">
        <f>'Occupancy Worksheet'!C9</f>
        <v>0</v>
      </c>
      <c r="L2" s="87">
        <f>'Occupancy Worksheet'!C10</f>
        <v>0</v>
      </c>
      <c r="M2" s="88">
        <f>'Occupancy Worksheet'!C11</f>
        <v>0</v>
      </c>
      <c r="N2" s="87">
        <f>'Occupancy Worksheet'!$C$12</f>
        <v>0</v>
      </c>
      <c r="O2" s="89">
        <f>'Occupancy Worksheet'!$C$13</f>
        <v>0</v>
      </c>
      <c r="P2" s="90">
        <f>'Occupancy Worksheet'!$C$14</f>
        <v>0</v>
      </c>
      <c r="Q2" s="90">
        <f>'Occupancy Worksheet'!$C$15</f>
        <v>0</v>
      </c>
      <c r="R2" s="90">
        <f>'Occupancy Worksheet'!C17</f>
        <v>0</v>
      </c>
      <c r="S2" s="90">
        <f>'Occupancy Worksheet'!C18</f>
        <v>0</v>
      </c>
      <c r="T2" s="90">
        <f>'Occupancy Worksheet'!C19</f>
        <v>0</v>
      </c>
      <c r="U2" s="90">
        <f>'Occupancy Worksheet'!C20</f>
        <v>0</v>
      </c>
      <c r="V2" s="90">
        <f>'Occupancy Worksheet'!C21</f>
        <v>0</v>
      </c>
      <c r="W2" s="90">
        <f>'Occupancy Worksheet'!C24</f>
        <v>0</v>
      </c>
      <c r="X2" s="90">
        <f>'Occupancy Worksheet'!C25</f>
        <v>0</v>
      </c>
      <c r="Y2" s="90">
        <f>'Occupancy Worksheet'!C26</f>
        <v>0</v>
      </c>
      <c r="Z2" s="90">
        <f>'Occupancy Worksheet'!C27</f>
        <v>0</v>
      </c>
      <c r="AA2" s="125">
        <f>'Occupancy Worksheet'!C28</f>
        <v>0</v>
      </c>
      <c r="AB2" s="128">
        <f t="shared" ref="AB2:AB33" si="3">IFERROR(VLOOKUP(AC2,PerDiemRateIndex,3,FALSE),100)</f>
        <v>100</v>
      </c>
      <c r="AC2" s="124">
        <f>'Occupancy Worksheet'!C$33</f>
        <v>0</v>
      </c>
      <c r="AD2" s="128">
        <f t="shared" ref="AD2:AD51" si="4">IFERROR(VLOOKUP(AE2,MonthlyRateIndex,2,FALSE),100)</f>
        <v>100</v>
      </c>
      <c r="AE2" s="124">
        <f>IF(ISNUMBER('Occupancy Worksheet'!C$34), 'Occupancy Worksheet'!C$34,0)</f>
        <v>0</v>
      </c>
      <c r="AF2" s="135">
        <f>'Occupancy Worksheet'!C36</f>
        <v>0</v>
      </c>
      <c r="AG2" s="91">
        <f>'Occupancy Worksheet'!C37</f>
        <v>0</v>
      </c>
      <c r="AH2" s="90">
        <f>'Occupancy Worksheet'!C42</f>
        <v>0</v>
      </c>
      <c r="AI2" s="90">
        <f>'Occupancy Worksheet'!C43</f>
        <v>0</v>
      </c>
      <c r="AJ2" s="90">
        <f>'Occupancy Worksheet'!C44</f>
        <v>0</v>
      </c>
      <c r="AK2" s="90">
        <f>'Occupancy Worksheet'!C45</f>
        <v>0</v>
      </c>
      <c r="AL2" s="92">
        <f>'Occupancy Worksheet'!B15</f>
        <v>0</v>
      </c>
      <c r="AM2" s="30">
        <f>'Occupancy Worksheet'!B16</f>
        <v>2013</v>
      </c>
      <c r="AN2" s="92">
        <f>'Occupancy Worksheet'!B22</f>
        <v>0</v>
      </c>
      <c r="AO2" s="184">
        <f t="shared" ref="AO2:AO33" si="5">TotalUFRAdj</f>
        <v>0</v>
      </c>
      <c r="AP2" s="184" t="str">
        <f>'Occupancy Worksheet'!C35</f>
        <v/>
      </c>
      <c r="AQ2" s="184" t="str">
        <f>'Occupancy Worksheet'!C38</f>
        <v/>
      </c>
      <c r="AR2" s="92">
        <f>'Occupancy Worksheet'!B38</f>
        <v>0</v>
      </c>
      <c r="AS2" s="92">
        <f>'Occupancy Worksheet'!B46</f>
        <v>0</v>
      </c>
      <c r="AT2" s="92">
        <f>'Occupancy Worksheet'!B49</f>
        <v>0</v>
      </c>
      <c r="AU2" s="141">
        <f t="shared" ref="AU2:AU33" si="6">MaintAdj</f>
        <v>0</v>
      </c>
      <c r="AV2" s="92">
        <f>'Occupancy Worksheet'!B50</f>
        <v>0</v>
      </c>
      <c r="AW2" s="93">
        <f t="shared" ref="AW2:AW33" si="7">Contact</f>
        <v>0</v>
      </c>
      <c r="AX2" s="187">
        <f t="shared" ref="AX2:AX33" si="8">ContactEmail</f>
        <v>0</v>
      </c>
      <c r="AY2" s="112">
        <f t="shared" ref="AY2:AY33" si="9">SigDate</f>
        <v>0</v>
      </c>
      <c r="AZ2" s="114">
        <f ca="1">NOW()</f>
        <v>44329.615263888889</v>
      </c>
    </row>
    <row r="3" spans="1:52">
      <c r="A3" s="226">
        <v>2</v>
      </c>
      <c r="B3" s="31">
        <f>'Occupancy Worksheet'!$A$3</f>
        <v>0</v>
      </c>
      <c r="C3" s="31">
        <f t="shared" si="0"/>
        <v>0</v>
      </c>
      <c r="D3" s="31">
        <f>'Occupancy Worksheet'!$C$3</f>
        <v>0</v>
      </c>
      <c r="E3" s="32" t="str">
        <f t="shared" ref="E3:E51" si="10">MID(D3,7,6)</f>
        <v/>
      </c>
      <c r="F3" s="192">
        <f t="shared" si="1"/>
        <v>0</v>
      </c>
      <c r="G3" s="31">
        <f>'Occupancy Worksheet'!$A$5</f>
        <v>0</v>
      </c>
      <c r="H3" s="31">
        <f t="shared" si="2"/>
        <v>0</v>
      </c>
      <c r="I3" s="31" t="s">
        <v>125</v>
      </c>
      <c r="J3" s="31">
        <f>'Occupancy Worksheet'!$D$8</f>
        <v>0</v>
      </c>
      <c r="K3" s="31">
        <f>'Occupancy Worksheet'!$D$9</f>
        <v>0</v>
      </c>
      <c r="L3" s="31">
        <f>'Occupancy Worksheet'!$D$10</f>
        <v>0</v>
      </c>
      <c r="M3" s="31">
        <f>'Occupancy Worksheet'!$D$11</f>
        <v>0</v>
      </c>
      <c r="N3" s="31">
        <f>'Occupancy Worksheet'!$D$12</f>
        <v>0</v>
      </c>
      <c r="O3" s="34">
        <f>'Occupancy Worksheet'!$D$13</f>
        <v>0</v>
      </c>
      <c r="P3" s="34">
        <f>'Occupancy Worksheet'!$D$14</f>
        <v>0</v>
      </c>
      <c r="Q3" s="34">
        <f>'Occupancy Worksheet'!$D$15</f>
        <v>0</v>
      </c>
      <c r="R3" s="34">
        <f>'Occupancy Worksheet'!$D$17</f>
        <v>0</v>
      </c>
      <c r="S3" s="34">
        <f>'Occupancy Worksheet'!$D$18</f>
        <v>0</v>
      </c>
      <c r="T3" s="34">
        <f>'Occupancy Worksheet'!$D$19</f>
        <v>0</v>
      </c>
      <c r="U3" s="34">
        <f>'Occupancy Worksheet'!$D$20</f>
        <v>0</v>
      </c>
      <c r="V3" s="34">
        <f>'Occupancy Worksheet'!$D$21</f>
        <v>0</v>
      </c>
      <c r="W3" s="34">
        <f>'Occupancy Worksheet'!$D$24</f>
        <v>0</v>
      </c>
      <c r="X3" s="34">
        <f>'Occupancy Worksheet'!$D$25</f>
        <v>0</v>
      </c>
      <c r="Y3" s="34">
        <f>'Occupancy Worksheet'!$D$26</f>
        <v>0</v>
      </c>
      <c r="Z3" s="34">
        <f>'Occupancy Worksheet'!$D$27</f>
        <v>0</v>
      </c>
      <c r="AA3" s="126">
        <f>'Occupancy Worksheet'!$D$28</f>
        <v>0</v>
      </c>
      <c r="AB3" s="128">
        <f t="shared" si="3"/>
        <v>100</v>
      </c>
      <c r="AC3" s="124">
        <f>'Occupancy Worksheet'!D$33</f>
        <v>0</v>
      </c>
      <c r="AD3" s="128">
        <f t="shared" si="4"/>
        <v>100</v>
      </c>
      <c r="AE3" s="124">
        <f>IF(ISNUMBER('Occupancy Worksheet'!D$34), 'Occupancy Worksheet'!D$34,0)</f>
        <v>0</v>
      </c>
      <c r="AF3" s="136">
        <f>'Occupancy Worksheet'!$D$36</f>
        <v>0</v>
      </c>
      <c r="AG3" s="34">
        <f>'Occupancy Worksheet'!$FN$37</f>
        <v>0</v>
      </c>
      <c r="AH3" s="34">
        <f>'Occupancy Worksheet'!$D$42</f>
        <v>0</v>
      </c>
      <c r="AI3" s="34">
        <f>'Occupancy Worksheet'!$D$43</f>
        <v>0</v>
      </c>
      <c r="AJ3" s="34">
        <f>'Occupancy Worksheet'!$D$44</f>
        <v>0</v>
      </c>
      <c r="AK3" s="34">
        <f>'Occupancy Worksheet'!$D$45</f>
        <v>0</v>
      </c>
      <c r="AL3" s="33">
        <f>'Occupancy Worksheet'!B15</f>
        <v>0</v>
      </c>
      <c r="AM3" s="32">
        <f>'Occupancy Worksheet'!B16</f>
        <v>2013</v>
      </c>
      <c r="AN3" s="33">
        <f t="shared" ref="AN3:AN34" si="11">$AN$2</f>
        <v>0</v>
      </c>
      <c r="AO3" s="185">
        <f t="shared" si="5"/>
        <v>0</v>
      </c>
      <c r="AP3" s="185" t="str">
        <f>'Occupancy Worksheet'!D35</f>
        <v/>
      </c>
      <c r="AQ3" s="185" t="str">
        <f>'Occupancy Worksheet'!D38</f>
        <v/>
      </c>
      <c r="AR3" s="33">
        <f t="shared" ref="AR3:AR34" si="12">$AR$2</f>
        <v>0</v>
      </c>
      <c r="AS3" s="33">
        <f t="shared" ref="AS3:AS34" si="13">$AS$2</f>
        <v>0</v>
      </c>
      <c r="AT3" s="33">
        <f t="shared" ref="AT3:AT34" si="14">$AT$2</f>
        <v>0</v>
      </c>
      <c r="AU3" s="143">
        <f t="shared" si="6"/>
        <v>0</v>
      </c>
      <c r="AV3" s="33">
        <f t="shared" ref="AV3:AV34" si="15">$AV$2</f>
        <v>0</v>
      </c>
      <c r="AW3" s="188">
        <f t="shared" si="7"/>
        <v>0</v>
      </c>
      <c r="AX3" s="189">
        <f t="shared" si="8"/>
        <v>0</v>
      </c>
      <c r="AY3" s="112">
        <f t="shared" si="9"/>
        <v>0</v>
      </c>
      <c r="AZ3" s="114">
        <f t="shared" ref="AZ3:AZ51" ca="1" si="16">NOW()</f>
        <v>44329.615263888889</v>
      </c>
    </row>
    <row r="4" spans="1:52">
      <c r="A4" s="226">
        <v>3</v>
      </c>
      <c r="B4" s="31">
        <f>'Occupancy Worksheet'!$A$3</f>
        <v>0</v>
      </c>
      <c r="C4" s="31">
        <f t="shared" si="0"/>
        <v>0</v>
      </c>
      <c r="D4" s="31">
        <f>'Occupancy Worksheet'!$C$3</f>
        <v>0</v>
      </c>
      <c r="E4" s="32" t="str">
        <f t="shared" si="10"/>
        <v/>
      </c>
      <c r="F4" s="192">
        <f t="shared" si="1"/>
        <v>0</v>
      </c>
      <c r="G4" s="31">
        <f>'Occupancy Worksheet'!$A$5</f>
        <v>0</v>
      </c>
      <c r="H4" s="31">
        <f t="shared" si="2"/>
        <v>0</v>
      </c>
      <c r="I4" s="31" t="s">
        <v>126</v>
      </c>
      <c r="J4" s="31">
        <f>'Occupancy Worksheet'!$E$8</f>
        <v>0</v>
      </c>
      <c r="K4" s="31">
        <f>'Occupancy Worksheet'!$E$9</f>
        <v>0</v>
      </c>
      <c r="L4" s="31">
        <f>'Occupancy Worksheet'!$E$10</f>
        <v>0</v>
      </c>
      <c r="M4" s="31">
        <f>'Occupancy Worksheet'!$E$11</f>
        <v>0</v>
      </c>
      <c r="N4" s="31">
        <f>'Occupancy Worksheet'!$E$12</f>
        <v>0</v>
      </c>
      <c r="O4" s="34">
        <f>'Occupancy Worksheet'!$E$13</f>
        <v>0</v>
      </c>
      <c r="P4" s="34">
        <f>'Occupancy Worksheet'!$E$14</f>
        <v>0</v>
      </c>
      <c r="Q4" s="34">
        <f>'Occupancy Worksheet'!$E$15</f>
        <v>0</v>
      </c>
      <c r="R4" s="34">
        <f>'Occupancy Worksheet'!$E$17</f>
        <v>0</v>
      </c>
      <c r="S4" s="34">
        <f>'Occupancy Worksheet'!$E$18</f>
        <v>0</v>
      </c>
      <c r="T4" s="34">
        <f>'Occupancy Worksheet'!$E$19</f>
        <v>0</v>
      </c>
      <c r="U4" s="34">
        <f>'Occupancy Worksheet'!$E$20</f>
        <v>0</v>
      </c>
      <c r="V4" s="34">
        <f>'Occupancy Worksheet'!$E$21</f>
        <v>0</v>
      </c>
      <c r="W4" s="34">
        <f>'Occupancy Worksheet'!$E$24</f>
        <v>0</v>
      </c>
      <c r="X4" s="34">
        <f>'Occupancy Worksheet'!$E$25</f>
        <v>0</v>
      </c>
      <c r="Y4" s="34">
        <f>'Occupancy Worksheet'!$E$26</f>
        <v>0</v>
      </c>
      <c r="Z4" s="34">
        <f>'Occupancy Worksheet'!$E$27</f>
        <v>0</v>
      </c>
      <c r="AA4" s="126">
        <f>'Occupancy Worksheet'!$E$28</f>
        <v>0</v>
      </c>
      <c r="AB4" s="128">
        <f t="shared" si="3"/>
        <v>100</v>
      </c>
      <c r="AC4" s="124">
        <f>'Occupancy Worksheet'!E$33</f>
        <v>0</v>
      </c>
      <c r="AD4" s="128">
        <f t="shared" si="4"/>
        <v>100</v>
      </c>
      <c r="AE4" s="124">
        <f>IF(ISNUMBER('Occupancy Worksheet'!E$34), 'Occupancy Worksheet'!E$34,0)</f>
        <v>0</v>
      </c>
      <c r="AF4" s="136">
        <f>'Occupancy Worksheet'!$E$36</f>
        <v>0</v>
      </c>
      <c r="AG4" s="34">
        <f>'Occupancy Worksheet'!$GN$37</f>
        <v>0</v>
      </c>
      <c r="AH4" s="34">
        <f>'Occupancy Worksheet'!$E$42</f>
        <v>0</v>
      </c>
      <c r="AI4" s="34">
        <f>'Occupancy Worksheet'!$E$43</f>
        <v>0</v>
      </c>
      <c r="AJ4" s="34">
        <f>'Occupancy Worksheet'!$E$44</f>
        <v>0</v>
      </c>
      <c r="AK4" s="34">
        <f>'Occupancy Worksheet'!$E$45</f>
        <v>0</v>
      </c>
      <c r="AL4" s="33">
        <f>'Occupancy Worksheet'!B15</f>
        <v>0</v>
      </c>
      <c r="AM4" s="32">
        <f>'Occupancy Worksheet'!B16</f>
        <v>2013</v>
      </c>
      <c r="AN4" s="33">
        <f t="shared" si="11"/>
        <v>0</v>
      </c>
      <c r="AO4" s="185">
        <f t="shared" si="5"/>
        <v>0</v>
      </c>
      <c r="AP4" s="185" t="str">
        <f>'Occupancy Worksheet'!E35</f>
        <v/>
      </c>
      <c r="AQ4" s="185" t="str">
        <f>'Occupancy Worksheet'!E38</f>
        <v/>
      </c>
      <c r="AR4" s="33">
        <f t="shared" si="12"/>
        <v>0</v>
      </c>
      <c r="AS4" s="33">
        <f t="shared" si="13"/>
        <v>0</v>
      </c>
      <c r="AT4" s="33">
        <f t="shared" si="14"/>
        <v>0</v>
      </c>
      <c r="AU4" s="143">
        <f t="shared" si="6"/>
        <v>0</v>
      </c>
      <c r="AV4" s="33">
        <f t="shared" si="15"/>
        <v>0</v>
      </c>
      <c r="AW4" s="188">
        <f t="shared" si="7"/>
        <v>0</v>
      </c>
      <c r="AX4" s="189">
        <f t="shared" si="8"/>
        <v>0</v>
      </c>
      <c r="AY4" s="112">
        <f t="shared" si="9"/>
        <v>0</v>
      </c>
      <c r="AZ4" s="114">
        <f t="shared" ca="1" si="16"/>
        <v>44329.615263888889</v>
      </c>
    </row>
    <row r="5" spans="1:52">
      <c r="A5" s="226">
        <v>4</v>
      </c>
      <c r="B5" s="31">
        <f>'Occupancy Worksheet'!$A$3</f>
        <v>0</v>
      </c>
      <c r="C5" s="31">
        <f t="shared" si="0"/>
        <v>0</v>
      </c>
      <c r="D5" s="31">
        <f>'Occupancy Worksheet'!$C$3</f>
        <v>0</v>
      </c>
      <c r="E5" s="32" t="str">
        <f t="shared" si="10"/>
        <v/>
      </c>
      <c r="F5" s="192">
        <f t="shared" si="1"/>
        <v>0</v>
      </c>
      <c r="G5" s="31">
        <f>'Occupancy Worksheet'!$A$5</f>
        <v>0</v>
      </c>
      <c r="H5" s="31">
        <f t="shared" si="2"/>
        <v>0</v>
      </c>
      <c r="I5" s="31" t="s">
        <v>127</v>
      </c>
      <c r="J5" s="31">
        <f>'Occupancy Worksheet'!$F$8</f>
        <v>0</v>
      </c>
      <c r="K5" s="31">
        <f>'Occupancy Worksheet'!$F$9</f>
        <v>0</v>
      </c>
      <c r="L5" s="31">
        <f>'Occupancy Worksheet'!$F$10</f>
        <v>0</v>
      </c>
      <c r="M5" s="31">
        <f>'Occupancy Worksheet'!$F$11</f>
        <v>0</v>
      </c>
      <c r="N5" s="31">
        <f>'Occupancy Worksheet'!$F$12</f>
        <v>0</v>
      </c>
      <c r="O5" s="34">
        <f>'Occupancy Worksheet'!$F$13</f>
        <v>0</v>
      </c>
      <c r="P5" s="34">
        <f>'Occupancy Worksheet'!$F$14</f>
        <v>0</v>
      </c>
      <c r="Q5" s="34">
        <f>'Occupancy Worksheet'!$F$15</f>
        <v>0</v>
      </c>
      <c r="R5" s="34">
        <f>'Occupancy Worksheet'!$F$17</f>
        <v>0</v>
      </c>
      <c r="S5" s="34">
        <f>'Occupancy Worksheet'!$F$18</f>
        <v>0</v>
      </c>
      <c r="T5" s="34">
        <f>'Occupancy Worksheet'!$F$19</f>
        <v>0</v>
      </c>
      <c r="U5" s="34">
        <f>'Occupancy Worksheet'!$F$20</f>
        <v>0</v>
      </c>
      <c r="V5" s="34">
        <f>'Occupancy Worksheet'!$F$21</f>
        <v>0</v>
      </c>
      <c r="W5" s="34">
        <f>'Occupancy Worksheet'!$F$24</f>
        <v>0</v>
      </c>
      <c r="X5" s="34">
        <f>'Occupancy Worksheet'!$F$25</f>
        <v>0</v>
      </c>
      <c r="Y5" s="34">
        <f>'Occupancy Worksheet'!$F$26</f>
        <v>0</v>
      </c>
      <c r="Z5" s="34">
        <f>'Occupancy Worksheet'!$F$27</f>
        <v>0</v>
      </c>
      <c r="AA5" s="126">
        <f>'Occupancy Worksheet'!$F$28</f>
        <v>0</v>
      </c>
      <c r="AB5" s="128">
        <f t="shared" si="3"/>
        <v>100</v>
      </c>
      <c r="AC5" s="124">
        <f>'Occupancy Worksheet'!F$33</f>
        <v>0</v>
      </c>
      <c r="AD5" s="128">
        <f t="shared" si="4"/>
        <v>100</v>
      </c>
      <c r="AE5" s="124">
        <f>IF(ISNUMBER('Occupancy Worksheet'!F$34), 'Occupancy Worksheet'!F$34,0)</f>
        <v>0</v>
      </c>
      <c r="AF5" s="136">
        <f>'Occupancy Worksheet'!$F$36</f>
        <v>0</v>
      </c>
      <c r="AG5" s="34">
        <f>'Occupancy Worksheet'!$HN$37</f>
        <v>0</v>
      </c>
      <c r="AH5" s="34">
        <f>'Occupancy Worksheet'!$F$42</f>
        <v>0</v>
      </c>
      <c r="AI5" s="34">
        <f>'Occupancy Worksheet'!$F$43</f>
        <v>0</v>
      </c>
      <c r="AJ5" s="34">
        <f>'Occupancy Worksheet'!$F$44</f>
        <v>0</v>
      </c>
      <c r="AK5" s="34">
        <f>'Occupancy Worksheet'!$F$45</f>
        <v>0</v>
      </c>
      <c r="AL5" s="33">
        <f>'Occupancy Worksheet'!B15</f>
        <v>0</v>
      </c>
      <c r="AM5" s="32">
        <f>'Occupancy Worksheet'!B16</f>
        <v>2013</v>
      </c>
      <c r="AN5" s="33">
        <f t="shared" si="11"/>
        <v>0</v>
      </c>
      <c r="AO5" s="185">
        <f t="shared" si="5"/>
        <v>0</v>
      </c>
      <c r="AP5" s="185" t="str">
        <f>'Occupancy Worksheet'!F35</f>
        <v/>
      </c>
      <c r="AQ5" s="185" t="str">
        <f>'Occupancy Worksheet'!F38</f>
        <v/>
      </c>
      <c r="AR5" s="33">
        <f t="shared" si="12"/>
        <v>0</v>
      </c>
      <c r="AS5" s="33">
        <f t="shared" si="13"/>
        <v>0</v>
      </c>
      <c r="AT5" s="33">
        <f t="shared" si="14"/>
        <v>0</v>
      </c>
      <c r="AU5" s="143">
        <f t="shared" si="6"/>
        <v>0</v>
      </c>
      <c r="AV5" s="33">
        <f t="shared" si="15"/>
        <v>0</v>
      </c>
      <c r="AW5" s="188">
        <f t="shared" si="7"/>
        <v>0</v>
      </c>
      <c r="AX5" s="189">
        <f t="shared" si="8"/>
        <v>0</v>
      </c>
      <c r="AY5" s="112">
        <f t="shared" si="9"/>
        <v>0</v>
      </c>
      <c r="AZ5" s="114">
        <f t="shared" ca="1" si="16"/>
        <v>44329.615263888889</v>
      </c>
    </row>
    <row r="6" spans="1:52">
      <c r="A6" s="226">
        <v>5</v>
      </c>
      <c r="B6" s="31">
        <f>'Occupancy Worksheet'!$A$3</f>
        <v>0</v>
      </c>
      <c r="C6" s="31">
        <f t="shared" si="0"/>
        <v>0</v>
      </c>
      <c r="D6" s="31">
        <f>'Occupancy Worksheet'!$C$3</f>
        <v>0</v>
      </c>
      <c r="E6" s="32" t="str">
        <f t="shared" si="10"/>
        <v/>
      </c>
      <c r="F6" s="192">
        <f t="shared" si="1"/>
        <v>0</v>
      </c>
      <c r="G6" s="31">
        <f>'Occupancy Worksheet'!$A$5</f>
        <v>0</v>
      </c>
      <c r="H6" s="31">
        <f t="shared" si="2"/>
        <v>0</v>
      </c>
      <c r="I6" s="31" t="s">
        <v>128</v>
      </c>
      <c r="J6" s="31">
        <f>'Occupancy Worksheet'!$G$8</f>
        <v>0</v>
      </c>
      <c r="K6" s="31">
        <f>'Occupancy Worksheet'!$G$9</f>
        <v>0</v>
      </c>
      <c r="L6" s="31">
        <f>'Occupancy Worksheet'!$G$10</f>
        <v>0</v>
      </c>
      <c r="M6" s="31">
        <f>'Occupancy Worksheet'!$G$11</f>
        <v>0</v>
      </c>
      <c r="N6" s="31">
        <f>'Occupancy Worksheet'!$G$12</f>
        <v>0</v>
      </c>
      <c r="O6" s="34">
        <f>'Occupancy Worksheet'!$G$13</f>
        <v>0</v>
      </c>
      <c r="P6" s="34">
        <f>'Occupancy Worksheet'!$G$14</f>
        <v>0</v>
      </c>
      <c r="Q6" s="34">
        <f>'Occupancy Worksheet'!$G$15</f>
        <v>0</v>
      </c>
      <c r="R6" s="34">
        <f>'Occupancy Worksheet'!$G$17</f>
        <v>0</v>
      </c>
      <c r="S6" s="34">
        <f>'Occupancy Worksheet'!$G$18</f>
        <v>0</v>
      </c>
      <c r="T6" s="34">
        <f>'Occupancy Worksheet'!$G$19</f>
        <v>0</v>
      </c>
      <c r="U6" s="34">
        <f>'Occupancy Worksheet'!$G$20</f>
        <v>0</v>
      </c>
      <c r="V6" s="34">
        <f>'Occupancy Worksheet'!$G$21</f>
        <v>0</v>
      </c>
      <c r="W6" s="34">
        <f>'Occupancy Worksheet'!$G$24</f>
        <v>0</v>
      </c>
      <c r="X6" s="34">
        <f>'Occupancy Worksheet'!$G$25</f>
        <v>0</v>
      </c>
      <c r="Y6" s="34">
        <f>'Occupancy Worksheet'!$G$26</f>
        <v>0</v>
      </c>
      <c r="Z6" s="34">
        <f>'Occupancy Worksheet'!$G$27</f>
        <v>0</v>
      </c>
      <c r="AA6" s="126">
        <f>'Occupancy Worksheet'!$G$28</f>
        <v>0</v>
      </c>
      <c r="AB6" s="128">
        <f t="shared" si="3"/>
        <v>100</v>
      </c>
      <c r="AC6" s="124">
        <f>'Occupancy Worksheet'!G$33</f>
        <v>0</v>
      </c>
      <c r="AD6" s="128">
        <f t="shared" si="4"/>
        <v>100</v>
      </c>
      <c r="AE6" s="124">
        <f>IF(ISNUMBER('Occupancy Worksheet'!G$34), 'Occupancy Worksheet'!G$34,0)</f>
        <v>0</v>
      </c>
      <c r="AF6" s="136">
        <f>'Occupancy Worksheet'!$G$36</f>
        <v>0</v>
      </c>
      <c r="AG6" s="34">
        <f>'Occupancy Worksheet'!$IN$37</f>
        <v>0</v>
      </c>
      <c r="AH6" s="34">
        <f>'Occupancy Worksheet'!$G$42</f>
        <v>0</v>
      </c>
      <c r="AI6" s="34">
        <f>'Occupancy Worksheet'!$G$43</f>
        <v>0</v>
      </c>
      <c r="AJ6" s="34">
        <f>'Occupancy Worksheet'!$G$44</f>
        <v>0</v>
      </c>
      <c r="AK6" s="34">
        <f>'Occupancy Worksheet'!$G$45</f>
        <v>0</v>
      </c>
      <c r="AL6" s="33">
        <f>'Occupancy Worksheet'!B15</f>
        <v>0</v>
      </c>
      <c r="AM6" s="32">
        <f>'Occupancy Worksheet'!B16</f>
        <v>2013</v>
      </c>
      <c r="AN6" s="33">
        <f t="shared" si="11"/>
        <v>0</v>
      </c>
      <c r="AO6" s="185">
        <f t="shared" si="5"/>
        <v>0</v>
      </c>
      <c r="AP6" s="185" t="str">
        <f>'Occupancy Worksheet'!G35</f>
        <v/>
      </c>
      <c r="AQ6" s="185" t="str">
        <f>'Occupancy Worksheet'!G38</f>
        <v/>
      </c>
      <c r="AR6" s="33">
        <f t="shared" si="12"/>
        <v>0</v>
      </c>
      <c r="AS6" s="33">
        <f t="shared" si="13"/>
        <v>0</v>
      </c>
      <c r="AT6" s="33">
        <f t="shared" si="14"/>
        <v>0</v>
      </c>
      <c r="AU6" s="143">
        <f t="shared" si="6"/>
        <v>0</v>
      </c>
      <c r="AV6" s="33">
        <f t="shared" si="15"/>
        <v>0</v>
      </c>
      <c r="AW6" s="188">
        <f t="shared" si="7"/>
        <v>0</v>
      </c>
      <c r="AX6" s="189">
        <f t="shared" si="8"/>
        <v>0</v>
      </c>
      <c r="AY6" s="112">
        <f t="shared" si="9"/>
        <v>0</v>
      </c>
      <c r="AZ6" s="114">
        <f t="shared" ca="1" si="16"/>
        <v>44329.615263888889</v>
      </c>
    </row>
    <row r="7" spans="1:52">
      <c r="A7" s="226">
        <v>6</v>
      </c>
      <c r="B7" s="31">
        <f>'Occupancy Worksheet'!$A$3</f>
        <v>0</v>
      </c>
      <c r="C7" s="31">
        <f t="shared" si="0"/>
        <v>0</v>
      </c>
      <c r="D7" s="31">
        <f>'Occupancy Worksheet'!$C$3</f>
        <v>0</v>
      </c>
      <c r="E7" s="32" t="str">
        <f t="shared" si="10"/>
        <v/>
      </c>
      <c r="F7" s="192">
        <f t="shared" si="1"/>
        <v>0</v>
      </c>
      <c r="G7" s="31">
        <f>'Occupancy Worksheet'!$A$5</f>
        <v>0</v>
      </c>
      <c r="H7" s="31">
        <f t="shared" si="2"/>
        <v>0</v>
      </c>
      <c r="I7" s="31" t="s">
        <v>129</v>
      </c>
      <c r="J7" s="31">
        <f>'Occupancy Worksheet'!$H$8</f>
        <v>0</v>
      </c>
      <c r="K7" s="31">
        <f>'Occupancy Worksheet'!$H$9</f>
        <v>0</v>
      </c>
      <c r="L7" s="31">
        <f>'Occupancy Worksheet'!$H$10</f>
        <v>0</v>
      </c>
      <c r="M7" s="31">
        <f>'Occupancy Worksheet'!$H$11</f>
        <v>0</v>
      </c>
      <c r="N7" s="31">
        <f>'Occupancy Worksheet'!$H$12</f>
        <v>0</v>
      </c>
      <c r="O7" s="34">
        <f>'Occupancy Worksheet'!$H$13</f>
        <v>0</v>
      </c>
      <c r="P7" s="34">
        <f>'Occupancy Worksheet'!$H$14</f>
        <v>0</v>
      </c>
      <c r="Q7" s="34">
        <f>'Occupancy Worksheet'!$H$15</f>
        <v>0</v>
      </c>
      <c r="R7" s="34">
        <f>'Occupancy Worksheet'!$H$17</f>
        <v>0</v>
      </c>
      <c r="S7" s="34">
        <f>'Occupancy Worksheet'!$H$18</f>
        <v>0</v>
      </c>
      <c r="T7" s="34">
        <f>'Occupancy Worksheet'!$H$19</f>
        <v>0</v>
      </c>
      <c r="U7" s="34">
        <f>'Occupancy Worksheet'!$H$20</f>
        <v>0</v>
      </c>
      <c r="V7" s="34">
        <f>'Occupancy Worksheet'!$H$21</f>
        <v>0</v>
      </c>
      <c r="W7" s="34">
        <f>'Occupancy Worksheet'!$H$24</f>
        <v>0</v>
      </c>
      <c r="X7" s="34">
        <f>'Occupancy Worksheet'!$H$25</f>
        <v>0</v>
      </c>
      <c r="Y7" s="34">
        <f>'Occupancy Worksheet'!$H$26</f>
        <v>0</v>
      </c>
      <c r="Z7" s="34">
        <f>'Occupancy Worksheet'!$H$27</f>
        <v>0</v>
      </c>
      <c r="AA7" s="126">
        <f>'Occupancy Worksheet'!$H$28</f>
        <v>0</v>
      </c>
      <c r="AB7" s="128">
        <f t="shared" si="3"/>
        <v>100</v>
      </c>
      <c r="AC7" s="124">
        <f>'Occupancy Worksheet'!H$33</f>
        <v>0</v>
      </c>
      <c r="AD7" s="128">
        <f t="shared" si="4"/>
        <v>100</v>
      </c>
      <c r="AE7" s="124">
        <f>IF(ISNUMBER('Occupancy Worksheet'!H$34), 'Occupancy Worksheet'!H$34,0)</f>
        <v>0</v>
      </c>
      <c r="AF7" s="136">
        <f>'Occupancy Worksheet'!$H$36</f>
        <v>0</v>
      </c>
      <c r="AG7" s="34">
        <f>'Occupancy Worksheet'!$JN$37</f>
        <v>0</v>
      </c>
      <c r="AH7" s="34">
        <f>'Occupancy Worksheet'!$H$42</f>
        <v>0</v>
      </c>
      <c r="AI7" s="34">
        <f>'Occupancy Worksheet'!$H$43</f>
        <v>0</v>
      </c>
      <c r="AJ7" s="34">
        <f>'Occupancy Worksheet'!$H$44</f>
        <v>0</v>
      </c>
      <c r="AK7" s="34">
        <f>'Occupancy Worksheet'!$H$45</f>
        <v>0</v>
      </c>
      <c r="AL7" s="33">
        <f>'Occupancy Worksheet'!B15</f>
        <v>0</v>
      </c>
      <c r="AM7" s="32">
        <f>'Occupancy Worksheet'!B16</f>
        <v>2013</v>
      </c>
      <c r="AN7" s="33">
        <f t="shared" si="11"/>
        <v>0</v>
      </c>
      <c r="AO7" s="185">
        <f t="shared" si="5"/>
        <v>0</v>
      </c>
      <c r="AP7" s="185" t="str">
        <f>'Occupancy Worksheet'!H35</f>
        <v/>
      </c>
      <c r="AQ7" s="185" t="str">
        <f>'Occupancy Worksheet'!H38</f>
        <v/>
      </c>
      <c r="AR7" s="33">
        <f t="shared" si="12"/>
        <v>0</v>
      </c>
      <c r="AS7" s="33">
        <f t="shared" si="13"/>
        <v>0</v>
      </c>
      <c r="AT7" s="33">
        <f t="shared" si="14"/>
        <v>0</v>
      </c>
      <c r="AU7" s="143">
        <f t="shared" si="6"/>
        <v>0</v>
      </c>
      <c r="AV7" s="33">
        <f t="shared" si="15"/>
        <v>0</v>
      </c>
      <c r="AW7" s="188">
        <f t="shared" si="7"/>
        <v>0</v>
      </c>
      <c r="AX7" s="189">
        <f t="shared" si="8"/>
        <v>0</v>
      </c>
      <c r="AY7" s="112">
        <f t="shared" si="9"/>
        <v>0</v>
      </c>
      <c r="AZ7" s="114">
        <f t="shared" ca="1" si="16"/>
        <v>44329.615263888889</v>
      </c>
    </row>
    <row r="8" spans="1:52">
      <c r="A8" s="226">
        <v>7</v>
      </c>
      <c r="B8" s="31">
        <f>'Occupancy Worksheet'!$A$3</f>
        <v>0</v>
      </c>
      <c r="C8" s="31">
        <f t="shared" si="0"/>
        <v>0</v>
      </c>
      <c r="D8" s="31">
        <f>'Occupancy Worksheet'!$C$3</f>
        <v>0</v>
      </c>
      <c r="E8" s="32" t="str">
        <f t="shared" si="10"/>
        <v/>
      </c>
      <c r="F8" s="192">
        <f t="shared" si="1"/>
        <v>0</v>
      </c>
      <c r="G8" s="31">
        <f>'Occupancy Worksheet'!$A$5</f>
        <v>0</v>
      </c>
      <c r="H8" s="31">
        <f t="shared" si="2"/>
        <v>0</v>
      </c>
      <c r="I8" s="31" t="s">
        <v>130</v>
      </c>
      <c r="J8" s="31">
        <f>'Occupancy Worksheet'!$I$8</f>
        <v>0</v>
      </c>
      <c r="K8" s="31">
        <f>'Occupancy Worksheet'!$I$9</f>
        <v>0</v>
      </c>
      <c r="L8" s="31">
        <f>'Occupancy Worksheet'!$I$10</f>
        <v>0</v>
      </c>
      <c r="M8" s="31">
        <f>'Occupancy Worksheet'!$I$11</f>
        <v>0</v>
      </c>
      <c r="N8" s="31">
        <f>'Occupancy Worksheet'!$I$12</f>
        <v>0</v>
      </c>
      <c r="O8" s="34">
        <f>'Occupancy Worksheet'!$I$13</f>
        <v>0</v>
      </c>
      <c r="P8" s="34">
        <f>'Occupancy Worksheet'!$I$14</f>
        <v>0</v>
      </c>
      <c r="Q8" s="34">
        <f>'Occupancy Worksheet'!$I$15</f>
        <v>0</v>
      </c>
      <c r="R8" s="34">
        <f>'Occupancy Worksheet'!$I$17</f>
        <v>0</v>
      </c>
      <c r="S8" s="34">
        <f>'Occupancy Worksheet'!$I$18</f>
        <v>0</v>
      </c>
      <c r="T8" s="34">
        <f>'Occupancy Worksheet'!$I$19</f>
        <v>0</v>
      </c>
      <c r="U8" s="34">
        <f>'Occupancy Worksheet'!$I$20</f>
        <v>0</v>
      </c>
      <c r="V8" s="34">
        <f>'Occupancy Worksheet'!$I$21</f>
        <v>0</v>
      </c>
      <c r="W8" s="34">
        <f>'Occupancy Worksheet'!$I$24</f>
        <v>0</v>
      </c>
      <c r="X8" s="34">
        <f>'Occupancy Worksheet'!$I$25</f>
        <v>0</v>
      </c>
      <c r="Y8" s="34">
        <f>'Occupancy Worksheet'!$I$26</f>
        <v>0</v>
      </c>
      <c r="Z8" s="34">
        <f>'Occupancy Worksheet'!$I$27</f>
        <v>0</v>
      </c>
      <c r="AA8" s="126">
        <f>'Occupancy Worksheet'!$I$28</f>
        <v>0</v>
      </c>
      <c r="AB8" s="128">
        <f t="shared" si="3"/>
        <v>100</v>
      </c>
      <c r="AC8" s="124">
        <f>'Occupancy Worksheet'!I$33</f>
        <v>0</v>
      </c>
      <c r="AD8" s="128">
        <f t="shared" si="4"/>
        <v>100</v>
      </c>
      <c r="AE8" s="124">
        <f>IF(ISNUMBER('Occupancy Worksheet'!I$34), 'Occupancy Worksheet'!I$34,0)</f>
        <v>0</v>
      </c>
      <c r="AF8" s="136">
        <f>'Occupancy Worksheet'!$I$36</f>
        <v>0</v>
      </c>
      <c r="AG8" s="34">
        <f>'Occupancy Worksheet'!$KN$37</f>
        <v>0</v>
      </c>
      <c r="AH8" s="34">
        <f>'Occupancy Worksheet'!$I$42</f>
        <v>0</v>
      </c>
      <c r="AI8" s="34">
        <f>'Occupancy Worksheet'!$I$43</f>
        <v>0</v>
      </c>
      <c r="AJ8" s="34">
        <f>'Occupancy Worksheet'!$I$44</f>
        <v>0</v>
      </c>
      <c r="AK8" s="34">
        <f>'Occupancy Worksheet'!$I$45</f>
        <v>0</v>
      </c>
      <c r="AL8" s="33">
        <f>'Occupancy Worksheet'!B15</f>
        <v>0</v>
      </c>
      <c r="AM8" s="32">
        <f>'Occupancy Worksheet'!B16</f>
        <v>2013</v>
      </c>
      <c r="AN8" s="33">
        <f t="shared" si="11"/>
        <v>0</v>
      </c>
      <c r="AO8" s="185">
        <f t="shared" si="5"/>
        <v>0</v>
      </c>
      <c r="AP8" s="185" t="str">
        <f>'Occupancy Worksheet'!I35</f>
        <v/>
      </c>
      <c r="AQ8" s="185" t="str">
        <f>'Occupancy Worksheet'!I38</f>
        <v/>
      </c>
      <c r="AR8" s="33">
        <f t="shared" si="12"/>
        <v>0</v>
      </c>
      <c r="AS8" s="33">
        <f t="shared" si="13"/>
        <v>0</v>
      </c>
      <c r="AT8" s="33">
        <f t="shared" si="14"/>
        <v>0</v>
      </c>
      <c r="AU8" s="143">
        <f t="shared" si="6"/>
        <v>0</v>
      </c>
      <c r="AV8" s="33">
        <f t="shared" si="15"/>
        <v>0</v>
      </c>
      <c r="AW8" s="188">
        <f t="shared" si="7"/>
        <v>0</v>
      </c>
      <c r="AX8" s="189">
        <f t="shared" si="8"/>
        <v>0</v>
      </c>
      <c r="AY8" s="112">
        <f t="shared" si="9"/>
        <v>0</v>
      </c>
      <c r="AZ8" s="114">
        <f t="shared" ca="1" si="16"/>
        <v>44329.615263888889</v>
      </c>
    </row>
    <row r="9" spans="1:52">
      <c r="A9" s="226">
        <v>8</v>
      </c>
      <c r="B9" s="31">
        <f>'Occupancy Worksheet'!$A$3</f>
        <v>0</v>
      </c>
      <c r="C9" s="31">
        <f t="shared" si="0"/>
        <v>0</v>
      </c>
      <c r="D9" s="31">
        <f>'Occupancy Worksheet'!$C$3</f>
        <v>0</v>
      </c>
      <c r="E9" s="32" t="str">
        <f t="shared" si="10"/>
        <v/>
      </c>
      <c r="F9" s="192">
        <f t="shared" si="1"/>
        <v>0</v>
      </c>
      <c r="G9" s="31">
        <f>'Occupancy Worksheet'!$A$5</f>
        <v>0</v>
      </c>
      <c r="H9" s="31">
        <f t="shared" si="2"/>
        <v>0</v>
      </c>
      <c r="I9" s="31" t="s">
        <v>131</v>
      </c>
      <c r="J9" s="31">
        <f>'Occupancy Worksheet'!$J$8</f>
        <v>0</v>
      </c>
      <c r="K9" s="31">
        <f>'Occupancy Worksheet'!$J$9</f>
        <v>0</v>
      </c>
      <c r="L9" s="31">
        <f>'Occupancy Worksheet'!$J$10</f>
        <v>0</v>
      </c>
      <c r="M9" s="31">
        <f>'Occupancy Worksheet'!$J$11</f>
        <v>0</v>
      </c>
      <c r="N9" s="31">
        <f>'Occupancy Worksheet'!$J$12</f>
        <v>0</v>
      </c>
      <c r="O9" s="34">
        <f>'Occupancy Worksheet'!$J$13</f>
        <v>0</v>
      </c>
      <c r="P9" s="34">
        <f>'Occupancy Worksheet'!$J$14</f>
        <v>0</v>
      </c>
      <c r="Q9" s="34">
        <f>'Occupancy Worksheet'!$J$15</f>
        <v>0</v>
      </c>
      <c r="R9" s="34">
        <f>'Occupancy Worksheet'!$J$17</f>
        <v>0</v>
      </c>
      <c r="S9" s="34">
        <f>'Occupancy Worksheet'!$J$18</f>
        <v>0</v>
      </c>
      <c r="T9" s="34">
        <f>'Occupancy Worksheet'!$J$19</f>
        <v>0</v>
      </c>
      <c r="U9" s="34">
        <f>'Occupancy Worksheet'!$J$20</f>
        <v>0</v>
      </c>
      <c r="V9" s="34">
        <f>'Occupancy Worksheet'!$J$21</f>
        <v>0</v>
      </c>
      <c r="W9" s="34">
        <f>'Occupancy Worksheet'!$J$24</f>
        <v>0</v>
      </c>
      <c r="X9" s="34">
        <f>'Occupancy Worksheet'!$J$25</f>
        <v>0</v>
      </c>
      <c r="Y9" s="34">
        <f>'Occupancy Worksheet'!$J$26</f>
        <v>0</v>
      </c>
      <c r="Z9" s="34">
        <f>'Occupancy Worksheet'!$J$27</f>
        <v>0</v>
      </c>
      <c r="AA9" s="126">
        <f>'Occupancy Worksheet'!$J$28</f>
        <v>0</v>
      </c>
      <c r="AB9" s="128">
        <f t="shared" si="3"/>
        <v>100</v>
      </c>
      <c r="AC9" s="124">
        <f>'Occupancy Worksheet'!J$33</f>
        <v>0</v>
      </c>
      <c r="AD9" s="128">
        <f t="shared" si="4"/>
        <v>100</v>
      </c>
      <c r="AE9" s="124">
        <f>IF(ISNUMBER('Occupancy Worksheet'!J$34), 'Occupancy Worksheet'!J$34,0)</f>
        <v>0</v>
      </c>
      <c r="AF9" s="136">
        <f>'Occupancy Worksheet'!$J$36</f>
        <v>0</v>
      </c>
      <c r="AG9" s="34">
        <f>'Occupancy Worksheet'!$LN$37</f>
        <v>0</v>
      </c>
      <c r="AH9" s="34">
        <f>'Occupancy Worksheet'!$J$42</f>
        <v>0</v>
      </c>
      <c r="AI9" s="34">
        <f>'Occupancy Worksheet'!$J$43</f>
        <v>0</v>
      </c>
      <c r="AJ9" s="34">
        <f>'Occupancy Worksheet'!$J$44</f>
        <v>0</v>
      </c>
      <c r="AK9" s="34">
        <f>'Occupancy Worksheet'!$J$45</f>
        <v>0</v>
      </c>
      <c r="AL9" s="33">
        <f>'Occupancy Worksheet'!B15</f>
        <v>0</v>
      </c>
      <c r="AM9" s="32">
        <f>'Occupancy Worksheet'!B16</f>
        <v>2013</v>
      </c>
      <c r="AN9" s="33">
        <f t="shared" si="11"/>
        <v>0</v>
      </c>
      <c r="AO9" s="185">
        <f t="shared" si="5"/>
        <v>0</v>
      </c>
      <c r="AP9" s="185" t="str">
        <f>'Occupancy Worksheet'!J35</f>
        <v/>
      </c>
      <c r="AQ9" s="185" t="str">
        <f>'Occupancy Worksheet'!J38</f>
        <v/>
      </c>
      <c r="AR9" s="33">
        <f t="shared" si="12"/>
        <v>0</v>
      </c>
      <c r="AS9" s="33">
        <f t="shared" si="13"/>
        <v>0</v>
      </c>
      <c r="AT9" s="33">
        <f t="shared" si="14"/>
        <v>0</v>
      </c>
      <c r="AU9" s="143">
        <f t="shared" si="6"/>
        <v>0</v>
      </c>
      <c r="AV9" s="33">
        <f t="shared" si="15"/>
        <v>0</v>
      </c>
      <c r="AW9" s="188">
        <f t="shared" si="7"/>
        <v>0</v>
      </c>
      <c r="AX9" s="189">
        <f t="shared" si="8"/>
        <v>0</v>
      </c>
      <c r="AY9" s="112">
        <f t="shared" si="9"/>
        <v>0</v>
      </c>
      <c r="AZ9" s="114">
        <f t="shared" ca="1" si="16"/>
        <v>44329.615263888889</v>
      </c>
    </row>
    <row r="10" spans="1:52">
      <c r="A10" s="226">
        <v>9</v>
      </c>
      <c r="B10" s="31">
        <f>'Occupancy Worksheet'!$A$3</f>
        <v>0</v>
      </c>
      <c r="C10" s="31">
        <f t="shared" si="0"/>
        <v>0</v>
      </c>
      <c r="D10" s="31">
        <f>'Occupancy Worksheet'!$C$3</f>
        <v>0</v>
      </c>
      <c r="E10" s="32" t="str">
        <f t="shared" si="10"/>
        <v/>
      </c>
      <c r="F10" s="192">
        <f t="shared" si="1"/>
        <v>0</v>
      </c>
      <c r="G10" s="31">
        <f>'Occupancy Worksheet'!$A$5</f>
        <v>0</v>
      </c>
      <c r="H10" s="31">
        <f t="shared" si="2"/>
        <v>0</v>
      </c>
      <c r="I10" s="31" t="s">
        <v>132</v>
      </c>
      <c r="J10" s="31">
        <f>'Occupancy Worksheet'!$K$8</f>
        <v>0</v>
      </c>
      <c r="K10" s="31">
        <f>'Occupancy Worksheet'!$K$9</f>
        <v>0</v>
      </c>
      <c r="L10" s="31">
        <f>'Occupancy Worksheet'!$K$10</f>
        <v>0</v>
      </c>
      <c r="M10" s="31">
        <f>'Occupancy Worksheet'!$K$11</f>
        <v>0</v>
      </c>
      <c r="N10" s="31">
        <f>'Occupancy Worksheet'!$K$12</f>
        <v>0</v>
      </c>
      <c r="O10" s="34">
        <f>'Occupancy Worksheet'!$K$13</f>
        <v>0</v>
      </c>
      <c r="P10" s="34">
        <f>'Occupancy Worksheet'!$K$14</f>
        <v>0</v>
      </c>
      <c r="Q10" s="34">
        <f>'Occupancy Worksheet'!$K$15</f>
        <v>0</v>
      </c>
      <c r="R10" s="34">
        <f>'Occupancy Worksheet'!$K$17</f>
        <v>0</v>
      </c>
      <c r="S10" s="34">
        <f>'Occupancy Worksheet'!$K$18</f>
        <v>0</v>
      </c>
      <c r="T10" s="34">
        <f>'Occupancy Worksheet'!$K$19</f>
        <v>0</v>
      </c>
      <c r="U10" s="34">
        <f>'Occupancy Worksheet'!$K$20</f>
        <v>0</v>
      </c>
      <c r="V10" s="34">
        <f>'Occupancy Worksheet'!$K$21</f>
        <v>0</v>
      </c>
      <c r="W10" s="34">
        <f>'Occupancy Worksheet'!$K$24</f>
        <v>0</v>
      </c>
      <c r="X10" s="34">
        <f>'Occupancy Worksheet'!$K$25</f>
        <v>0</v>
      </c>
      <c r="Y10" s="34">
        <f>'Occupancy Worksheet'!$K$26</f>
        <v>0</v>
      </c>
      <c r="Z10" s="34">
        <f>'Occupancy Worksheet'!$K$27</f>
        <v>0</v>
      </c>
      <c r="AA10" s="126">
        <f>'Occupancy Worksheet'!$K$28</f>
        <v>0</v>
      </c>
      <c r="AB10" s="128">
        <f t="shared" si="3"/>
        <v>100</v>
      </c>
      <c r="AC10" s="124">
        <f>'Occupancy Worksheet'!K$33</f>
        <v>0</v>
      </c>
      <c r="AD10" s="128">
        <f t="shared" si="4"/>
        <v>100</v>
      </c>
      <c r="AE10" s="124">
        <f>IF(ISNUMBER('Occupancy Worksheet'!K$34), 'Occupancy Worksheet'!K$34,0)</f>
        <v>0</v>
      </c>
      <c r="AF10" s="136">
        <f>'Occupancy Worksheet'!$K$36</f>
        <v>0</v>
      </c>
      <c r="AG10" s="34">
        <f>'Occupancy Worksheet'!$MN$37</f>
        <v>0</v>
      </c>
      <c r="AH10" s="34">
        <f>'Occupancy Worksheet'!$K$42</f>
        <v>0</v>
      </c>
      <c r="AI10" s="34">
        <f>'Occupancy Worksheet'!$K$43</f>
        <v>0</v>
      </c>
      <c r="AJ10" s="34">
        <f>'Occupancy Worksheet'!$K$44</f>
        <v>0</v>
      </c>
      <c r="AK10" s="34">
        <f>'Occupancy Worksheet'!$K$45</f>
        <v>0</v>
      </c>
      <c r="AL10" s="33">
        <f>'Occupancy Worksheet'!B15</f>
        <v>0</v>
      </c>
      <c r="AM10" s="32">
        <f>'Occupancy Worksheet'!B16</f>
        <v>2013</v>
      </c>
      <c r="AN10" s="33">
        <f t="shared" si="11"/>
        <v>0</v>
      </c>
      <c r="AO10" s="185">
        <f t="shared" si="5"/>
        <v>0</v>
      </c>
      <c r="AP10" s="185" t="str">
        <f>'Occupancy Worksheet'!K35</f>
        <v/>
      </c>
      <c r="AQ10" s="185" t="str">
        <f>'Occupancy Worksheet'!K38</f>
        <v/>
      </c>
      <c r="AR10" s="33">
        <f t="shared" si="12"/>
        <v>0</v>
      </c>
      <c r="AS10" s="33">
        <f t="shared" si="13"/>
        <v>0</v>
      </c>
      <c r="AT10" s="33">
        <f t="shared" si="14"/>
        <v>0</v>
      </c>
      <c r="AU10" s="143">
        <f t="shared" si="6"/>
        <v>0</v>
      </c>
      <c r="AV10" s="33">
        <f t="shared" si="15"/>
        <v>0</v>
      </c>
      <c r="AW10" s="188">
        <f t="shared" si="7"/>
        <v>0</v>
      </c>
      <c r="AX10" s="189">
        <f t="shared" si="8"/>
        <v>0</v>
      </c>
      <c r="AY10" s="112">
        <f t="shared" si="9"/>
        <v>0</v>
      </c>
      <c r="AZ10" s="114">
        <f t="shared" ca="1" si="16"/>
        <v>44329.615263888889</v>
      </c>
    </row>
    <row r="11" spans="1:52">
      <c r="A11" s="226">
        <v>10</v>
      </c>
      <c r="B11" s="31">
        <f>'Occupancy Worksheet'!$A$3</f>
        <v>0</v>
      </c>
      <c r="C11" s="31">
        <f t="shared" si="0"/>
        <v>0</v>
      </c>
      <c r="D11" s="31">
        <f>'Occupancy Worksheet'!$C$3</f>
        <v>0</v>
      </c>
      <c r="E11" s="32" t="str">
        <f t="shared" si="10"/>
        <v/>
      </c>
      <c r="F11" s="192">
        <f t="shared" si="1"/>
        <v>0</v>
      </c>
      <c r="G11" s="31">
        <f>'Occupancy Worksheet'!$A$5</f>
        <v>0</v>
      </c>
      <c r="H11" s="31">
        <f t="shared" si="2"/>
        <v>0</v>
      </c>
      <c r="I11" s="31" t="s">
        <v>178</v>
      </c>
      <c r="J11" s="31">
        <f>'Occupancy Worksheet'!$L$8</f>
        <v>0</v>
      </c>
      <c r="K11" s="31">
        <f>'Occupancy Worksheet'!$L$9</f>
        <v>0</v>
      </c>
      <c r="L11" s="31">
        <f>'Occupancy Worksheet'!$L$10</f>
        <v>0</v>
      </c>
      <c r="M11" s="31">
        <f>'Occupancy Worksheet'!$L$11</f>
        <v>0</v>
      </c>
      <c r="N11" s="31">
        <f>'Occupancy Worksheet'!$L$12</f>
        <v>0</v>
      </c>
      <c r="O11" s="34">
        <f>'Occupancy Worksheet'!$L$13</f>
        <v>0</v>
      </c>
      <c r="P11" s="34">
        <f>'Occupancy Worksheet'!$L$14</f>
        <v>0</v>
      </c>
      <c r="Q11" s="34">
        <f>'Occupancy Worksheet'!$L$15</f>
        <v>0</v>
      </c>
      <c r="R11" s="34">
        <f>'Occupancy Worksheet'!$L$17</f>
        <v>0</v>
      </c>
      <c r="S11" s="34">
        <f>'Occupancy Worksheet'!$L$18</f>
        <v>0</v>
      </c>
      <c r="T11" s="34">
        <f>'Occupancy Worksheet'!$L$19</f>
        <v>0</v>
      </c>
      <c r="U11" s="34">
        <f>'Occupancy Worksheet'!$L$20</f>
        <v>0</v>
      </c>
      <c r="V11" s="34">
        <f>'Occupancy Worksheet'!$L$21</f>
        <v>0</v>
      </c>
      <c r="W11" s="34">
        <f>'Occupancy Worksheet'!$L$24</f>
        <v>0</v>
      </c>
      <c r="X11" s="34">
        <f>'Occupancy Worksheet'!$L$25</f>
        <v>0</v>
      </c>
      <c r="Y11" s="34">
        <f>'Occupancy Worksheet'!$L$26</f>
        <v>0</v>
      </c>
      <c r="Z11" s="34">
        <f>'Occupancy Worksheet'!$L$27</f>
        <v>0</v>
      </c>
      <c r="AA11" s="126">
        <f>'Occupancy Worksheet'!$L$28</f>
        <v>0</v>
      </c>
      <c r="AB11" s="128">
        <f t="shared" si="3"/>
        <v>100</v>
      </c>
      <c r="AC11" s="124">
        <f>'Occupancy Worksheet'!L$33</f>
        <v>0</v>
      </c>
      <c r="AD11" s="128">
        <f t="shared" si="4"/>
        <v>100</v>
      </c>
      <c r="AE11" s="124">
        <f>IF(ISNUMBER('Occupancy Worksheet'!L$34), 'Occupancy Worksheet'!L$34,0)</f>
        <v>0</v>
      </c>
      <c r="AF11" s="136">
        <f>'Occupancy Worksheet'!$L$36</f>
        <v>0</v>
      </c>
      <c r="AG11" s="34">
        <f>'Occupancy Worksheet'!$NN$37</f>
        <v>0</v>
      </c>
      <c r="AH11" s="34">
        <f>'Occupancy Worksheet'!$L$42</f>
        <v>0</v>
      </c>
      <c r="AI11" s="34">
        <f>'Occupancy Worksheet'!$L$43</f>
        <v>0</v>
      </c>
      <c r="AJ11" s="34">
        <f>'Occupancy Worksheet'!$L$44</f>
        <v>0</v>
      </c>
      <c r="AK11" s="34">
        <f>'Occupancy Worksheet'!$L$45</f>
        <v>0</v>
      </c>
      <c r="AL11" s="33">
        <f>'Occupancy Worksheet'!B15</f>
        <v>0</v>
      </c>
      <c r="AM11" s="32">
        <f>'Occupancy Worksheet'!B16</f>
        <v>2013</v>
      </c>
      <c r="AN11" s="33">
        <f t="shared" si="11"/>
        <v>0</v>
      </c>
      <c r="AO11" s="185">
        <f t="shared" si="5"/>
        <v>0</v>
      </c>
      <c r="AP11" s="185" t="str">
        <f>'Occupancy Worksheet'!L35</f>
        <v/>
      </c>
      <c r="AQ11" s="185" t="str">
        <f>'Occupancy Worksheet'!L38</f>
        <v/>
      </c>
      <c r="AR11" s="33">
        <f t="shared" si="12"/>
        <v>0</v>
      </c>
      <c r="AS11" s="33">
        <f t="shared" si="13"/>
        <v>0</v>
      </c>
      <c r="AT11" s="33">
        <f t="shared" si="14"/>
        <v>0</v>
      </c>
      <c r="AU11" s="143">
        <f t="shared" si="6"/>
        <v>0</v>
      </c>
      <c r="AV11" s="33">
        <f t="shared" si="15"/>
        <v>0</v>
      </c>
      <c r="AW11" s="188">
        <f t="shared" si="7"/>
        <v>0</v>
      </c>
      <c r="AX11" s="189">
        <f t="shared" si="8"/>
        <v>0</v>
      </c>
      <c r="AY11" s="112">
        <f t="shared" si="9"/>
        <v>0</v>
      </c>
      <c r="AZ11" s="114">
        <f t="shared" ca="1" si="16"/>
        <v>44329.615263888889</v>
      </c>
    </row>
    <row r="12" spans="1:52">
      <c r="A12" s="226">
        <v>11</v>
      </c>
      <c r="B12" s="31">
        <f>'Occupancy Worksheet'!$A$3</f>
        <v>0</v>
      </c>
      <c r="C12" s="31">
        <f t="shared" si="0"/>
        <v>0</v>
      </c>
      <c r="D12" s="31">
        <f>'Occupancy Worksheet'!$C$3</f>
        <v>0</v>
      </c>
      <c r="E12" s="32" t="str">
        <f t="shared" si="10"/>
        <v/>
      </c>
      <c r="F12" s="192">
        <f t="shared" si="1"/>
        <v>0</v>
      </c>
      <c r="G12" s="31">
        <f>'Occupancy Worksheet'!$A$5</f>
        <v>0</v>
      </c>
      <c r="H12" s="31">
        <f t="shared" si="2"/>
        <v>0</v>
      </c>
      <c r="I12" s="31" t="s">
        <v>133</v>
      </c>
      <c r="J12" s="31">
        <f>'Occupancy Worksheet'!$M$8</f>
        <v>0</v>
      </c>
      <c r="K12" s="31">
        <f>'Occupancy Worksheet'!$M$9</f>
        <v>0</v>
      </c>
      <c r="L12" s="31">
        <f>'Occupancy Worksheet'!$M$10</f>
        <v>0</v>
      </c>
      <c r="M12" s="31">
        <f>'Occupancy Worksheet'!$M$11</f>
        <v>0</v>
      </c>
      <c r="N12" s="31">
        <f>'Occupancy Worksheet'!$M$12</f>
        <v>0</v>
      </c>
      <c r="O12" s="34">
        <f>'Occupancy Worksheet'!$M$13</f>
        <v>0</v>
      </c>
      <c r="P12" s="34">
        <f>'Occupancy Worksheet'!$M$14</f>
        <v>0</v>
      </c>
      <c r="Q12" s="34">
        <f>'Occupancy Worksheet'!$M$15</f>
        <v>0</v>
      </c>
      <c r="R12" s="34">
        <f>'Occupancy Worksheet'!$M$17</f>
        <v>0</v>
      </c>
      <c r="S12" s="34">
        <f>'Occupancy Worksheet'!$M$18</f>
        <v>0</v>
      </c>
      <c r="T12" s="34">
        <f>'Occupancy Worksheet'!$M$19</f>
        <v>0</v>
      </c>
      <c r="U12" s="34">
        <f>'Occupancy Worksheet'!$M$20</f>
        <v>0</v>
      </c>
      <c r="V12" s="34">
        <f>'Occupancy Worksheet'!$M$21</f>
        <v>0</v>
      </c>
      <c r="W12" s="34">
        <f>'Occupancy Worksheet'!$M$24</f>
        <v>0</v>
      </c>
      <c r="X12" s="34">
        <f>'Occupancy Worksheet'!$M$25</f>
        <v>0</v>
      </c>
      <c r="Y12" s="34">
        <f>'Occupancy Worksheet'!$M$26</f>
        <v>0</v>
      </c>
      <c r="Z12" s="34">
        <f>'Occupancy Worksheet'!$M$27</f>
        <v>0</v>
      </c>
      <c r="AA12" s="126">
        <f>'Occupancy Worksheet'!$M$28</f>
        <v>0</v>
      </c>
      <c r="AB12" s="128">
        <f t="shared" si="3"/>
        <v>100</v>
      </c>
      <c r="AC12" s="124">
        <f>'Occupancy Worksheet'!M$33</f>
        <v>0</v>
      </c>
      <c r="AD12" s="128">
        <f t="shared" si="4"/>
        <v>100</v>
      </c>
      <c r="AE12" s="124">
        <f>IF(ISNUMBER('Occupancy Worksheet'!M$34), 'Occupancy Worksheet'!M$34,0)</f>
        <v>0</v>
      </c>
      <c r="AF12" s="136">
        <f>'Occupancy Worksheet'!$M$36</f>
        <v>0</v>
      </c>
      <c r="AG12" s="34">
        <f>'Occupancy Worksheet'!$ON$37</f>
        <v>0</v>
      </c>
      <c r="AH12" s="34">
        <f>'Occupancy Worksheet'!$M$42</f>
        <v>0</v>
      </c>
      <c r="AI12" s="34">
        <f>'Occupancy Worksheet'!$M$43</f>
        <v>0</v>
      </c>
      <c r="AJ12" s="34">
        <f>'Occupancy Worksheet'!$M$44</f>
        <v>0</v>
      </c>
      <c r="AK12" s="34">
        <f>'Occupancy Worksheet'!$M$45</f>
        <v>0</v>
      </c>
      <c r="AL12" s="33">
        <f>'Occupancy Worksheet'!B15</f>
        <v>0</v>
      </c>
      <c r="AM12" s="32">
        <f>'Occupancy Worksheet'!B16</f>
        <v>2013</v>
      </c>
      <c r="AN12" s="33">
        <f t="shared" si="11"/>
        <v>0</v>
      </c>
      <c r="AO12" s="185">
        <f t="shared" si="5"/>
        <v>0</v>
      </c>
      <c r="AP12" s="185" t="str">
        <f>'Occupancy Worksheet'!M35</f>
        <v/>
      </c>
      <c r="AQ12" s="185" t="str">
        <f>'Occupancy Worksheet'!M38</f>
        <v/>
      </c>
      <c r="AR12" s="33">
        <f t="shared" si="12"/>
        <v>0</v>
      </c>
      <c r="AS12" s="33">
        <f t="shared" si="13"/>
        <v>0</v>
      </c>
      <c r="AT12" s="33">
        <f t="shared" si="14"/>
        <v>0</v>
      </c>
      <c r="AU12" s="143">
        <f t="shared" si="6"/>
        <v>0</v>
      </c>
      <c r="AV12" s="33">
        <f t="shared" si="15"/>
        <v>0</v>
      </c>
      <c r="AW12" s="188">
        <f t="shared" si="7"/>
        <v>0</v>
      </c>
      <c r="AX12" s="189">
        <f t="shared" si="8"/>
        <v>0</v>
      </c>
      <c r="AY12" s="139">
        <f t="shared" si="9"/>
        <v>0</v>
      </c>
      <c r="AZ12" s="114">
        <f t="shared" ca="1" si="16"/>
        <v>44329.615263888889</v>
      </c>
    </row>
    <row r="13" spans="1:52">
      <c r="A13" s="226">
        <v>12</v>
      </c>
      <c r="B13" s="31">
        <f>'Occupancy Worksheet'!$A$3</f>
        <v>0</v>
      </c>
      <c r="C13" s="31">
        <f t="shared" si="0"/>
        <v>0</v>
      </c>
      <c r="D13" s="31">
        <f>'Occupancy Worksheet'!$C$3</f>
        <v>0</v>
      </c>
      <c r="E13" s="32" t="str">
        <f t="shared" si="10"/>
        <v/>
      </c>
      <c r="F13" s="192">
        <f t="shared" si="1"/>
        <v>0</v>
      </c>
      <c r="G13" s="31">
        <f>'Occupancy Worksheet'!$A$5</f>
        <v>0</v>
      </c>
      <c r="H13" s="31">
        <f t="shared" si="2"/>
        <v>0</v>
      </c>
      <c r="I13" s="31" t="s">
        <v>134</v>
      </c>
      <c r="J13" s="31">
        <f>'Occupancy Worksheet'!$N$8</f>
        <v>0</v>
      </c>
      <c r="K13" s="31">
        <f>'Occupancy Worksheet'!$N$9</f>
        <v>0</v>
      </c>
      <c r="L13" s="31">
        <f>'Occupancy Worksheet'!$N$10</f>
        <v>0</v>
      </c>
      <c r="M13" s="31">
        <f>'Occupancy Worksheet'!$N$11</f>
        <v>0</v>
      </c>
      <c r="N13" s="31">
        <f>'Occupancy Worksheet'!$N$12</f>
        <v>0</v>
      </c>
      <c r="O13" s="34">
        <f>'Occupancy Worksheet'!$N$13</f>
        <v>0</v>
      </c>
      <c r="P13" s="34">
        <f>'Occupancy Worksheet'!$N$14</f>
        <v>0</v>
      </c>
      <c r="Q13" s="34">
        <f>'Occupancy Worksheet'!$N$15</f>
        <v>0</v>
      </c>
      <c r="R13" s="34">
        <f>'Occupancy Worksheet'!$N$17</f>
        <v>0</v>
      </c>
      <c r="S13" s="34">
        <f>'Occupancy Worksheet'!$N$18</f>
        <v>0</v>
      </c>
      <c r="T13" s="34">
        <f>'Occupancy Worksheet'!$N$19</f>
        <v>0</v>
      </c>
      <c r="U13" s="34">
        <f>'Occupancy Worksheet'!$N$20</f>
        <v>0</v>
      </c>
      <c r="V13" s="34">
        <f>'Occupancy Worksheet'!$N$21</f>
        <v>0</v>
      </c>
      <c r="W13" s="34">
        <f>'Occupancy Worksheet'!$N$24</f>
        <v>0</v>
      </c>
      <c r="X13" s="34">
        <f>'Occupancy Worksheet'!$N$25</f>
        <v>0</v>
      </c>
      <c r="Y13" s="34">
        <f>'Occupancy Worksheet'!$N$26</f>
        <v>0</v>
      </c>
      <c r="Z13" s="34">
        <f>'Occupancy Worksheet'!$N$27</f>
        <v>0</v>
      </c>
      <c r="AA13" s="126">
        <f>'Occupancy Worksheet'!$N$28</f>
        <v>0</v>
      </c>
      <c r="AB13" s="128">
        <f t="shared" si="3"/>
        <v>100</v>
      </c>
      <c r="AC13" s="124">
        <f>'Occupancy Worksheet'!N$33</f>
        <v>0</v>
      </c>
      <c r="AD13" s="128">
        <f t="shared" si="4"/>
        <v>100</v>
      </c>
      <c r="AE13" s="124">
        <f>IF(ISNUMBER('Occupancy Worksheet'!N$34), 'Occupancy Worksheet'!N$34,0)</f>
        <v>0</v>
      </c>
      <c r="AF13" s="136">
        <f>'Occupancy Worksheet'!$N$36</f>
        <v>0</v>
      </c>
      <c r="AG13" s="34">
        <f>'Occupancy Worksheet'!$PN$37</f>
        <v>0</v>
      </c>
      <c r="AH13" s="34">
        <f>'Occupancy Worksheet'!$N$42</f>
        <v>0</v>
      </c>
      <c r="AI13" s="34">
        <f>'Occupancy Worksheet'!$N$43</f>
        <v>0</v>
      </c>
      <c r="AJ13" s="34">
        <f>'Occupancy Worksheet'!$N$44</f>
        <v>0</v>
      </c>
      <c r="AK13" s="34">
        <f>'Occupancy Worksheet'!$N$45</f>
        <v>0</v>
      </c>
      <c r="AL13" s="33">
        <f>'Occupancy Worksheet'!B15</f>
        <v>0</v>
      </c>
      <c r="AM13" s="32">
        <f>'Occupancy Worksheet'!B16</f>
        <v>2013</v>
      </c>
      <c r="AN13" s="33">
        <f t="shared" si="11"/>
        <v>0</v>
      </c>
      <c r="AO13" s="185">
        <f t="shared" si="5"/>
        <v>0</v>
      </c>
      <c r="AP13" s="185" t="str">
        <f>'Occupancy Worksheet'!N35</f>
        <v/>
      </c>
      <c r="AQ13" s="185" t="str">
        <f>'Occupancy Worksheet'!N38</f>
        <v/>
      </c>
      <c r="AR13" s="33">
        <f t="shared" si="12"/>
        <v>0</v>
      </c>
      <c r="AS13" s="33">
        <f t="shared" si="13"/>
        <v>0</v>
      </c>
      <c r="AT13" s="33">
        <f t="shared" si="14"/>
        <v>0</v>
      </c>
      <c r="AU13" s="143">
        <f t="shared" si="6"/>
        <v>0</v>
      </c>
      <c r="AV13" s="33">
        <f t="shared" si="15"/>
        <v>0</v>
      </c>
      <c r="AW13" s="188">
        <f t="shared" si="7"/>
        <v>0</v>
      </c>
      <c r="AX13" s="189">
        <f t="shared" si="8"/>
        <v>0</v>
      </c>
      <c r="AY13" s="112">
        <f t="shared" si="9"/>
        <v>0</v>
      </c>
      <c r="AZ13" s="114">
        <f t="shared" ca="1" si="16"/>
        <v>44329.615263888889</v>
      </c>
    </row>
    <row r="14" spans="1:52">
      <c r="A14" s="226">
        <v>13</v>
      </c>
      <c r="B14" s="31">
        <f>'Occupancy Worksheet'!$A$3</f>
        <v>0</v>
      </c>
      <c r="C14" s="31">
        <f t="shared" si="0"/>
        <v>0</v>
      </c>
      <c r="D14" s="31">
        <f>'Occupancy Worksheet'!$C$3</f>
        <v>0</v>
      </c>
      <c r="E14" s="32" t="str">
        <f t="shared" si="10"/>
        <v/>
      </c>
      <c r="F14" s="192">
        <f t="shared" si="1"/>
        <v>0</v>
      </c>
      <c r="G14" s="31">
        <f>'Occupancy Worksheet'!$A$5</f>
        <v>0</v>
      </c>
      <c r="H14" s="31">
        <f t="shared" si="2"/>
        <v>0</v>
      </c>
      <c r="I14" s="31" t="s">
        <v>135</v>
      </c>
      <c r="J14" s="31">
        <f>'Occupancy Worksheet'!$O$8</f>
        <v>0</v>
      </c>
      <c r="K14" s="31">
        <f>'Occupancy Worksheet'!$O$9</f>
        <v>0</v>
      </c>
      <c r="L14" s="31">
        <f>'Occupancy Worksheet'!$O$10</f>
        <v>0</v>
      </c>
      <c r="M14" s="31">
        <f>'Occupancy Worksheet'!$O$11</f>
        <v>0</v>
      </c>
      <c r="N14" s="31">
        <f>'Occupancy Worksheet'!$O$12</f>
        <v>0</v>
      </c>
      <c r="O14" s="34">
        <f>'Occupancy Worksheet'!$O$13</f>
        <v>0</v>
      </c>
      <c r="P14" s="34">
        <f>'Occupancy Worksheet'!$O$14</f>
        <v>0</v>
      </c>
      <c r="Q14" s="34">
        <f>'Occupancy Worksheet'!$O$15</f>
        <v>0</v>
      </c>
      <c r="R14" s="34">
        <f>'Occupancy Worksheet'!$O$17</f>
        <v>0</v>
      </c>
      <c r="S14" s="34">
        <f>'Occupancy Worksheet'!$O$18</f>
        <v>0</v>
      </c>
      <c r="T14" s="34">
        <f>'Occupancy Worksheet'!$O$19</f>
        <v>0</v>
      </c>
      <c r="U14" s="34">
        <f>'Occupancy Worksheet'!$O$20</f>
        <v>0</v>
      </c>
      <c r="V14" s="34">
        <f>'Occupancy Worksheet'!$O$21</f>
        <v>0</v>
      </c>
      <c r="W14" s="34">
        <f>'Occupancy Worksheet'!$O$24</f>
        <v>0</v>
      </c>
      <c r="X14" s="34">
        <f>'Occupancy Worksheet'!$O$25</f>
        <v>0</v>
      </c>
      <c r="Y14" s="34">
        <f>'Occupancy Worksheet'!$O$26</f>
        <v>0</v>
      </c>
      <c r="Z14" s="34">
        <f>'Occupancy Worksheet'!$O$27</f>
        <v>0</v>
      </c>
      <c r="AA14" s="126">
        <f>'Occupancy Worksheet'!$O$28</f>
        <v>0</v>
      </c>
      <c r="AB14" s="128">
        <f t="shared" si="3"/>
        <v>100</v>
      </c>
      <c r="AC14" s="124">
        <f>'Occupancy Worksheet'!O$33</f>
        <v>0</v>
      </c>
      <c r="AD14" s="128">
        <f t="shared" si="4"/>
        <v>100</v>
      </c>
      <c r="AE14" s="124">
        <f>IF(ISNUMBER('Occupancy Worksheet'!O$34), 'Occupancy Worksheet'!O$34,0)</f>
        <v>0</v>
      </c>
      <c r="AF14" s="136">
        <f>'Occupancy Worksheet'!$O$36</f>
        <v>0</v>
      </c>
      <c r="AG14" s="34">
        <f>'Occupancy Worksheet'!$QN$37</f>
        <v>0</v>
      </c>
      <c r="AH14" s="34">
        <f>'Occupancy Worksheet'!$O$42</f>
        <v>0</v>
      </c>
      <c r="AI14" s="34">
        <f>'Occupancy Worksheet'!$O$43</f>
        <v>0</v>
      </c>
      <c r="AJ14" s="34">
        <f>'Occupancy Worksheet'!$O$44</f>
        <v>0</v>
      </c>
      <c r="AK14" s="34">
        <f>'Occupancy Worksheet'!$O$45</f>
        <v>0</v>
      </c>
      <c r="AL14" s="33">
        <f>'Occupancy Worksheet'!B15</f>
        <v>0</v>
      </c>
      <c r="AM14" s="32">
        <f>'Occupancy Worksheet'!B16</f>
        <v>2013</v>
      </c>
      <c r="AN14" s="33">
        <f t="shared" si="11"/>
        <v>0</v>
      </c>
      <c r="AO14" s="185">
        <f t="shared" si="5"/>
        <v>0</v>
      </c>
      <c r="AP14" s="185" t="str">
        <f>'Occupancy Worksheet'!O35</f>
        <v/>
      </c>
      <c r="AQ14" s="185" t="str">
        <f>'Occupancy Worksheet'!O38</f>
        <v/>
      </c>
      <c r="AR14" s="33">
        <f t="shared" si="12"/>
        <v>0</v>
      </c>
      <c r="AS14" s="33">
        <f t="shared" si="13"/>
        <v>0</v>
      </c>
      <c r="AT14" s="33">
        <f t="shared" si="14"/>
        <v>0</v>
      </c>
      <c r="AU14" s="143">
        <f t="shared" si="6"/>
        <v>0</v>
      </c>
      <c r="AV14" s="33">
        <f t="shared" si="15"/>
        <v>0</v>
      </c>
      <c r="AW14" s="188">
        <f t="shared" si="7"/>
        <v>0</v>
      </c>
      <c r="AX14" s="189">
        <f t="shared" si="8"/>
        <v>0</v>
      </c>
      <c r="AY14" s="112">
        <f t="shared" si="9"/>
        <v>0</v>
      </c>
      <c r="AZ14" s="114">
        <f t="shared" ca="1" si="16"/>
        <v>44329.615263888889</v>
      </c>
    </row>
    <row r="15" spans="1:52">
      <c r="A15" s="226">
        <v>14</v>
      </c>
      <c r="B15" s="31">
        <f>'Occupancy Worksheet'!$A$3</f>
        <v>0</v>
      </c>
      <c r="C15" s="31">
        <f t="shared" si="0"/>
        <v>0</v>
      </c>
      <c r="D15" s="31">
        <f>'Occupancy Worksheet'!$C$3</f>
        <v>0</v>
      </c>
      <c r="E15" s="32" t="str">
        <f t="shared" si="10"/>
        <v/>
      </c>
      <c r="F15" s="192">
        <f t="shared" si="1"/>
        <v>0</v>
      </c>
      <c r="G15" s="31">
        <f>'Occupancy Worksheet'!$A$5</f>
        <v>0</v>
      </c>
      <c r="H15" s="31">
        <f t="shared" si="2"/>
        <v>0</v>
      </c>
      <c r="I15" s="31" t="s">
        <v>136</v>
      </c>
      <c r="J15" s="31">
        <f>'Occupancy Worksheet'!$P$8</f>
        <v>0</v>
      </c>
      <c r="K15" s="31">
        <f>'Occupancy Worksheet'!$P$9</f>
        <v>0</v>
      </c>
      <c r="L15" s="31">
        <f>'Occupancy Worksheet'!$P$10</f>
        <v>0</v>
      </c>
      <c r="M15" s="31">
        <f>'Occupancy Worksheet'!$P$11</f>
        <v>0</v>
      </c>
      <c r="N15" s="31">
        <f>'Occupancy Worksheet'!$P$12</f>
        <v>0</v>
      </c>
      <c r="O15" s="34">
        <f>'Occupancy Worksheet'!$P$13</f>
        <v>0</v>
      </c>
      <c r="P15" s="34">
        <f>'Occupancy Worksheet'!$P$14</f>
        <v>0</v>
      </c>
      <c r="Q15" s="34">
        <f>'Occupancy Worksheet'!$P$15</f>
        <v>0</v>
      </c>
      <c r="R15" s="34">
        <f>'Occupancy Worksheet'!$P$17</f>
        <v>0</v>
      </c>
      <c r="S15" s="34">
        <f>'Occupancy Worksheet'!$P$18</f>
        <v>0</v>
      </c>
      <c r="T15" s="34">
        <f>'Occupancy Worksheet'!$P$19</f>
        <v>0</v>
      </c>
      <c r="U15" s="34">
        <f>'Occupancy Worksheet'!$P$20</f>
        <v>0</v>
      </c>
      <c r="V15" s="34">
        <f>'Occupancy Worksheet'!$P$21</f>
        <v>0</v>
      </c>
      <c r="W15" s="34">
        <f>'Occupancy Worksheet'!$P$24</f>
        <v>0</v>
      </c>
      <c r="X15" s="34">
        <f>'Occupancy Worksheet'!$P$25</f>
        <v>0</v>
      </c>
      <c r="Y15" s="34">
        <f>'Occupancy Worksheet'!$P$26</f>
        <v>0</v>
      </c>
      <c r="Z15" s="34">
        <f>'Occupancy Worksheet'!$P$27</f>
        <v>0</v>
      </c>
      <c r="AA15" s="126">
        <f>'Occupancy Worksheet'!$P$28</f>
        <v>0</v>
      </c>
      <c r="AB15" s="128">
        <f t="shared" si="3"/>
        <v>100</v>
      </c>
      <c r="AC15" s="124">
        <f>'Occupancy Worksheet'!P$33</f>
        <v>0</v>
      </c>
      <c r="AD15" s="128">
        <f t="shared" si="4"/>
        <v>100</v>
      </c>
      <c r="AE15" s="124">
        <f>IF(ISNUMBER('Occupancy Worksheet'!P$34), 'Occupancy Worksheet'!P$34,0)</f>
        <v>0</v>
      </c>
      <c r="AF15" s="136">
        <f>'Occupancy Worksheet'!$P$36</f>
        <v>0</v>
      </c>
      <c r="AG15" s="34">
        <f>'Occupancy Worksheet'!$RN$37</f>
        <v>0</v>
      </c>
      <c r="AH15" s="34">
        <f>'Occupancy Worksheet'!$P$42</f>
        <v>0</v>
      </c>
      <c r="AI15" s="34">
        <f>'Occupancy Worksheet'!$P$43</f>
        <v>0</v>
      </c>
      <c r="AJ15" s="34">
        <f>'Occupancy Worksheet'!$P$44</f>
        <v>0</v>
      </c>
      <c r="AK15" s="34">
        <f>'Occupancy Worksheet'!$P$45</f>
        <v>0</v>
      </c>
      <c r="AL15" s="33">
        <f>'Occupancy Worksheet'!B15</f>
        <v>0</v>
      </c>
      <c r="AM15" s="32">
        <f>'Occupancy Worksheet'!B16</f>
        <v>2013</v>
      </c>
      <c r="AN15" s="33">
        <f t="shared" si="11"/>
        <v>0</v>
      </c>
      <c r="AO15" s="185">
        <f t="shared" si="5"/>
        <v>0</v>
      </c>
      <c r="AP15" s="185" t="str">
        <f>'Occupancy Worksheet'!P35</f>
        <v/>
      </c>
      <c r="AQ15" s="185" t="str">
        <f>'Occupancy Worksheet'!P38</f>
        <v/>
      </c>
      <c r="AR15" s="33">
        <f t="shared" si="12"/>
        <v>0</v>
      </c>
      <c r="AS15" s="33">
        <f t="shared" si="13"/>
        <v>0</v>
      </c>
      <c r="AT15" s="33">
        <f t="shared" si="14"/>
        <v>0</v>
      </c>
      <c r="AU15" s="143">
        <f t="shared" si="6"/>
        <v>0</v>
      </c>
      <c r="AV15" s="33">
        <f t="shared" si="15"/>
        <v>0</v>
      </c>
      <c r="AW15" s="188">
        <f t="shared" si="7"/>
        <v>0</v>
      </c>
      <c r="AX15" s="189">
        <f t="shared" si="8"/>
        <v>0</v>
      </c>
      <c r="AY15" s="112">
        <f t="shared" si="9"/>
        <v>0</v>
      </c>
      <c r="AZ15" s="114">
        <f t="shared" ca="1" si="16"/>
        <v>44329.615263888889</v>
      </c>
    </row>
    <row r="16" spans="1:52">
      <c r="A16" s="226">
        <v>15</v>
      </c>
      <c r="B16" s="31">
        <f>'Occupancy Worksheet'!$A$3</f>
        <v>0</v>
      </c>
      <c r="C16" s="31">
        <f t="shared" si="0"/>
        <v>0</v>
      </c>
      <c r="D16" s="31">
        <f>'Occupancy Worksheet'!$C$3</f>
        <v>0</v>
      </c>
      <c r="E16" s="32" t="str">
        <f t="shared" si="10"/>
        <v/>
      </c>
      <c r="F16" s="192">
        <f t="shared" si="1"/>
        <v>0</v>
      </c>
      <c r="G16" s="31">
        <f>'Occupancy Worksheet'!$A$5</f>
        <v>0</v>
      </c>
      <c r="H16" s="31">
        <f t="shared" si="2"/>
        <v>0</v>
      </c>
      <c r="I16" s="31" t="s">
        <v>137</v>
      </c>
      <c r="J16" s="31">
        <f>'Occupancy Worksheet'!$Q$8</f>
        <v>0</v>
      </c>
      <c r="K16" s="31">
        <f>'Occupancy Worksheet'!$Q$9</f>
        <v>0</v>
      </c>
      <c r="L16" s="31">
        <f>'Occupancy Worksheet'!$Q$10</f>
        <v>0</v>
      </c>
      <c r="M16" s="31">
        <f>'Occupancy Worksheet'!$Q$11</f>
        <v>0</v>
      </c>
      <c r="N16" s="31">
        <f>'Occupancy Worksheet'!$Q$12</f>
        <v>0</v>
      </c>
      <c r="O16" s="34">
        <f>'Occupancy Worksheet'!$Q$13</f>
        <v>0</v>
      </c>
      <c r="P16" s="34">
        <f>'Occupancy Worksheet'!$Q$14</f>
        <v>0</v>
      </c>
      <c r="Q16" s="34">
        <f>'Occupancy Worksheet'!$Q$15</f>
        <v>0</v>
      </c>
      <c r="R16" s="34">
        <f>'Occupancy Worksheet'!$Q$17</f>
        <v>0</v>
      </c>
      <c r="S16" s="34">
        <f>'Occupancy Worksheet'!$Q$18</f>
        <v>0</v>
      </c>
      <c r="T16" s="34">
        <f>'Occupancy Worksheet'!$Q$19</f>
        <v>0</v>
      </c>
      <c r="U16" s="34">
        <f>'Occupancy Worksheet'!$Q$20</f>
        <v>0</v>
      </c>
      <c r="V16" s="34">
        <f>'Occupancy Worksheet'!$Q$21</f>
        <v>0</v>
      </c>
      <c r="W16" s="34">
        <f>'Occupancy Worksheet'!$Q$24</f>
        <v>0</v>
      </c>
      <c r="X16" s="34">
        <f>'Occupancy Worksheet'!$Q$25</f>
        <v>0</v>
      </c>
      <c r="Y16" s="34">
        <f>'Occupancy Worksheet'!$Q$26</f>
        <v>0</v>
      </c>
      <c r="Z16" s="34">
        <f>'Occupancy Worksheet'!$Q$27</f>
        <v>0</v>
      </c>
      <c r="AA16" s="126">
        <f>'Occupancy Worksheet'!$Q$28</f>
        <v>0</v>
      </c>
      <c r="AB16" s="128">
        <f t="shared" si="3"/>
        <v>100</v>
      </c>
      <c r="AC16" s="124">
        <f>'Occupancy Worksheet'!Q$33</f>
        <v>0</v>
      </c>
      <c r="AD16" s="128">
        <f t="shared" si="4"/>
        <v>100</v>
      </c>
      <c r="AE16" s="124">
        <f>IF(ISNUMBER('Occupancy Worksheet'!Q$34), 'Occupancy Worksheet'!Q$34,0)</f>
        <v>0</v>
      </c>
      <c r="AF16" s="136">
        <f>'Occupancy Worksheet'!$Q$36</f>
        <v>0</v>
      </c>
      <c r="AG16" s="34">
        <f>'Occupancy Worksheet'!$SN$37</f>
        <v>0</v>
      </c>
      <c r="AH16" s="34">
        <f>'Occupancy Worksheet'!$Q$42</f>
        <v>0</v>
      </c>
      <c r="AI16" s="34">
        <f>'Occupancy Worksheet'!$Q$43</f>
        <v>0</v>
      </c>
      <c r="AJ16" s="34">
        <f>'Occupancy Worksheet'!$Q$44</f>
        <v>0</v>
      </c>
      <c r="AK16" s="34">
        <f>'Occupancy Worksheet'!$Q$45</f>
        <v>0</v>
      </c>
      <c r="AL16" s="33">
        <f>'Occupancy Worksheet'!B15</f>
        <v>0</v>
      </c>
      <c r="AM16" s="32">
        <f>'Occupancy Worksheet'!B16</f>
        <v>2013</v>
      </c>
      <c r="AN16" s="33">
        <f t="shared" si="11"/>
        <v>0</v>
      </c>
      <c r="AO16" s="185">
        <f t="shared" si="5"/>
        <v>0</v>
      </c>
      <c r="AP16" s="185" t="str">
        <f>'Occupancy Worksheet'!Q35</f>
        <v/>
      </c>
      <c r="AQ16" s="185" t="str">
        <f>'Occupancy Worksheet'!Q38</f>
        <v/>
      </c>
      <c r="AR16" s="33">
        <f t="shared" si="12"/>
        <v>0</v>
      </c>
      <c r="AS16" s="33">
        <f t="shared" si="13"/>
        <v>0</v>
      </c>
      <c r="AT16" s="33">
        <f t="shared" si="14"/>
        <v>0</v>
      </c>
      <c r="AU16" s="143">
        <f t="shared" si="6"/>
        <v>0</v>
      </c>
      <c r="AV16" s="33">
        <f t="shared" si="15"/>
        <v>0</v>
      </c>
      <c r="AW16" s="188">
        <f t="shared" si="7"/>
        <v>0</v>
      </c>
      <c r="AX16" s="189">
        <f t="shared" si="8"/>
        <v>0</v>
      </c>
      <c r="AY16" s="112">
        <f t="shared" si="9"/>
        <v>0</v>
      </c>
      <c r="AZ16" s="114">
        <f t="shared" ca="1" si="16"/>
        <v>44329.615263888889</v>
      </c>
    </row>
    <row r="17" spans="1:52">
      <c r="A17" s="226">
        <v>16</v>
      </c>
      <c r="B17" s="31">
        <f>'Occupancy Worksheet'!$A$3</f>
        <v>0</v>
      </c>
      <c r="C17" s="31">
        <f t="shared" si="0"/>
        <v>0</v>
      </c>
      <c r="D17" s="31">
        <f>'Occupancy Worksheet'!$C$3</f>
        <v>0</v>
      </c>
      <c r="E17" s="32" t="str">
        <f t="shared" si="10"/>
        <v/>
      </c>
      <c r="F17" s="192">
        <f t="shared" si="1"/>
        <v>0</v>
      </c>
      <c r="G17" s="31">
        <f>'Occupancy Worksheet'!$A$5</f>
        <v>0</v>
      </c>
      <c r="H17" s="31">
        <f t="shared" si="2"/>
        <v>0</v>
      </c>
      <c r="I17" s="31" t="s">
        <v>138</v>
      </c>
      <c r="J17" s="31">
        <f>'Occupancy Worksheet'!$R$8</f>
        <v>0</v>
      </c>
      <c r="K17" s="31">
        <f>'Occupancy Worksheet'!$R$9</f>
        <v>0</v>
      </c>
      <c r="L17" s="31">
        <f>'Occupancy Worksheet'!$R$10</f>
        <v>0</v>
      </c>
      <c r="M17" s="31">
        <f>'Occupancy Worksheet'!$R$11</f>
        <v>0</v>
      </c>
      <c r="N17" s="31">
        <f>'Occupancy Worksheet'!$R$12</f>
        <v>0</v>
      </c>
      <c r="O17" s="34">
        <f>'Occupancy Worksheet'!$R$13</f>
        <v>0</v>
      </c>
      <c r="P17" s="34">
        <f>'Occupancy Worksheet'!$R$14</f>
        <v>0</v>
      </c>
      <c r="Q17" s="34">
        <f>'Occupancy Worksheet'!$R$15</f>
        <v>0</v>
      </c>
      <c r="R17" s="34">
        <f>'Occupancy Worksheet'!$R$17</f>
        <v>0</v>
      </c>
      <c r="S17" s="34">
        <f>'Occupancy Worksheet'!$R$18</f>
        <v>0</v>
      </c>
      <c r="T17" s="34">
        <f>'Occupancy Worksheet'!$R$19</f>
        <v>0</v>
      </c>
      <c r="U17" s="34">
        <f>'Occupancy Worksheet'!$R$20</f>
        <v>0</v>
      </c>
      <c r="V17" s="34">
        <f>'Occupancy Worksheet'!$R$21</f>
        <v>0</v>
      </c>
      <c r="W17" s="34">
        <f>'Occupancy Worksheet'!$R$24</f>
        <v>0</v>
      </c>
      <c r="X17" s="34">
        <f>'Occupancy Worksheet'!$R$25</f>
        <v>0</v>
      </c>
      <c r="Y17" s="34">
        <f>'Occupancy Worksheet'!$R$26</f>
        <v>0</v>
      </c>
      <c r="Z17" s="34">
        <f>'Occupancy Worksheet'!$R$27</f>
        <v>0</v>
      </c>
      <c r="AA17" s="126">
        <f>'Occupancy Worksheet'!$R$28</f>
        <v>0</v>
      </c>
      <c r="AB17" s="128">
        <f t="shared" si="3"/>
        <v>100</v>
      </c>
      <c r="AC17" s="124">
        <f>'Occupancy Worksheet'!R$33</f>
        <v>0</v>
      </c>
      <c r="AD17" s="128">
        <f t="shared" si="4"/>
        <v>100</v>
      </c>
      <c r="AE17" s="124">
        <f>IF(ISNUMBER('Occupancy Worksheet'!R$34), 'Occupancy Worksheet'!R$34,0)</f>
        <v>0</v>
      </c>
      <c r="AF17" s="136">
        <f>'Occupancy Worksheet'!$R$36</f>
        <v>0</v>
      </c>
      <c r="AG17" s="34">
        <f>'Occupancy Worksheet'!$TN$37</f>
        <v>0</v>
      </c>
      <c r="AH17" s="34">
        <f>'Occupancy Worksheet'!$R$42</f>
        <v>0</v>
      </c>
      <c r="AI17" s="34">
        <f>'Occupancy Worksheet'!$R$43</f>
        <v>0</v>
      </c>
      <c r="AJ17" s="34">
        <f>'Occupancy Worksheet'!$R$44</f>
        <v>0</v>
      </c>
      <c r="AK17" s="34">
        <f>'Occupancy Worksheet'!$R$45</f>
        <v>0</v>
      </c>
      <c r="AL17" s="33">
        <f>'Occupancy Worksheet'!B15</f>
        <v>0</v>
      </c>
      <c r="AM17" s="32">
        <f>'Occupancy Worksheet'!B16</f>
        <v>2013</v>
      </c>
      <c r="AN17" s="33">
        <f t="shared" si="11"/>
        <v>0</v>
      </c>
      <c r="AO17" s="185">
        <f t="shared" si="5"/>
        <v>0</v>
      </c>
      <c r="AP17" s="185" t="str">
        <f>'Occupancy Worksheet'!R35</f>
        <v/>
      </c>
      <c r="AQ17" s="185" t="str">
        <f>'Occupancy Worksheet'!R38</f>
        <v/>
      </c>
      <c r="AR17" s="33">
        <f t="shared" si="12"/>
        <v>0</v>
      </c>
      <c r="AS17" s="33">
        <f t="shared" si="13"/>
        <v>0</v>
      </c>
      <c r="AT17" s="33">
        <f t="shared" si="14"/>
        <v>0</v>
      </c>
      <c r="AU17" s="143">
        <f t="shared" si="6"/>
        <v>0</v>
      </c>
      <c r="AV17" s="33">
        <f t="shared" si="15"/>
        <v>0</v>
      </c>
      <c r="AW17" s="188">
        <f t="shared" si="7"/>
        <v>0</v>
      </c>
      <c r="AX17" s="189">
        <f t="shared" si="8"/>
        <v>0</v>
      </c>
      <c r="AY17" s="112">
        <f t="shared" si="9"/>
        <v>0</v>
      </c>
      <c r="AZ17" s="114">
        <f t="shared" ca="1" si="16"/>
        <v>44329.615263888889</v>
      </c>
    </row>
    <row r="18" spans="1:52">
      <c r="A18" s="226">
        <v>17</v>
      </c>
      <c r="B18" s="31">
        <f>'Occupancy Worksheet'!$A$3</f>
        <v>0</v>
      </c>
      <c r="C18" s="31">
        <f t="shared" si="0"/>
        <v>0</v>
      </c>
      <c r="D18" s="31">
        <f>'Occupancy Worksheet'!$C$3</f>
        <v>0</v>
      </c>
      <c r="E18" s="32" t="str">
        <f t="shared" si="10"/>
        <v/>
      </c>
      <c r="F18" s="192">
        <f t="shared" si="1"/>
        <v>0</v>
      </c>
      <c r="G18" s="31">
        <f>'Occupancy Worksheet'!$A$5</f>
        <v>0</v>
      </c>
      <c r="H18" s="31">
        <f t="shared" si="2"/>
        <v>0</v>
      </c>
      <c r="I18" s="31" t="s">
        <v>139</v>
      </c>
      <c r="J18" s="31">
        <f>'Occupancy Worksheet'!$S$8</f>
        <v>0</v>
      </c>
      <c r="K18" s="31">
        <f>'Occupancy Worksheet'!$S$9</f>
        <v>0</v>
      </c>
      <c r="L18" s="31">
        <f>'Occupancy Worksheet'!$S$10</f>
        <v>0</v>
      </c>
      <c r="M18" s="31">
        <f>'Occupancy Worksheet'!$S$11</f>
        <v>0</v>
      </c>
      <c r="N18" s="31">
        <f>'Occupancy Worksheet'!$S$12</f>
        <v>0</v>
      </c>
      <c r="O18" s="34">
        <f>'Occupancy Worksheet'!$S$13</f>
        <v>0</v>
      </c>
      <c r="P18" s="34">
        <f>'Occupancy Worksheet'!$S$14</f>
        <v>0</v>
      </c>
      <c r="Q18" s="34">
        <f>'Occupancy Worksheet'!$S$15</f>
        <v>0</v>
      </c>
      <c r="R18" s="34">
        <f>'Occupancy Worksheet'!$S$17</f>
        <v>0</v>
      </c>
      <c r="S18" s="34">
        <f>'Occupancy Worksheet'!$S$18</f>
        <v>0</v>
      </c>
      <c r="T18" s="34">
        <f>'Occupancy Worksheet'!$S$19</f>
        <v>0</v>
      </c>
      <c r="U18" s="34">
        <f>'Occupancy Worksheet'!$S$20</f>
        <v>0</v>
      </c>
      <c r="V18" s="34">
        <f>'Occupancy Worksheet'!$S$21</f>
        <v>0</v>
      </c>
      <c r="W18" s="34">
        <f>'Occupancy Worksheet'!$S$24</f>
        <v>0</v>
      </c>
      <c r="X18" s="34">
        <f>'Occupancy Worksheet'!$S$25</f>
        <v>0</v>
      </c>
      <c r="Y18" s="34">
        <f>'Occupancy Worksheet'!$S$26</f>
        <v>0</v>
      </c>
      <c r="Z18" s="34">
        <f>'Occupancy Worksheet'!$S$27</f>
        <v>0</v>
      </c>
      <c r="AA18" s="126">
        <f>'Occupancy Worksheet'!$S$28</f>
        <v>0</v>
      </c>
      <c r="AB18" s="128">
        <f t="shared" si="3"/>
        <v>100</v>
      </c>
      <c r="AC18" s="124">
        <f>'Occupancy Worksheet'!S$33</f>
        <v>0</v>
      </c>
      <c r="AD18" s="128">
        <f t="shared" si="4"/>
        <v>100</v>
      </c>
      <c r="AE18" s="124">
        <f>IF(ISNUMBER('Occupancy Worksheet'!S$34), 'Occupancy Worksheet'!S$34,0)</f>
        <v>0</v>
      </c>
      <c r="AF18" s="136">
        <f>'Occupancy Worksheet'!$S$36</f>
        <v>0</v>
      </c>
      <c r="AG18" s="34">
        <f>'Occupancy Worksheet'!$UN$37</f>
        <v>0</v>
      </c>
      <c r="AH18" s="34">
        <f>'Occupancy Worksheet'!$S$42</f>
        <v>0</v>
      </c>
      <c r="AI18" s="34">
        <f>'Occupancy Worksheet'!$S$43</f>
        <v>0</v>
      </c>
      <c r="AJ18" s="34">
        <f>'Occupancy Worksheet'!$S$44</f>
        <v>0</v>
      </c>
      <c r="AK18" s="34">
        <f>'Occupancy Worksheet'!$S$45</f>
        <v>0</v>
      </c>
      <c r="AL18" s="33">
        <f>'Occupancy Worksheet'!B15</f>
        <v>0</v>
      </c>
      <c r="AM18" s="32">
        <f>'Occupancy Worksheet'!B16</f>
        <v>2013</v>
      </c>
      <c r="AN18" s="33">
        <f t="shared" si="11"/>
        <v>0</v>
      </c>
      <c r="AO18" s="185">
        <f t="shared" si="5"/>
        <v>0</v>
      </c>
      <c r="AP18" s="185" t="str">
        <f>'Occupancy Worksheet'!S35</f>
        <v/>
      </c>
      <c r="AQ18" s="185" t="str">
        <f>'Occupancy Worksheet'!S38</f>
        <v/>
      </c>
      <c r="AR18" s="33">
        <f t="shared" si="12"/>
        <v>0</v>
      </c>
      <c r="AS18" s="33">
        <f t="shared" si="13"/>
        <v>0</v>
      </c>
      <c r="AT18" s="33">
        <f t="shared" si="14"/>
        <v>0</v>
      </c>
      <c r="AU18" s="143">
        <f t="shared" si="6"/>
        <v>0</v>
      </c>
      <c r="AV18" s="33">
        <f t="shared" si="15"/>
        <v>0</v>
      </c>
      <c r="AW18" s="188">
        <f t="shared" si="7"/>
        <v>0</v>
      </c>
      <c r="AX18" s="189">
        <f t="shared" si="8"/>
        <v>0</v>
      </c>
      <c r="AY18" s="112">
        <f t="shared" si="9"/>
        <v>0</v>
      </c>
      <c r="AZ18" s="114">
        <f t="shared" ca="1" si="16"/>
        <v>44329.615263888889</v>
      </c>
    </row>
    <row r="19" spans="1:52">
      <c r="A19" s="226">
        <v>18</v>
      </c>
      <c r="B19" s="31">
        <f>'Occupancy Worksheet'!$A$3</f>
        <v>0</v>
      </c>
      <c r="C19" s="31">
        <f t="shared" si="0"/>
        <v>0</v>
      </c>
      <c r="D19" s="31">
        <f>'Occupancy Worksheet'!$C$3</f>
        <v>0</v>
      </c>
      <c r="E19" s="32" t="str">
        <f t="shared" si="10"/>
        <v/>
      </c>
      <c r="F19" s="192">
        <f t="shared" si="1"/>
        <v>0</v>
      </c>
      <c r="G19" s="31">
        <f>'Occupancy Worksheet'!$A$5</f>
        <v>0</v>
      </c>
      <c r="H19" s="31">
        <f t="shared" si="2"/>
        <v>0</v>
      </c>
      <c r="I19" s="31" t="s">
        <v>140</v>
      </c>
      <c r="J19" s="31">
        <f>'Occupancy Worksheet'!$T$8</f>
        <v>0</v>
      </c>
      <c r="K19" s="31">
        <f>'Occupancy Worksheet'!$T$9</f>
        <v>0</v>
      </c>
      <c r="L19" s="31">
        <f>'Occupancy Worksheet'!$T$10</f>
        <v>0</v>
      </c>
      <c r="M19" s="31">
        <f>'Occupancy Worksheet'!$T$11</f>
        <v>0</v>
      </c>
      <c r="N19" s="31">
        <f>'Occupancy Worksheet'!$T$12</f>
        <v>0</v>
      </c>
      <c r="O19" s="34">
        <f>'Occupancy Worksheet'!$T$13</f>
        <v>0</v>
      </c>
      <c r="P19" s="34">
        <f>'Occupancy Worksheet'!$T$14</f>
        <v>0</v>
      </c>
      <c r="Q19" s="34">
        <f>'Occupancy Worksheet'!$T$15</f>
        <v>0</v>
      </c>
      <c r="R19" s="34">
        <f>'Occupancy Worksheet'!$T$17</f>
        <v>0</v>
      </c>
      <c r="S19" s="34">
        <f>'Occupancy Worksheet'!$T$18</f>
        <v>0</v>
      </c>
      <c r="T19" s="34">
        <f>'Occupancy Worksheet'!$T$19</f>
        <v>0</v>
      </c>
      <c r="U19" s="34">
        <f>'Occupancy Worksheet'!$T$20</f>
        <v>0</v>
      </c>
      <c r="V19" s="34">
        <f>'Occupancy Worksheet'!$T$21</f>
        <v>0</v>
      </c>
      <c r="W19" s="34">
        <f>'Occupancy Worksheet'!$T$24</f>
        <v>0</v>
      </c>
      <c r="X19" s="34">
        <f>'Occupancy Worksheet'!$T$25</f>
        <v>0</v>
      </c>
      <c r="Y19" s="34">
        <f>'Occupancy Worksheet'!$T$26</f>
        <v>0</v>
      </c>
      <c r="Z19" s="34">
        <f>'Occupancy Worksheet'!$T$27</f>
        <v>0</v>
      </c>
      <c r="AA19" s="126">
        <f>'Occupancy Worksheet'!$T$28</f>
        <v>0</v>
      </c>
      <c r="AB19" s="128">
        <f t="shared" si="3"/>
        <v>100</v>
      </c>
      <c r="AC19" s="124">
        <f>'Occupancy Worksheet'!T$33</f>
        <v>0</v>
      </c>
      <c r="AD19" s="128">
        <f t="shared" si="4"/>
        <v>100</v>
      </c>
      <c r="AE19" s="124">
        <f>IF(ISNUMBER('Occupancy Worksheet'!T$34), 'Occupancy Worksheet'!T$34,0)</f>
        <v>0</v>
      </c>
      <c r="AF19" s="136">
        <f>'Occupancy Worksheet'!$T$36</f>
        <v>0</v>
      </c>
      <c r="AG19" s="34">
        <f>'Occupancy Worksheet'!$VN$37</f>
        <v>0</v>
      </c>
      <c r="AH19" s="34">
        <f>'Occupancy Worksheet'!$T$42</f>
        <v>0</v>
      </c>
      <c r="AI19" s="34">
        <f>'Occupancy Worksheet'!$T$43</f>
        <v>0</v>
      </c>
      <c r="AJ19" s="34">
        <f>'Occupancy Worksheet'!$T$44</f>
        <v>0</v>
      </c>
      <c r="AK19" s="34">
        <f>'Occupancy Worksheet'!$T$45</f>
        <v>0</v>
      </c>
      <c r="AL19" s="33">
        <f>'Occupancy Worksheet'!B15</f>
        <v>0</v>
      </c>
      <c r="AM19" s="32">
        <f>'Occupancy Worksheet'!B16</f>
        <v>2013</v>
      </c>
      <c r="AN19" s="33">
        <f t="shared" si="11"/>
        <v>0</v>
      </c>
      <c r="AO19" s="185">
        <f t="shared" si="5"/>
        <v>0</v>
      </c>
      <c r="AP19" s="185" t="str">
        <f>'Occupancy Worksheet'!T35</f>
        <v/>
      </c>
      <c r="AQ19" s="185" t="str">
        <f>'Occupancy Worksheet'!T38</f>
        <v/>
      </c>
      <c r="AR19" s="33">
        <f t="shared" si="12"/>
        <v>0</v>
      </c>
      <c r="AS19" s="33">
        <f t="shared" si="13"/>
        <v>0</v>
      </c>
      <c r="AT19" s="33">
        <f t="shared" si="14"/>
        <v>0</v>
      </c>
      <c r="AU19" s="143">
        <f t="shared" si="6"/>
        <v>0</v>
      </c>
      <c r="AV19" s="33">
        <f t="shared" si="15"/>
        <v>0</v>
      </c>
      <c r="AW19" s="188">
        <f t="shared" si="7"/>
        <v>0</v>
      </c>
      <c r="AX19" s="189">
        <f t="shared" si="8"/>
        <v>0</v>
      </c>
      <c r="AY19" s="112">
        <f t="shared" si="9"/>
        <v>0</v>
      </c>
      <c r="AZ19" s="114">
        <f t="shared" ca="1" si="16"/>
        <v>44329.615263888889</v>
      </c>
    </row>
    <row r="20" spans="1:52">
      <c r="A20" s="226">
        <v>19</v>
      </c>
      <c r="B20" s="31">
        <f>'Occupancy Worksheet'!$A$3</f>
        <v>0</v>
      </c>
      <c r="C20" s="31">
        <f t="shared" si="0"/>
        <v>0</v>
      </c>
      <c r="D20" s="31">
        <f>'Occupancy Worksheet'!$C$3</f>
        <v>0</v>
      </c>
      <c r="E20" s="32" t="str">
        <f t="shared" si="10"/>
        <v/>
      </c>
      <c r="F20" s="192">
        <f t="shared" si="1"/>
        <v>0</v>
      </c>
      <c r="G20" s="31">
        <f>'Occupancy Worksheet'!$A$5</f>
        <v>0</v>
      </c>
      <c r="H20" s="31">
        <f t="shared" si="2"/>
        <v>0</v>
      </c>
      <c r="I20" s="31" t="s">
        <v>141</v>
      </c>
      <c r="J20" s="31">
        <f>'Occupancy Worksheet'!$U$8</f>
        <v>0</v>
      </c>
      <c r="K20" s="31">
        <f>'Occupancy Worksheet'!$U$9</f>
        <v>0</v>
      </c>
      <c r="L20" s="31">
        <f>'Occupancy Worksheet'!$U$10</f>
        <v>0</v>
      </c>
      <c r="M20" s="31">
        <f>'Occupancy Worksheet'!$U$11</f>
        <v>0</v>
      </c>
      <c r="N20" s="31">
        <f>'Occupancy Worksheet'!$U$12</f>
        <v>0</v>
      </c>
      <c r="O20" s="34">
        <f>'Occupancy Worksheet'!$U$13</f>
        <v>0</v>
      </c>
      <c r="P20" s="34">
        <f>'Occupancy Worksheet'!$U$14</f>
        <v>0</v>
      </c>
      <c r="Q20" s="34">
        <f>'Occupancy Worksheet'!$U$15</f>
        <v>0</v>
      </c>
      <c r="R20" s="34">
        <f>'Occupancy Worksheet'!$U$17</f>
        <v>0</v>
      </c>
      <c r="S20" s="34">
        <f>'Occupancy Worksheet'!$U$18</f>
        <v>0</v>
      </c>
      <c r="T20" s="34">
        <f>'Occupancy Worksheet'!$U$19</f>
        <v>0</v>
      </c>
      <c r="U20" s="34">
        <f>'Occupancy Worksheet'!$U$20</f>
        <v>0</v>
      </c>
      <c r="V20" s="34">
        <f>'Occupancy Worksheet'!$U$21</f>
        <v>0</v>
      </c>
      <c r="W20" s="34">
        <f>'Occupancy Worksheet'!$U$24</f>
        <v>0</v>
      </c>
      <c r="X20" s="34">
        <f>'Occupancy Worksheet'!$U$25</f>
        <v>0</v>
      </c>
      <c r="Y20" s="34">
        <f>'Occupancy Worksheet'!$U$26</f>
        <v>0</v>
      </c>
      <c r="Z20" s="34">
        <f>'Occupancy Worksheet'!$U$27</f>
        <v>0</v>
      </c>
      <c r="AA20" s="126">
        <f>'Occupancy Worksheet'!$U$28</f>
        <v>0</v>
      </c>
      <c r="AB20" s="128">
        <f t="shared" si="3"/>
        <v>100</v>
      </c>
      <c r="AC20" s="124">
        <f>'Occupancy Worksheet'!U$33</f>
        <v>0</v>
      </c>
      <c r="AD20" s="128">
        <f t="shared" si="4"/>
        <v>100</v>
      </c>
      <c r="AE20" s="124">
        <f>IF(ISNUMBER('Occupancy Worksheet'!U$34), 'Occupancy Worksheet'!U$34,0)</f>
        <v>0</v>
      </c>
      <c r="AF20" s="136">
        <f>'Occupancy Worksheet'!$U$36</f>
        <v>0</v>
      </c>
      <c r="AG20" s="34">
        <f>'Occupancy Worksheet'!$WN$37</f>
        <v>0</v>
      </c>
      <c r="AH20" s="34">
        <f>'Occupancy Worksheet'!$U$42</f>
        <v>0</v>
      </c>
      <c r="AI20" s="34">
        <f>'Occupancy Worksheet'!$U$43</f>
        <v>0</v>
      </c>
      <c r="AJ20" s="34">
        <f>'Occupancy Worksheet'!$U$44</f>
        <v>0</v>
      </c>
      <c r="AK20" s="34">
        <f>'Occupancy Worksheet'!$U$45</f>
        <v>0</v>
      </c>
      <c r="AL20" s="33">
        <f>'Occupancy Worksheet'!B15</f>
        <v>0</v>
      </c>
      <c r="AM20" s="32">
        <f>'Occupancy Worksheet'!B16</f>
        <v>2013</v>
      </c>
      <c r="AN20" s="33">
        <f t="shared" si="11"/>
        <v>0</v>
      </c>
      <c r="AO20" s="185">
        <f t="shared" si="5"/>
        <v>0</v>
      </c>
      <c r="AP20" s="185" t="str">
        <f>'Occupancy Worksheet'!U35</f>
        <v/>
      </c>
      <c r="AQ20" s="185" t="str">
        <f>'Occupancy Worksheet'!U38</f>
        <v/>
      </c>
      <c r="AR20" s="33">
        <f t="shared" si="12"/>
        <v>0</v>
      </c>
      <c r="AS20" s="33">
        <f t="shared" si="13"/>
        <v>0</v>
      </c>
      <c r="AT20" s="33">
        <f t="shared" si="14"/>
        <v>0</v>
      </c>
      <c r="AU20" s="143">
        <f t="shared" si="6"/>
        <v>0</v>
      </c>
      <c r="AV20" s="33">
        <f t="shared" si="15"/>
        <v>0</v>
      </c>
      <c r="AW20" s="188">
        <f t="shared" si="7"/>
        <v>0</v>
      </c>
      <c r="AX20" s="189">
        <f t="shared" si="8"/>
        <v>0</v>
      </c>
      <c r="AY20" s="112">
        <f t="shared" si="9"/>
        <v>0</v>
      </c>
      <c r="AZ20" s="114">
        <f t="shared" ca="1" si="16"/>
        <v>44329.615263888889</v>
      </c>
    </row>
    <row r="21" spans="1:52">
      <c r="A21" s="226">
        <v>20</v>
      </c>
      <c r="B21" s="31">
        <f>'Occupancy Worksheet'!$A$3</f>
        <v>0</v>
      </c>
      <c r="C21" s="31">
        <f t="shared" si="0"/>
        <v>0</v>
      </c>
      <c r="D21" s="31">
        <f>'Occupancy Worksheet'!$C$3</f>
        <v>0</v>
      </c>
      <c r="E21" s="32" t="str">
        <f t="shared" si="10"/>
        <v/>
      </c>
      <c r="F21" s="192">
        <f t="shared" si="1"/>
        <v>0</v>
      </c>
      <c r="G21" s="31">
        <f>'Occupancy Worksheet'!$A$5</f>
        <v>0</v>
      </c>
      <c r="H21" s="31">
        <f t="shared" si="2"/>
        <v>0</v>
      </c>
      <c r="I21" s="31" t="s">
        <v>142</v>
      </c>
      <c r="J21" s="31">
        <f>'Occupancy Worksheet'!$V$8</f>
        <v>0</v>
      </c>
      <c r="K21" s="31">
        <f>'Occupancy Worksheet'!$V$9</f>
        <v>0</v>
      </c>
      <c r="L21" s="31">
        <f>'Occupancy Worksheet'!$V$10</f>
        <v>0</v>
      </c>
      <c r="M21" s="31">
        <f>'Occupancy Worksheet'!$V$11</f>
        <v>0</v>
      </c>
      <c r="N21" s="31">
        <f>'Occupancy Worksheet'!$V$12</f>
        <v>0</v>
      </c>
      <c r="O21" s="34">
        <f>'Occupancy Worksheet'!$V$13</f>
        <v>0</v>
      </c>
      <c r="P21" s="34">
        <f>'Occupancy Worksheet'!$V$14</f>
        <v>0</v>
      </c>
      <c r="Q21" s="34">
        <f>'Occupancy Worksheet'!$V$15</f>
        <v>0</v>
      </c>
      <c r="R21" s="34">
        <f>'Occupancy Worksheet'!$V$17</f>
        <v>0</v>
      </c>
      <c r="S21" s="34">
        <f>'Occupancy Worksheet'!$V$18</f>
        <v>0</v>
      </c>
      <c r="T21" s="34">
        <f>'Occupancy Worksheet'!$V$19</f>
        <v>0</v>
      </c>
      <c r="U21" s="34">
        <f>'Occupancy Worksheet'!$V$20</f>
        <v>0</v>
      </c>
      <c r="V21" s="34">
        <f>'Occupancy Worksheet'!$V$21</f>
        <v>0</v>
      </c>
      <c r="W21" s="34">
        <f>'Occupancy Worksheet'!$V$24</f>
        <v>0</v>
      </c>
      <c r="X21" s="34">
        <f>'Occupancy Worksheet'!$V$25</f>
        <v>0</v>
      </c>
      <c r="Y21" s="34">
        <f>'Occupancy Worksheet'!$V$26</f>
        <v>0</v>
      </c>
      <c r="Z21" s="34">
        <f>'Occupancy Worksheet'!$V$27</f>
        <v>0</v>
      </c>
      <c r="AA21" s="126">
        <f>'Occupancy Worksheet'!$V$28</f>
        <v>0</v>
      </c>
      <c r="AB21" s="128">
        <f t="shared" si="3"/>
        <v>100</v>
      </c>
      <c r="AC21" s="124">
        <f>'Occupancy Worksheet'!V$33</f>
        <v>0</v>
      </c>
      <c r="AD21" s="128">
        <f t="shared" si="4"/>
        <v>100</v>
      </c>
      <c r="AE21" s="124">
        <f>IF(ISNUMBER('Occupancy Worksheet'!V$34), 'Occupancy Worksheet'!V$34,0)</f>
        <v>0</v>
      </c>
      <c r="AF21" s="136">
        <f>'Occupancy Worksheet'!$V$36</f>
        <v>0</v>
      </c>
      <c r="AG21" s="34">
        <f>'Occupancy Worksheet'!$XN$37</f>
        <v>0</v>
      </c>
      <c r="AH21" s="34">
        <f>'Occupancy Worksheet'!$V$42</f>
        <v>0</v>
      </c>
      <c r="AI21" s="34">
        <f>'Occupancy Worksheet'!$V$43</f>
        <v>0</v>
      </c>
      <c r="AJ21" s="34">
        <f>'Occupancy Worksheet'!$V$44</f>
        <v>0</v>
      </c>
      <c r="AK21" s="34">
        <f>'Occupancy Worksheet'!$V$45</f>
        <v>0</v>
      </c>
      <c r="AL21" s="33">
        <f>'Occupancy Worksheet'!B15</f>
        <v>0</v>
      </c>
      <c r="AM21" s="32">
        <f>'Occupancy Worksheet'!B16</f>
        <v>2013</v>
      </c>
      <c r="AN21" s="33">
        <f t="shared" si="11"/>
        <v>0</v>
      </c>
      <c r="AO21" s="185">
        <f t="shared" si="5"/>
        <v>0</v>
      </c>
      <c r="AP21" s="185" t="str">
        <f>'Occupancy Worksheet'!V35</f>
        <v/>
      </c>
      <c r="AQ21" s="185" t="str">
        <f>'Occupancy Worksheet'!V38</f>
        <v/>
      </c>
      <c r="AR21" s="33">
        <f t="shared" si="12"/>
        <v>0</v>
      </c>
      <c r="AS21" s="33">
        <f t="shared" si="13"/>
        <v>0</v>
      </c>
      <c r="AT21" s="33">
        <f t="shared" si="14"/>
        <v>0</v>
      </c>
      <c r="AU21" s="143">
        <f t="shared" si="6"/>
        <v>0</v>
      </c>
      <c r="AV21" s="33">
        <f t="shared" si="15"/>
        <v>0</v>
      </c>
      <c r="AW21" s="188">
        <f t="shared" si="7"/>
        <v>0</v>
      </c>
      <c r="AX21" s="189">
        <f t="shared" si="8"/>
        <v>0</v>
      </c>
      <c r="AY21" s="112">
        <f t="shared" si="9"/>
        <v>0</v>
      </c>
      <c r="AZ21" s="114">
        <f t="shared" ca="1" si="16"/>
        <v>44329.615263888889</v>
      </c>
    </row>
    <row r="22" spans="1:52">
      <c r="A22" s="226">
        <v>21</v>
      </c>
      <c r="B22" s="31">
        <f>'Occupancy Worksheet'!$A$3</f>
        <v>0</v>
      </c>
      <c r="C22" s="31">
        <f t="shared" si="0"/>
        <v>0</v>
      </c>
      <c r="D22" s="31">
        <f>'Occupancy Worksheet'!$C$3</f>
        <v>0</v>
      </c>
      <c r="E22" s="32" t="str">
        <f t="shared" si="10"/>
        <v/>
      </c>
      <c r="F22" s="192">
        <f t="shared" si="1"/>
        <v>0</v>
      </c>
      <c r="G22" s="31">
        <f>'Occupancy Worksheet'!$A$5</f>
        <v>0</v>
      </c>
      <c r="H22" s="31">
        <f t="shared" si="2"/>
        <v>0</v>
      </c>
      <c r="I22" s="31" t="s">
        <v>143</v>
      </c>
      <c r="J22" s="31">
        <f>'Occupancy Worksheet'!$W$8</f>
        <v>0</v>
      </c>
      <c r="K22" s="31">
        <f>'Occupancy Worksheet'!$W$9</f>
        <v>0</v>
      </c>
      <c r="L22" s="31">
        <f>'Occupancy Worksheet'!$W$10</f>
        <v>0</v>
      </c>
      <c r="M22" s="31">
        <f>'Occupancy Worksheet'!$W$11</f>
        <v>0</v>
      </c>
      <c r="N22" s="31">
        <f>'Occupancy Worksheet'!$W$12</f>
        <v>0</v>
      </c>
      <c r="O22" s="34">
        <f>'Occupancy Worksheet'!$W$13</f>
        <v>0</v>
      </c>
      <c r="P22" s="34">
        <f>'Occupancy Worksheet'!$W$14</f>
        <v>0</v>
      </c>
      <c r="Q22" s="34">
        <f>'Occupancy Worksheet'!$W$15</f>
        <v>0</v>
      </c>
      <c r="R22" s="34">
        <f>'Occupancy Worksheet'!$W$17</f>
        <v>0</v>
      </c>
      <c r="S22" s="34">
        <f>'Occupancy Worksheet'!$W$18</f>
        <v>0</v>
      </c>
      <c r="T22" s="34">
        <f>'Occupancy Worksheet'!$W$19</f>
        <v>0</v>
      </c>
      <c r="U22" s="34">
        <f>'Occupancy Worksheet'!$W$20</f>
        <v>0</v>
      </c>
      <c r="V22" s="34">
        <f>'Occupancy Worksheet'!$W$21</f>
        <v>0</v>
      </c>
      <c r="W22" s="34">
        <f>'Occupancy Worksheet'!$W$24</f>
        <v>0</v>
      </c>
      <c r="X22" s="34">
        <f>'Occupancy Worksheet'!$W$25</f>
        <v>0</v>
      </c>
      <c r="Y22" s="34">
        <f>'Occupancy Worksheet'!$W$26</f>
        <v>0</v>
      </c>
      <c r="Z22" s="34">
        <f>'Occupancy Worksheet'!$W$27</f>
        <v>0</v>
      </c>
      <c r="AA22" s="126">
        <f>'Occupancy Worksheet'!$W$28</f>
        <v>0</v>
      </c>
      <c r="AB22" s="128">
        <f t="shared" si="3"/>
        <v>100</v>
      </c>
      <c r="AC22" s="124">
        <f>'Occupancy Worksheet'!W$33</f>
        <v>0</v>
      </c>
      <c r="AD22" s="128">
        <f t="shared" si="4"/>
        <v>100</v>
      </c>
      <c r="AE22" s="124">
        <f>IF(ISNUMBER('Occupancy Worksheet'!W$34), 'Occupancy Worksheet'!W$34,0)</f>
        <v>0</v>
      </c>
      <c r="AF22" s="136">
        <f>'Occupancy Worksheet'!$W$36</f>
        <v>0</v>
      </c>
      <c r="AG22" s="34">
        <f>'Occupancy Worksheet'!$YN$37</f>
        <v>0</v>
      </c>
      <c r="AH22" s="34">
        <f>'Occupancy Worksheet'!$W$42</f>
        <v>0</v>
      </c>
      <c r="AI22" s="34">
        <f>'Occupancy Worksheet'!$W$43</f>
        <v>0</v>
      </c>
      <c r="AJ22" s="34">
        <f>'Occupancy Worksheet'!$W$44</f>
        <v>0</v>
      </c>
      <c r="AK22" s="34">
        <f>'Occupancy Worksheet'!$W$45</f>
        <v>0</v>
      </c>
      <c r="AL22" s="33">
        <f>'Occupancy Worksheet'!B15</f>
        <v>0</v>
      </c>
      <c r="AM22" s="32">
        <f>'Occupancy Worksheet'!B16</f>
        <v>2013</v>
      </c>
      <c r="AN22" s="33">
        <f t="shared" si="11"/>
        <v>0</v>
      </c>
      <c r="AO22" s="185">
        <f t="shared" si="5"/>
        <v>0</v>
      </c>
      <c r="AP22" s="185" t="str">
        <f>'Occupancy Worksheet'!W35</f>
        <v/>
      </c>
      <c r="AQ22" s="185" t="str">
        <f>'Occupancy Worksheet'!W38</f>
        <v/>
      </c>
      <c r="AR22" s="33">
        <f t="shared" si="12"/>
        <v>0</v>
      </c>
      <c r="AS22" s="33">
        <f t="shared" si="13"/>
        <v>0</v>
      </c>
      <c r="AT22" s="33">
        <f t="shared" si="14"/>
        <v>0</v>
      </c>
      <c r="AU22" s="143">
        <f t="shared" si="6"/>
        <v>0</v>
      </c>
      <c r="AV22" s="33">
        <f t="shared" si="15"/>
        <v>0</v>
      </c>
      <c r="AW22" s="188">
        <f t="shared" si="7"/>
        <v>0</v>
      </c>
      <c r="AX22" s="189">
        <f t="shared" si="8"/>
        <v>0</v>
      </c>
      <c r="AY22" s="112">
        <f t="shared" si="9"/>
        <v>0</v>
      </c>
      <c r="AZ22" s="114">
        <f t="shared" ca="1" si="16"/>
        <v>44329.615263888889</v>
      </c>
    </row>
    <row r="23" spans="1:52">
      <c r="A23" s="226">
        <v>22</v>
      </c>
      <c r="B23" s="31">
        <f>'Occupancy Worksheet'!$A$3</f>
        <v>0</v>
      </c>
      <c r="C23" s="31">
        <f t="shared" si="0"/>
        <v>0</v>
      </c>
      <c r="D23" s="31">
        <f>'Occupancy Worksheet'!$C$3</f>
        <v>0</v>
      </c>
      <c r="E23" s="32" t="str">
        <f t="shared" si="10"/>
        <v/>
      </c>
      <c r="F23" s="192">
        <f t="shared" si="1"/>
        <v>0</v>
      </c>
      <c r="G23" s="31">
        <f>'Occupancy Worksheet'!$A$5</f>
        <v>0</v>
      </c>
      <c r="H23" s="31">
        <f t="shared" si="2"/>
        <v>0</v>
      </c>
      <c r="I23" s="31" t="s">
        <v>144</v>
      </c>
      <c r="J23" s="31">
        <f>'Occupancy Worksheet'!$X$8</f>
        <v>0</v>
      </c>
      <c r="K23" s="31">
        <f>'Occupancy Worksheet'!$X$9</f>
        <v>0</v>
      </c>
      <c r="L23" s="31">
        <f>'Occupancy Worksheet'!$X$10</f>
        <v>0</v>
      </c>
      <c r="M23" s="31">
        <f>'Occupancy Worksheet'!$X$11</f>
        <v>0</v>
      </c>
      <c r="N23" s="31">
        <f>'Occupancy Worksheet'!$X$12</f>
        <v>0</v>
      </c>
      <c r="O23" s="34">
        <f>'Occupancy Worksheet'!$X$13</f>
        <v>0</v>
      </c>
      <c r="P23" s="34">
        <f>'Occupancy Worksheet'!$X$14</f>
        <v>0</v>
      </c>
      <c r="Q23" s="34">
        <f>'Occupancy Worksheet'!$X$15</f>
        <v>0</v>
      </c>
      <c r="R23" s="34">
        <f>'Occupancy Worksheet'!$X$17</f>
        <v>0</v>
      </c>
      <c r="S23" s="34">
        <f>'Occupancy Worksheet'!$X$18</f>
        <v>0</v>
      </c>
      <c r="T23" s="34">
        <f>'Occupancy Worksheet'!$X$19</f>
        <v>0</v>
      </c>
      <c r="U23" s="34">
        <f>'Occupancy Worksheet'!$X$20</f>
        <v>0</v>
      </c>
      <c r="V23" s="34">
        <f>'Occupancy Worksheet'!$X$21</f>
        <v>0</v>
      </c>
      <c r="W23" s="34">
        <f>'Occupancy Worksheet'!$X$24</f>
        <v>0</v>
      </c>
      <c r="X23" s="34">
        <f>'Occupancy Worksheet'!$X$25</f>
        <v>0</v>
      </c>
      <c r="Y23" s="34">
        <f>'Occupancy Worksheet'!$X$26</f>
        <v>0</v>
      </c>
      <c r="Z23" s="34">
        <f>'Occupancy Worksheet'!$X$27</f>
        <v>0</v>
      </c>
      <c r="AA23" s="126">
        <f>'Occupancy Worksheet'!$X$28</f>
        <v>0</v>
      </c>
      <c r="AB23" s="128">
        <f t="shared" si="3"/>
        <v>100</v>
      </c>
      <c r="AC23" s="124">
        <f>'Occupancy Worksheet'!X$33</f>
        <v>0</v>
      </c>
      <c r="AD23" s="128">
        <f t="shared" si="4"/>
        <v>100</v>
      </c>
      <c r="AE23" s="124">
        <f>IF(ISNUMBER('Occupancy Worksheet'!X$34), 'Occupancy Worksheet'!X$34,0)</f>
        <v>0</v>
      </c>
      <c r="AF23" s="136">
        <f>'Occupancy Worksheet'!$X$36</f>
        <v>0</v>
      </c>
      <c r="AG23" s="34">
        <f>'Occupancy Worksheet'!$ZN$37</f>
        <v>0</v>
      </c>
      <c r="AH23" s="34">
        <f>'Occupancy Worksheet'!$X$42</f>
        <v>0</v>
      </c>
      <c r="AI23" s="34">
        <f>'Occupancy Worksheet'!$X$43</f>
        <v>0</v>
      </c>
      <c r="AJ23" s="34">
        <f>'Occupancy Worksheet'!$X$44</f>
        <v>0</v>
      </c>
      <c r="AK23" s="34">
        <f>'Occupancy Worksheet'!$X$45</f>
        <v>0</v>
      </c>
      <c r="AL23" s="33">
        <f>'Occupancy Worksheet'!B15</f>
        <v>0</v>
      </c>
      <c r="AM23" s="32">
        <f>'Occupancy Worksheet'!B16</f>
        <v>2013</v>
      </c>
      <c r="AN23" s="33">
        <f t="shared" si="11"/>
        <v>0</v>
      </c>
      <c r="AO23" s="185">
        <f t="shared" si="5"/>
        <v>0</v>
      </c>
      <c r="AP23" s="185" t="str">
        <f>'Occupancy Worksheet'!X35</f>
        <v/>
      </c>
      <c r="AQ23" s="185" t="str">
        <f>'Occupancy Worksheet'!X38</f>
        <v/>
      </c>
      <c r="AR23" s="33">
        <f t="shared" si="12"/>
        <v>0</v>
      </c>
      <c r="AS23" s="33">
        <f t="shared" si="13"/>
        <v>0</v>
      </c>
      <c r="AT23" s="33">
        <f t="shared" si="14"/>
        <v>0</v>
      </c>
      <c r="AU23" s="143">
        <f t="shared" si="6"/>
        <v>0</v>
      </c>
      <c r="AV23" s="33">
        <f t="shared" si="15"/>
        <v>0</v>
      </c>
      <c r="AW23" s="188">
        <f t="shared" si="7"/>
        <v>0</v>
      </c>
      <c r="AX23" s="189">
        <f t="shared" si="8"/>
        <v>0</v>
      </c>
      <c r="AY23" s="112">
        <f t="shared" si="9"/>
        <v>0</v>
      </c>
      <c r="AZ23" s="114">
        <f t="shared" ca="1" si="16"/>
        <v>44329.615263888889</v>
      </c>
    </row>
    <row r="24" spans="1:52">
      <c r="A24" s="226">
        <v>23</v>
      </c>
      <c r="B24" s="31">
        <f>'Occupancy Worksheet'!$A$3</f>
        <v>0</v>
      </c>
      <c r="C24" s="31">
        <f t="shared" si="0"/>
        <v>0</v>
      </c>
      <c r="D24" s="31">
        <f>'Occupancy Worksheet'!$C$3</f>
        <v>0</v>
      </c>
      <c r="E24" s="32" t="str">
        <f t="shared" si="10"/>
        <v/>
      </c>
      <c r="F24" s="192">
        <f t="shared" si="1"/>
        <v>0</v>
      </c>
      <c r="G24" s="31">
        <f>'Occupancy Worksheet'!$A$5</f>
        <v>0</v>
      </c>
      <c r="H24" s="31">
        <f t="shared" si="2"/>
        <v>0</v>
      </c>
      <c r="I24" s="31" t="s">
        <v>145</v>
      </c>
      <c r="J24" s="31">
        <f>'Occupancy Worksheet'!$Y$8</f>
        <v>0</v>
      </c>
      <c r="K24" s="31">
        <f>'Occupancy Worksheet'!$Y$9</f>
        <v>0</v>
      </c>
      <c r="L24" s="31">
        <f>'Occupancy Worksheet'!$Y$10</f>
        <v>0</v>
      </c>
      <c r="M24" s="31">
        <f>'Occupancy Worksheet'!$Y$11</f>
        <v>0</v>
      </c>
      <c r="N24" s="31">
        <f>'Occupancy Worksheet'!$Y$12</f>
        <v>0</v>
      </c>
      <c r="O24" s="34">
        <f>'Occupancy Worksheet'!$Y$13</f>
        <v>0</v>
      </c>
      <c r="P24" s="34">
        <f>'Occupancy Worksheet'!$Y$14</f>
        <v>0</v>
      </c>
      <c r="Q24" s="34">
        <f>'Occupancy Worksheet'!$Y$15</f>
        <v>0</v>
      </c>
      <c r="R24" s="34">
        <f>'Occupancy Worksheet'!$Y$17</f>
        <v>0</v>
      </c>
      <c r="S24" s="34">
        <f>'Occupancy Worksheet'!$Y$18</f>
        <v>0</v>
      </c>
      <c r="T24" s="34">
        <f>'Occupancy Worksheet'!$Y$19</f>
        <v>0</v>
      </c>
      <c r="U24" s="34">
        <f>'Occupancy Worksheet'!$Y$20</f>
        <v>0</v>
      </c>
      <c r="V24" s="34">
        <f>'Occupancy Worksheet'!$Y$21</f>
        <v>0</v>
      </c>
      <c r="W24" s="34">
        <f>'Occupancy Worksheet'!$Y$24</f>
        <v>0</v>
      </c>
      <c r="X24" s="34">
        <f>'Occupancy Worksheet'!$Y$25</f>
        <v>0</v>
      </c>
      <c r="Y24" s="34">
        <f>'Occupancy Worksheet'!$Y$26</f>
        <v>0</v>
      </c>
      <c r="Z24" s="34">
        <f>'Occupancy Worksheet'!$Y$27</f>
        <v>0</v>
      </c>
      <c r="AA24" s="126">
        <f>'Occupancy Worksheet'!$Y$28</f>
        <v>0</v>
      </c>
      <c r="AB24" s="128">
        <f t="shared" si="3"/>
        <v>100</v>
      </c>
      <c r="AC24" s="124">
        <f>'Occupancy Worksheet'!Y$33</f>
        <v>0</v>
      </c>
      <c r="AD24" s="128">
        <f t="shared" si="4"/>
        <v>100</v>
      </c>
      <c r="AE24" s="124">
        <f>IF(ISNUMBER('Occupancy Worksheet'!Y$34), 'Occupancy Worksheet'!Y$34,0)</f>
        <v>0</v>
      </c>
      <c r="AF24" s="136">
        <f>'Occupancy Worksheet'!$Y$36</f>
        <v>0</v>
      </c>
      <c r="AG24" s="34">
        <f>'Occupancy Worksheet'!$AAN$37</f>
        <v>0</v>
      </c>
      <c r="AH24" s="34">
        <f>'Occupancy Worksheet'!$Y$42</f>
        <v>0</v>
      </c>
      <c r="AI24" s="34">
        <f>'Occupancy Worksheet'!$Y$43</f>
        <v>0</v>
      </c>
      <c r="AJ24" s="34">
        <f>'Occupancy Worksheet'!$Y$44</f>
        <v>0</v>
      </c>
      <c r="AK24" s="34">
        <f>'Occupancy Worksheet'!$Y$45</f>
        <v>0</v>
      </c>
      <c r="AL24" s="33">
        <f>'Occupancy Worksheet'!B15</f>
        <v>0</v>
      </c>
      <c r="AM24" s="32">
        <f>'Occupancy Worksheet'!B16</f>
        <v>2013</v>
      </c>
      <c r="AN24" s="33">
        <f t="shared" si="11"/>
        <v>0</v>
      </c>
      <c r="AO24" s="185">
        <f t="shared" si="5"/>
        <v>0</v>
      </c>
      <c r="AP24" s="185" t="str">
        <f>'Occupancy Worksheet'!Y35</f>
        <v/>
      </c>
      <c r="AQ24" s="185" t="str">
        <f>'Occupancy Worksheet'!Y38</f>
        <v/>
      </c>
      <c r="AR24" s="33">
        <f t="shared" si="12"/>
        <v>0</v>
      </c>
      <c r="AS24" s="33">
        <f t="shared" si="13"/>
        <v>0</v>
      </c>
      <c r="AT24" s="33">
        <f t="shared" si="14"/>
        <v>0</v>
      </c>
      <c r="AU24" s="143">
        <f t="shared" si="6"/>
        <v>0</v>
      </c>
      <c r="AV24" s="33">
        <f t="shared" si="15"/>
        <v>0</v>
      </c>
      <c r="AW24" s="188">
        <f t="shared" si="7"/>
        <v>0</v>
      </c>
      <c r="AX24" s="189">
        <f t="shared" si="8"/>
        <v>0</v>
      </c>
      <c r="AY24" s="112">
        <f t="shared" si="9"/>
        <v>0</v>
      </c>
      <c r="AZ24" s="114">
        <f t="shared" ca="1" si="16"/>
        <v>44329.615263888889</v>
      </c>
    </row>
    <row r="25" spans="1:52">
      <c r="A25" s="226">
        <v>24</v>
      </c>
      <c r="B25" s="31">
        <f>'Occupancy Worksheet'!$A$3</f>
        <v>0</v>
      </c>
      <c r="C25" s="31">
        <f t="shared" si="0"/>
        <v>0</v>
      </c>
      <c r="D25" s="31">
        <f>'Occupancy Worksheet'!$C$3</f>
        <v>0</v>
      </c>
      <c r="E25" s="32" t="str">
        <f t="shared" si="10"/>
        <v/>
      </c>
      <c r="F25" s="192">
        <f t="shared" si="1"/>
        <v>0</v>
      </c>
      <c r="G25" s="31">
        <f>'Occupancy Worksheet'!$A$5</f>
        <v>0</v>
      </c>
      <c r="H25" s="31">
        <f t="shared" si="2"/>
        <v>0</v>
      </c>
      <c r="I25" s="31" t="s">
        <v>146</v>
      </c>
      <c r="J25" s="31">
        <f>'Occupancy Worksheet'!$Z$8</f>
        <v>0</v>
      </c>
      <c r="K25" s="31">
        <f>'Occupancy Worksheet'!$Z$9</f>
        <v>0</v>
      </c>
      <c r="L25" s="31">
        <f>'Occupancy Worksheet'!$Z$10</f>
        <v>0</v>
      </c>
      <c r="M25" s="31">
        <f>'Occupancy Worksheet'!$Z$11</f>
        <v>0</v>
      </c>
      <c r="N25" s="31">
        <f>'Occupancy Worksheet'!$Z$12</f>
        <v>0</v>
      </c>
      <c r="O25" s="34">
        <f>'Occupancy Worksheet'!$Z$13</f>
        <v>0</v>
      </c>
      <c r="P25" s="34">
        <f>'Occupancy Worksheet'!$Z$14</f>
        <v>0</v>
      </c>
      <c r="Q25" s="34">
        <f>'Occupancy Worksheet'!$Z$15</f>
        <v>0</v>
      </c>
      <c r="R25" s="34">
        <f>'Occupancy Worksheet'!$Z$17</f>
        <v>0</v>
      </c>
      <c r="S25" s="34">
        <f>'Occupancy Worksheet'!$Z$18</f>
        <v>0</v>
      </c>
      <c r="T25" s="34">
        <f>'Occupancy Worksheet'!$Z$19</f>
        <v>0</v>
      </c>
      <c r="U25" s="34">
        <f>'Occupancy Worksheet'!$Z$20</f>
        <v>0</v>
      </c>
      <c r="V25" s="34">
        <f>'Occupancy Worksheet'!$Z$21</f>
        <v>0</v>
      </c>
      <c r="W25" s="34">
        <f>'Occupancy Worksheet'!$Z$24</f>
        <v>0</v>
      </c>
      <c r="X25" s="34">
        <f>'Occupancy Worksheet'!$Z$25</f>
        <v>0</v>
      </c>
      <c r="Y25" s="34">
        <f>'Occupancy Worksheet'!$Z$26</f>
        <v>0</v>
      </c>
      <c r="Z25" s="34">
        <f>'Occupancy Worksheet'!$Z$27</f>
        <v>0</v>
      </c>
      <c r="AA25" s="126">
        <f>'Occupancy Worksheet'!$Z$28</f>
        <v>0</v>
      </c>
      <c r="AB25" s="128">
        <f t="shared" si="3"/>
        <v>100</v>
      </c>
      <c r="AC25" s="124">
        <f>'Occupancy Worksheet'!Z$33</f>
        <v>0</v>
      </c>
      <c r="AD25" s="128">
        <f t="shared" si="4"/>
        <v>100</v>
      </c>
      <c r="AE25" s="124">
        <f>IF(ISNUMBER('Occupancy Worksheet'!Z$34), 'Occupancy Worksheet'!Z$34,0)</f>
        <v>0</v>
      </c>
      <c r="AF25" s="136">
        <f>'Occupancy Worksheet'!$Z$36</f>
        <v>0</v>
      </c>
      <c r="AG25" s="34">
        <f>'Occupancy Worksheet'!$ABN$37</f>
        <v>0</v>
      </c>
      <c r="AH25" s="34">
        <f>'Occupancy Worksheet'!$Z$42</f>
        <v>0</v>
      </c>
      <c r="AI25" s="34">
        <f>'Occupancy Worksheet'!$Z$43</f>
        <v>0</v>
      </c>
      <c r="AJ25" s="34">
        <f>'Occupancy Worksheet'!$Z$44</f>
        <v>0</v>
      </c>
      <c r="AK25" s="34">
        <f>'Occupancy Worksheet'!$Z$45</f>
        <v>0</v>
      </c>
      <c r="AL25" s="33">
        <f>'Occupancy Worksheet'!B15</f>
        <v>0</v>
      </c>
      <c r="AM25" s="32">
        <f>'Occupancy Worksheet'!B16</f>
        <v>2013</v>
      </c>
      <c r="AN25" s="33">
        <f t="shared" si="11"/>
        <v>0</v>
      </c>
      <c r="AO25" s="185">
        <f t="shared" si="5"/>
        <v>0</v>
      </c>
      <c r="AP25" s="185" t="str">
        <f>'Occupancy Worksheet'!Z35</f>
        <v/>
      </c>
      <c r="AQ25" s="185" t="str">
        <f>'Occupancy Worksheet'!Z38</f>
        <v/>
      </c>
      <c r="AR25" s="33">
        <f t="shared" si="12"/>
        <v>0</v>
      </c>
      <c r="AS25" s="33">
        <f t="shared" si="13"/>
        <v>0</v>
      </c>
      <c r="AT25" s="33">
        <f t="shared" si="14"/>
        <v>0</v>
      </c>
      <c r="AU25" s="143">
        <f t="shared" si="6"/>
        <v>0</v>
      </c>
      <c r="AV25" s="33">
        <f t="shared" si="15"/>
        <v>0</v>
      </c>
      <c r="AW25" s="188">
        <f t="shared" si="7"/>
        <v>0</v>
      </c>
      <c r="AX25" s="189">
        <f t="shared" si="8"/>
        <v>0</v>
      </c>
      <c r="AY25" s="112">
        <f t="shared" si="9"/>
        <v>0</v>
      </c>
      <c r="AZ25" s="114">
        <f t="shared" ca="1" si="16"/>
        <v>44329.615263888889</v>
      </c>
    </row>
    <row r="26" spans="1:52">
      <c r="A26" s="226">
        <v>25</v>
      </c>
      <c r="B26" s="31">
        <f>'Occupancy Worksheet'!$A$3</f>
        <v>0</v>
      </c>
      <c r="C26" s="31">
        <f t="shared" si="0"/>
        <v>0</v>
      </c>
      <c r="D26" s="31">
        <f>'Occupancy Worksheet'!$C$3</f>
        <v>0</v>
      </c>
      <c r="E26" s="32" t="str">
        <f t="shared" si="10"/>
        <v/>
      </c>
      <c r="F26" s="192">
        <f t="shared" si="1"/>
        <v>0</v>
      </c>
      <c r="G26" s="31">
        <f>'Occupancy Worksheet'!$A$5</f>
        <v>0</v>
      </c>
      <c r="H26" s="31">
        <f t="shared" si="2"/>
        <v>0</v>
      </c>
      <c r="I26" s="31" t="s">
        <v>147</v>
      </c>
      <c r="J26" s="31">
        <f>'Occupancy Worksheet'!$AA$8</f>
        <v>0</v>
      </c>
      <c r="K26" s="31">
        <f>'Occupancy Worksheet'!$AA$9</f>
        <v>0</v>
      </c>
      <c r="L26" s="31">
        <f>'Occupancy Worksheet'!$AA$10</f>
        <v>0</v>
      </c>
      <c r="M26" s="31">
        <f>'Occupancy Worksheet'!$AA$11</f>
        <v>0</v>
      </c>
      <c r="N26" s="31">
        <f>'Occupancy Worksheet'!$AA$12</f>
        <v>0</v>
      </c>
      <c r="O26" s="34">
        <f>'Occupancy Worksheet'!$AA$13</f>
        <v>0</v>
      </c>
      <c r="P26" s="34">
        <f>'Occupancy Worksheet'!$AA$14</f>
        <v>0</v>
      </c>
      <c r="Q26" s="34">
        <f>'Occupancy Worksheet'!$AA$15</f>
        <v>0</v>
      </c>
      <c r="R26" s="34">
        <f>'Occupancy Worksheet'!$AA$17</f>
        <v>0</v>
      </c>
      <c r="S26" s="34">
        <f>'Occupancy Worksheet'!$AA$18</f>
        <v>0</v>
      </c>
      <c r="T26" s="34">
        <f>'Occupancy Worksheet'!$AA$19</f>
        <v>0</v>
      </c>
      <c r="U26" s="34">
        <f>'Occupancy Worksheet'!$AA$20</f>
        <v>0</v>
      </c>
      <c r="V26" s="34">
        <f>'Occupancy Worksheet'!$AA$21</f>
        <v>0</v>
      </c>
      <c r="W26" s="34">
        <f>'Occupancy Worksheet'!$AA$24</f>
        <v>0</v>
      </c>
      <c r="X26" s="34">
        <f>'Occupancy Worksheet'!$AA$25</f>
        <v>0</v>
      </c>
      <c r="Y26" s="34">
        <f>'Occupancy Worksheet'!$AA$26</f>
        <v>0</v>
      </c>
      <c r="Z26" s="34">
        <f>'Occupancy Worksheet'!$AA$27</f>
        <v>0</v>
      </c>
      <c r="AA26" s="126">
        <f>'Occupancy Worksheet'!$AA$28</f>
        <v>0</v>
      </c>
      <c r="AB26" s="128">
        <f t="shared" si="3"/>
        <v>100</v>
      </c>
      <c r="AC26" s="124">
        <f>'Occupancy Worksheet'!AA$33</f>
        <v>0</v>
      </c>
      <c r="AD26" s="128">
        <f t="shared" si="4"/>
        <v>100</v>
      </c>
      <c r="AE26" s="124">
        <f>IF(ISNUMBER('Occupancy Worksheet'!AA$34), 'Occupancy Worksheet'!AA$34,0)</f>
        <v>0</v>
      </c>
      <c r="AF26" s="136">
        <f>'Occupancy Worksheet'!$AA$36</f>
        <v>0</v>
      </c>
      <c r="AG26" s="34">
        <f>'Occupancy Worksheet'!$ACN$37</f>
        <v>0</v>
      </c>
      <c r="AH26" s="34">
        <f>'Occupancy Worksheet'!$AA$42</f>
        <v>0</v>
      </c>
      <c r="AI26" s="34">
        <f>'Occupancy Worksheet'!$AA$43</f>
        <v>0</v>
      </c>
      <c r="AJ26" s="34">
        <f>'Occupancy Worksheet'!$AA$44</f>
        <v>0</v>
      </c>
      <c r="AK26" s="34">
        <f>'Occupancy Worksheet'!$AA$45</f>
        <v>0</v>
      </c>
      <c r="AL26" s="33">
        <f>'Occupancy Worksheet'!B15</f>
        <v>0</v>
      </c>
      <c r="AM26" s="32">
        <f>'Occupancy Worksheet'!B16</f>
        <v>2013</v>
      </c>
      <c r="AN26" s="33">
        <f t="shared" si="11"/>
        <v>0</v>
      </c>
      <c r="AO26" s="185">
        <f t="shared" si="5"/>
        <v>0</v>
      </c>
      <c r="AP26" s="185" t="str">
        <f>'Occupancy Worksheet'!AA35</f>
        <v/>
      </c>
      <c r="AQ26" s="185" t="str">
        <f>'Occupancy Worksheet'!AA38</f>
        <v/>
      </c>
      <c r="AR26" s="33">
        <f t="shared" si="12"/>
        <v>0</v>
      </c>
      <c r="AS26" s="33">
        <f t="shared" si="13"/>
        <v>0</v>
      </c>
      <c r="AT26" s="33">
        <f t="shared" si="14"/>
        <v>0</v>
      </c>
      <c r="AU26" s="143">
        <f t="shared" si="6"/>
        <v>0</v>
      </c>
      <c r="AV26" s="33">
        <f t="shared" si="15"/>
        <v>0</v>
      </c>
      <c r="AW26" s="188">
        <f t="shared" si="7"/>
        <v>0</v>
      </c>
      <c r="AX26" s="189">
        <f t="shared" si="8"/>
        <v>0</v>
      </c>
      <c r="AY26" s="112">
        <f t="shared" si="9"/>
        <v>0</v>
      </c>
      <c r="AZ26" s="114">
        <f t="shared" ca="1" si="16"/>
        <v>44329.615263888889</v>
      </c>
    </row>
    <row r="27" spans="1:52">
      <c r="A27" s="226">
        <v>26</v>
      </c>
      <c r="B27" s="31">
        <f>'Occupancy Worksheet'!$A$3</f>
        <v>0</v>
      </c>
      <c r="C27" s="31">
        <f t="shared" si="0"/>
        <v>0</v>
      </c>
      <c r="D27" s="31">
        <f>'Occupancy Worksheet'!$C$3</f>
        <v>0</v>
      </c>
      <c r="E27" s="32" t="str">
        <f t="shared" si="10"/>
        <v/>
      </c>
      <c r="F27" s="192">
        <f t="shared" si="1"/>
        <v>0</v>
      </c>
      <c r="G27" s="31">
        <f>'Occupancy Worksheet'!$A$5</f>
        <v>0</v>
      </c>
      <c r="H27" s="31">
        <f t="shared" si="2"/>
        <v>0</v>
      </c>
      <c r="I27" s="31" t="s">
        <v>148</v>
      </c>
      <c r="J27" s="31">
        <f>'Occupancy Worksheet'!$AB$8</f>
        <v>0</v>
      </c>
      <c r="K27" s="31">
        <f>'Occupancy Worksheet'!$AB$9</f>
        <v>0</v>
      </c>
      <c r="L27" s="31">
        <f>'Occupancy Worksheet'!$AB$10</f>
        <v>0</v>
      </c>
      <c r="M27" s="31">
        <f>'Occupancy Worksheet'!$AB$11</f>
        <v>0</v>
      </c>
      <c r="N27" s="31">
        <f>'Occupancy Worksheet'!$AB$12</f>
        <v>0</v>
      </c>
      <c r="O27" s="34">
        <f>'Occupancy Worksheet'!$AB$13</f>
        <v>0</v>
      </c>
      <c r="P27" s="34">
        <f>'Occupancy Worksheet'!$AB$14</f>
        <v>0</v>
      </c>
      <c r="Q27" s="34">
        <f>'Occupancy Worksheet'!$AB$15</f>
        <v>0</v>
      </c>
      <c r="R27" s="34">
        <f>'Occupancy Worksheet'!$AB$17</f>
        <v>0</v>
      </c>
      <c r="S27" s="34">
        <f>'Occupancy Worksheet'!$AB$18</f>
        <v>0</v>
      </c>
      <c r="T27" s="34">
        <f>'Occupancy Worksheet'!$AB$19</f>
        <v>0</v>
      </c>
      <c r="U27" s="34">
        <f>'Occupancy Worksheet'!$AB$20</f>
        <v>0</v>
      </c>
      <c r="V27" s="34">
        <f>'Occupancy Worksheet'!$AB$21</f>
        <v>0</v>
      </c>
      <c r="W27" s="34">
        <f>'Occupancy Worksheet'!$AB$24</f>
        <v>0</v>
      </c>
      <c r="X27" s="34">
        <f>'Occupancy Worksheet'!$AB$25</f>
        <v>0</v>
      </c>
      <c r="Y27" s="34">
        <f>'Occupancy Worksheet'!$AB$26</f>
        <v>0</v>
      </c>
      <c r="Z27" s="34">
        <f>'Occupancy Worksheet'!$AB$27</f>
        <v>0</v>
      </c>
      <c r="AA27" s="126">
        <f>'Occupancy Worksheet'!$AB$28</f>
        <v>0</v>
      </c>
      <c r="AB27" s="128">
        <f t="shared" si="3"/>
        <v>100</v>
      </c>
      <c r="AC27" s="124">
        <f>'Occupancy Worksheet'!AB$33</f>
        <v>0</v>
      </c>
      <c r="AD27" s="128">
        <f t="shared" si="4"/>
        <v>100</v>
      </c>
      <c r="AE27" s="124">
        <f>IF(ISNUMBER('Occupancy Worksheet'!AB$34), 'Occupancy Worksheet'!AB$34,0)</f>
        <v>0</v>
      </c>
      <c r="AF27" s="136">
        <f>'Occupancy Worksheet'!$AB$36</f>
        <v>0</v>
      </c>
      <c r="AG27" s="34">
        <f>'Occupancy Worksheet'!$ADN$37</f>
        <v>0</v>
      </c>
      <c r="AH27" s="34">
        <f>'Occupancy Worksheet'!$AB$42</f>
        <v>0</v>
      </c>
      <c r="AI27" s="34">
        <f>'Occupancy Worksheet'!$AB$43</f>
        <v>0</v>
      </c>
      <c r="AJ27" s="34">
        <f>'Occupancy Worksheet'!$AB$44</f>
        <v>0</v>
      </c>
      <c r="AK27" s="34">
        <f>'Occupancy Worksheet'!$AB$45</f>
        <v>0</v>
      </c>
      <c r="AL27" s="33">
        <f>'Occupancy Worksheet'!B15</f>
        <v>0</v>
      </c>
      <c r="AM27" s="32">
        <f>'Occupancy Worksheet'!B16</f>
        <v>2013</v>
      </c>
      <c r="AN27" s="33">
        <f t="shared" si="11"/>
        <v>0</v>
      </c>
      <c r="AO27" s="185">
        <f t="shared" si="5"/>
        <v>0</v>
      </c>
      <c r="AP27" s="185" t="str">
        <f>'Occupancy Worksheet'!AB35</f>
        <v/>
      </c>
      <c r="AQ27" s="185" t="str">
        <f>'Occupancy Worksheet'!AB38</f>
        <v/>
      </c>
      <c r="AR27" s="33">
        <f t="shared" si="12"/>
        <v>0</v>
      </c>
      <c r="AS27" s="33">
        <f t="shared" si="13"/>
        <v>0</v>
      </c>
      <c r="AT27" s="33">
        <f t="shared" si="14"/>
        <v>0</v>
      </c>
      <c r="AU27" s="143">
        <f t="shared" si="6"/>
        <v>0</v>
      </c>
      <c r="AV27" s="33">
        <f t="shared" si="15"/>
        <v>0</v>
      </c>
      <c r="AW27" s="188">
        <f t="shared" si="7"/>
        <v>0</v>
      </c>
      <c r="AX27" s="189">
        <f t="shared" si="8"/>
        <v>0</v>
      </c>
      <c r="AY27" s="112">
        <f t="shared" si="9"/>
        <v>0</v>
      </c>
      <c r="AZ27" s="114">
        <f t="shared" ca="1" si="16"/>
        <v>44329.615263888889</v>
      </c>
    </row>
    <row r="28" spans="1:52">
      <c r="A28" s="226">
        <v>27</v>
      </c>
      <c r="B28" s="31">
        <f>'Occupancy Worksheet'!$A$3</f>
        <v>0</v>
      </c>
      <c r="C28" s="31">
        <f t="shared" si="0"/>
        <v>0</v>
      </c>
      <c r="D28" s="31">
        <f>'Occupancy Worksheet'!$C$3</f>
        <v>0</v>
      </c>
      <c r="E28" s="32" t="str">
        <f t="shared" si="10"/>
        <v/>
      </c>
      <c r="F28" s="192">
        <f t="shared" si="1"/>
        <v>0</v>
      </c>
      <c r="G28" s="31">
        <f>'Occupancy Worksheet'!$A$5</f>
        <v>0</v>
      </c>
      <c r="H28" s="31">
        <f t="shared" si="2"/>
        <v>0</v>
      </c>
      <c r="I28" s="31" t="s">
        <v>149</v>
      </c>
      <c r="J28" s="31">
        <f>'Occupancy Worksheet'!$AC$8</f>
        <v>0</v>
      </c>
      <c r="K28" s="31">
        <f>'Occupancy Worksheet'!$AC$9</f>
        <v>0</v>
      </c>
      <c r="L28" s="31">
        <f>'Occupancy Worksheet'!$AC$10</f>
        <v>0</v>
      </c>
      <c r="M28" s="31">
        <f>'Occupancy Worksheet'!$AC$11</f>
        <v>0</v>
      </c>
      <c r="N28" s="31">
        <f>'Occupancy Worksheet'!$AC$12</f>
        <v>0</v>
      </c>
      <c r="O28" s="34">
        <f>'Occupancy Worksheet'!$AC$13</f>
        <v>0</v>
      </c>
      <c r="P28" s="34">
        <f>'Occupancy Worksheet'!$AC$14</f>
        <v>0</v>
      </c>
      <c r="Q28" s="34">
        <f>'Occupancy Worksheet'!$AC$15</f>
        <v>0</v>
      </c>
      <c r="R28" s="34">
        <f>'Occupancy Worksheet'!$AC$17</f>
        <v>0</v>
      </c>
      <c r="S28" s="34">
        <f>'Occupancy Worksheet'!$AC$18</f>
        <v>0</v>
      </c>
      <c r="T28" s="34">
        <f>'Occupancy Worksheet'!$AC$19</f>
        <v>0</v>
      </c>
      <c r="U28" s="34">
        <f>'Occupancy Worksheet'!$AC$20</f>
        <v>0</v>
      </c>
      <c r="V28" s="34">
        <f>'Occupancy Worksheet'!$AC$21</f>
        <v>0</v>
      </c>
      <c r="W28" s="34">
        <f>'Occupancy Worksheet'!$AC$24</f>
        <v>0</v>
      </c>
      <c r="X28" s="34">
        <f>'Occupancy Worksheet'!$AC$25</f>
        <v>0</v>
      </c>
      <c r="Y28" s="34">
        <f>'Occupancy Worksheet'!$AC$26</f>
        <v>0</v>
      </c>
      <c r="Z28" s="34">
        <f>'Occupancy Worksheet'!$AC$27</f>
        <v>0</v>
      </c>
      <c r="AA28" s="126">
        <f>'Occupancy Worksheet'!$AC$28</f>
        <v>0</v>
      </c>
      <c r="AB28" s="128">
        <f t="shared" si="3"/>
        <v>100</v>
      </c>
      <c r="AC28" s="124">
        <f>'Occupancy Worksheet'!AC$33</f>
        <v>0</v>
      </c>
      <c r="AD28" s="128">
        <f t="shared" si="4"/>
        <v>100</v>
      </c>
      <c r="AE28" s="124">
        <f>IF(ISNUMBER('Occupancy Worksheet'!AC$34), 'Occupancy Worksheet'!AC$34,0)</f>
        <v>0</v>
      </c>
      <c r="AF28" s="136">
        <f>'Occupancy Worksheet'!$AC$36</f>
        <v>0</v>
      </c>
      <c r="AG28" s="34">
        <f>'Occupancy Worksheet'!$AEN$37</f>
        <v>0</v>
      </c>
      <c r="AH28" s="34">
        <f>'Occupancy Worksheet'!$AC$42</f>
        <v>0</v>
      </c>
      <c r="AI28" s="34">
        <f>'Occupancy Worksheet'!$AC$43</f>
        <v>0</v>
      </c>
      <c r="AJ28" s="34">
        <f>'Occupancy Worksheet'!$AC$44</f>
        <v>0</v>
      </c>
      <c r="AK28" s="34">
        <f>'Occupancy Worksheet'!$AC$45</f>
        <v>0</v>
      </c>
      <c r="AL28" s="33">
        <f>'Occupancy Worksheet'!B15</f>
        <v>0</v>
      </c>
      <c r="AM28" s="32">
        <f>'Occupancy Worksheet'!B16</f>
        <v>2013</v>
      </c>
      <c r="AN28" s="33">
        <f t="shared" si="11"/>
        <v>0</v>
      </c>
      <c r="AO28" s="185">
        <f t="shared" si="5"/>
        <v>0</v>
      </c>
      <c r="AP28" s="185" t="str">
        <f>'Occupancy Worksheet'!AC35</f>
        <v/>
      </c>
      <c r="AQ28" s="185" t="str">
        <f>'Occupancy Worksheet'!AC38</f>
        <v/>
      </c>
      <c r="AR28" s="33">
        <f t="shared" si="12"/>
        <v>0</v>
      </c>
      <c r="AS28" s="33">
        <f t="shared" si="13"/>
        <v>0</v>
      </c>
      <c r="AT28" s="33">
        <f t="shared" si="14"/>
        <v>0</v>
      </c>
      <c r="AU28" s="143">
        <f t="shared" si="6"/>
        <v>0</v>
      </c>
      <c r="AV28" s="33">
        <f t="shared" si="15"/>
        <v>0</v>
      </c>
      <c r="AW28" s="188">
        <f t="shared" si="7"/>
        <v>0</v>
      </c>
      <c r="AX28" s="189">
        <f t="shared" si="8"/>
        <v>0</v>
      </c>
      <c r="AY28" s="112">
        <f t="shared" si="9"/>
        <v>0</v>
      </c>
      <c r="AZ28" s="114">
        <f t="shared" ca="1" si="16"/>
        <v>44329.615263888889</v>
      </c>
    </row>
    <row r="29" spans="1:52">
      <c r="A29" s="226">
        <v>28</v>
      </c>
      <c r="B29" s="31">
        <f>'Occupancy Worksheet'!$A$3</f>
        <v>0</v>
      </c>
      <c r="C29" s="31">
        <f t="shared" si="0"/>
        <v>0</v>
      </c>
      <c r="D29" s="31">
        <f>'Occupancy Worksheet'!$C$3</f>
        <v>0</v>
      </c>
      <c r="E29" s="32" t="str">
        <f t="shared" si="10"/>
        <v/>
      </c>
      <c r="F29" s="192">
        <f t="shared" si="1"/>
        <v>0</v>
      </c>
      <c r="G29" s="31">
        <f>'Occupancy Worksheet'!$A$5</f>
        <v>0</v>
      </c>
      <c r="H29" s="31">
        <f t="shared" si="2"/>
        <v>0</v>
      </c>
      <c r="I29" s="31" t="s">
        <v>150</v>
      </c>
      <c r="J29" s="31">
        <f>'Occupancy Worksheet'!$AD$8</f>
        <v>0</v>
      </c>
      <c r="K29" s="31">
        <f>'Occupancy Worksheet'!$AD$9</f>
        <v>0</v>
      </c>
      <c r="L29" s="31">
        <f>'Occupancy Worksheet'!$AD$10</f>
        <v>0</v>
      </c>
      <c r="M29" s="31">
        <f>'Occupancy Worksheet'!$AD$11</f>
        <v>0</v>
      </c>
      <c r="N29" s="31">
        <f>'Occupancy Worksheet'!$AD$12</f>
        <v>0</v>
      </c>
      <c r="O29" s="34">
        <f>'Occupancy Worksheet'!$AD$13</f>
        <v>0</v>
      </c>
      <c r="P29" s="34">
        <f>'Occupancy Worksheet'!$AD$14</f>
        <v>0</v>
      </c>
      <c r="Q29" s="34">
        <f>'Occupancy Worksheet'!$AD$15</f>
        <v>0</v>
      </c>
      <c r="R29" s="34">
        <f>'Occupancy Worksheet'!$AD$17</f>
        <v>0</v>
      </c>
      <c r="S29" s="34">
        <f>'Occupancy Worksheet'!$AD$18</f>
        <v>0</v>
      </c>
      <c r="T29" s="34">
        <f>'Occupancy Worksheet'!$AD$19</f>
        <v>0</v>
      </c>
      <c r="U29" s="34">
        <f>'Occupancy Worksheet'!$AD$20</f>
        <v>0</v>
      </c>
      <c r="V29" s="34">
        <f>'Occupancy Worksheet'!$AD$21</f>
        <v>0</v>
      </c>
      <c r="W29" s="34">
        <f>'Occupancy Worksheet'!$AD$24</f>
        <v>0</v>
      </c>
      <c r="X29" s="34">
        <f>'Occupancy Worksheet'!$AD$25</f>
        <v>0</v>
      </c>
      <c r="Y29" s="34">
        <f>'Occupancy Worksheet'!$AD$26</f>
        <v>0</v>
      </c>
      <c r="Z29" s="34">
        <f>'Occupancy Worksheet'!$AD$27</f>
        <v>0</v>
      </c>
      <c r="AA29" s="126">
        <f>'Occupancy Worksheet'!$AD$28</f>
        <v>0</v>
      </c>
      <c r="AB29" s="128">
        <f t="shared" si="3"/>
        <v>100</v>
      </c>
      <c r="AC29" s="124">
        <f>'Occupancy Worksheet'!AD$33</f>
        <v>0</v>
      </c>
      <c r="AD29" s="128">
        <f t="shared" si="4"/>
        <v>100</v>
      </c>
      <c r="AE29" s="124">
        <f>IF(ISNUMBER('Occupancy Worksheet'!AD$34), 'Occupancy Worksheet'!AD$34,0)</f>
        <v>0</v>
      </c>
      <c r="AF29" s="136">
        <f>'Occupancy Worksheet'!$AD$36</f>
        <v>0</v>
      </c>
      <c r="AG29" s="34">
        <f>'Occupancy Worksheet'!$AFN$37</f>
        <v>0</v>
      </c>
      <c r="AH29" s="34">
        <f>'Occupancy Worksheet'!$AD$42</f>
        <v>0</v>
      </c>
      <c r="AI29" s="34">
        <f>'Occupancy Worksheet'!$AD$43</f>
        <v>0</v>
      </c>
      <c r="AJ29" s="34">
        <f>'Occupancy Worksheet'!$AD$44</f>
        <v>0</v>
      </c>
      <c r="AK29" s="34">
        <f>'Occupancy Worksheet'!$AD$45</f>
        <v>0</v>
      </c>
      <c r="AL29" s="33">
        <f>'Occupancy Worksheet'!B15</f>
        <v>0</v>
      </c>
      <c r="AM29" s="32">
        <f>'Occupancy Worksheet'!B16</f>
        <v>2013</v>
      </c>
      <c r="AN29" s="33">
        <f t="shared" si="11"/>
        <v>0</v>
      </c>
      <c r="AO29" s="185">
        <f t="shared" si="5"/>
        <v>0</v>
      </c>
      <c r="AP29" s="185" t="str">
        <f>'Occupancy Worksheet'!AD35</f>
        <v/>
      </c>
      <c r="AQ29" s="185" t="str">
        <f>'Occupancy Worksheet'!AD38</f>
        <v/>
      </c>
      <c r="AR29" s="33">
        <f t="shared" si="12"/>
        <v>0</v>
      </c>
      <c r="AS29" s="33">
        <f t="shared" si="13"/>
        <v>0</v>
      </c>
      <c r="AT29" s="33">
        <f t="shared" si="14"/>
        <v>0</v>
      </c>
      <c r="AU29" s="143">
        <f t="shared" si="6"/>
        <v>0</v>
      </c>
      <c r="AV29" s="33">
        <f t="shared" si="15"/>
        <v>0</v>
      </c>
      <c r="AW29" s="188">
        <f t="shared" si="7"/>
        <v>0</v>
      </c>
      <c r="AX29" s="189">
        <f t="shared" si="8"/>
        <v>0</v>
      </c>
      <c r="AY29" s="112">
        <f t="shared" si="9"/>
        <v>0</v>
      </c>
      <c r="AZ29" s="114">
        <f t="shared" ca="1" si="16"/>
        <v>44329.615263888889</v>
      </c>
    </row>
    <row r="30" spans="1:52">
      <c r="A30" s="226">
        <v>29</v>
      </c>
      <c r="B30" s="31">
        <f>'Occupancy Worksheet'!$A$3</f>
        <v>0</v>
      </c>
      <c r="C30" s="31">
        <f t="shared" si="0"/>
        <v>0</v>
      </c>
      <c r="D30" s="31">
        <f>'Occupancy Worksheet'!$C$3</f>
        <v>0</v>
      </c>
      <c r="E30" s="32" t="str">
        <f t="shared" si="10"/>
        <v/>
      </c>
      <c r="F30" s="192">
        <f t="shared" si="1"/>
        <v>0</v>
      </c>
      <c r="G30" s="31">
        <f>'Occupancy Worksheet'!$A$5</f>
        <v>0</v>
      </c>
      <c r="H30" s="31">
        <f t="shared" si="2"/>
        <v>0</v>
      </c>
      <c r="I30" s="31" t="s">
        <v>151</v>
      </c>
      <c r="J30" s="31">
        <f>'Occupancy Worksheet'!$AE$8</f>
        <v>0</v>
      </c>
      <c r="K30" s="31">
        <f>'Occupancy Worksheet'!$AE$9</f>
        <v>0</v>
      </c>
      <c r="L30" s="31">
        <f>'Occupancy Worksheet'!$AE$10</f>
        <v>0</v>
      </c>
      <c r="M30" s="31">
        <f>'Occupancy Worksheet'!$AE$11</f>
        <v>0</v>
      </c>
      <c r="N30" s="31">
        <f>'Occupancy Worksheet'!$AE$12</f>
        <v>0</v>
      </c>
      <c r="O30" s="34">
        <f>'Occupancy Worksheet'!$AE$13</f>
        <v>0</v>
      </c>
      <c r="P30" s="34">
        <f>'Occupancy Worksheet'!$AE$14</f>
        <v>0</v>
      </c>
      <c r="Q30" s="34">
        <f>'Occupancy Worksheet'!$AE$15</f>
        <v>0</v>
      </c>
      <c r="R30" s="34">
        <f>'Occupancy Worksheet'!$AE$17</f>
        <v>0</v>
      </c>
      <c r="S30" s="34">
        <f>'Occupancy Worksheet'!$AE$18</f>
        <v>0</v>
      </c>
      <c r="T30" s="34">
        <f>'Occupancy Worksheet'!$AE$19</f>
        <v>0</v>
      </c>
      <c r="U30" s="34">
        <f>'Occupancy Worksheet'!$AE$20</f>
        <v>0</v>
      </c>
      <c r="V30" s="34">
        <f>'Occupancy Worksheet'!$AE$21</f>
        <v>0</v>
      </c>
      <c r="W30" s="34">
        <f>'Occupancy Worksheet'!$AE$24</f>
        <v>0</v>
      </c>
      <c r="X30" s="34">
        <f>'Occupancy Worksheet'!$AE$25</f>
        <v>0</v>
      </c>
      <c r="Y30" s="34">
        <f>'Occupancy Worksheet'!$AE$26</f>
        <v>0</v>
      </c>
      <c r="Z30" s="34">
        <f>'Occupancy Worksheet'!$AE$27</f>
        <v>0</v>
      </c>
      <c r="AA30" s="126">
        <f>'Occupancy Worksheet'!$AE$28</f>
        <v>0</v>
      </c>
      <c r="AB30" s="128">
        <f t="shared" si="3"/>
        <v>100</v>
      </c>
      <c r="AC30" s="124">
        <f>'Occupancy Worksheet'!AE$33</f>
        <v>0</v>
      </c>
      <c r="AD30" s="128">
        <f t="shared" si="4"/>
        <v>100</v>
      </c>
      <c r="AE30" s="124">
        <f>IF(ISNUMBER('Occupancy Worksheet'!AE$34), 'Occupancy Worksheet'!AE$34,0)</f>
        <v>0</v>
      </c>
      <c r="AF30" s="136">
        <f>'Occupancy Worksheet'!$AE$36</f>
        <v>0</v>
      </c>
      <c r="AG30" s="34">
        <f>'Occupancy Worksheet'!$AGN$37</f>
        <v>0</v>
      </c>
      <c r="AH30" s="34">
        <f>'Occupancy Worksheet'!$AE$42</f>
        <v>0</v>
      </c>
      <c r="AI30" s="34">
        <f>'Occupancy Worksheet'!$AE$43</f>
        <v>0</v>
      </c>
      <c r="AJ30" s="34">
        <f>'Occupancy Worksheet'!$AE$44</f>
        <v>0</v>
      </c>
      <c r="AK30" s="34">
        <f>'Occupancy Worksheet'!$AE$45</f>
        <v>0</v>
      </c>
      <c r="AL30" s="33">
        <f>'Occupancy Worksheet'!B15</f>
        <v>0</v>
      </c>
      <c r="AM30" s="32">
        <f>'Occupancy Worksheet'!B16</f>
        <v>2013</v>
      </c>
      <c r="AN30" s="33">
        <f t="shared" si="11"/>
        <v>0</v>
      </c>
      <c r="AO30" s="185">
        <f t="shared" si="5"/>
        <v>0</v>
      </c>
      <c r="AP30" s="185" t="str">
        <f>'Occupancy Worksheet'!AE35</f>
        <v/>
      </c>
      <c r="AQ30" s="185" t="str">
        <f>'Occupancy Worksheet'!AE38</f>
        <v/>
      </c>
      <c r="AR30" s="33">
        <f t="shared" si="12"/>
        <v>0</v>
      </c>
      <c r="AS30" s="33">
        <f t="shared" si="13"/>
        <v>0</v>
      </c>
      <c r="AT30" s="33">
        <f t="shared" si="14"/>
        <v>0</v>
      </c>
      <c r="AU30" s="143">
        <f t="shared" si="6"/>
        <v>0</v>
      </c>
      <c r="AV30" s="33">
        <f t="shared" si="15"/>
        <v>0</v>
      </c>
      <c r="AW30" s="188">
        <f t="shared" si="7"/>
        <v>0</v>
      </c>
      <c r="AX30" s="189">
        <f t="shared" si="8"/>
        <v>0</v>
      </c>
      <c r="AY30" s="112">
        <f t="shared" si="9"/>
        <v>0</v>
      </c>
      <c r="AZ30" s="114">
        <f t="shared" ca="1" si="16"/>
        <v>44329.615263888889</v>
      </c>
    </row>
    <row r="31" spans="1:52">
      <c r="A31" s="226">
        <v>30</v>
      </c>
      <c r="B31" s="31">
        <f>'Occupancy Worksheet'!$A$3</f>
        <v>0</v>
      </c>
      <c r="C31" s="31">
        <f t="shared" si="0"/>
        <v>0</v>
      </c>
      <c r="D31" s="31">
        <f>'Occupancy Worksheet'!$C$3</f>
        <v>0</v>
      </c>
      <c r="E31" s="32" t="str">
        <f t="shared" si="10"/>
        <v/>
      </c>
      <c r="F31" s="192">
        <f t="shared" si="1"/>
        <v>0</v>
      </c>
      <c r="G31" s="31">
        <f>'Occupancy Worksheet'!$A$5</f>
        <v>0</v>
      </c>
      <c r="H31" s="31">
        <f t="shared" si="2"/>
        <v>0</v>
      </c>
      <c r="I31" s="31" t="s">
        <v>152</v>
      </c>
      <c r="J31" s="31">
        <f>'Occupancy Worksheet'!$AF$8</f>
        <v>0</v>
      </c>
      <c r="K31" s="31">
        <f>'Occupancy Worksheet'!$AF$9</f>
        <v>0</v>
      </c>
      <c r="L31" s="31">
        <f>'Occupancy Worksheet'!$AF$10</f>
        <v>0</v>
      </c>
      <c r="M31" s="31">
        <f>'Occupancy Worksheet'!$AF$11</f>
        <v>0</v>
      </c>
      <c r="N31" s="31">
        <f>'Occupancy Worksheet'!$AF$12</f>
        <v>0</v>
      </c>
      <c r="O31" s="34">
        <f>'Occupancy Worksheet'!$AF$13</f>
        <v>0</v>
      </c>
      <c r="P31" s="34">
        <f>'Occupancy Worksheet'!$AF$14</f>
        <v>0</v>
      </c>
      <c r="Q31" s="34">
        <f>'Occupancy Worksheet'!$AF$15</f>
        <v>0</v>
      </c>
      <c r="R31" s="34">
        <f>'Occupancy Worksheet'!$AF$17</f>
        <v>0</v>
      </c>
      <c r="S31" s="34">
        <f>'Occupancy Worksheet'!$AF$18</f>
        <v>0</v>
      </c>
      <c r="T31" s="34">
        <f>'Occupancy Worksheet'!$AF$19</f>
        <v>0</v>
      </c>
      <c r="U31" s="34">
        <f>'Occupancy Worksheet'!$AF$20</f>
        <v>0</v>
      </c>
      <c r="V31" s="34">
        <f>'Occupancy Worksheet'!$AF$21</f>
        <v>0</v>
      </c>
      <c r="W31" s="34">
        <f>'Occupancy Worksheet'!$AF$24</f>
        <v>0</v>
      </c>
      <c r="X31" s="34">
        <f>'Occupancy Worksheet'!$AF$25</f>
        <v>0</v>
      </c>
      <c r="Y31" s="34">
        <f>'Occupancy Worksheet'!$AF$26</f>
        <v>0</v>
      </c>
      <c r="Z31" s="34">
        <f>'Occupancy Worksheet'!$AF$27</f>
        <v>0</v>
      </c>
      <c r="AA31" s="126">
        <f>'Occupancy Worksheet'!$AF$28</f>
        <v>0</v>
      </c>
      <c r="AB31" s="128">
        <f t="shared" si="3"/>
        <v>100</v>
      </c>
      <c r="AC31" s="124">
        <f>'Occupancy Worksheet'!AF$33</f>
        <v>0</v>
      </c>
      <c r="AD31" s="128">
        <f t="shared" si="4"/>
        <v>100</v>
      </c>
      <c r="AE31" s="124">
        <f>IF(ISNUMBER('Occupancy Worksheet'!AF$34), 'Occupancy Worksheet'!AF$34,0)</f>
        <v>0</v>
      </c>
      <c r="AF31" s="136">
        <f>'Occupancy Worksheet'!$AF$36</f>
        <v>0</v>
      </c>
      <c r="AG31" s="34">
        <f>'Occupancy Worksheet'!$AHN$37</f>
        <v>0</v>
      </c>
      <c r="AH31" s="34">
        <f>'Occupancy Worksheet'!$AF$42</f>
        <v>0</v>
      </c>
      <c r="AI31" s="34">
        <f>'Occupancy Worksheet'!$AF$43</f>
        <v>0</v>
      </c>
      <c r="AJ31" s="34">
        <f>'Occupancy Worksheet'!$AF$44</f>
        <v>0</v>
      </c>
      <c r="AK31" s="34">
        <f>'Occupancy Worksheet'!$AF$45</f>
        <v>0</v>
      </c>
      <c r="AL31" s="33">
        <f>'Occupancy Worksheet'!B15</f>
        <v>0</v>
      </c>
      <c r="AM31" s="32">
        <f>'Occupancy Worksheet'!B16</f>
        <v>2013</v>
      </c>
      <c r="AN31" s="33">
        <f t="shared" si="11"/>
        <v>0</v>
      </c>
      <c r="AO31" s="185">
        <f t="shared" si="5"/>
        <v>0</v>
      </c>
      <c r="AP31" s="185" t="str">
        <f>'Occupancy Worksheet'!AF35</f>
        <v/>
      </c>
      <c r="AQ31" s="185" t="str">
        <f>'Occupancy Worksheet'!AF38</f>
        <v/>
      </c>
      <c r="AR31" s="33">
        <f t="shared" si="12"/>
        <v>0</v>
      </c>
      <c r="AS31" s="33">
        <f t="shared" si="13"/>
        <v>0</v>
      </c>
      <c r="AT31" s="33">
        <f t="shared" si="14"/>
        <v>0</v>
      </c>
      <c r="AU31" s="143">
        <f t="shared" si="6"/>
        <v>0</v>
      </c>
      <c r="AV31" s="33">
        <f t="shared" si="15"/>
        <v>0</v>
      </c>
      <c r="AW31" s="188">
        <f t="shared" si="7"/>
        <v>0</v>
      </c>
      <c r="AX31" s="189">
        <f t="shared" si="8"/>
        <v>0</v>
      </c>
      <c r="AY31" s="112">
        <f t="shared" si="9"/>
        <v>0</v>
      </c>
      <c r="AZ31" s="114">
        <f t="shared" ca="1" si="16"/>
        <v>44329.615263888889</v>
      </c>
    </row>
    <row r="32" spans="1:52">
      <c r="A32" s="226">
        <v>31</v>
      </c>
      <c r="B32" s="31">
        <f>'Occupancy Worksheet'!$A$3</f>
        <v>0</v>
      </c>
      <c r="C32" s="31">
        <f t="shared" si="0"/>
        <v>0</v>
      </c>
      <c r="D32" s="31">
        <f>'Occupancy Worksheet'!$C$3</f>
        <v>0</v>
      </c>
      <c r="E32" s="32" t="str">
        <f t="shared" si="10"/>
        <v/>
      </c>
      <c r="F32" s="192">
        <f t="shared" si="1"/>
        <v>0</v>
      </c>
      <c r="G32" s="31">
        <f>'Occupancy Worksheet'!$A$5</f>
        <v>0</v>
      </c>
      <c r="H32" s="31">
        <f t="shared" si="2"/>
        <v>0</v>
      </c>
      <c r="I32" s="31" t="s">
        <v>153</v>
      </c>
      <c r="J32" s="31">
        <f>'Occupancy Worksheet'!$AG$8</f>
        <v>0</v>
      </c>
      <c r="K32" s="31">
        <f>'Occupancy Worksheet'!$AG$9</f>
        <v>0</v>
      </c>
      <c r="L32" s="31">
        <f>'Occupancy Worksheet'!$AG$10</f>
        <v>0</v>
      </c>
      <c r="M32" s="31">
        <f>'Occupancy Worksheet'!$AG$11</f>
        <v>0</v>
      </c>
      <c r="N32" s="31">
        <f>'Occupancy Worksheet'!$AG$12</f>
        <v>0</v>
      </c>
      <c r="O32" s="34">
        <f>'Occupancy Worksheet'!$AG$13</f>
        <v>0</v>
      </c>
      <c r="P32" s="34">
        <f>'Occupancy Worksheet'!$AG$14</f>
        <v>0</v>
      </c>
      <c r="Q32" s="34">
        <f>'Occupancy Worksheet'!$AG$15</f>
        <v>0</v>
      </c>
      <c r="R32" s="34">
        <f>'Occupancy Worksheet'!$AG$17</f>
        <v>0</v>
      </c>
      <c r="S32" s="34">
        <f>'Occupancy Worksheet'!$AG$18</f>
        <v>0</v>
      </c>
      <c r="T32" s="34">
        <f>'Occupancy Worksheet'!$AG$19</f>
        <v>0</v>
      </c>
      <c r="U32" s="34">
        <f>'Occupancy Worksheet'!$AG$20</f>
        <v>0</v>
      </c>
      <c r="V32" s="34">
        <f>'Occupancy Worksheet'!$AG$21</f>
        <v>0</v>
      </c>
      <c r="W32" s="34">
        <f>'Occupancy Worksheet'!$AG$24</f>
        <v>0</v>
      </c>
      <c r="X32" s="34">
        <f>'Occupancy Worksheet'!$AG$25</f>
        <v>0</v>
      </c>
      <c r="Y32" s="34">
        <f>'Occupancy Worksheet'!$AG$26</f>
        <v>0</v>
      </c>
      <c r="Z32" s="34">
        <f>'Occupancy Worksheet'!$AG$27</f>
        <v>0</v>
      </c>
      <c r="AA32" s="126">
        <f>'Occupancy Worksheet'!$AG$28</f>
        <v>0</v>
      </c>
      <c r="AB32" s="128">
        <f t="shared" si="3"/>
        <v>100</v>
      </c>
      <c r="AC32" s="124">
        <f>'Occupancy Worksheet'!AG$33</f>
        <v>0</v>
      </c>
      <c r="AD32" s="128">
        <f t="shared" si="4"/>
        <v>100</v>
      </c>
      <c r="AE32" s="124">
        <f>IF(ISNUMBER('Occupancy Worksheet'!AG$34), 'Occupancy Worksheet'!AG$34,0)</f>
        <v>0</v>
      </c>
      <c r="AF32" s="136">
        <f>'Occupancy Worksheet'!$AG$36</f>
        <v>0</v>
      </c>
      <c r="AG32" s="34">
        <f>'Occupancy Worksheet'!$AIN$37</f>
        <v>0</v>
      </c>
      <c r="AH32" s="34">
        <f>'Occupancy Worksheet'!$AG$42</f>
        <v>0</v>
      </c>
      <c r="AI32" s="34">
        <f>'Occupancy Worksheet'!$AG$43</f>
        <v>0</v>
      </c>
      <c r="AJ32" s="34">
        <f>'Occupancy Worksheet'!$AG$44</f>
        <v>0</v>
      </c>
      <c r="AK32" s="34">
        <f>'Occupancy Worksheet'!$AG$45</f>
        <v>0</v>
      </c>
      <c r="AL32" s="33">
        <f>'Occupancy Worksheet'!B15</f>
        <v>0</v>
      </c>
      <c r="AM32" s="32">
        <f>'Occupancy Worksheet'!B16</f>
        <v>2013</v>
      </c>
      <c r="AN32" s="33">
        <f t="shared" si="11"/>
        <v>0</v>
      </c>
      <c r="AO32" s="185">
        <f t="shared" si="5"/>
        <v>0</v>
      </c>
      <c r="AP32" s="185" t="str">
        <f>'Occupancy Worksheet'!AG35</f>
        <v/>
      </c>
      <c r="AQ32" s="185" t="str">
        <f>'Occupancy Worksheet'!AG38</f>
        <v/>
      </c>
      <c r="AR32" s="33">
        <f t="shared" si="12"/>
        <v>0</v>
      </c>
      <c r="AS32" s="33">
        <f t="shared" si="13"/>
        <v>0</v>
      </c>
      <c r="AT32" s="33">
        <f t="shared" si="14"/>
        <v>0</v>
      </c>
      <c r="AU32" s="143">
        <f t="shared" si="6"/>
        <v>0</v>
      </c>
      <c r="AV32" s="33">
        <f t="shared" si="15"/>
        <v>0</v>
      </c>
      <c r="AW32" s="188">
        <f t="shared" si="7"/>
        <v>0</v>
      </c>
      <c r="AX32" s="189">
        <f t="shared" si="8"/>
        <v>0</v>
      </c>
      <c r="AY32" s="112">
        <f t="shared" si="9"/>
        <v>0</v>
      </c>
      <c r="AZ32" s="114">
        <f t="shared" ca="1" si="16"/>
        <v>44329.615263888889</v>
      </c>
    </row>
    <row r="33" spans="1:52">
      <c r="A33" s="226">
        <v>32</v>
      </c>
      <c r="B33" s="31">
        <f>'Occupancy Worksheet'!$A$3</f>
        <v>0</v>
      </c>
      <c r="C33" s="31">
        <f t="shared" si="0"/>
        <v>0</v>
      </c>
      <c r="D33" s="31">
        <f>'Occupancy Worksheet'!$C$3</f>
        <v>0</v>
      </c>
      <c r="E33" s="32" t="str">
        <f t="shared" si="10"/>
        <v/>
      </c>
      <c r="F33" s="192">
        <f t="shared" si="1"/>
        <v>0</v>
      </c>
      <c r="G33" s="31">
        <f>'Occupancy Worksheet'!$A$5</f>
        <v>0</v>
      </c>
      <c r="H33" s="31">
        <f t="shared" si="2"/>
        <v>0</v>
      </c>
      <c r="I33" s="31" t="s">
        <v>154</v>
      </c>
      <c r="J33" s="31">
        <f>'Occupancy Worksheet'!$AH$8</f>
        <v>0</v>
      </c>
      <c r="K33" s="31">
        <f>'Occupancy Worksheet'!$AH$9</f>
        <v>0</v>
      </c>
      <c r="L33" s="31">
        <f>'Occupancy Worksheet'!$AH$10</f>
        <v>0</v>
      </c>
      <c r="M33" s="31">
        <f>'Occupancy Worksheet'!$AH$11</f>
        <v>0</v>
      </c>
      <c r="N33" s="31">
        <f>'Occupancy Worksheet'!$AH$12</f>
        <v>0</v>
      </c>
      <c r="O33" s="34">
        <f>'Occupancy Worksheet'!$AH$13</f>
        <v>0</v>
      </c>
      <c r="P33" s="34">
        <f>'Occupancy Worksheet'!$AH$14</f>
        <v>0</v>
      </c>
      <c r="Q33" s="34">
        <f>'Occupancy Worksheet'!$AH$15</f>
        <v>0</v>
      </c>
      <c r="R33" s="34">
        <f>'Occupancy Worksheet'!$AH$17</f>
        <v>0</v>
      </c>
      <c r="S33" s="34">
        <f>'Occupancy Worksheet'!$AH$18</f>
        <v>0</v>
      </c>
      <c r="T33" s="34">
        <f>'Occupancy Worksheet'!$AH$19</f>
        <v>0</v>
      </c>
      <c r="U33" s="34">
        <f>'Occupancy Worksheet'!$AH$20</f>
        <v>0</v>
      </c>
      <c r="V33" s="34">
        <f>'Occupancy Worksheet'!$AH$21</f>
        <v>0</v>
      </c>
      <c r="W33" s="34">
        <f>'Occupancy Worksheet'!$AH$24</f>
        <v>0</v>
      </c>
      <c r="X33" s="34">
        <f>'Occupancy Worksheet'!$AH$25</f>
        <v>0</v>
      </c>
      <c r="Y33" s="34">
        <f>'Occupancy Worksheet'!$AH$26</f>
        <v>0</v>
      </c>
      <c r="Z33" s="34">
        <f>'Occupancy Worksheet'!$AH$27</f>
        <v>0</v>
      </c>
      <c r="AA33" s="126">
        <f>'Occupancy Worksheet'!$AH$28</f>
        <v>0</v>
      </c>
      <c r="AB33" s="128">
        <f t="shared" si="3"/>
        <v>100</v>
      </c>
      <c r="AC33" s="124">
        <f>'Occupancy Worksheet'!AH$33</f>
        <v>0</v>
      </c>
      <c r="AD33" s="128">
        <f t="shared" si="4"/>
        <v>100</v>
      </c>
      <c r="AE33" s="124">
        <f>IF(ISNUMBER('Occupancy Worksheet'!AH$34), 'Occupancy Worksheet'!AH$34,0)</f>
        <v>0</v>
      </c>
      <c r="AF33" s="136">
        <f>'Occupancy Worksheet'!$AH$36</f>
        <v>0</v>
      </c>
      <c r="AG33" s="34">
        <f>'Occupancy Worksheet'!$AJN$37</f>
        <v>0</v>
      </c>
      <c r="AH33" s="34">
        <f>'Occupancy Worksheet'!$AH$42</f>
        <v>0</v>
      </c>
      <c r="AI33" s="34">
        <f>'Occupancy Worksheet'!$AH$43</f>
        <v>0</v>
      </c>
      <c r="AJ33" s="34">
        <f>'Occupancy Worksheet'!$AH$44</f>
        <v>0</v>
      </c>
      <c r="AK33" s="34">
        <f>'Occupancy Worksheet'!$AH$45</f>
        <v>0</v>
      </c>
      <c r="AL33" s="33">
        <f>'Occupancy Worksheet'!B15</f>
        <v>0</v>
      </c>
      <c r="AM33" s="32">
        <f>'Occupancy Worksheet'!B16</f>
        <v>2013</v>
      </c>
      <c r="AN33" s="33">
        <f t="shared" si="11"/>
        <v>0</v>
      </c>
      <c r="AO33" s="185">
        <f t="shared" si="5"/>
        <v>0</v>
      </c>
      <c r="AP33" s="185" t="str">
        <f>'Occupancy Worksheet'!AH35</f>
        <v/>
      </c>
      <c r="AQ33" s="185" t="str">
        <f>'Occupancy Worksheet'!AH38</f>
        <v/>
      </c>
      <c r="AR33" s="33">
        <f t="shared" si="12"/>
        <v>0</v>
      </c>
      <c r="AS33" s="33">
        <f t="shared" si="13"/>
        <v>0</v>
      </c>
      <c r="AT33" s="33">
        <f t="shared" si="14"/>
        <v>0</v>
      </c>
      <c r="AU33" s="143">
        <f t="shared" si="6"/>
        <v>0</v>
      </c>
      <c r="AV33" s="33">
        <f t="shared" si="15"/>
        <v>0</v>
      </c>
      <c r="AW33" s="188">
        <f t="shared" si="7"/>
        <v>0</v>
      </c>
      <c r="AX33" s="189">
        <f t="shared" si="8"/>
        <v>0</v>
      </c>
      <c r="AY33" s="112">
        <f t="shared" si="9"/>
        <v>0</v>
      </c>
      <c r="AZ33" s="114">
        <f t="shared" ca="1" si="16"/>
        <v>44329.615263888889</v>
      </c>
    </row>
    <row r="34" spans="1:52">
      <c r="A34" s="226">
        <v>33</v>
      </c>
      <c r="B34" s="31">
        <f>'Occupancy Worksheet'!$A$3</f>
        <v>0</v>
      </c>
      <c r="C34" s="31">
        <f t="shared" ref="C34:C51" si="17">VC</f>
        <v>0</v>
      </c>
      <c r="D34" s="31">
        <f>'Occupancy Worksheet'!$C$3</f>
        <v>0</v>
      </c>
      <c r="E34" s="32" t="str">
        <f t="shared" si="10"/>
        <v/>
      </c>
      <c r="F34" s="192">
        <f t="shared" ref="F34:F51" si="18">OpDocID</f>
        <v>0</v>
      </c>
      <c r="G34" s="31">
        <f>'Occupancy Worksheet'!$A$5</f>
        <v>0</v>
      </c>
      <c r="H34" s="31">
        <f t="shared" ref="H34:H51" si="19">OtherOffice</f>
        <v>0</v>
      </c>
      <c r="I34" s="31" t="s">
        <v>155</v>
      </c>
      <c r="J34" s="31">
        <f>'Occupancy Worksheet'!$AI$8</f>
        <v>0</v>
      </c>
      <c r="K34" s="31">
        <f>'Occupancy Worksheet'!$AI$9</f>
        <v>0</v>
      </c>
      <c r="L34" s="31">
        <f>'Occupancy Worksheet'!$AI$10</f>
        <v>0</v>
      </c>
      <c r="M34" s="31">
        <f>'Occupancy Worksheet'!$AI$11</f>
        <v>0</v>
      </c>
      <c r="N34" s="31">
        <f>'Occupancy Worksheet'!$AI$12</f>
        <v>0</v>
      </c>
      <c r="O34" s="34">
        <f>'Occupancy Worksheet'!$AI$13</f>
        <v>0</v>
      </c>
      <c r="P34" s="34">
        <f>'Occupancy Worksheet'!$AI$14</f>
        <v>0</v>
      </c>
      <c r="Q34" s="34">
        <f>'Occupancy Worksheet'!$AI$15</f>
        <v>0</v>
      </c>
      <c r="R34" s="34">
        <f>'Occupancy Worksheet'!$AI$17</f>
        <v>0</v>
      </c>
      <c r="S34" s="34">
        <f>'Occupancy Worksheet'!$AI$18</f>
        <v>0</v>
      </c>
      <c r="T34" s="34">
        <f>'Occupancy Worksheet'!$AI$19</f>
        <v>0</v>
      </c>
      <c r="U34" s="34">
        <f>'Occupancy Worksheet'!$AI$20</f>
        <v>0</v>
      </c>
      <c r="V34" s="34">
        <f>'Occupancy Worksheet'!$AI$21</f>
        <v>0</v>
      </c>
      <c r="W34" s="34">
        <f>'Occupancy Worksheet'!$AI$24</f>
        <v>0</v>
      </c>
      <c r="X34" s="34">
        <f>'Occupancy Worksheet'!$AI$25</f>
        <v>0</v>
      </c>
      <c r="Y34" s="34">
        <f>'Occupancy Worksheet'!$AI$26</f>
        <v>0</v>
      </c>
      <c r="Z34" s="34">
        <f>'Occupancy Worksheet'!$AI$27</f>
        <v>0</v>
      </c>
      <c r="AA34" s="126">
        <f>'Occupancy Worksheet'!$AI$28</f>
        <v>0</v>
      </c>
      <c r="AB34" s="128">
        <f t="shared" ref="AB34:AB51" si="20">IFERROR(VLOOKUP(AC34,PerDiemRateIndex,3,FALSE),100)</f>
        <v>100</v>
      </c>
      <c r="AC34" s="124">
        <f>'Occupancy Worksheet'!AI$33</f>
        <v>0</v>
      </c>
      <c r="AD34" s="128">
        <f t="shared" si="4"/>
        <v>100</v>
      </c>
      <c r="AE34" s="124">
        <f>IF(ISNUMBER('Occupancy Worksheet'!AI$34), 'Occupancy Worksheet'!AI$34,0)</f>
        <v>0</v>
      </c>
      <c r="AF34" s="136">
        <f>'Occupancy Worksheet'!$AI$36</f>
        <v>0</v>
      </c>
      <c r="AG34" s="34">
        <f>'Occupancy Worksheet'!$AKN$37</f>
        <v>0</v>
      </c>
      <c r="AH34" s="34">
        <f>'Occupancy Worksheet'!$AI$42</f>
        <v>0</v>
      </c>
      <c r="AI34" s="34">
        <f>'Occupancy Worksheet'!$AI$43</f>
        <v>0</v>
      </c>
      <c r="AJ34" s="34">
        <f>'Occupancy Worksheet'!$AI$44</f>
        <v>0</v>
      </c>
      <c r="AK34" s="34">
        <f>'Occupancy Worksheet'!$AI$45</f>
        <v>0</v>
      </c>
      <c r="AL34" s="33">
        <f>'Occupancy Worksheet'!B15</f>
        <v>0</v>
      </c>
      <c r="AM34" s="32">
        <f>'Occupancy Worksheet'!B16</f>
        <v>2013</v>
      </c>
      <c r="AN34" s="33">
        <f t="shared" si="11"/>
        <v>0</v>
      </c>
      <c r="AO34" s="185">
        <f t="shared" ref="AO34:AO51" si="21">TotalUFRAdj</f>
        <v>0</v>
      </c>
      <c r="AP34" s="185" t="str">
        <f>'Occupancy Worksheet'!AI35</f>
        <v/>
      </c>
      <c r="AQ34" s="185" t="str">
        <f>'Occupancy Worksheet'!AI38</f>
        <v/>
      </c>
      <c r="AR34" s="33">
        <f t="shared" si="12"/>
        <v>0</v>
      </c>
      <c r="AS34" s="33">
        <f t="shared" si="13"/>
        <v>0</v>
      </c>
      <c r="AT34" s="33">
        <f t="shared" si="14"/>
        <v>0</v>
      </c>
      <c r="AU34" s="143">
        <f t="shared" ref="AU34:AU51" si="22">MaintAdj</f>
        <v>0</v>
      </c>
      <c r="AV34" s="33">
        <f t="shared" si="15"/>
        <v>0</v>
      </c>
      <c r="AW34" s="188">
        <f t="shared" ref="AW34:AW51" si="23">Contact</f>
        <v>0</v>
      </c>
      <c r="AX34" s="189">
        <f t="shared" ref="AX34:AX51" si="24">ContactEmail</f>
        <v>0</v>
      </c>
      <c r="AY34" s="112">
        <f t="shared" ref="AY34:AY51" si="25">SigDate</f>
        <v>0</v>
      </c>
      <c r="AZ34" s="114">
        <f t="shared" ca="1" si="16"/>
        <v>44329.615263888889</v>
      </c>
    </row>
    <row r="35" spans="1:52">
      <c r="A35" s="226">
        <v>34</v>
      </c>
      <c r="B35" s="31">
        <f>'Occupancy Worksheet'!$A$3</f>
        <v>0</v>
      </c>
      <c r="C35" s="31">
        <f t="shared" si="17"/>
        <v>0</v>
      </c>
      <c r="D35" s="31">
        <f>'Occupancy Worksheet'!$C$3</f>
        <v>0</v>
      </c>
      <c r="E35" s="32" t="str">
        <f t="shared" si="10"/>
        <v/>
      </c>
      <c r="F35" s="192">
        <f t="shared" si="18"/>
        <v>0</v>
      </c>
      <c r="G35" s="31">
        <f>'Occupancy Worksheet'!$A$5</f>
        <v>0</v>
      </c>
      <c r="H35" s="31">
        <f t="shared" si="19"/>
        <v>0</v>
      </c>
      <c r="I35" s="31" t="s">
        <v>156</v>
      </c>
      <c r="J35" s="31">
        <f>'Occupancy Worksheet'!$AJ$8</f>
        <v>0</v>
      </c>
      <c r="K35" s="31">
        <f>'Occupancy Worksheet'!$AJ$9</f>
        <v>0</v>
      </c>
      <c r="L35" s="31">
        <f>'Occupancy Worksheet'!$AJ$10</f>
        <v>0</v>
      </c>
      <c r="M35" s="31">
        <f>'Occupancy Worksheet'!$AJ$11</f>
        <v>0</v>
      </c>
      <c r="N35" s="31">
        <f>'Occupancy Worksheet'!$AJ$12</f>
        <v>0</v>
      </c>
      <c r="O35" s="34">
        <f>'Occupancy Worksheet'!$AJ$13</f>
        <v>0</v>
      </c>
      <c r="P35" s="34">
        <f>'Occupancy Worksheet'!$AJ$14</f>
        <v>0</v>
      </c>
      <c r="Q35" s="34">
        <f>'Occupancy Worksheet'!$AJ$15</f>
        <v>0</v>
      </c>
      <c r="R35" s="34">
        <f>'Occupancy Worksheet'!$AJ$17</f>
        <v>0</v>
      </c>
      <c r="S35" s="34">
        <f>'Occupancy Worksheet'!$AJ$18</f>
        <v>0</v>
      </c>
      <c r="T35" s="34">
        <f>'Occupancy Worksheet'!$AJ$19</f>
        <v>0</v>
      </c>
      <c r="U35" s="34">
        <f>'Occupancy Worksheet'!$AJ$20</f>
        <v>0</v>
      </c>
      <c r="V35" s="34">
        <f>'Occupancy Worksheet'!$AJ$21</f>
        <v>0</v>
      </c>
      <c r="W35" s="34">
        <f>'Occupancy Worksheet'!$AJ$24</f>
        <v>0</v>
      </c>
      <c r="X35" s="34">
        <f>'Occupancy Worksheet'!$AJ$25</f>
        <v>0</v>
      </c>
      <c r="Y35" s="34">
        <f>'Occupancy Worksheet'!$AJ$26</f>
        <v>0</v>
      </c>
      <c r="Z35" s="34">
        <f>'Occupancy Worksheet'!$AJ$27</f>
        <v>0</v>
      </c>
      <c r="AA35" s="126">
        <f>'Occupancy Worksheet'!$AJ$28</f>
        <v>0</v>
      </c>
      <c r="AB35" s="128">
        <f t="shared" si="20"/>
        <v>100</v>
      </c>
      <c r="AC35" s="124">
        <f>'Occupancy Worksheet'!AJ$33</f>
        <v>0</v>
      </c>
      <c r="AD35" s="128">
        <f t="shared" si="4"/>
        <v>100</v>
      </c>
      <c r="AE35" s="124">
        <f>IF(ISNUMBER('Occupancy Worksheet'!AJ$34), 'Occupancy Worksheet'!AJ$34,0)</f>
        <v>0</v>
      </c>
      <c r="AF35" s="136">
        <f>'Occupancy Worksheet'!$AJ$36</f>
        <v>0</v>
      </c>
      <c r="AG35" s="34">
        <f>'Occupancy Worksheet'!$ALN$37</f>
        <v>0</v>
      </c>
      <c r="AH35" s="34">
        <f>'Occupancy Worksheet'!$AJ$42</f>
        <v>0</v>
      </c>
      <c r="AI35" s="34">
        <f>'Occupancy Worksheet'!$AJ$43</f>
        <v>0</v>
      </c>
      <c r="AJ35" s="34">
        <f>'Occupancy Worksheet'!$AJ$44</f>
        <v>0</v>
      </c>
      <c r="AK35" s="34">
        <f>'Occupancy Worksheet'!$AJ$45</f>
        <v>0</v>
      </c>
      <c r="AL35" s="33">
        <f>'Occupancy Worksheet'!B15</f>
        <v>0</v>
      </c>
      <c r="AM35" s="32">
        <f>'Occupancy Worksheet'!B16</f>
        <v>2013</v>
      </c>
      <c r="AN35" s="33">
        <f t="shared" ref="AN35:AN51" si="26">$AN$2</f>
        <v>0</v>
      </c>
      <c r="AO35" s="185">
        <f t="shared" si="21"/>
        <v>0</v>
      </c>
      <c r="AP35" s="185" t="str">
        <f>'Occupancy Worksheet'!AJ35</f>
        <v/>
      </c>
      <c r="AQ35" s="185" t="str">
        <f>'Occupancy Worksheet'!AJ38</f>
        <v/>
      </c>
      <c r="AR35" s="33">
        <f t="shared" ref="AR35:AR51" si="27">$AR$2</f>
        <v>0</v>
      </c>
      <c r="AS35" s="33">
        <f t="shared" ref="AS35:AS51" si="28">$AS$2</f>
        <v>0</v>
      </c>
      <c r="AT35" s="33">
        <f t="shared" ref="AT35:AT51" si="29">$AT$2</f>
        <v>0</v>
      </c>
      <c r="AU35" s="143">
        <f t="shared" si="22"/>
        <v>0</v>
      </c>
      <c r="AV35" s="33">
        <f t="shared" ref="AV35:AV51" si="30">$AV$2</f>
        <v>0</v>
      </c>
      <c r="AW35" s="188">
        <f t="shared" si="23"/>
        <v>0</v>
      </c>
      <c r="AX35" s="189">
        <f t="shared" si="24"/>
        <v>0</v>
      </c>
      <c r="AY35" s="112">
        <f t="shared" si="25"/>
        <v>0</v>
      </c>
      <c r="AZ35" s="114">
        <f t="shared" ca="1" si="16"/>
        <v>44329.615263888889</v>
      </c>
    </row>
    <row r="36" spans="1:52">
      <c r="A36" s="226">
        <v>35</v>
      </c>
      <c r="B36" s="31">
        <f>'Occupancy Worksheet'!$A$3</f>
        <v>0</v>
      </c>
      <c r="C36" s="31">
        <f t="shared" si="17"/>
        <v>0</v>
      </c>
      <c r="D36" s="31">
        <f>'Occupancy Worksheet'!$C$3</f>
        <v>0</v>
      </c>
      <c r="E36" s="32" t="str">
        <f t="shared" si="10"/>
        <v/>
      </c>
      <c r="F36" s="192">
        <f t="shared" si="18"/>
        <v>0</v>
      </c>
      <c r="G36" s="31">
        <f>'Occupancy Worksheet'!$A$5</f>
        <v>0</v>
      </c>
      <c r="H36" s="31">
        <f t="shared" si="19"/>
        <v>0</v>
      </c>
      <c r="I36" s="31" t="s">
        <v>157</v>
      </c>
      <c r="J36" s="31">
        <f>'Occupancy Worksheet'!$AK$8</f>
        <v>0</v>
      </c>
      <c r="K36" s="31">
        <f>'Occupancy Worksheet'!$AK$9</f>
        <v>0</v>
      </c>
      <c r="L36" s="31">
        <f>'Occupancy Worksheet'!$AK$10</f>
        <v>0</v>
      </c>
      <c r="M36" s="31">
        <f>'Occupancy Worksheet'!$AK$11</f>
        <v>0</v>
      </c>
      <c r="N36" s="31">
        <f>'Occupancy Worksheet'!$AK$12</f>
        <v>0</v>
      </c>
      <c r="O36" s="34">
        <f>'Occupancy Worksheet'!$AK$13</f>
        <v>0</v>
      </c>
      <c r="P36" s="34">
        <f>'Occupancy Worksheet'!$AK$14</f>
        <v>0</v>
      </c>
      <c r="Q36" s="34">
        <f>'Occupancy Worksheet'!$AK$15</f>
        <v>0</v>
      </c>
      <c r="R36" s="34">
        <f>'Occupancy Worksheet'!$AK$17</f>
        <v>0</v>
      </c>
      <c r="S36" s="34">
        <f>'Occupancy Worksheet'!$AK$18</f>
        <v>0</v>
      </c>
      <c r="T36" s="34">
        <f>'Occupancy Worksheet'!$AK$19</f>
        <v>0</v>
      </c>
      <c r="U36" s="34">
        <f>'Occupancy Worksheet'!$AK$20</f>
        <v>0</v>
      </c>
      <c r="V36" s="34">
        <f>'Occupancy Worksheet'!$AK$21</f>
        <v>0</v>
      </c>
      <c r="W36" s="34">
        <f>'Occupancy Worksheet'!$AK$24</f>
        <v>0</v>
      </c>
      <c r="X36" s="34">
        <f>'Occupancy Worksheet'!$AK$25</f>
        <v>0</v>
      </c>
      <c r="Y36" s="34">
        <f>'Occupancy Worksheet'!$AK$26</f>
        <v>0</v>
      </c>
      <c r="Z36" s="34">
        <f>'Occupancy Worksheet'!$AK$27</f>
        <v>0</v>
      </c>
      <c r="AA36" s="126">
        <f>'Occupancy Worksheet'!$AK$28</f>
        <v>0</v>
      </c>
      <c r="AB36" s="128">
        <f t="shared" si="20"/>
        <v>100</v>
      </c>
      <c r="AC36" s="124">
        <f>'Occupancy Worksheet'!AK$33</f>
        <v>0</v>
      </c>
      <c r="AD36" s="128">
        <f t="shared" si="4"/>
        <v>100</v>
      </c>
      <c r="AE36" s="124">
        <f>IF(ISNUMBER('Occupancy Worksheet'!AK$34), 'Occupancy Worksheet'!AK$34,0)</f>
        <v>0</v>
      </c>
      <c r="AF36" s="136">
        <f>'Occupancy Worksheet'!$AK$36</f>
        <v>0</v>
      </c>
      <c r="AG36" s="34">
        <f>'Occupancy Worksheet'!$AMN$37</f>
        <v>0</v>
      </c>
      <c r="AH36" s="34">
        <f>'Occupancy Worksheet'!$AK$42</f>
        <v>0</v>
      </c>
      <c r="AI36" s="34">
        <f>'Occupancy Worksheet'!$AK$43</f>
        <v>0</v>
      </c>
      <c r="AJ36" s="34">
        <f>'Occupancy Worksheet'!$AK$44</f>
        <v>0</v>
      </c>
      <c r="AK36" s="34">
        <f>'Occupancy Worksheet'!$AK$45</f>
        <v>0</v>
      </c>
      <c r="AL36" s="33">
        <f>'Occupancy Worksheet'!B15</f>
        <v>0</v>
      </c>
      <c r="AM36" s="32">
        <f>'Occupancy Worksheet'!B16</f>
        <v>2013</v>
      </c>
      <c r="AN36" s="33">
        <f t="shared" si="26"/>
        <v>0</v>
      </c>
      <c r="AO36" s="185">
        <f t="shared" si="21"/>
        <v>0</v>
      </c>
      <c r="AP36" s="185" t="str">
        <f>'Occupancy Worksheet'!AK35</f>
        <v/>
      </c>
      <c r="AQ36" s="185" t="str">
        <f>'Occupancy Worksheet'!AK38</f>
        <v/>
      </c>
      <c r="AR36" s="33">
        <f t="shared" si="27"/>
        <v>0</v>
      </c>
      <c r="AS36" s="33">
        <f t="shared" si="28"/>
        <v>0</v>
      </c>
      <c r="AT36" s="33">
        <f t="shared" si="29"/>
        <v>0</v>
      </c>
      <c r="AU36" s="143">
        <f t="shared" si="22"/>
        <v>0</v>
      </c>
      <c r="AV36" s="33">
        <f t="shared" si="30"/>
        <v>0</v>
      </c>
      <c r="AW36" s="188">
        <f t="shared" si="23"/>
        <v>0</v>
      </c>
      <c r="AX36" s="189">
        <f t="shared" si="24"/>
        <v>0</v>
      </c>
      <c r="AY36" s="112">
        <f t="shared" si="25"/>
        <v>0</v>
      </c>
      <c r="AZ36" s="114">
        <f t="shared" ca="1" si="16"/>
        <v>44329.615263888889</v>
      </c>
    </row>
    <row r="37" spans="1:52">
      <c r="A37" s="226">
        <v>36</v>
      </c>
      <c r="B37" s="31">
        <f>'Occupancy Worksheet'!$A$3</f>
        <v>0</v>
      </c>
      <c r="C37" s="31">
        <f t="shared" si="17"/>
        <v>0</v>
      </c>
      <c r="D37" s="31">
        <f>'Occupancy Worksheet'!$C$3</f>
        <v>0</v>
      </c>
      <c r="E37" s="32" t="str">
        <f t="shared" si="10"/>
        <v/>
      </c>
      <c r="F37" s="192">
        <f t="shared" si="18"/>
        <v>0</v>
      </c>
      <c r="G37" s="31">
        <f>'Occupancy Worksheet'!$A$5</f>
        <v>0</v>
      </c>
      <c r="H37" s="31">
        <f t="shared" si="19"/>
        <v>0</v>
      </c>
      <c r="I37" s="31" t="s">
        <v>158</v>
      </c>
      <c r="J37" s="31">
        <f>'Occupancy Worksheet'!$AL$8</f>
        <v>0</v>
      </c>
      <c r="K37" s="31">
        <f>'Occupancy Worksheet'!$AL$9</f>
        <v>0</v>
      </c>
      <c r="L37" s="31">
        <f>'Occupancy Worksheet'!$AL$10</f>
        <v>0</v>
      </c>
      <c r="M37" s="31">
        <f>'Occupancy Worksheet'!$AL$11</f>
        <v>0</v>
      </c>
      <c r="N37" s="31">
        <f>'Occupancy Worksheet'!$AL$12</f>
        <v>0</v>
      </c>
      <c r="O37" s="34">
        <f>'Occupancy Worksheet'!$AL$13</f>
        <v>0</v>
      </c>
      <c r="P37" s="34">
        <f>'Occupancy Worksheet'!$AL$14</f>
        <v>0</v>
      </c>
      <c r="Q37" s="34">
        <f>'Occupancy Worksheet'!$AL$15</f>
        <v>0</v>
      </c>
      <c r="R37" s="34">
        <f>'Occupancy Worksheet'!$AL$17</f>
        <v>0</v>
      </c>
      <c r="S37" s="34">
        <f>'Occupancy Worksheet'!$AL$18</f>
        <v>0</v>
      </c>
      <c r="T37" s="34">
        <f>'Occupancy Worksheet'!$AL$19</f>
        <v>0</v>
      </c>
      <c r="U37" s="34">
        <f>'Occupancy Worksheet'!$AL$20</f>
        <v>0</v>
      </c>
      <c r="V37" s="34">
        <f>'Occupancy Worksheet'!$AL$21</f>
        <v>0</v>
      </c>
      <c r="W37" s="34">
        <f>'Occupancy Worksheet'!$AL$24</f>
        <v>0</v>
      </c>
      <c r="X37" s="34">
        <f>'Occupancy Worksheet'!$AL$25</f>
        <v>0</v>
      </c>
      <c r="Y37" s="34">
        <f>'Occupancy Worksheet'!$AL$26</f>
        <v>0</v>
      </c>
      <c r="Z37" s="34">
        <f>'Occupancy Worksheet'!$AL$27</f>
        <v>0</v>
      </c>
      <c r="AA37" s="126">
        <f>'Occupancy Worksheet'!$AL$28</f>
        <v>0</v>
      </c>
      <c r="AB37" s="128">
        <f t="shared" si="20"/>
        <v>100</v>
      </c>
      <c r="AC37" s="124">
        <f>'Occupancy Worksheet'!AL$33</f>
        <v>0</v>
      </c>
      <c r="AD37" s="128">
        <f t="shared" si="4"/>
        <v>100</v>
      </c>
      <c r="AE37" s="124">
        <f>IF(ISNUMBER('Occupancy Worksheet'!AL$34), 'Occupancy Worksheet'!AL$34,0)</f>
        <v>0</v>
      </c>
      <c r="AF37" s="136">
        <f>'Occupancy Worksheet'!$AL$36</f>
        <v>0</v>
      </c>
      <c r="AG37" s="34">
        <f>'Occupancy Worksheet'!$ANN$37</f>
        <v>0</v>
      </c>
      <c r="AH37" s="34">
        <f>'Occupancy Worksheet'!$AL$42</f>
        <v>0</v>
      </c>
      <c r="AI37" s="34">
        <f>'Occupancy Worksheet'!$AL$43</f>
        <v>0</v>
      </c>
      <c r="AJ37" s="34">
        <f>'Occupancy Worksheet'!$AL$44</f>
        <v>0</v>
      </c>
      <c r="AK37" s="34">
        <f>'Occupancy Worksheet'!$AL$45</f>
        <v>0</v>
      </c>
      <c r="AL37" s="33">
        <f>'Occupancy Worksheet'!B15</f>
        <v>0</v>
      </c>
      <c r="AM37" s="32">
        <f>'Occupancy Worksheet'!B16</f>
        <v>2013</v>
      </c>
      <c r="AN37" s="33">
        <f t="shared" si="26"/>
        <v>0</v>
      </c>
      <c r="AO37" s="185">
        <f t="shared" si="21"/>
        <v>0</v>
      </c>
      <c r="AP37" s="185" t="str">
        <f>'Occupancy Worksheet'!AL35</f>
        <v/>
      </c>
      <c r="AQ37" s="185" t="str">
        <f>'Occupancy Worksheet'!AL38</f>
        <v/>
      </c>
      <c r="AR37" s="33">
        <f t="shared" si="27"/>
        <v>0</v>
      </c>
      <c r="AS37" s="33">
        <f t="shared" si="28"/>
        <v>0</v>
      </c>
      <c r="AT37" s="33">
        <f t="shared" si="29"/>
        <v>0</v>
      </c>
      <c r="AU37" s="143">
        <f t="shared" si="22"/>
        <v>0</v>
      </c>
      <c r="AV37" s="33">
        <f t="shared" si="30"/>
        <v>0</v>
      </c>
      <c r="AW37" s="188">
        <f t="shared" si="23"/>
        <v>0</v>
      </c>
      <c r="AX37" s="189">
        <f t="shared" si="24"/>
        <v>0</v>
      </c>
      <c r="AY37" s="112">
        <f t="shared" si="25"/>
        <v>0</v>
      </c>
      <c r="AZ37" s="114">
        <f t="shared" ca="1" si="16"/>
        <v>44329.615263888889</v>
      </c>
    </row>
    <row r="38" spans="1:52">
      <c r="A38" s="226">
        <v>37</v>
      </c>
      <c r="B38" s="31">
        <f>'Occupancy Worksheet'!$A$3</f>
        <v>0</v>
      </c>
      <c r="C38" s="31">
        <f t="shared" si="17"/>
        <v>0</v>
      </c>
      <c r="D38" s="31">
        <f>'Occupancy Worksheet'!$C$3</f>
        <v>0</v>
      </c>
      <c r="E38" s="32" t="str">
        <f t="shared" si="10"/>
        <v/>
      </c>
      <c r="F38" s="192">
        <f t="shared" si="18"/>
        <v>0</v>
      </c>
      <c r="G38" s="31">
        <f>'Occupancy Worksheet'!$A$5</f>
        <v>0</v>
      </c>
      <c r="H38" s="31">
        <f t="shared" si="19"/>
        <v>0</v>
      </c>
      <c r="I38" s="31" t="s">
        <v>159</v>
      </c>
      <c r="J38" s="31">
        <f>'Occupancy Worksheet'!$AM$8</f>
        <v>0</v>
      </c>
      <c r="K38" s="31">
        <f>'Occupancy Worksheet'!$AM$9</f>
        <v>0</v>
      </c>
      <c r="L38" s="31">
        <f>'Occupancy Worksheet'!$AM$10</f>
        <v>0</v>
      </c>
      <c r="M38" s="31">
        <f>'Occupancy Worksheet'!$AM$11</f>
        <v>0</v>
      </c>
      <c r="N38" s="31">
        <f>'Occupancy Worksheet'!$AM$12</f>
        <v>0</v>
      </c>
      <c r="O38" s="34">
        <f>'Occupancy Worksheet'!$AM$13</f>
        <v>0</v>
      </c>
      <c r="P38" s="34">
        <f>'Occupancy Worksheet'!$AM$14</f>
        <v>0</v>
      </c>
      <c r="Q38" s="34">
        <f>'Occupancy Worksheet'!$AM$15</f>
        <v>0</v>
      </c>
      <c r="R38" s="34">
        <f>'Occupancy Worksheet'!$AM$17</f>
        <v>0</v>
      </c>
      <c r="S38" s="34">
        <f>'Occupancy Worksheet'!$AM$18</f>
        <v>0</v>
      </c>
      <c r="T38" s="34">
        <f>'Occupancy Worksheet'!$AM$19</f>
        <v>0</v>
      </c>
      <c r="U38" s="34">
        <f>'Occupancy Worksheet'!$AM$20</f>
        <v>0</v>
      </c>
      <c r="V38" s="34">
        <f>'Occupancy Worksheet'!$AM$21</f>
        <v>0</v>
      </c>
      <c r="W38" s="34">
        <f>'Occupancy Worksheet'!$AM$24</f>
        <v>0</v>
      </c>
      <c r="X38" s="34">
        <f>'Occupancy Worksheet'!$AM$25</f>
        <v>0</v>
      </c>
      <c r="Y38" s="34">
        <f>'Occupancy Worksheet'!$AM$26</f>
        <v>0</v>
      </c>
      <c r="Z38" s="34">
        <f>'Occupancy Worksheet'!$AM$27</f>
        <v>0</v>
      </c>
      <c r="AA38" s="126">
        <f>'Occupancy Worksheet'!$AM$28</f>
        <v>0</v>
      </c>
      <c r="AB38" s="128">
        <f t="shared" si="20"/>
        <v>100</v>
      </c>
      <c r="AC38" s="124">
        <f>'Occupancy Worksheet'!AM$33</f>
        <v>0</v>
      </c>
      <c r="AD38" s="128">
        <f t="shared" si="4"/>
        <v>100</v>
      </c>
      <c r="AE38" s="124">
        <f>IF(ISNUMBER('Occupancy Worksheet'!AM$34), 'Occupancy Worksheet'!AM$34,0)</f>
        <v>0</v>
      </c>
      <c r="AF38" s="136">
        <f>'Occupancy Worksheet'!$AM$36</f>
        <v>0</v>
      </c>
      <c r="AG38" s="34">
        <f>'Occupancy Worksheet'!$AON$37</f>
        <v>0</v>
      </c>
      <c r="AH38" s="34">
        <f>'Occupancy Worksheet'!$AM$42</f>
        <v>0</v>
      </c>
      <c r="AI38" s="34">
        <f>'Occupancy Worksheet'!$AM$43</f>
        <v>0</v>
      </c>
      <c r="AJ38" s="34">
        <f>'Occupancy Worksheet'!$AM$44</f>
        <v>0</v>
      </c>
      <c r="AK38" s="34">
        <f>'Occupancy Worksheet'!$AM$45</f>
        <v>0</v>
      </c>
      <c r="AL38" s="33">
        <f>'Occupancy Worksheet'!B15</f>
        <v>0</v>
      </c>
      <c r="AM38" s="32">
        <f>'Occupancy Worksheet'!B16</f>
        <v>2013</v>
      </c>
      <c r="AN38" s="33">
        <f t="shared" si="26"/>
        <v>0</v>
      </c>
      <c r="AO38" s="185">
        <f t="shared" si="21"/>
        <v>0</v>
      </c>
      <c r="AP38" s="185" t="str">
        <f>'Occupancy Worksheet'!AM35</f>
        <v/>
      </c>
      <c r="AQ38" s="185" t="str">
        <f>'Occupancy Worksheet'!AM38</f>
        <v/>
      </c>
      <c r="AR38" s="33">
        <f t="shared" si="27"/>
        <v>0</v>
      </c>
      <c r="AS38" s="33">
        <f t="shared" si="28"/>
        <v>0</v>
      </c>
      <c r="AT38" s="33">
        <f t="shared" si="29"/>
        <v>0</v>
      </c>
      <c r="AU38" s="143">
        <f t="shared" si="22"/>
        <v>0</v>
      </c>
      <c r="AV38" s="33">
        <f t="shared" si="30"/>
        <v>0</v>
      </c>
      <c r="AW38" s="188">
        <f t="shared" si="23"/>
        <v>0</v>
      </c>
      <c r="AX38" s="189">
        <f t="shared" si="24"/>
        <v>0</v>
      </c>
      <c r="AY38" s="112">
        <f t="shared" si="25"/>
        <v>0</v>
      </c>
      <c r="AZ38" s="114">
        <f t="shared" ca="1" si="16"/>
        <v>44329.615263888889</v>
      </c>
    </row>
    <row r="39" spans="1:52">
      <c r="A39" s="226">
        <v>38</v>
      </c>
      <c r="B39" s="31">
        <f>'Occupancy Worksheet'!$A$3</f>
        <v>0</v>
      </c>
      <c r="C39" s="31">
        <f t="shared" si="17"/>
        <v>0</v>
      </c>
      <c r="D39" s="31">
        <f>'Occupancy Worksheet'!$C$3</f>
        <v>0</v>
      </c>
      <c r="E39" s="32" t="str">
        <f t="shared" si="10"/>
        <v/>
      </c>
      <c r="F39" s="192">
        <f t="shared" si="18"/>
        <v>0</v>
      </c>
      <c r="G39" s="31">
        <f>'Occupancy Worksheet'!$A$5</f>
        <v>0</v>
      </c>
      <c r="H39" s="31">
        <f t="shared" si="19"/>
        <v>0</v>
      </c>
      <c r="I39" s="31" t="s">
        <v>160</v>
      </c>
      <c r="J39" s="31">
        <f>'Occupancy Worksheet'!$AN$8</f>
        <v>0</v>
      </c>
      <c r="K39" s="31">
        <f>'Occupancy Worksheet'!$AN$9</f>
        <v>0</v>
      </c>
      <c r="L39" s="31">
        <f>'Occupancy Worksheet'!$AN$10</f>
        <v>0</v>
      </c>
      <c r="M39" s="31">
        <f>'Occupancy Worksheet'!$AN$11</f>
        <v>0</v>
      </c>
      <c r="N39" s="31">
        <f>'Occupancy Worksheet'!$AN$12</f>
        <v>0</v>
      </c>
      <c r="O39" s="34">
        <f>'Occupancy Worksheet'!$AN$13</f>
        <v>0</v>
      </c>
      <c r="P39" s="34">
        <f>'Occupancy Worksheet'!$AN$14</f>
        <v>0</v>
      </c>
      <c r="Q39" s="34">
        <f>'Occupancy Worksheet'!$AN$15</f>
        <v>0</v>
      </c>
      <c r="R39" s="34">
        <f>'Occupancy Worksheet'!$AN$17</f>
        <v>0</v>
      </c>
      <c r="S39" s="34">
        <f>'Occupancy Worksheet'!$AN$18</f>
        <v>0</v>
      </c>
      <c r="T39" s="34">
        <f>'Occupancy Worksheet'!$AN$19</f>
        <v>0</v>
      </c>
      <c r="U39" s="34">
        <f>'Occupancy Worksheet'!$AN$20</f>
        <v>0</v>
      </c>
      <c r="V39" s="34">
        <f>'Occupancy Worksheet'!$AN$21</f>
        <v>0</v>
      </c>
      <c r="W39" s="34">
        <f>'Occupancy Worksheet'!$AN$24</f>
        <v>0</v>
      </c>
      <c r="X39" s="34">
        <f>'Occupancy Worksheet'!$AN$25</f>
        <v>0</v>
      </c>
      <c r="Y39" s="34">
        <f>'Occupancy Worksheet'!$AN$26</f>
        <v>0</v>
      </c>
      <c r="Z39" s="34">
        <f>'Occupancy Worksheet'!$AN$27</f>
        <v>0</v>
      </c>
      <c r="AA39" s="126">
        <f>'Occupancy Worksheet'!$AN$28</f>
        <v>0</v>
      </c>
      <c r="AB39" s="128">
        <f t="shared" si="20"/>
        <v>100</v>
      </c>
      <c r="AC39" s="124">
        <f>'Occupancy Worksheet'!AN$33</f>
        <v>0</v>
      </c>
      <c r="AD39" s="128">
        <f t="shared" si="4"/>
        <v>100</v>
      </c>
      <c r="AE39" s="124">
        <f>IF(ISNUMBER('Occupancy Worksheet'!AN$34), 'Occupancy Worksheet'!AN$34,0)</f>
        <v>0</v>
      </c>
      <c r="AF39" s="136">
        <f>'Occupancy Worksheet'!$AN$36</f>
        <v>0</v>
      </c>
      <c r="AG39" s="34">
        <f>'Occupancy Worksheet'!$APN$37</f>
        <v>0</v>
      </c>
      <c r="AH39" s="34">
        <f>'Occupancy Worksheet'!$AN$42</f>
        <v>0</v>
      </c>
      <c r="AI39" s="34">
        <f>'Occupancy Worksheet'!$AN$43</f>
        <v>0</v>
      </c>
      <c r="AJ39" s="34">
        <f>'Occupancy Worksheet'!$AN$44</f>
        <v>0</v>
      </c>
      <c r="AK39" s="34">
        <f>'Occupancy Worksheet'!$AN$45</f>
        <v>0</v>
      </c>
      <c r="AL39" s="33">
        <f>'Occupancy Worksheet'!B15</f>
        <v>0</v>
      </c>
      <c r="AM39" s="32">
        <f>'Occupancy Worksheet'!B16</f>
        <v>2013</v>
      </c>
      <c r="AN39" s="33">
        <f t="shared" si="26"/>
        <v>0</v>
      </c>
      <c r="AO39" s="185">
        <f t="shared" si="21"/>
        <v>0</v>
      </c>
      <c r="AP39" s="185" t="str">
        <f>'Occupancy Worksheet'!AN35</f>
        <v/>
      </c>
      <c r="AQ39" s="185" t="str">
        <f>'Occupancy Worksheet'!AN38</f>
        <v/>
      </c>
      <c r="AR39" s="33">
        <f t="shared" si="27"/>
        <v>0</v>
      </c>
      <c r="AS39" s="33">
        <f t="shared" si="28"/>
        <v>0</v>
      </c>
      <c r="AT39" s="33">
        <f t="shared" si="29"/>
        <v>0</v>
      </c>
      <c r="AU39" s="143">
        <f t="shared" si="22"/>
        <v>0</v>
      </c>
      <c r="AV39" s="33">
        <f t="shared" si="30"/>
        <v>0</v>
      </c>
      <c r="AW39" s="188">
        <f t="shared" si="23"/>
        <v>0</v>
      </c>
      <c r="AX39" s="189">
        <f t="shared" si="24"/>
        <v>0</v>
      </c>
      <c r="AY39" s="112">
        <f t="shared" si="25"/>
        <v>0</v>
      </c>
      <c r="AZ39" s="114">
        <f t="shared" ca="1" si="16"/>
        <v>44329.615263888889</v>
      </c>
    </row>
    <row r="40" spans="1:52">
      <c r="A40" s="226">
        <v>39</v>
      </c>
      <c r="B40" s="31">
        <f>'Occupancy Worksheet'!$A$3</f>
        <v>0</v>
      </c>
      <c r="C40" s="31">
        <f t="shared" si="17"/>
        <v>0</v>
      </c>
      <c r="D40" s="31">
        <f>'Occupancy Worksheet'!$C$3</f>
        <v>0</v>
      </c>
      <c r="E40" s="32" t="str">
        <f t="shared" si="10"/>
        <v/>
      </c>
      <c r="F40" s="192">
        <f t="shared" si="18"/>
        <v>0</v>
      </c>
      <c r="G40" s="31">
        <f>'Occupancy Worksheet'!$A$5</f>
        <v>0</v>
      </c>
      <c r="H40" s="31">
        <f t="shared" si="19"/>
        <v>0</v>
      </c>
      <c r="I40" s="31" t="s">
        <v>161</v>
      </c>
      <c r="J40" s="31">
        <f>'Occupancy Worksheet'!$AO$8</f>
        <v>0</v>
      </c>
      <c r="K40" s="31">
        <f>'Occupancy Worksheet'!$AO$9</f>
        <v>0</v>
      </c>
      <c r="L40" s="31">
        <f>'Occupancy Worksheet'!$AO$10</f>
        <v>0</v>
      </c>
      <c r="M40" s="31">
        <f>'Occupancy Worksheet'!$AO$11</f>
        <v>0</v>
      </c>
      <c r="N40" s="31">
        <f>'Occupancy Worksheet'!$AO$12</f>
        <v>0</v>
      </c>
      <c r="O40" s="34">
        <f>'Occupancy Worksheet'!$AO$13</f>
        <v>0</v>
      </c>
      <c r="P40" s="34">
        <f>'Occupancy Worksheet'!$AO$14</f>
        <v>0</v>
      </c>
      <c r="Q40" s="34">
        <f>'Occupancy Worksheet'!$AO$15</f>
        <v>0</v>
      </c>
      <c r="R40" s="34">
        <f>'Occupancy Worksheet'!$AO$17</f>
        <v>0</v>
      </c>
      <c r="S40" s="34">
        <f>'Occupancy Worksheet'!$AO$18</f>
        <v>0</v>
      </c>
      <c r="T40" s="34">
        <f>'Occupancy Worksheet'!$AO$19</f>
        <v>0</v>
      </c>
      <c r="U40" s="34">
        <f>'Occupancy Worksheet'!$AO$20</f>
        <v>0</v>
      </c>
      <c r="V40" s="34">
        <f>'Occupancy Worksheet'!$AO$21</f>
        <v>0</v>
      </c>
      <c r="W40" s="34">
        <f>'Occupancy Worksheet'!$AO$24</f>
        <v>0</v>
      </c>
      <c r="X40" s="34">
        <f>'Occupancy Worksheet'!$AO$25</f>
        <v>0</v>
      </c>
      <c r="Y40" s="34">
        <f>'Occupancy Worksheet'!$AO$26</f>
        <v>0</v>
      </c>
      <c r="Z40" s="34">
        <f>'Occupancy Worksheet'!$AO$27</f>
        <v>0</v>
      </c>
      <c r="AA40" s="126">
        <f>'Occupancy Worksheet'!$AO$28</f>
        <v>0</v>
      </c>
      <c r="AB40" s="128">
        <f t="shared" si="20"/>
        <v>100</v>
      </c>
      <c r="AC40" s="124">
        <f>'Occupancy Worksheet'!AO$33</f>
        <v>0</v>
      </c>
      <c r="AD40" s="128">
        <f t="shared" si="4"/>
        <v>100</v>
      </c>
      <c r="AE40" s="124">
        <f>IF(ISNUMBER('Occupancy Worksheet'!AO$34), 'Occupancy Worksheet'!AO$34,0)</f>
        <v>0</v>
      </c>
      <c r="AF40" s="136">
        <f>'Occupancy Worksheet'!$AO$36</f>
        <v>0</v>
      </c>
      <c r="AG40" s="34">
        <f>'Occupancy Worksheet'!$AQN$37</f>
        <v>0</v>
      </c>
      <c r="AH40" s="34">
        <f>'Occupancy Worksheet'!$AO$42</f>
        <v>0</v>
      </c>
      <c r="AI40" s="34">
        <f>'Occupancy Worksheet'!$AO$43</f>
        <v>0</v>
      </c>
      <c r="AJ40" s="34">
        <f>'Occupancy Worksheet'!$AO$44</f>
        <v>0</v>
      </c>
      <c r="AK40" s="34">
        <f>'Occupancy Worksheet'!$AO$45</f>
        <v>0</v>
      </c>
      <c r="AL40" s="33">
        <f>'Occupancy Worksheet'!B15</f>
        <v>0</v>
      </c>
      <c r="AM40" s="32">
        <f>'Occupancy Worksheet'!B16</f>
        <v>2013</v>
      </c>
      <c r="AN40" s="33">
        <f t="shared" si="26"/>
        <v>0</v>
      </c>
      <c r="AO40" s="185">
        <f t="shared" si="21"/>
        <v>0</v>
      </c>
      <c r="AP40" s="185" t="str">
        <f>'Occupancy Worksheet'!AO35</f>
        <v/>
      </c>
      <c r="AQ40" s="185" t="str">
        <f>'Occupancy Worksheet'!AO38</f>
        <v/>
      </c>
      <c r="AR40" s="33">
        <f t="shared" si="27"/>
        <v>0</v>
      </c>
      <c r="AS40" s="33">
        <f t="shared" si="28"/>
        <v>0</v>
      </c>
      <c r="AT40" s="33">
        <f t="shared" si="29"/>
        <v>0</v>
      </c>
      <c r="AU40" s="143">
        <f t="shared" si="22"/>
        <v>0</v>
      </c>
      <c r="AV40" s="33">
        <f t="shared" si="30"/>
        <v>0</v>
      </c>
      <c r="AW40" s="188">
        <f t="shared" si="23"/>
        <v>0</v>
      </c>
      <c r="AX40" s="189">
        <f t="shared" si="24"/>
        <v>0</v>
      </c>
      <c r="AY40" s="112">
        <f t="shared" si="25"/>
        <v>0</v>
      </c>
      <c r="AZ40" s="114">
        <f t="shared" ca="1" si="16"/>
        <v>44329.615263888889</v>
      </c>
    </row>
    <row r="41" spans="1:52">
      <c r="A41" s="226">
        <v>40</v>
      </c>
      <c r="B41" s="31">
        <f>'Occupancy Worksheet'!$A$3</f>
        <v>0</v>
      </c>
      <c r="C41" s="31">
        <f t="shared" si="17"/>
        <v>0</v>
      </c>
      <c r="D41" s="31">
        <f>'Occupancy Worksheet'!$C$3</f>
        <v>0</v>
      </c>
      <c r="E41" s="32" t="str">
        <f t="shared" si="10"/>
        <v/>
      </c>
      <c r="F41" s="192">
        <f t="shared" si="18"/>
        <v>0</v>
      </c>
      <c r="G41" s="31">
        <f>'Occupancy Worksheet'!$A$5</f>
        <v>0</v>
      </c>
      <c r="H41" s="31">
        <f t="shared" si="19"/>
        <v>0</v>
      </c>
      <c r="I41" s="31" t="s">
        <v>162</v>
      </c>
      <c r="J41" s="31">
        <f>'Occupancy Worksheet'!$AP$8</f>
        <v>0</v>
      </c>
      <c r="K41" s="31">
        <f>'Occupancy Worksheet'!$AP$9</f>
        <v>0</v>
      </c>
      <c r="L41" s="31">
        <f>'Occupancy Worksheet'!$AP$10</f>
        <v>0</v>
      </c>
      <c r="M41" s="31">
        <f>'Occupancy Worksheet'!$AP$11</f>
        <v>0</v>
      </c>
      <c r="N41" s="31">
        <f>'Occupancy Worksheet'!$AP$12</f>
        <v>0</v>
      </c>
      <c r="O41" s="34">
        <f>'Occupancy Worksheet'!$AP$13</f>
        <v>0</v>
      </c>
      <c r="P41" s="34">
        <f>'Occupancy Worksheet'!$AP$14</f>
        <v>0</v>
      </c>
      <c r="Q41" s="34">
        <f>'Occupancy Worksheet'!$AP$15</f>
        <v>0</v>
      </c>
      <c r="R41" s="34">
        <f>'Occupancy Worksheet'!$AP$17</f>
        <v>0</v>
      </c>
      <c r="S41" s="34">
        <f>'Occupancy Worksheet'!$AP$18</f>
        <v>0</v>
      </c>
      <c r="T41" s="34">
        <f>'Occupancy Worksheet'!$AP$19</f>
        <v>0</v>
      </c>
      <c r="U41" s="34">
        <f>'Occupancy Worksheet'!$AP$20</f>
        <v>0</v>
      </c>
      <c r="V41" s="34">
        <f>'Occupancy Worksheet'!$AP$21</f>
        <v>0</v>
      </c>
      <c r="W41" s="34">
        <f>'Occupancy Worksheet'!$AP$24</f>
        <v>0</v>
      </c>
      <c r="X41" s="34">
        <f>'Occupancy Worksheet'!$AP$25</f>
        <v>0</v>
      </c>
      <c r="Y41" s="34">
        <f>'Occupancy Worksheet'!$AP$26</f>
        <v>0</v>
      </c>
      <c r="Z41" s="34">
        <f>'Occupancy Worksheet'!$AP$27</f>
        <v>0</v>
      </c>
      <c r="AA41" s="126">
        <f>'Occupancy Worksheet'!$AP$28</f>
        <v>0</v>
      </c>
      <c r="AB41" s="128">
        <f t="shared" si="20"/>
        <v>100</v>
      </c>
      <c r="AC41" s="124">
        <f>'Occupancy Worksheet'!AP$33</f>
        <v>0</v>
      </c>
      <c r="AD41" s="128">
        <f t="shared" si="4"/>
        <v>100</v>
      </c>
      <c r="AE41" s="124">
        <f>IF(ISNUMBER('Occupancy Worksheet'!AP$34), 'Occupancy Worksheet'!AP$34,0)</f>
        <v>0</v>
      </c>
      <c r="AF41" s="136">
        <f>'Occupancy Worksheet'!$AP$36</f>
        <v>0</v>
      </c>
      <c r="AG41" s="34">
        <f>'Occupancy Worksheet'!$ARN$37</f>
        <v>0</v>
      </c>
      <c r="AH41" s="34">
        <f>'Occupancy Worksheet'!$AP$42</f>
        <v>0</v>
      </c>
      <c r="AI41" s="34">
        <f>'Occupancy Worksheet'!$AP$43</f>
        <v>0</v>
      </c>
      <c r="AJ41" s="34">
        <f>'Occupancy Worksheet'!$AP$44</f>
        <v>0</v>
      </c>
      <c r="AK41" s="34">
        <f>'Occupancy Worksheet'!$AP$45</f>
        <v>0</v>
      </c>
      <c r="AL41" s="33">
        <f>'Occupancy Worksheet'!B15</f>
        <v>0</v>
      </c>
      <c r="AM41" s="32">
        <f>'Occupancy Worksheet'!B16</f>
        <v>2013</v>
      </c>
      <c r="AN41" s="33">
        <f t="shared" si="26"/>
        <v>0</v>
      </c>
      <c r="AO41" s="185">
        <f t="shared" si="21"/>
        <v>0</v>
      </c>
      <c r="AP41" s="185" t="str">
        <f>'Occupancy Worksheet'!AP35</f>
        <v/>
      </c>
      <c r="AQ41" s="185" t="str">
        <f>'Occupancy Worksheet'!AP38</f>
        <v/>
      </c>
      <c r="AR41" s="33">
        <f t="shared" si="27"/>
        <v>0</v>
      </c>
      <c r="AS41" s="33">
        <f t="shared" si="28"/>
        <v>0</v>
      </c>
      <c r="AT41" s="33">
        <f t="shared" si="29"/>
        <v>0</v>
      </c>
      <c r="AU41" s="143">
        <f t="shared" si="22"/>
        <v>0</v>
      </c>
      <c r="AV41" s="33">
        <f t="shared" si="30"/>
        <v>0</v>
      </c>
      <c r="AW41" s="188">
        <f t="shared" si="23"/>
        <v>0</v>
      </c>
      <c r="AX41" s="189">
        <f t="shared" si="24"/>
        <v>0</v>
      </c>
      <c r="AY41" s="112">
        <f t="shared" si="25"/>
        <v>0</v>
      </c>
      <c r="AZ41" s="114">
        <f t="shared" ca="1" si="16"/>
        <v>44329.615263888889</v>
      </c>
    </row>
    <row r="42" spans="1:52">
      <c r="A42" s="226">
        <v>41</v>
      </c>
      <c r="B42" s="31">
        <f>'Occupancy Worksheet'!$A$3</f>
        <v>0</v>
      </c>
      <c r="C42" s="31">
        <f t="shared" si="17"/>
        <v>0</v>
      </c>
      <c r="D42" s="31">
        <f>'Occupancy Worksheet'!$C$3</f>
        <v>0</v>
      </c>
      <c r="E42" s="32" t="str">
        <f t="shared" si="10"/>
        <v/>
      </c>
      <c r="F42" s="192">
        <f t="shared" si="18"/>
        <v>0</v>
      </c>
      <c r="G42" s="31">
        <f>'Occupancy Worksheet'!$A$5</f>
        <v>0</v>
      </c>
      <c r="H42" s="31">
        <f t="shared" si="19"/>
        <v>0</v>
      </c>
      <c r="I42" s="31" t="s">
        <v>163</v>
      </c>
      <c r="J42" s="31">
        <f>'Occupancy Worksheet'!$AQ$8</f>
        <v>0</v>
      </c>
      <c r="K42" s="31">
        <f>'Occupancy Worksheet'!$AQ$9</f>
        <v>0</v>
      </c>
      <c r="L42" s="31">
        <f>'Occupancy Worksheet'!$AQ$10</f>
        <v>0</v>
      </c>
      <c r="M42" s="31">
        <f>'Occupancy Worksheet'!$AQ$11</f>
        <v>0</v>
      </c>
      <c r="N42" s="31">
        <f>'Occupancy Worksheet'!$AQ$12</f>
        <v>0</v>
      </c>
      <c r="O42" s="34">
        <f>'Occupancy Worksheet'!$AQ$13</f>
        <v>0</v>
      </c>
      <c r="P42" s="34">
        <f>'Occupancy Worksheet'!$AQ$14</f>
        <v>0</v>
      </c>
      <c r="Q42" s="34">
        <f>'Occupancy Worksheet'!$AQ$15</f>
        <v>0</v>
      </c>
      <c r="R42" s="34">
        <f>'Occupancy Worksheet'!$AQ$17</f>
        <v>0</v>
      </c>
      <c r="S42" s="34">
        <f>'Occupancy Worksheet'!$AQ$18</f>
        <v>0</v>
      </c>
      <c r="T42" s="34">
        <f>'Occupancy Worksheet'!$AQ$19</f>
        <v>0</v>
      </c>
      <c r="U42" s="34">
        <f>'Occupancy Worksheet'!$AQ$20</f>
        <v>0</v>
      </c>
      <c r="V42" s="34">
        <f>'Occupancy Worksheet'!$AQ$21</f>
        <v>0</v>
      </c>
      <c r="W42" s="34">
        <f>'Occupancy Worksheet'!$AQ$24</f>
        <v>0</v>
      </c>
      <c r="X42" s="34">
        <f>'Occupancy Worksheet'!$AQ$25</f>
        <v>0</v>
      </c>
      <c r="Y42" s="34">
        <f>'Occupancy Worksheet'!$AQ$26</f>
        <v>0</v>
      </c>
      <c r="Z42" s="34">
        <f>'Occupancy Worksheet'!$AQ$27</f>
        <v>0</v>
      </c>
      <c r="AA42" s="126">
        <f>'Occupancy Worksheet'!$AQ$28</f>
        <v>0</v>
      </c>
      <c r="AB42" s="128">
        <f t="shared" si="20"/>
        <v>100</v>
      </c>
      <c r="AC42" s="124">
        <f>'Occupancy Worksheet'!AQ$33</f>
        <v>0</v>
      </c>
      <c r="AD42" s="128">
        <f t="shared" si="4"/>
        <v>100</v>
      </c>
      <c r="AE42" s="124">
        <f>IF(ISNUMBER('Occupancy Worksheet'!AQ$34), 'Occupancy Worksheet'!AQ$34,0)</f>
        <v>0</v>
      </c>
      <c r="AF42" s="136">
        <f>'Occupancy Worksheet'!$AQ$36</f>
        <v>0</v>
      </c>
      <c r="AG42" s="34">
        <f>'Occupancy Worksheet'!$ASN$37</f>
        <v>0</v>
      </c>
      <c r="AH42" s="34">
        <f>'Occupancy Worksheet'!$AQ$42</f>
        <v>0</v>
      </c>
      <c r="AI42" s="34">
        <f>'Occupancy Worksheet'!$AQ$43</f>
        <v>0</v>
      </c>
      <c r="AJ42" s="34">
        <f>'Occupancy Worksheet'!$AQ$44</f>
        <v>0</v>
      </c>
      <c r="AK42" s="34">
        <f>'Occupancy Worksheet'!$AQ$45</f>
        <v>0</v>
      </c>
      <c r="AL42" s="33">
        <f>'Occupancy Worksheet'!B15</f>
        <v>0</v>
      </c>
      <c r="AM42" s="32">
        <f>'Occupancy Worksheet'!B16</f>
        <v>2013</v>
      </c>
      <c r="AN42" s="33">
        <f t="shared" si="26"/>
        <v>0</v>
      </c>
      <c r="AO42" s="185">
        <f t="shared" si="21"/>
        <v>0</v>
      </c>
      <c r="AP42" s="185" t="str">
        <f>'Occupancy Worksheet'!AQ35</f>
        <v/>
      </c>
      <c r="AQ42" s="185" t="str">
        <f>'Occupancy Worksheet'!AQ38</f>
        <v/>
      </c>
      <c r="AR42" s="33">
        <f t="shared" si="27"/>
        <v>0</v>
      </c>
      <c r="AS42" s="33">
        <f t="shared" si="28"/>
        <v>0</v>
      </c>
      <c r="AT42" s="33">
        <f t="shared" si="29"/>
        <v>0</v>
      </c>
      <c r="AU42" s="143">
        <f t="shared" si="22"/>
        <v>0</v>
      </c>
      <c r="AV42" s="33">
        <f t="shared" si="30"/>
        <v>0</v>
      </c>
      <c r="AW42" s="188">
        <f t="shared" si="23"/>
        <v>0</v>
      </c>
      <c r="AX42" s="189">
        <f t="shared" si="24"/>
        <v>0</v>
      </c>
      <c r="AY42" s="112">
        <f t="shared" si="25"/>
        <v>0</v>
      </c>
      <c r="AZ42" s="114">
        <f t="shared" ca="1" si="16"/>
        <v>44329.615263888889</v>
      </c>
    </row>
    <row r="43" spans="1:52">
      <c r="A43" s="226">
        <v>42</v>
      </c>
      <c r="B43" s="31">
        <f>'Occupancy Worksheet'!$A$3</f>
        <v>0</v>
      </c>
      <c r="C43" s="31">
        <f t="shared" si="17"/>
        <v>0</v>
      </c>
      <c r="D43" s="31">
        <f>'Occupancy Worksheet'!$C$3</f>
        <v>0</v>
      </c>
      <c r="E43" s="32" t="str">
        <f t="shared" si="10"/>
        <v/>
      </c>
      <c r="F43" s="192">
        <f t="shared" si="18"/>
        <v>0</v>
      </c>
      <c r="G43" s="31">
        <f>'Occupancy Worksheet'!$A$5</f>
        <v>0</v>
      </c>
      <c r="H43" s="31">
        <f t="shared" si="19"/>
        <v>0</v>
      </c>
      <c r="I43" s="31" t="s">
        <v>164</v>
      </c>
      <c r="J43" s="31">
        <f>'Occupancy Worksheet'!$AR$8</f>
        <v>0</v>
      </c>
      <c r="K43" s="31">
        <f>'Occupancy Worksheet'!$AR$9</f>
        <v>0</v>
      </c>
      <c r="L43" s="31">
        <f>'Occupancy Worksheet'!$AR$10</f>
        <v>0</v>
      </c>
      <c r="M43" s="31">
        <f>'Occupancy Worksheet'!$AR$11</f>
        <v>0</v>
      </c>
      <c r="N43" s="31">
        <f>'Occupancy Worksheet'!$AR$12</f>
        <v>0</v>
      </c>
      <c r="O43" s="34">
        <f>'Occupancy Worksheet'!$AR$13</f>
        <v>0</v>
      </c>
      <c r="P43" s="34">
        <f>'Occupancy Worksheet'!$AR$14</f>
        <v>0</v>
      </c>
      <c r="Q43" s="34">
        <f>'Occupancy Worksheet'!$AR$15</f>
        <v>0</v>
      </c>
      <c r="R43" s="34">
        <f>'Occupancy Worksheet'!$AR$17</f>
        <v>0</v>
      </c>
      <c r="S43" s="34">
        <f>'Occupancy Worksheet'!$AR$18</f>
        <v>0</v>
      </c>
      <c r="T43" s="34">
        <f>'Occupancy Worksheet'!$AR$19</f>
        <v>0</v>
      </c>
      <c r="U43" s="34">
        <f>'Occupancy Worksheet'!$AR$20</f>
        <v>0</v>
      </c>
      <c r="V43" s="34">
        <f>'Occupancy Worksheet'!$AR$21</f>
        <v>0</v>
      </c>
      <c r="W43" s="34">
        <f>'Occupancy Worksheet'!$AR$24</f>
        <v>0</v>
      </c>
      <c r="X43" s="34">
        <f>'Occupancy Worksheet'!$AR$25</f>
        <v>0</v>
      </c>
      <c r="Y43" s="34">
        <f>'Occupancy Worksheet'!$AR$26</f>
        <v>0</v>
      </c>
      <c r="Z43" s="34">
        <f>'Occupancy Worksheet'!$AR$27</f>
        <v>0</v>
      </c>
      <c r="AA43" s="126">
        <f>'Occupancy Worksheet'!$AR$28</f>
        <v>0</v>
      </c>
      <c r="AB43" s="128">
        <f t="shared" si="20"/>
        <v>100</v>
      </c>
      <c r="AC43" s="124">
        <f>'Occupancy Worksheet'!AR$33</f>
        <v>0</v>
      </c>
      <c r="AD43" s="128">
        <f t="shared" si="4"/>
        <v>100</v>
      </c>
      <c r="AE43" s="124">
        <f>IF(ISNUMBER('Occupancy Worksheet'!AR$34), 'Occupancy Worksheet'!AR$34,0)</f>
        <v>0</v>
      </c>
      <c r="AF43" s="136">
        <f>'Occupancy Worksheet'!$AR$36</f>
        <v>0</v>
      </c>
      <c r="AG43" s="34">
        <f>'Occupancy Worksheet'!$ATN$37</f>
        <v>0</v>
      </c>
      <c r="AH43" s="34">
        <f>'Occupancy Worksheet'!$AR$42</f>
        <v>0</v>
      </c>
      <c r="AI43" s="34">
        <f>'Occupancy Worksheet'!$AR$43</f>
        <v>0</v>
      </c>
      <c r="AJ43" s="34">
        <f>'Occupancy Worksheet'!$AR$44</f>
        <v>0</v>
      </c>
      <c r="AK43" s="34">
        <f>'Occupancy Worksheet'!$AR$45</f>
        <v>0</v>
      </c>
      <c r="AL43" s="33">
        <f>'Occupancy Worksheet'!B15</f>
        <v>0</v>
      </c>
      <c r="AM43" s="32">
        <f>'Occupancy Worksheet'!B16</f>
        <v>2013</v>
      </c>
      <c r="AN43" s="33">
        <f t="shared" si="26"/>
        <v>0</v>
      </c>
      <c r="AO43" s="185">
        <f t="shared" si="21"/>
        <v>0</v>
      </c>
      <c r="AP43" s="185" t="str">
        <f>'Occupancy Worksheet'!AR35</f>
        <v/>
      </c>
      <c r="AQ43" s="185" t="str">
        <f>'Occupancy Worksheet'!AR38</f>
        <v/>
      </c>
      <c r="AR43" s="33">
        <f t="shared" si="27"/>
        <v>0</v>
      </c>
      <c r="AS43" s="33">
        <f t="shared" si="28"/>
        <v>0</v>
      </c>
      <c r="AT43" s="33">
        <f t="shared" si="29"/>
        <v>0</v>
      </c>
      <c r="AU43" s="143">
        <f t="shared" si="22"/>
        <v>0</v>
      </c>
      <c r="AV43" s="33">
        <f t="shared" si="30"/>
        <v>0</v>
      </c>
      <c r="AW43" s="188">
        <f t="shared" si="23"/>
        <v>0</v>
      </c>
      <c r="AX43" s="189">
        <f t="shared" si="24"/>
        <v>0</v>
      </c>
      <c r="AY43" s="112">
        <f t="shared" si="25"/>
        <v>0</v>
      </c>
      <c r="AZ43" s="114">
        <f t="shared" ca="1" si="16"/>
        <v>44329.615263888889</v>
      </c>
    </row>
    <row r="44" spans="1:52">
      <c r="A44" s="226">
        <v>43</v>
      </c>
      <c r="B44" s="31">
        <f>'Occupancy Worksheet'!$A$3</f>
        <v>0</v>
      </c>
      <c r="C44" s="31">
        <f t="shared" si="17"/>
        <v>0</v>
      </c>
      <c r="D44" s="31">
        <f>'Occupancy Worksheet'!$C$3</f>
        <v>0</v>
      </c>
      <c r="E44" s="32" t="str">
        <f t="shared" si="10"/>
        <v/>
      </c>
      <c r="F44" s="192">
        <f t="shared" si="18"/>
        <v>0</v>
      </c>
      <c r="G44" s="31">
        <f>'Occupancy Worksheet'!$A$5</f>
        <v>0</v>
      </c>
      <c r="H44" s="31">
        <f t="shared" si="19"/>
        <v>0</v>
      </c>
      <c r="I44" s="31" t="s">
        <v>165</v>
      </c>
      <c r="J44" s="31">
        <f>'Occupancy Worksheet'!$AS$8</f>
        <v>0</v>
      </c>
      <c r="K44" s="31">
        <f>'Occupancy Worksheet'!$AS$9</f>
        <v>0</v>
      </c>
      <c r="L44" s="31">
        <f>'Occupancy Worksheet'!$AS$10</f>
        <v>0</v>
      </c>
      <c r="M44" s="31">
        <f>'Occupancy Worksheet'!$AS$11</f>
        <v>0</v>
      </c>
      <c r="N44" s="31">
        <f>'Occupancy Worksheet'!$AS$12</f>
        <v>0</v>
      </c>
      <c r="O44" s="34">
        <f>'Occupancy Worksheet'!$AS$13</f>
        <v>0</v>
      </c>
      <c r="P44" s="34">
        <f>'Occupancy Worksheet'!$AS$14</f>
        <v>0</v>
      </c>
      <c r="Q44" s="34">
        <f>'Occupancy Worksheet'!$AS$15</f>
        <v>0</v>
      </c>
      <c r="R44" s="34">
        <f>'Occupancy Worksheet'!$AS$17</f>
        <v>0</v>
      </c>
      <c r="S44" s="34">
        <f>'Occupancy Worksheet'!$AS$18</f>
        <v>0</v>
      </c>
      <c r="T44" s="34">
        <f>'Occupancy Worksheet'!$AS$19</f>
        <v>0</v>
      </c>
      <c r="U44" s="34">
        <f>'Occupancy Worksheet'!$AS$20</f>
        <v>0</v>
      </c>
      <c r="V44" s="34">
        <f>'Occupancy Worksheet'!$AS$21</f>
        <v>0</v>
      </c>
      <c r="W44" s="34">
        <f>'Occupancy Worksheet'!$AS$24</f>
        <v>0</v>
      </c>
      <c r="X44" s="34">
        <f>'Occupancy Worksheet'!$AS$25</f>
        <v>0</v>
      </c>
      <c r="Y44" s="34">
        <f>'Occupancy Worksheet'!$AS$26</f>
        <v>0</v>
      </c>
      <c r="Z44" s="34">
        <f>'Occupancy Worksheet'!$AS$27</f>
        <v>0</v>
      </c>
      <c r="AA44" s="126">
        <f>'Occupancy Worksheet'!$AS$28</f>
        <v>0</v>
      </c>
      <c r="AB44" s="128">
        <f t="shared" si="20"/>
        <v>100</v>
      </c>
      <c r="AC44" s="124">
        <f>'Occupancy Worksheet'!AS$33</f>
        <v>0</v>
      </c>
      <c r="AD44" s="128">
        <f t="shared" si="4"/>
        <v>100</v>
      </c>
      <c r="AE44" s="124">
        <f>IF(ISNUMBER('Occupancy Worksheet'!AS$34), 'Occupancy Worksheet'!AS$34,0)</f>
        <v>0</v>
      </c>
      <c r="AF44" s="136">
        <f>'Occupancy Worksheet'!$AS$36</f>
        <v>0</v>
      </c>
      <c r="AG44" s="34">
        <f>'Occupancy Worksheet'!$AUN$37</f>
        <v>0</v>
      </c>
      <c r="AH44" s="34">
        <f>'Occupancy Worksheet'!$AS$42</f>
        <v>0</v>
      </c>
      <c r="AI44" s="34">
        <f>'Occupancy Worksheet'!$AS$43</f>
        <v>0</v>
      </c>
      <c r="AJ44" s="34">
        <f>'Occupancy Worksheet'!$AS$44</f>
        <v>0</v>
      </c>
      <c r="AK44" s="34">
        <f>'Occupancy Worksheet'!$AS$45</f>
        <v>0</v>
      </c>
      <c r="AL44" s="33">
        <f>'Occupancy Worksheet'!B15</f>
        <v>0</v>
      </c>
      <c r="AM44" s="32">
        <f>'Occupancy Worksheet'!B16</f>
        <v>2013</v>
      </c>
      <c r="AN44" s="33">
        <f t="shared" si="26"/>
        <v>0</v>
      </c>
      <c r="AO44" s="185">
        <f t="shared" si="21"/>
        <v>0</v>
      </c>
      <c r="AP44" s="185" t="str">
        <f>'Occupancy Worksheet'!AS35</f>
        <v/>
      </c>
      <c r="AQ44" s="185" t="str">
        <f>'Occupancy Worksheet'!AS38</f>
        <v/>
      </c>
      <c r="AR44" s="33">
        <f t="shared" si="27"/>
        <v>0</v>
      </c>
      <c r="AS44" s="33">
        <f t="shared" si="28"/>
        <v>0</v>
      </c>
      <c r="AT44" s="33">
        <f t="shared" si="29"/>
        <v>0</v>
      </c>
      <c r="AU44" s="143">
        <f t="shared" si="22"/>
        <v>0</v>
      </c>
      <c r="AV44" s="33">
        <f t="shared" si="30"/>
        <v>0</v>
      </c>
      <c r="AW44" s="188">
        <f t="shared" si="23"/>
        <v>0</v>
      </c>
      <c r="AX44" s="189">
        <f t="shared" si="24"/>
        <v>0</v>
      </c>
      <c r="AY44" s="112">
        <f t="shared" si="25"/>
        <v>0</v>
      </c>
      <c r="AZ44" s="114">
        <f t="shared" ca="1" si="16"/>
        <v>44329.615263888889</v>
      </c>
    </row>
    <row r="45" spans="1:52">
      <c r="A45" s="226">
        <v>44</v>
      </c>
      <c r="B45" s="31">
        <f>'Occupancy Worksheet'!$A$3</f>
        <v>0</v>
      </c>
      <c r="C45" s="31">
        <f t="shared" si="17"/>
        <v>0</v>
      </c>
      <c r="D45" s="31">
        <f>'Occupancy Worksheet'!$C$3</f>
        <v>0</v>
      </c>
      <c r="E45" s="32" t="str">
        <f t="shared" si="10"/>
        <v/>
      </c>
      <c r="F45" s="192">
        <f t="shared" si="18"/>
        <v>0</v>
      </c>
      <c r="G45" s="31">
        <f>'Occupancy Worksheet'!$A$5</f>
        <v>0</v>
      </c>
      <c r="H45" s="31">
        <f t="shared" si="19"/>
        <v>0</v>
      </c>
      <c r="I45" s="31" t="s">
        <v>166</v>
      </c>
      <c r="J45" s="31">
        <f>'Occupancy Worksheet'!$AT$8</f>
        <v>0</v>
      </c>
      <c r="K45" s="31">
        <f>'Occupancy Worksheet'!$AT$9</f>
        <v>0</v>
      </c>
      <c r="L45" s="31">
        <f>'Occupancy Worksheet'!$AT$10</f>
        <v>0</v>
      </c>
      <c r="M45" s="31">
        <f>'Occupancy Worksheet'!$AT$11</f>
        <v>0</v>
      </c>
      <c r="N45" s="31">
        <f>'Occupancy Worksheet'!$AT$12</f>
        <v>0</v>
      </c>
      <c r="O45" s="34">
        <f>'Occupancy Worksheet'!$AT$13</f>
        <v>0</v>
      </c>
      <c r="P45" s="34">
        <f>'Occupancy Worksheet'!$AT$14</f>
        <v>0</v>
      </c>
      <c r="Q45" s="34">
        <f>'Occupancy Worksheet'!$AT$15</f>
        <v>0</v>
      </c>
      <c r="R45" s="34">
        <f>'Occupancy Worksheet'!$AT$17</f>
        <v>0</v>
      </c>
      <c r="S45" s="34">
        <f>'Occupancy Worksheet'!$AT$18</f>
        <v>0</v>
      </c>
      <c r="T45" s="34">
        <f>'Occupancy Worksheet'!$AT$19</f>
        <v>0</v>
      </c>
      <c r="U45" s="34">
        <f>'Occupancy Worksheet'!$AT$20</f>
        <v>0</v>
      </c>
      <c r="V45" s="34">
        <f>'Occupancy Worksheet'!$AT$21</f>
        <v>0</v>
      </c>
      <c r="W45" s="34">
        <f>'Occupancy Worksheet'!$AT$24</f>
        <v>0</v>
      </c>
      <c r="X45" s="34">
        <f>'Occupancy Worksheet'!$AT$25</f>
        <v>0</v>
      </c>
      <c r="Y45" s="34">
        <f>'Occupancy Worksheet'!$AT$26</f>
        <v>0</v>
      </c>
      <c r="Z45" s="34">
        <f>'Occupancy Worksheet'!$AT$27</f>
        <v>0</v>
      </c>
      <c r="AA45" s="126">
        <f>'Occupancy Worksheet'!$AT$28</f>
        <v>0</v>
      </c>
      <c r="AB45" s="128">
        <f t="shared" si="20"/>
        <v>100</v>
      </c>
      <c r="AC45" s="124">
        <f>'Occupancy Worksheet'!AT$33</f>
        <v>0</v>
      </c>
      <c r="AD45" s="128">
        <f t="shared" si="4"/>
        <v>100</v>
      </c>
      <c r="AE45" s="124">
        <f>IF(ISNUMBER('Occupancy Worksheet'!AT$34), 'Occupancy Worksheet'!AT$34,0)</f>
        <v>0</v>
      </c>
      <c r="AF45" s="136">
        <f>'Occupancy Worksheet'!$AT$36</f>
        <v>0</v>
      </c>
      <c r="AG45" s="34">
        <f>'Occupancy Worksheet'!$AVN$37</f>
        <v>0</v>
      </c>
      <c r="AH45" s="34">
        <f>'Occupancy Worksheet'!$AT$42</f>
        <v>0</v>
      </c>
      <c r="AI45" s="34">
        <f>'Occupancy Worksheet'!$AT$43</f>
        <v>0</v>
      </c>
      <c r="AJ45" s="34">
        <f>'Occupancy Worksheet'!$AT$44</f>
        <v>0</v>
      </c>
      <c r="AK45" s="34">
        <f>'Occupancy Worksheet'!$AT$45</f>
        <v>0</v>
      </c>
      <c r="AL45" s="33">
        <f>'Occupancy Worksheet'!B15</f>
        <v>0</v>
      </c>
      <c r="AM45" s="32">
        <f>'Occupancy Worksheet'!B16</f>
        <v>2013</v>
      </c>
      <c r="AN45" s="33">
        <f t="shared" si="26"/>
        <v>0</v>
      </c>
      <c r="AO45" s="185">
        <f t="shared" si="21"/>
        <v>0</v>
      </c>
      <c r="AP45" s="185" t="str">
        <f>'Occupancy Worksheet'!AT35</f>
        <v/>
      </c>
      <c r="AQ45" s="185" t="str">
        <f>'Occupancy Worksheet'!AT38</f>
        <v/>
      </c>
      <c r="AR45" s="33">
        <f t="shared" si="27"/>
        <v>0</v>
      </c>
      <c r="AS45" s="33">
        <f t="shared" si="28"/>
        <v>0</v>
      </c>
      <c r="AT45" s="33">
        <f t="shared" si="29"/>
        <v>0</v>
      </c>
      <c r="AU45" s="143">
        <f t="shared" si="22"/>
        <v>0</v>
      </c>
      <c r="AV45" s="33">
        <f t="shared" si="30"/>
        <v>0</v>
      </c>
      <c r="AW45" s="188">
        <f t="shared" si="23"/>
        <v>0</v>
      </c>
      <c r="AX45" s="189">
        <f t="shared" si="24"/>
        <v>0</v>
      </c>
      <c r="AY45" s="112">
        <f t="shared" si="25"/>
        <v>0</v>
      </c>
      <c r="AZ45" s="114">
        <f t="shared" ca="1" si="16"/>
        <v>44329.615263888889</v>
      </c>
    </row>
    <row r="46" spans="1:52">
      <c r="A46" s="226">
        <v>45</v>
      </c>
      <c r="B46" s="31">
        <f>'Occupancy Worksheet'!$A$3</f>
        <v>0</v>
      </c>
      <c r="C46" s="31">
        <f t="shared" si="17"/>
        <v>0</v>
      </c>
      <c r="D46" s="31">
        <f>'Occupancy Worksheet'!$C$3</f>
        <v>0</v>
      </c>
      <c r="E46" s="32" t="str">
        <f t="shared" si="10"/>
        <v/>
      </c>
      <c r="F46" s="192">
        <f t="shared" si="18"/>
        <v>0</v>
      </c>
      <c r="G46" s="31">
        <f>'Occupancy Worksheet'!$A$5</f>
        <v>0</v>
      </c>
      <c r="H46" s="31">
        <f t="shared" si="19"/>
        <v>0</v>
      </c>
      <c r="I46" s="31" t="s">
        <v>167</v>
      </c>
      <c r="J46" s="31">
        <f>'Occupancy Worksheet'!$AU$8</f>
        <v>0</v>
      </c>
      <c r="K46" s="31">
        <f>'Occupancy Worksheet'!$AU$9</f>
        <v>0</v>
      </c>
      <c r="L46" s="31">
        <f>'Occupancy Worksheet'!$AU$10</f>
        <v>0</v>
      </c>
      <c r="M46" s="31">
        <f>'Occupancy Worksheet'!$AU$11</f>
        <v>0</v>
      </c>
      <c r="N46" s="31">
        <f>'Occupancy Worksheet'!$AU$12</f>
        <v>0</v>
      </c>
      <c r="O46" s="34">
        <f>'Occupancy Worksheet'!$AU$13</f>
        <v>0</v>
      </c>
      <c r="P46" s="34">
        <f>'Occupancy Worksheet'!$AU$14</f>
        <v>0</v>
      </c>
      <c r="Q46" s="34">
        <f>'Occupancy Worksheet'!$AU$15</f>
        <v>0</v>
      </c>
      <c r="R46" s="34">
        <f>'Occupancy Worksheet'!$AU$17</f>
        <v>0</v>
      </c>
      <c r="S46" s="34">
        <f>'Occupancy Worksheet'!$AU$18</f>
        <v>0</v>
      </c>
      <c r="T46" s="34">
        <f>'Occupancy Worksheet'!$AU$19</f>
        <v>0</v>
      </c>
      <c r="U46" s="34">
        <f>'Occupancy Worksheet'!$AU$20</f>
        <v>0</v>
      </c>
      <c r="V46" s="34">
        <f>'Occupancy Worksheet'!$AU$21</f>
        <v>0</v>
      </c>
      <c r="W46" s="34">
        <f>'Occupancy Worksheet'!$AU$24</f>
        <v>0</v>
      </c>
      <c r="X46" s="34">
        <f>'Occupancy Worksheet'!$AU$25</f>
        <v>0</v>
      </c>
      <c r="Y46" s="34">
        <f>'Occupancy Worksheet'!$AU$26</f>
        <v>0</v>
      </c>
      <c r="Z46" s="34">
        <f>'Occupancy Worksheet'!$AU$27</f>
        <v>0</v>
      </c>
      <c r="AA46" s="126">
        <f>'Occupancy Worksheet'!$AU$28</f>
        <v>0</v>
      </c>
      <c r="AB46" s="128">
        <f t="shared" si="20"/>
        <v>100</v>
      </c>
      <c r="AC46" s="124">
        <f>'Occupancy Worksheet'!AU$33</f>
        <v>0</v>
      </c>
      <c r="AD46" s="128">
        <f t="shared" si="4"/>
        <v>100</v>
      </c>
      <c r="AE46" s="124">
        <f>IF(ISNUMBER('Occupancy Worksheet'!AU$34), 'Occupancy Worksheet'!AU$34,0)</f>
        <v>0</v>
      </c>
      <c r="AF46" s="136">
        <f>'Occupancy Worksheet'!$AU$36</f>
        <v>0</v>
      </c>
      <c r="AG46" s="34">
        <f>'Occupancy Worksheet'!$AWN$37</f>
        <v>0</v>
      </c>
      <c r="AH46" s="34">
        <f>'Occupancy Worksheet'!$AU$42</f>
        <v>0</v>
      </c>
      <c r="AI46" s="34">
        <f>'Occupancy Worksheet'!$AU$43</f>
        <v>0</v>
      </c>
      <c r="AJ46" s="34">
        <f>'Occupancy Worksheet'!$AU$44</f>
        <v>0</v>
      </c>
      <c r="AK46" s="34">
        <f>'Occupancy Worksheet'!$AU$45</f>
        <v>0</v>
      </c>
      <c r="AL46" s="33">
        <f>'Occupancy Worksheet'!B15</f>
        <v>0</v>
      </c>
      <c r="AM46" s="32">
        <f>'Occupancy Worksheet'!B16</f>
        <v>2013</v>
      </c>
      <c r="AN46" s="33">
        <f t="shared" si="26"/>
        <v>0</v>
      </c>
      <c r="AO46" s="185">
        <f t="shared" si="21"/>
        <v>0</v>
      </c>
      <c r="AP46" s="185" t="str">
        <f>'Occupancy Worksheet'!AU35</f>
        <v/>
      </c>
      <c r="AQ46" s="185" t="str">
        <f>'Occupancy Worksheet'!AU38</f>
        <v/>
      </c>
      <c r="AR46" s="33">
        <f t="shared" si="27"/>
        <v>0</v>
      </c>
      <c r="AS46" s="33">
        <f t="shared" si="28"/>
        <v>0</v>
      </c>
      <c r="AT46" s="33">
        <f t="shared" si="29"/>
        <v>0</v>
      </c>
      <c r="AU46" s="143">
        <f t="shared" si="22"/>
        <v>0</v>
      </c>
      <c r="AV46" s="33">
        <f t="shared" si="30"/>
        <v>0</v>
      </c>
      <c r="AW46" s="188">
        <f t="shared" si="23"/>
        <v>0</v>
      </c>
      <c r="AX46" s="189">
        <f t="shared" si="24"/>
        <v>0</v>
      </c>
      <c r="AY46" s="112">
        <f t="shared" si="25"/>
        <v>0</v>
      </c>
      <c r="AZ46" s="114">
        <f t="shared" ca="1" si="16"/>
        <v>44329.615263888889</v>
      </c>
    </row>
    <row r="47" spans="1:52">
      <c r="A47" s="226">
        <v>46</v>
      </c>
      <c r="B47" s="31">
        <f>'Occupancy Worksheet'!$A$3</f>
        <v>0</v>
      </c>
      <c r="C47" s="31">
        <f t="shared" si="17"/>
        <v>0</v>
      </c>
      <c r="D47" s="31">
        <f>'Occupancy Worksheet'!$C$3</f>
        <v>0</v>
      </c>
      <c r="E47" s="32" t="str">
        <f t="shared" si="10"/>
        <v/>
      </c>
      <c r="F47" s="192">
        <f t="shared" si="18"/>
        <v>0</v>
      </c>
      <c r="G47" s="31">
        <f>'Occupancy Worksheet'!$A$5</f>
        <v>0</v>
      </c>
      <c r="H47" s="31">
        <f t="shared" si="19"/>
        <v>0</v>
      </c>
      <c r="I47" s="31" t="s">
        <v>168</v>
      </c>
      <c r="J47" s="31">
        <f>'Occupancy Worksheet'!$AV$8</f>
        <v>0</v>
      </c>
      <c r="K47" s="31">
        <f>'Occupancy Worksheet'!$AV$9</f>
        <v>0</v>
      </c>
      <c r="L47" s="31">
        <f>'Occupancy Worksheet'!$AV$10</f>
        <v>0</v>
      </c>
      <c r="M47" s="31">
        <f>'Occupancy Worksheet'!$AV$11</f>
        <v>0</v>
      </c>
      <c r="N47" s="31">
        <f>'Occupancy Worksheet'!$AV$12</f>
        <v>0</v>
      </c>
      <c r="O47" s="34">
        <f>'Occupancy Worksheet'!$AV$13</f>
        <v>0</v>
      </c>
      <c r="P47" s="34">
        <f>'Occupancy Worksheet'!$AV$14</f>
        <v>0</v>
      </c>
      <c r="Q47" s="34">
        <f>'Occupancy Worksheet'!$AV$15</f>
        <v>0</v>
      </c>
      <c r="R47" s="34">
        <f>'Occupancy Worksheet'!$AV$17</f>
        <v>0</v>
      </c>
      <c r="S47" s="34">
        <f>'Occupancy Worksheet'!$AV$18</f>
        <v>0</v>
      </c>
      <c r="T47" s="34">
        <f>'Occupancy Worksheet'!$AV$19</f>
        <v>0</v>
      </c>
      <c r="U47" s="34">
        <f>'Occupancy Worksheet'!$AV$20</f>
        <v>0</v>
      </c>
      <c r="V47" s="34">
        <f>'Occupancy Worksheet'!$AV$21</f>
        <v>0</v>
      </c>
      <c r="W47" s="34">
        <f>'Occupancy Worksheet'!$AV$24</f>
        <v>0</v>
      </c>
      <c r="X47" s="34">
        <f>'Occupancy Worksheet'!$AV$25</f>
        <v>0</v>
      </c>
      <c r="Y47" s="34">
        <f>'Occupancy Worksheet'!$AV$26</f>
        <v>0</v>
      </c>
      <c r="Z47" s="34">
        <f>'Occupancy Worksheet'!$AV$27</f>
        <v>0</v>
      </c>
      <c r="AA47" s="126">
        <f>'Occupancy Worksheet'!$AV$28</f>
        <v>0</v>
      </c>
      <c r="AB47" s="128">
        <f t="shared" si="20"/>
        <v>100</v>
      </c>
      <c r="AC47" s="124">
        <f>'Occupancy Worksheet'!AV$33</f>
        <v>0</v>
      </c>
      <c r="AD47" s="128">
        <f t="shared" si="4"/>
        <v>100</v>
      </c>
      <c r="AE47" s="124">
        <f>IF(ISNUMBER('Occupancy Worksheet'!AV$34), 'Occupancy Worksheet'!AV$34,0)</f>
        <v>0</v>
      </c>
      <c r="AF47" s="136">
        <f>'Occupancy Worksheet'!$AV$36</f>
        <v>0</v>
      </c>
      <c r="AG47" s="34">
        <f>'Occupancy Worksheet'!$AXN$37</f>
        <v>0</v>
      </c>
      <c r="AH47" s="34">
        <f>'Occupancy Worksheet'!$AV$42</f>
        <v>0</v>
      </c>
      <c r="AI47" s="34">
        <f>'Occupancy Worksheet'!$AV$43</f>
        <v>0</v>
      </c>
      <c r="AJ47" s="34">
        <f>'Occupancy Worksheet'!$AV$44</f>
        <v>0</v>
      </c>
      <c r="AK47" s="34">
        <f>'Occupancy Worksheet'!$AV$45</f>
        <v>0</v>
      </c>
      <c r="AL47" s="33">
        <f>'Occupancy Worksheet'!B15</f>
        <v>0</v>
      </c>
      <c r="AM47" s="32">
        <f>'Occupancy Worksheet'!B16</f>
        <v>2013</v>
      </c>
      <c r="AN47" s="33">
        <f t="shared" si="26"/>
        <v>0</v>
      </c>
      <c r="AO47" s="185">
        <f t="shared" si="21"/>
        <v>0</v>
      </c>
      <c r="AP47" s="185" t="str">
        <f>'Occupancy Worksheet'!AV35</f>
        <v/>
      </c>
      <c r="AQ47" s="185" t="str">
        <f>'Occupancy Worksheet'!AV38</f>
        <v/>
      </c>
      <c r="AR47" s="33">
        <f t="shared" si="27"/>
        <v>0</v>
      </c>
      <c r="AS47" s="33">
        <f t="shared" si="28"/>
        <v>0</v>
      </c>
      <c r="AT47" s="33">
        <f t="shared" si="29"/>
        <v>0</v>
      </c>
      <c r="AU47" s="143">
        <f t="shared" si="22"/>
        <v>0</v>
      </c>
      <c r="AV47" s="33">
        <f t="shared" si="30"/>
        <v>0</v>
      </c>
      <c r="AW47" s="188">
        <f t="shared" si="23"/>
        <v>0</v>
      </c>
      <c r="AX47" s="189">
        <f t="shared" si="24"/>
        <v>0</v>
      </c>
      <c r="AY47" s="112">
        <f t="shared" si="25"/>
        <v>0</v>
      </c>
      <c r="AZ47" s="114">
        <f t="shared" ca="1" si="16"/>
        <v>44329.615263888889</v>
      </c>
    </row>
    <row r="48" spans="1:52">
      <c r="A48" s="226">
        <v>47</v>
      </c>
      <c r="B48" s="31">
        <f>'Occupancy Worksheet'!$A$3</f>
        <v>0</v>
      </c>
      <c r="C48" s="31">
        <f t="shared" si="17"/>
        <v>0</v>
      </c>
      <c r="D48" s="31">
        <f>'Occupancy Worksheet'!$C$3</f>
        <v>0</v>
      </c>
      <c r="E48" s="32" t="str">
        <f t="shared" si="10"/>
        <v/>
      </c>
      <c r="F48" s="192">
        <f t="shared" si="18"/>
        <v>0</v>
      </c>
      <c r="G48" s="31">
        <f>'Occupancy Worksheet'!$A$5</f>
        <v>0</v>
      </c>
      <c r="H48" s="31">
        <f t="shared" si="19"/>
        <v>0</v>
      </c>
      <c r="I48" s="31" t="s">
        <v>169</v>
      </c>
      <c r="J48" s="31">
        <f>'Occupancy Worksheet'!$AW$8</f>
        <v>0</v>
      </c>
      <c r="K48" s="31">
        <f>'Occupancy Worksheet'!$AW$9</f>
        <v>0</v>
      </c>
      <c r="L48" s="31">
        <f>'Occupancy Worksheet'!$AW$10</f>
        <v>0</v>
      </c>
      <c r="M48" s="31">
        <f>'Occupancy Worksheet'!$AW$11</f>
        <v>0</v>
      </c>
      <c r="N48" s="31">
        <f>'Occupancy Worksheet'!$AW$12</f>
        <v>0</v>
      </c>
      <c r="O48" s="34">
        <f>'Occupancy Worksheet'!$AW$13</f>
        <v>0</v>
      </c>
      <c r="P48" s="34">
        <f>'Occupancy Worksheet'!$AW$14</f>
        <v>0</v>
      </c>
      <c r="Q48" s="34">
        <f>'Occupancy Worksheet'!$AW$15</f>
        <v>0</v>
      </c>
      <c r="R48" s="34">
        <f>'Occupancy Worksheet'!$AW$17</f>
        <v>0</v>
      </c>
      <c r="S48" s="34">
        <f>'Occupancy Worksheet'!$AW$18</f>
        <v>0</v>
      </c>
      <c r="T48" s="34">
        <f>'Occupancy Worksheet'!$AW$19</f>
        <v>0</v>
      </c>
      <c r="U48" s="34">
        <f>'Occupancy Worksheet'!$AW$20</f>
        <v>0</v>
      </c>
      <c r="V48" s="34">
        <f>'Occupancy Worksheet'!$AW$21</f>
        <v>0</v>
      </c>
      <c r="W48" s="34">
        <f>'Occupancy Worksheet'!$AW$24</f>
        <v>0</v>
      </c>
      <c r="X48" s="34">
        <f>'Occupancy Worksheet'!$AW$25</f>
        <v>0</v>
      </c>
      <c r="Y48" s="34">
        <f>'Occupancy Worksheet'!$AW$26</f>
        <v>0</v>
      </c>
      <c r="Z48" s="34">
        <f>'Occupancy Worksheet'!$AW$27</f>
        <v>0</v>
      </c>
      <c r="AA48" s="126">
        <f>'Occupancy Worksheet'!$AW$28</f>
        <v>0</v>
      </c>
      <c r="AB48" s="128">
        <f t="shared" si="20"/>
        <v>100</v>
      </c>
      <c r="AC48" s="124">
        <f>'Occupancy Worksheet'!AW$33</f>
        <v>0</v>
      </c>
      <c r="AD48" s="128">
        <f t="shared" si="4"/>
        <v>100</v>
      </c>
      <c r="AE48" s="124">
        <f>IF(ISNUMBER('Occupancy Worksheet'!AW$34), 'Occupancy Worksheet'!AW$34,0)</f>
        <v>0</v>
      </c>
      <c r="AF48" s="136">
        <f>'Occupancy Worksheet'!$AW$36</f>
        <v>0</v>
      </c>
      <c r="AG48" s="34">
        <f>'Occupancy Worksheet'!$AYN$37</f>
        <v>0</v>
      </c>
      <c r="AH48" s="34">
        <f>'Occupancy Worksheet'!$AW$42</f>
        <v>0</v>
      </c>
      <c r="AI48" s="34">
        <f>'Occupancy Worksheet'!$AW$43</f>
        <v>0</v>
      </c>
      <c r="AJ48" s="34">
        <f>'Occupancy Worksheet'!$AW$44</f>
        <v>0</v>
      </c>
      <c r="AK48" s="34">
        <f>'Occupancy Worksheet'!$AW$45</f>
        <v>0</v>
      </c>
      <c r="AL48" s="33">
        <f>'Occupancy Worksheet'!B15</f>
        <v>0</v>
      </c>
      <c r="AM48" s="32">
        <f>'Occupancy Worksheet'!B16</f>
        <v>2013</v>
      </c>
      <c r="AN48" s="33">
        <f t="shared" si="26"/>
        <v>0</v>
      </c>
      <c r="AO48" s="185">
        <f t="shared" si="21"/>
        <v>0</v>
      </c>
      <c r="AP48" s="185" t="str">
        <f>'Occupancy Worksheet'!AW35</f>
        <v/>
      </c>
      <c r="AQ48" s="185" t="str">
        <f>'Occupancy Worksheet'!AW38</f>
        <v/>
      </c>
      <c r="AR48" s="33">
        <f t="shared" si="27"/>
        <v>0</v>
      </c>
      <c r="AS48" s="33">
        <f t="shared" si="28"/>
        <v>0</v>
      </c>
      <c r="AT48" s="33">
        <f t="shared" si="29"/>
        <v>0</v>
      </c>
      <c r="AU48" s="143">
        <f t="shared" si="22"/>
        <v>0</v>
      </c>
      <c r="AV48" s="33">
        <f t="shared" si="30"/>
        <v>0</v>
      </c>
      <c r="AW48" s="188">
        <f t="shared" si="23"/>
        <v>0</v>
      </c>
      <c r="AX48" s="189">
        <f t="shared" si="24"/>
        <v>0</v>
      </c>
      <c r="AY48" s="112">
        <f t="shared" si="25"/>
        <v>0</v>
      </c>
      <c r="AZ48" s="114">
        <f t="shared" ca="1" si="16"/>
        <v>44329.615263888889</v>
      </c>
    </row>
    <row r="49" spans="1:52">
      <c r="A49" s="226">
        <v>48</v>
      </c>
      <c r="B49" s="31">
        <f>'Occupancy Worksheet'!$A$3</f>
        <v>0</v>
      </c>
      <c r="C49" s="31">
        <f t="shared" si="17"/>
        <v>0</v>
      </c>
      <c r="D49" s="31">
        <f>'Occupancy Worksheet'!$C$3</f>
        <v>0</v>
      </c>
      <c r="E49" s="32" t="str">
        <f t="shared" si="10"/>
        <v/>
      </c>
      <c r="F49" s="192">
        <f t="shared" si="18"/>
        <v>0</v>
      </c>
      <c r="G49" s="31">
        <f>'Occupancy Worksheet'!$A$5</f>
        <v>0</v>
      </c>
      <c r="H49" s="31">
        <f t="shared" si="19"/>
        <v>0</v>
      </c>
      <c r="I49" s="31" t="s">
        <v>170</v>
      </c>
      <c r="J49" s="31">
        <f>'Occupancy Worksheet'!$AX$8</f>
        <v>0</v>
      </c>
      <c r="K49" s="31">
        <f>'Occupancy Worksheet'!$AX$9</f>
        <v>0</v>
      </c>
      <c r="L49" s="31">
        <f>'Occupancy Worksheet'!$AX$10</f>
        <v>0</v>
      </c>
      <c r="M49" s="31">
        <f>'Occupancy Worksheet'!$AX$11</f>
        <v>0</v>
      </c>
      <c r="N49" s="31">
        <f>'Occupancy Worksheet'!$AX$12</f>
        <v>0</v>
      </c>
      <c r="O49" s="34">
        <f>'Occupancy Worksheet'!$AX$13</f>
        <v>0</v>
      </c>
      <c r="P49" s="34">
        <f>'Occupancy Worksheet'!$AX$14</f>
        <v>0</v>
      </c>
      <c r="Q49" s="34">
        <f>'Occupancy Worksheet'!$AX$15</f>
        <v>0</v>
      </c>
      <c r="R49" s="34">
        <f>'Occupancy Worksheet'!$AX$17</f>
        <v>0</v>
      </c>
      <c r="S49" s="34">
        <f>'Occupancy Worksheet'!$AX$18</f>
        <v>0</v>
      </c>
      <c r="T49" s="34">
        <f>'Occupancy Worksheet'!$AX$19</f>
        <v>0</v>
      </c>
      <c r="U49" s="34">
        <f>'Occupancy Worksheet'!$AX$20</f>
        <v>0</v>
      </c>
      <c r="V49" s="34">
        <f>'Occupancy Worksheet'!$AX$21</f>
        <v>0</v>
      </c>
      <c r="W49" s="34">
        <f>'Occupancy Worksheet'!$AX$24</f>
        <v>0</v>
      </c>
      <c r="X49" s="34">
        <f>'Occupancy Worksheet'!$AX$25</f>
        <v>0</v>
      </c>
      <c r="Y49" s="34">
        <f>'Occupancy Worksheet'!$AX$26</f>
        <v>0</v>
      </c>
      <c r="Z49" s="34">
        <f>'Occupancy Worksheet'!$AX$27</f>
        <v>0</v>
      </c>
      <c r="AA49" s="126">
        <f>'Occupancy Worksheet'!$AX$28</f>
        <v>0</v>
      </c>
      <c r="AB49" s="128">
        <f t="shared" si="20"/>
        <v>100</v>
      </c>
      <c r="AC49" s="124">
        <f>'Occupancy Worksheet'!AX$33</f>
        <v>0</v>
      </c>
      <c r="AD49" s="128">
        <f t="shared" si="4"/>
        <v>100</v>
      </c>
      <c r="AE49" s="124">
        <f>IF(ISNUMBER('Occupancy Worksheet'!AX$34), 'Occupancy Worksheet'!AX$34,0)</f>
        <v>0</v>
      </c>
      <c r="AF49" s="136">
        <f>'Occupancy Worksheet'!$AX$36</f>
        <v>0</v>
      </c>
      <c r="AG49" s="34">
        <f>'Occupancy Worksheet'!$AZN$37</f>
        <v>0</v>
      </c>
      <c r="AH49" s="34">
        <f>'Occupancy Worksheet'!$AX$42</f>
        <v>0</v>
      </c>
      <c r="AI49" s="34">
        <f>'Occupancy Worksheet'!$AX$43</f>
        <v>0</v>
      </c>
      <c r="AJ49" s="34">
        <f>'Occupancy Worksheet'!$AX$44</f>
        <v>0</v>
      </c>
      <c r="AK49" s="34">
        <f>'Occupancy Worksheet'!$AX$45</f>
        <v>0</v>
      </c>
      <c r="AL49" s="33">
        <f>'Occupancy Worksheet'!B15</f>
        <v>0</v>
      </c>
      <c r="AM49" s="32">
        <f>'Occupancy Worksheet'!B16</f>
        <v>2013</v>
      </c>
      <c r="AN49" s="33">
        <f t="shared" si="26"/>
        <v>0</v>
      </c>
      <c r="AO49" s="185">
        <f t="shared" si="21"/>
        <v>0</v>
      </c>
      <c r="AP49" s="185" t="str">
        <f>'Occupancy Worksheet'!AX35</f>
        <v/>
      </c>
      <c r="AQ49" s="185" t="str">
        <f>'Occupancy Worksheet'!AX38</f>
        <v/>
      </c>
      <c r="AR49" s="33">
        <f t="shared" si="27"/>
        <v>0</v>
      </c>
      <c r="AS49" s="33">
        <f t="shared" si="28"/>
        <v>0</v>
      </c>
      <c r="AT49" s="33">
        <f t="shared" si="29"/>
        <v>0</v>
      </c>
      <c r="AU49" s="143">
        <f t="shared" si="22"/>
        <v>0</v>
      </c>
      <c r="AV49" s="33">
        <f t="shared" si="30"/>
        <v>0</v>
      </c>
      <c r="AW49" s="188">
        <f t="shared" si="23"/>
        <v>0</v>
      </c>
      <c r="AX49" s="189">
        <f t="shared" si="24"/>
        <v>0</v>
      </c>
      <c r="AY49" s="112">
        <f t="shared" si="25"/>
        <v>0</v>
      </c>
      <c r="AZ49" s="114">
        <f t="shared" ca="1" si="16"/>
        <v>44329.615263888889</v>
      </c>
    </row>
    <row r="50" spans="1:52">
      <c r="A50" s="226">
        <v>49</v>
      </c>
      <c r="B50" s="31">
        <f>'Occupancy Worksheet'!$A$3</f>
        <v>0</v>
      </c>
      <c r="C50" s="31">
        <f t="shared" si="17"/>
        <v>0</v>
      </c>
      <c r="D50" s="31">
        <f>'Occupancy Worksheet'!$C$3</f>
        <v>0</v>
      </c>
      <c r="E50" s="32" t="str">
        <f t="shared" si="10"/>
        <v/>
      </c>
      <c r="F50" s="192">
        <f t="shared" si="18"/>
        <v>0</v>
      </c>
      <c r="G50" s="31">
        <f>'Occupancy Worksheet'!$A$5</f>
        <v>0</v>
      </c>
      <c r="H50" s="31">
        <f t="shared" si="19"/>
        <v>0</v>
      </c>
      <c r="I50" s="31" t="s">
        <v>171</v>
      </c>
      <c r="J50" s="31">
        <f>'Occupancy Worksheet'!$AY$8</f>
        <v>0</v>
      </c>
      <c r="K50" s="31">
        <f>'Occupancy Worksheet'!$AY$9</f>
        <v>0</v>
      </c>
      <c r="L50" s="31">
        <f>'Occupancy Worksheet'!$AY$10</f>
        <v>0</v>
      </c>
      <c r="M50" s="31">
        <f>'Occupancy Worksheet'!$AY$11</f>
        <v>0</v>
      </c>
      <c r="N50" s="31">
        <f>'Occupancy Worksheet'!$AY$12</f>
        <v>0</v>
      </c>
      <c r="O50" s="34">
        <f>'Occupancy Worksheet'!$AY$13</f>
        <v>0</v>
      </c>
      <c r="P50" s="34">
        <f>'Occupancy Worksheet'!$AY$14</f>
        <v>0</v>
      </c>
      <c r="Q50" s="34">
        <f>'Occupancy Worksheet'!$AY$15</f>
        <v>0</v>
      </c>
      <c r="R50" s="34">
        <f>'Occupancy Worksheet'!$AY$17</f>
        <v>0</v>
      </c>
      <c r="S50" s="34">
        <f>'Occupancy Worksheet'!$AY$18</f>
        <v>0</v>
      </c>
      <c r="T50" s="34">
        <f>'Occupancy Worksheet'!$AY$19</f>
        <v>0</v>
      </c>
      <c r="U50" s="34">
        <f>'Occupancy Worksheet'!$AY$20</f>
        <v>0</v>
      </c>
      <c r="V50" s="34">
        <f>'Occupancy Worksheet'!$AY$21</f>
        <v>0</v>
      </c>
      <c r="W50" s="34">
        <f>'Occupancy Worksheet'!$AY$24</f>
        <v>0</v>
      </c>
      <c r="X50" s="34">
        <f>'Occupancy Worksheet'!$AY$25</f>
        <v>0</v>
      </c>
      <c r="Y50" s="34">
        <f>'Occupancy Worksheet'!$AY$26</f>
        <v>0</v>
      </c>
      <c r="Z50" s="34">
        <f>'Occupancy Worksheet'!$AY$27</f>
        <v>0</v>
      </c>
      <c r="AA50" s="126">
        <f>'Occupancy Worksheet'!$AY$28</f>
        <v>0</v>
      </c>
      <c r="AB50" s="128">
        <f t="shared" si="20"/>
        <v>100</v>
      </c>
      <c r="AC50" s="124">
        <f>'Occupancy Worksheet'!AY$33</f>
        <v>0</v>
      </c>
      <c r="AD50" s="128">
        <f t="shared" si="4"/>
        <v>100</v>
      </c>
      <c r="AE50" s="124">
        <f>IF(ISNUMBER('Occupancy Worksheet'!AY$34), 'Occupancy Worksheet'!AY$34,0)</f>
        <v>0</v>
      </c>
      <c r="AF50" s="136">
        <f>'Occupancy Worksheet'!$AY$36</f>
        <v>0</v>
      </c>
      <c r="AG50" s="34">
        <f>'Occupancy Worksheet'!$BAN$37</f>
        <v>0</v>
      </c>
      <c r="AH50" s="34">
        <f>'Occupancy Worksheet'!$AY$42</f>
        <v>0</v>
      </c>
      <c r="AI50" s="34">
        <f>'Occupancy Worksheet'!$AY$43</f>
        <v>0</v>
      </c>
      <c r="AJ50" s="34">
        <f>'Occupancy Worksheet'!$AY$44</f>
        <v>0</v>
      </c>
      <c r="AK50" s="34">
        <f>'Occupancy Worksheet'!$AY$45</f>
        <v>0</v>
      </c>
      <c r="AL50" s="33">
        <f>'Occupancy Worksheet'!B15</f>
        <v>0</v>
      </c>
      <c r="AM50" s="32">
        <f>'Occupancy Worksheet'!B16</f>
        <v>2013</v>
      </c>
      <c r="AN50" s="33">
        <f t="shared" si="26"/>
        <v>0</v>
      </c>
      <c r="AO50" s="185">
        <f t="shared" si="21"/>
        <v>0</v>
      </c>
      <c r="AP50" s="185" t="str">
        <f>'Occupancy Worksheet'!AY35</f>
        <v/>
      </c>
      <c r="AQ50" s="185" t="str">
        <f>'Occupancy Worksheet'!AY38</f>
        <v/>
      </c>
      <c r="AR50" s="33">
        <f t="shared" si="27"/>
        <v>0</v>
      </c>
      <c r="AS50" s="33">
        <f t="shared" si="28"/>
        <v>0</v>
      </c>
      <c r="AT50" s="33">
        <f t="shared" si="29"/>
        <v>0</v>
      </c>
      <c r="AU50" s="143">
        <f t="shared" si="22"/>
        <v>0</v>
      </c>
      <c r="AV50" s="33">
        <f t="shared" si="30"/>
        <v>0</v>
      </c>
      <c r="AW50" s="188">
        <f t="shared" si="23"/>
        <v>0</v>
      </c>
      <c r="AX50" s="189">
        <f t="shared" si="24"/>
        <v>0</v>
      </c>
      <c r="AY50" s="112">
        <f t="shared" si="25"/>
        <v>0</v>
      </c>
      <c r="AZ50" s="114">
        <f t="shared" ca="1" si="16"/>
        <v>44329.615263888889</v>
      </c>
    </row>
    <row r="51" spans="1:52">
      <c r="A51" s="227">
        <v>50</v>
      </c>
      <c r="B51" s="35">
        <f>'Occupancy Worksheet'!$A$3</f>
        <v>0</v>
      </c>
      <c r="C51" s="35">
        <f t="shared" si="17"/>
        <v>0</v>
      </c>
      <c r="D51" s="35">
        <f>'Occupancy Worksheet'!$C$3</f>
        <v>0</v>
      </c>
      <c r="E51" s="36" t="str">
        <f t="shared" si="10"/>
        <v/>
      </c>
      <c r="F51" s="193">
        <f t="shared" si="18"/>
        <v>0</v>
      </c>
      <c r="G51" s="35">
        <f>'Occupancy Worksheet'!$A$5</f>
        <v>0</v>
      </c>
      <c r="H51" s="35">
        <f t="shared" si="19"/>
        <v>0</v>
      </c>
      <c r="I51" s="35" t="s">
        <v>172</v>
      </c>
      <c r="J51" s="35">
        <f>'Occupancy Worksheet'!$AZ$8</f>
        <v>0</v>
      </c>
      <c r="K51" s="35">
        <f>'Occupancy Worksheet'!$AZ$9</f>
        <v>0</v>
      </c>
      <c r="L51" s="35">
        <f>'Occupancy Worksheet'!$AZ$10</f>
        <v>0</v>
      </c>
      <c r="M51" s="35">
        <f>'Occupancy Worksheet'!$AZ$11</f>
        <v>0</v>
      </c>
      <c r="N51" s="35">
        <f>'Occupancy Worksheet'!$AZ$12</f>
        <v>0</v>
      </c>
      <c r="O51" s="38">
        <f>'Occupancy Worksheet'!$AZ$13</f>
        <v>0</v>
      </c>
      <c r="P51" s="38">
        <f>'Occupancy Worksheet'!$AZ$14</f>
        <v>0</v>
      </c>
      <c r="Q51" s="38">
        <f>'Occupancy Worksheet'!$AZ$15</f>
        <v>0</v>
      </c>
      <c r="R51" s="38">
        <f>'Occupancy Worksheet'!$AZ$17</f>
        <v>0</v>
      </c>
      <c r="S51" s="38">
        <f>'Occupancy Worksheet'!$AZ$18</f>
        <v>0</v>
      </c>
      <c r="T51" s="38">
        <f>'Occupancy Worksheet'!$AZ$19</f>
        <v>0</v>
      </c>
      <c r="U51" s="38">
        <f>'Occupancy Worksheet'!$AZ$20</f>
        <v>0</v>
      </c>
      <c r="V51" s="38">
        <f>'Occupancy Worksheet'!$AZ$21</f>
        <v>0</v>
      </c>
      <c r="W51" s="38">
        <f>'Occupancy Worksheet'!$AZ$24</f>
        <v>0</v>
      </c>
      <c r="X51" s="38">
        <f>'Occupancy Worksheet'!$AZ$25</f>
        <v>0</v>
      </c>
      <c r="Y51" s="38">
        <f>'Occupancy Worksheet'!$AZ$26</f>
        <v>0</v>
      </c>
      <c r="Z51" s="38">
        <f>'Occupancy Worksheet'!$AZ$27</f>
        <v>0</v>
      </c>
      <c r="AA51" s="127">
        <f>'Occupancy Worksheet'!$AZ$28</f>
        <v>0</v>
      </c>
      <c r="AB51" s="128">
        <f t="shared" si="20"/>
        <v>100</v>
      </c>
      <c r="AC51" s="130">
        <f>'Occupancy Worksheet'!AZ$33</f>
        <v>0</v>
      </c>
      <c r="AD51" s="129">
        <f t="shared" si="4"/>
        <v>100</v>
      </c>
      <c r="AE51" s="130">
        <f>IF(ISNUMBER('Occupancy Worksheet'!AZ$34), 'Occupancy Worksheet'!AZ$34,0)</f>
        <v>0</v>
      </c>
      <c r="AF51" s="137">
        <f>'Occupancy Worksheet'!$AZ$36</f>
        <v>0</v>
      </c>
      <c r="AG51" s="38">
        <f>'Occupancy Worksheet'!$BBN$37</f>
        <v>0</v>
      </c>
      <c r="AH51" s="38">
        <f>'Occupancy Worksheet'!$AZ$42</f>
        <v>0</v>
      </c>
      <c r="AI51" s="38">
        <f>'Occupancy Worksheet'!$AZ$43</f>
        <v>0</v>
      </c>
      <c r="AJ51" s="38">
        <f>'Occupancy Worksheet'!$AZ$44</f>
        <v>0</v>
      </c>
      <c r="AK51" s="38">
        <f>'Occupancy Worksheet'!$AZ$45</f>
        <v>0</v>
      </c>
      <c r="AL51" s="37">
        <f>'Occupancy Worksheet'!B15</f>
        <v>0</v>
      </c>
      <c r="AM51" s="36">
        <f>'Occupancy Worksheet'!B16</f>
        <v>2013</v>
      </c>
      <c r="AN51" s="37">
        <f t="shared" si="26"/>
        <v>0</v>
      </c>
      <c r="AO51" s="186">
        <f t="shared" si="21"/>
        <v>0</v>
      </c>
      <c r="AP51" s="186" t="str">
        <f>'Occupancy Worksheet'!AZ35</f>
        <v/>
      </c>
      <c r="AQ51" s="186" t="str">
        <f>'Occupancy Worksheet'!AZ38</f>
        <v/>
      </c>
      <c r="AR51" s="37">
        <f t="shared" si="27"/>
        <v>0</v>
      </c>
      <c r="AS51" s="37">
        <f t="shared" si="28"/>
        <v>0</v>
      </c>
      <c r="AT51" s="37">
        <f t="shared" si="29"/>
        <v>0</v>
      </c>
      <c r="AU51" s="144">
        <f t="shared" si="22"/>
        <v>0</v>
      </c>
      <c r="AV51" s="37">
        <f t="shared" si="30"/>
        <v>0</v>
      </c>
      <c r="AW51" s="190">
        <f t="shared" si="23"/>
        <v>0</v>
      </c>
      <c r="AX51" s="191">
        <f t="shared" si="24"/>
        <v>0</v>
      </c>
      <c r="AY51" s="113">
        <f t="shared" si="25"/>
        <v>0</v>
      </c>
      <c r="AZ51" s="114">
        <f t="shared" ca="1" si="16"/>
        <v>44329.615263888889</v>
      </c>
    </row>
    <row r="52" spans="1:52">
      <c r="K52" s="4"/>
      <c r="L52" s="4"/>
      <c r="M52" s="4"/>
      <c r="N52" s="4"/>
      <c r="O52" s="4"/>
      <c r="P52" s="4"/>
      <c r="AP52" s="120">
        <f>SUM(AP2:AP51)</f>
        <v>0</v>
      </c>
      <c r="AQ52" s="120">
        <f>SUM(AQ2:AQ51)</f>
        <v>0</v>
      </c>
    </row>
    <row r="53" spans="1:52">
      <c r="K53" s="4"/>
      <c r="L53" s="4"/>
      <c r="M53" s="4"/>
      <c r="N53" s="4"/>
      <c r="O53" s="4"/>
      <c r="P53" s="4"/>
    </row>
    <row r="54" spans="1:52">
      <c r="K54" s="4"/>
      <c r="L54" s="4"/>
      <c r="M54" s="4"/>
      <c r="N54" s="4"/>
      <c r="O54" s="4"/>
      <c r="P54" s="4"/>
    </row>
    <row r="55" spans="1:52">
      <c r="K55" s="4"/>
      <c r="L55" s="4"/>
      <c r="M55" s="4"/>
      <c r="N55" s="4"/>
      <c r="O55" s="4"/>
      <c r="P55" s="4"/>
    </row>
    <row r="56" spans="1:52">
      <c r="K56" s="4"/>
      <c r="L56" s="4"/>
      <c r="M56" s="4"/>
      <c r="N56" s="4"/>
      <c r="O56" s="4"/>
      <c r="P56" s="4"/>
    </row>
    <row r="57" spans="1:52">
      <c r="K57" s="4"/>
      <c r="L57" s="4"/>
      <c r="M57" s="4"/>
      <c r="N57" s="4"/>
      <c r="O57" s="4"/>
      <c r="P57" s="4"/>
    </row>
    <row r="58" spans="1:52">
      <c r="K58" s="4"/>
      <c r="L58" s="4"/>
      <c r="M58" s="4"/>
      <c r="N58" s="4"/>
      <c r="O58" s="4"/>
      <c r="P58" s="4"/>
    </row>
    <row r="59" spans="1:52">
      <c r="K59" s="4"/>
      <c r="L59" s="4"/>
      <c r="M59" s="4"/>
      <c r="N59" s="4"/>
      <c r="O59" s="4"/>
      <c r="P59" s="4"/>
    </row>
    <row r="60" spans="1:52">
      <c r="K60" s="4"/>
      <c r="L60" s="4"/>
      <c r="M60" s="4"/>
      <c r="N60" s="4"/>
      <c r="O60" s="4"/>
      <c r="P60" s="4"/>
    </row>
    <row r="61" spans="1:52">
      <c r="K61" s="4"/>
      <c r="L61" s="4"/>
      <c r="M61" s="4"/>
      <c r="N61" s="4"/>
      <c r="O61" s="4"/>
      <c r="P61" s="4"/>
    </row>
    <row r="62" spans="1:52">
      <c r="K62" s="4"/>
      <c r="L62" s="4"/>
      <c r="M62" s="4"/>
      <c r="N62" s="4"/>
      <c r="O62" s="4"/>
      <c r="P62" s="4"/>
    </row>
    <row r="63" spans="1:52">
      <c r="K63" s="4"/>
      <c r="L63" s="4"/>
      <c r="M63" s="4"/>
      <c r="N63" s="4"/>
      <c r="O63" s="4"/>
      <c r="P63" s="4"/>
    </row>
    <row r="64" spans="1:52">
      <c r="K64" s="4"/>
      <c r="L64" s="4"/>
      <c r="M64" s="4"/>
      <c r="N64" s="4"/>
      <c r="O64" s="4"/>
      <c r="P64" s="4"/>
    </row>
    <row r="65" spans="11:16">
      <c r="K65" s="4"/>
      <c r="L65" s="4"/>
      <c r="M65" s="4"/>
      <c r="N65" s="4"/>
      <c r="O65" s="4"/>
      <c r="P65" s="4"/>
    </row>
    <row r="66" spans="11:16">
      <c r="K66" s="4"/>
      <c r="L66" s="4"/>
      <c r="M66" s="4"/>
      <c r="N66" s="4"/>
      <c r="O66" s="4"/>
      <c r="P66" s="4"/>
    </row>
    <row r="67" spans="11:16">
      <c r="K67" s="4"/>
      <c r="L67" s="4"/>
      <c r="M67" s="4"/>
      <c r="N67" s="4"/>
      <c r="O67" s="4"/>
      <c r="P67" s="4"/>
    </row>
    <row r="68" spans="11:16">
      <c r="K68" s="4"/>
      <c r="L68" s="4"/>
      <c r="M68" s="4"/>
      <c r="N68" s="4"/>
      <c r="O68" s="4"/>
      <c r="P68" s="4"/>
    </row>
    <row r="1048576" spans="8:8">
      <c r="H1048576" s="26" t="s">
        <v>107</v>
      </c>
    </row>
  </sheetData>
  <sheetProtection algorithmName="SHA-512" hashValue="zutcoRMuWjY6iouLWvBWhtylWG0KKm3YZx0qrvK2f45Ykm+xJFYJKObx3JaJmEN92hj6R+WMEguqv+z35ajJhg==" saltValue="53RBzrhJMHhZl4ZdQj6r1Q==" spinCount="100000" sheet="1" autoFilter="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S208"/>
  <sheetViews>
    <sheetView zoomScale="115" zoomScaleNormal="115" workbookViewId="0"/>
  </sheetViews>
  <sheetFormatPr defaultColWidth="9.08984375" defaultRowHeight="14.5"/>
  <cols>
    <col min="1" max="1" width="4.90625" style="236" customWidth="1"/>
    <col min="2" max="2" width="7.6328125" style="154" hidden="1" customWidth="1"/>
    <col min="3" max="4" width="9.08984375" style="154" hidden="1" customWidth="1"/>
    <col min="5" max="5" width="13.08984375" style="154" hidden="1" customWidth="1"/>
    <col min="6" max="6" width="8.08984375" style="154" hidden="1" customWidth="1"/>
    <col min="7" max="7" width="9.6328125" style="154" hidden="1" customWidth="1"/>
    <col min="8" max="8" width="37.54296875" style="154" hidden="1" customWidth="1"/>
    <col min="9" max="9" width="5.54296875" style="154" hidden="1" customWidth="1"/>
    <col min="10" max="10" width="21.54296875" style="154" hidden="1" customWidth="1"/>
    <col min="11" max="11" width="6" style="154" hidden="1" customWidth="1"/>
    <col min="12" max="12" width="22.453125" style="154" hidden="1" customWidth="1"/>
    <col min="13" max="13" width="13.36328125" style="154" hidden="1" customWidth="1"/>
    <col min="14" max="15" width="6.6328125" style="154" customWidth="1"/>
    <col min="16" max="16" width="9.08984375" style="154"/>
    <col min="17" max="17" width="5.08984375" style="154" customWidth="1"/>
    <col min="18" max="18" width="7.90625" style="154" hidden="1" customWidth="1"/>
    <col min="19" max="19" width="4.90625" style="154" hidden="1" customWidth="1"/>
    <col min="20" max="20" width="9.08984375" style="154" customWidth="1"/>
    <col min="21" max="21" width="9.08984375" style="154"/>
    <col min="22" max="22" width="15.90625" style="154" customWidth="1"/>
    <col min="23" max="23" width="23.54296875" style="154" customWidth="1"/>
    <col min="24" max="16384" width="9.08984375" style="154"/>
  </cols>
  <sheetData>
    <row r="1" spans="1:19" s="150" customFormat="1" ht="44" thickTop="1">
      <c r="A1" s="235"/>
      <c r="B1" s="148" t="s">
        <v>16</v>
      </c>
      <c r="C1" s="148" t="s">
        <v>17</v>
      </c>
      <c r="D1" s="149" t="s">
        <v>18</v>
      </c>
      <c r="E1" s="149" t="s">
        <v>242</v>
      </c>
      <c r="F1" s="148" t="s">
        <v>241</v>
      </c>
      <c r="H1" s="151" t="s">
        <v>211</v>
      </c>
      <c r="J1" s="152" t="s">
        <v>48</v>
      </c>
      <c r="L1" s="281" t="s">
        <v>278</v>
      </c>
      <c r="M1" s="282"/>
      <c r="P1" s="153"/>
      <c r="R1" s="275" t="s">
        <v>267</v>
      </c>
      <c r="S1" s="276"/>
    </row>
    <row r="2" spans="1:19">
      <c r="E2" s="155" t="s">
        <v>229</v>
      </c>
      <c r="F2" s="154">
        <v>100</v>
      </c>
      <c r="L2" s="234" t="s">
        <v>173</v>
      </c>
      <c r="M2" s="234" t="s">
        <v>230</v>
      </c>
      <c r="R2" s="277"/>
      <c r="S2" s="278"/>
    </row>
    <row r="3" spans="1:19" ht="15" thickBot="1">
      <c r="B3" s="156">
        <v>0.01</v>
      </c>
      <c r="C3" s="156">
        <v>3.84</v>
      </c>
      <c r="D3" s="157">
        <v>3.71</v>
      </c>
      <c r="E3" s="157">
        <f>ROUND(D3*365/12,0)</f>
        <v>113</v>
      </c>
      <c r="F3" s="154">
        <v>1</v>
      </c>
      <c r="G3" s="158"/>
      <c r="H3" s="154" t="s">
        <v>34</v>
      </c>
      <c r="J3" s="154" t="s">
        <v>49</v>
      </c>
      <c r="L3" s="232" t="s">
        <v>279</v>
      </c>
      <c r="M3" s="233">
        <v>4447.7245000000003</v>
      </c>
      <c r="R3" s="279"/>
      <c r="S3" s="280"/>
    </row>
    <row r="4" spans="1:19" ht="15.5" thickTop="1" thickBot="1">
      <c r="B4" s="156">
        <v>3.85</v>
      </c>
      <c r="C4" s="156">
        <v>8.3000000000000007</v>
      </c>
      <c r="D4" s="157">
        <v>8.0299999999999994</v>
      </c>
      <c r="E4" s="157">
        <f t="shared" ref="E4:E35" si="0">ROUND(D4*365/12,0)</f>
        <v>244</v>
      </c>
      <c r="F4" s="154">
        <f>F3+1</f>
        <v>2</v>
      </c>
      <c r="G4" s="159"/>
      <c r="H4" s="154" t="s">
        <v>20</v>
      </c>
      <c r="J4" s="154" t="s">
        <v>50</v>
      </c>
      <c r="L4" s="232" t="s">
        <v>280</v>
      </c>
      <c r="M4" s="233">
        <v>40394</v>
      </c>
      <c r="R4" s="174" t="s">
        <v>261</v>
      </c>
      <c r="S4" s="175" t="str">
        <f ca="1">IF(INFO("system")="mac",CHAR(13),CHAR(10))</f>
        <v xml:space="preserve">
</v>
      </c>
    </row>
    <row r="5" spans="1:19" ht="15" thickTop="1">
      <c r="B5" s="156">
        <v>8.31</v>
      </c>
      <c r="C5" s="156">
        <v>12.76</v>
      </c>
      <c r="D5" s="157">
        <v>12.12</v>
      </c>
      <c r="E5" s="157">
        <f t="shared" si="0"/>
        <v>369</v>
      </c>
      <c r="F5" s="154">
        <f t="shared" ref="F5:F35" si="1">F4+1</f>
        <v>3</v>
      </c>
      <c r="G5" s="160"/>
      <c r="H5" s="154" t="s">
        <v>21</v>
      </c>
      <c r="J5" s="154" t="s">
        <v>51</v>
      </c>
      <c r="L5" s="232" t="s">
        <v>281</v>
      </c>
      <c r="M5" s="233">
        <v>24116.6522</v>
      </c>
    </row>
    <row r="6" spans="1:19">
      <c r="B6" s="156">
        <v>12.77</v>
      </c>
      <c r="C6" s="156">
        <v>17.22</v>
      </c>
      <c r="D6" s="157">
        <v>16.809999999999999</v>
      </c>
      <c r="E6" s="157">
        <f t="shared" si="0"/>
        <v>511</v>
      </c>
      <c r="F6" s="154">
        <f t="shared" si="1"/>
        <v>4</v>
      </c>
      <c r="G6" s="160"/>
      <c r="H6" s="154" t="s">
        <v>22</v>
      </c>
      <c r="L6" s="232" t="s">
        <v>282</v>
      </c>
      <c r="M6" s="233">
        <v>3040</v>
      </c>
    </row>
    <row r="7" spans="1:19">
      <c r="B7" s="156">
        <v>17.23</v>
      </c>
      <c r="C7" s="156">
        <v>21.68</v>
      </c>
      <c r="D7" s="157">
        <v>21.09</v>
      </c>
      <c r="E7" s="157">
        <f t="shared" si="0"/>
        <v>641</v>
      </c>
      <c r="F7" s="154">
        <f t="shared" si="1"/>
        <v>5</v>
      </c>
      <c r="G7" s="160"/>
      <c r="H7" s="154" t="s">
        <v>23</v>
      </c>
      <c r="J7" s="161" t="s">
        <v>52</v>
      </c>
      <c r="L7" s="232" t="s">
        <v>283</v>
      </c>
      <c r="M7" s="233">
        <v>26598.5808</v>
      </c>
    </row>
    <row r="8" spans="1:19">
      <c r="B8" s="156">
        <v>21.69</v>
      </c>
      <c r="C8" s="156">
        <v>26.15</v>
      </c>
      <c r="D8" s="157">
        <v>25.84</v>
      </c>
      <c r="E8" s="157">
        <f t="shared" si="0"/>
        <v>786</v>
      </c>
      <c r="F8" s="154">
        <f t="shared" si="1"/>
        <v>6</v>
      </c>
      <c r="G8" s="160"/>
      <c r="H8" s="154" t="s">
        <v>24</v>
      </c>
      <c r="J8" s="154" t="s">
        <v>53</v>
      </c>
      <c r="L8" s="232" t="s">
        <v>284</v>
      </c>
      <c r="M8" s="233">
        <v>45590</v>
      </c>
    </row>
    <row r="9" spans="1:19">
      <c r="B9" s="156">
        <v>26.16</v>
      </c>
      <c r="C9" s="156">
        <v>30.6</v>
      </c>
      <c r="D9" s="157">
        <v>30.42</v>
      </c>
      <c r="E9" s="157">
        <f t="shared" si="0"/>
        <v>925</v>
      </c>
      <c r="F9" s="154">
        <f t="shared" si="1"/>
        <v>7</v>
      </c>
      <c r="G9" s="160"/>
      <c r="H9" s="154" t="s">
        <v>25</v>
      </c>
      <c r="J9" s="154" t="s">
        <v>54</v>
      </c>
      <c r="L9" s="232" t="s">
        <v>285</v>
      </c>
      <c r="M9" s="233">
        <v>26362</v>
      </c>
    </row>
    <row r="10" spans="1:19">
      <c r="B10" s="156">
        <v>30.61</v>
      </c>
      <c r="C10" s="156">
        <v>35.07</v>
      </c>
      <c r="D10" s="157">
        <v>34.82</v>
      </c>
      <c r="E10" s="157">
        <f t="shared" si="0"/>
        <v>1059</v>
      </c>
      <c r="F10" s="154">
        <f t="shared" si="1"/>
        <v>8</v>
      </c>
      <c r="G10" s="160"/>
      <c r="H10" s="154" t="s">
        <v>26</v>
      </c>
      <c r="J10" s="154" t="s">
        <v>55</v>
      </c>
      <c r="L10" s="232" t="s">
        <v>286</v>
      </c>
      <c r="M10" s="233">
        <v>2154.09</v>
      </c>
    </row>
    <row r="11" spans="1:19">
      <c r="B11" s="156">
        <v>35.08</v>
      </c>
      <c r="C11" s="156">
        <v>39.520000000000003</v>
      </c>
      <c r="D11" s="157">
        <v>39.33</v>
      </c>
      <c r="E11" s="157">
        <f t="shared" si="0"/>
        <v>1196</v>
      </c>
      <c r="F11" s="154">
        <f t="shared" si="1"/>
        <v>9</v>
      </c>
      <c r="G11" s="160"/>
      <c r="H11" s="154" t="s">
        <v>31</v>
      </c>
      <c r="L11" s="232" t="s">
        <v>287</v>
      </c>
      <c r="M11" s="233">
        <v>113737</v>
      </c>
    </row>
    <row r="12" spans="1:19">
      <c r="B12" s="156">
        <v>39.53</v>
      </c>
      <c r="C12" s="156">
        <v>43.98</v>
      </c>
      <c r="D12" s="157">
        <v>43.82</v>
      </c>
      <c r="E12" s="157">
        <f t="shared" si="0"/>
        <v>1333</v>
      </c>
      <c r="F12" s="154">
        <f t="shared" si="1"/>
        <v>10</v>
      </c>
      <c r="G12" s="160"/>
      <c r="H12" s="154" t="s">
        <v>27</v>
      </c>
      <c r="J12" s="161" t="s">
        <v>108</v>
      </c>
      <c r="L12" s="232" t="s">
        <v>288</v>
      </c>
      <c r="M12" s="233">
        <v>51314</v>
      </c>
    </row>
    <row r="13" spans="1:19">
      <c r="B13" s="156">
        <v>43.99</v>
      </c>
      <c r="C13" s="156">
        <v>48.44</v>
      </c>
      <c r="D13" s="157">
        <v>48.67</v>
      </c>
      <c r="E13" s="157">
        <f t="shared" si="0"/>
        <v>1480</v>
      </c>
      <c r="F13" s="154">
        <f t="shared" si="1"/>
        <v>11</v>
      </c>
      <c r="G13" s="160"/>
      <c r="H13" s="154" t="s">
        <v>28</v>
      </c>
      <c r="J13" s="154" t="s">
        <v>112</v>
      </c>
      <c r="L13" s="232" t="s">
        <v>289</v>
      </c>
      <c r="M13" s="233">
        <v>18532.89</v>
      </c>
    </row>
    <row r="14" spans="1:19">
      <c r="B14" s="156">
        <v>48.45</v>
      </c>
      <c r="C14" s="156">
        <v>52.9</v>
      </c>
      <c r="D14" s="157">
        <v>53.55</v>
      </c>
      <c r="E14" s="157">
        <f t="shared" si="0"/>
        <v>1629</v>
      </c>
      <c r="F14" s="154">
        <f t="shared" si="1"/>
        <v>12</v>
      </c>
      <c r="G14" s="160"/>
      <c r="H14" s="154" t="s">
        <v>29</v>
      </c>
      <c r="J14" s="154" t="s">
        <v>113</v>
      </c>
      <c r="L14" s="232" t="s">
        <v>290</v>
      </c>
      <c r="M14" s="233">
        <v>1812.82</v>
      </c>
    </row>
    <row r="15" spans="1:19">
      <c r="B15" s="156">
        <v>52.91</v>
      </c>
      <c r="C15" s="156">
        <v>57.36</v>
      </c>
      <c r="D15" s="157">
        <v>57.95</v>
      </c>
      <c r="E15" s="157">
        <f t="shared" si="0"/>
        <v>1763</v>
      </c>
      <c r="F15" s="154">
        <f t="shared" si="1"/>
        <v>13</v>
      </c>
      <c r="G15" s="160"/>
      <c r="H15" s="154" t="s">
        <v>30</v>
      </c>
      <c r="J15" s="154" t="s">
        <v>277</v>
      </c>
      <c r="L15" s="232" t="s">
        <v>291</v>
      </c>
      <c r="M15" s="233">
        <v>12582.56</v>
      </c>
    </row>
    <row r="16" spans="1:19">
      <c r="B16" s="156">
        <v>57.37</v>
      </c>
      <c r="C16" s="156">
        <v>61.82</v>
      </c>
      <c r="D16" s="157">
        <v>62.6</v>
      </c>
      <c r="E16" s="157">
        <f t="shared" si="0"/>
        <v>1904</v>
      </c>
      <c r="F16" s="154">
        <f t="shared" si="1"/>
        <v>14</v>
      </c>
      <c r="G16" s="160"/>
      <c r="H16" s="154" t="s">
        <v>32</v>
      </c>
      <c r="J16" s="154" t="s">
        <v>109</v>
      </c>
      <c r="L16" s="232" t="s">
        <v>292</v>
      </c>
      <c r="M16" s="233">
        <v>13816.34</v>
      </c>
    </row>
    <row r="17" spans="2:13">
      <c r="B17" s="156">
        <v>61.83</v>
      </c>
      <c r="C17" s="156">
        <v>66.28</v>
      </c>
      <c r="D17" s="157">
        <v>65.790000000000006</v>
      </c>
      <c r="E17" s="162">
        <f t="shared" si="0"/>
        <v>2001</v>
      </c>
      <c r="F17" s="154">
        <f t="shared" si="1"/>
        <v>15</v>
      </c>
      <c r="G17" s="160"/>
      <c r="H17" s="154" t="s">
        <v>35</v>
      </c>
      <c r="J17" s="154" t="s">
        <v>110</v>
      </c>
      <c r="L17" s="232" t="s">
        <v>293</v>
      </c>
      <c r="M17" s="233">
        <v>9995.86</v>
      </c>
    </row>
    <row r="18" spans="2:13">
      <c r="B18" s="156">
        <v>66.290000000000006</v>
      </c>
      <c r="C18" s="156">
        <v>70.739999999999995</v>
      </c>
      <c r="D18" s="157">
        <v>71.489999999999995</v>
      </c>
      <c r="E18" s="162">
        <f t="shared" si="0"/>
        <v>2174</v>
      </c>
      <c r="F18" s="154">
        <f t="shared" si="1"/>
        <v>16</v>
      </c>
      <c r="G18" s="160"/>
      <c r="H18" s="154" t="s">
        <v>36</v>
      </c>
      <c r="J18" s="154" t="s">
        <v>111</v>
      </c>
      <c r="L18" s="232" t="s">
        <v>294</v>
      </c>
      <c r="M18" s="233">
        <v>41438.5</v>
      </c>
    </row>
    <row r="19" spans="2:13">
      <c r="B19" s="156">
        <v>70.75</v>
      </c>
      <c r="C19" s="156">
        <v>75.2</v>
      </c>
      <c r="D19" s="157">
        <v>76.48</v>
      </c>
      <c r="E19" s="157">
        <f t="shared" si="0"/>
        <v>2326</v>
      </c>
      <c r="F19" s="154">
        <f t="shared" si="1"/>
        <v>17</v>
      </c>
      <c r="G19" s="160"/>
      <c r="H19" s="154" t="s">
        <v>38</v>
      </c>
      <c r="J19" s="154" t="s">
        <v>19</v>
      </c>
      <c r="L19" s="232" t="s">
        <v>295</v>
      </c>
      <c r="M19" s="233">
        <v>17672.38</v>
      </c>
    </row>
    <row r="20" spans="2:13">
      <c r="B20" s="156">
        <v>75.209999999999994</v>
      </c>
      <c r="C20" s="156">
        <v>79.66</v>
      </c>
      <c r="D20" s="157">
        <v>80.989999999999995</v>
      </c>
      <c r="E20" s="157">
        <f t="shared" si="0"/>
        <v>2463</v>
      </c>
      <c r="F20" s="154">
        <f t="shared" si="1"/>
        <v>18</v>
      </c>
      <c r="G20" s="160"/>
      <c r="H20" s="154" t="s">
        <v>37</v>
      </c>
      <c r="L20" s="232" t="s">
        <v>296</v>
      </c>
      <c r="M20" s="233">
        <v>5494.09</v>
      </c>
    </row>
    <row r="21" spans="2:13">
      <c r="B21" s="156">
        <v>79.67</v>
      </c>
      <c r="C21" s="156">
        <v>84.12</v>
      </c>
      <c r="D21" s="157">
        <v>86.12</v>
      </c>
      <c r="E21" s="157">
        <f t="shared" si="0"/>
        <v>2619</v>
      </c>
      <c r="F21" s="154">
        <f t="shared" si="1"/>
        <v>19</v>
      </c>
      <c r="G21" s="160"/>
      <c r="H21" s="154" t="s">
        <v>39</v>
      </c>
      <c r="L21" s="232" t="s">
        <v>297</v>
      </c>
      <c r="M21" s="233">
        <v>812.19</v>
      </c>
    </row>
    <row r="22" spans="2:13">
      <c r="B22" s="156">
        <v>84.13</v>
      </c>
      <c r="C22" s="156">
        <v>88.58</v>
      </c>
      <c r="D22" s="157">
        <v>91.11</v>
      </c>
      <c r="E22" s="157">
        <f t="shared" si="0"/>
        <v>2771</v>
      </c>
      <c r="F22" s="154">
        <f t="shared" si="1"/>
        <v>20</v>
      </c>
      <c r="G22" s="160"/>
      <c r="H22" s="154" t="s">
        <v>33</v>
      </c>
      <c r="L22" s="232" t="s">
        <v>298</v>
      </c>
      <c r="M22" s="233">
        <v>4434.8500000000004</v>
      </c>
    </row>
    <row r="23" spans="2:13">
      <c r="B23" s="156">
        <v>88.59</v>
      </c>
      <c r="C23" s="156">
        <v>94.15</v>
      </c>
      <c r="D23" s="157">
        <v>96.14</v>
      </c>
      <c r="E23" s="157">
        <f t="shared" si="0"/>
        <v>2924</v>
      </c>
      <c r="F23" s="154">
        <f t="shared" si="1"/>
        <v>21</v>
      </c>
      <c r="G23" s="160"/>
      <c r="H23" s="154" t="s">
        <v>40</v>
      </c>
      <c r="L23" s="232" t="s">
        <v>299</v>
      </c>
      <c r="M23" s="233">
        <v>21959.15</v>
      </c>
    </row>
    <row r="24" spans="2:13">
      <c r="B24" s="163">
        <v>94.16</v>
      </c>
      <c r="C24" s="163">
        <v>99.73</v>
      </c>
      <c r="D24" s="157">
        <v>101.11</v>
      </c>
      <c r="E24" s="157">
        <f t="shared" si="0"/>
        <v>3075</v>
      </c>
      <c r="F24" s="154">
        <f t="shared" si="1"/>
        <v>22</v>
      </c>
      <c r="G24" s="160"/>
      <c r="H24" s="154" t="s">
        <v>41</v>
      </c>
      <c r="L24" s="232" t="s">
        <v>300</v>
      </c>
      <c r="M24" s="233">
        <v>125206</v>
      </c>
    </row>
    <row r="25" spans="2:13">
      <c r="B25" s="163">
        <v>99.74</v>
      </c>
      <c r="C25" s="163">
        <v>103.07</v>
      </c>
      <c r="D25" s="157">
        <v>104.58</v>
      </c>
      <c r="E25" s="157">
        <f t="shared" si="0"/>
        <v>3181</v>
      </c>
      <c r="F25" s="154">
        <f t="shared" si="1"/>
        <v>23</v>
      </c>
      <c r="G25" s="160"/>
      <c r="H25" s="154" t="s">
        <v>42</v>
      </c>
      <c r="L25" s="232" t="s">
        <v>301</v>
      </c>
      <c r="M25" s="233">
        <v>35026.33</v>
      </c>
    </row>
    <row r="26" spans="2:13">
      <c r="B26" s="163">
        <v>103.08</v>
      </c>
      <c r="C26" s="163">
        <v>107.53</v>
      </c>
      <c r="D26" s="157">
        <v>109.29</v>
      </c>
      <c r="E26" s="157">
        <f t="shared" si="0"/>
        <v>3324</v>
      </c>
      <c r="F26" s="154">
        <f t="shared" si="1"/>
        <v>24</v>
      </c>
      <c r="G26" s="164"/>
      <c r="H26" s="154" t="s">
        <v>43</v>
      </c>
      <c r="L26" s="232" t="s">
        <v>302</v>
      </c>
      <c r="M26" s="233">
        <v>1268</v>
      </c>
    </row>
    <row r="27" spans="2:13">
      <c r="B27" s="163">
        <v>107.54</v>
      </c>
      <c r="C27" s="163">
        <v>111.99</v>
      </c>
      <c r="D27" s="157">
        <v>114</v>
      </c>
      <c r="E27" s="157">
        <f t="shared" si="0"/>
        <v>3468</v>
      </c>
      <c r="F27" s="154">
        <f t="shared" si="1"/>
        <v>25</v>
      </c>
      <c r="G27" s="165"/>
      <c r="H27" s="154" t="s">
        <v>44</v>
      </c>
      <c r="L27" s="232" t="s">
        <v>303</v>
      </c>
      <c r="M27" s="233">
        <v>5568.85</v>
      </c>
    </row>
    <row r="28" spans="2:13">
      <c r="B28" s="163">
        <v>112</v>
      </c>
      <c r="C28" s="163">
        <v>116.45</v>
      </c>
      <c r="D28" s="157">
        <v>118.71</v>
      </c>
      <c r="E28" s="157">
        <f t="shared" si="0"/>
        <v>3611</v>
      </c>
      <c r="F28" s="154">
        <f t="shared" si="1"/>
        <v>26</v>
      </c>
      <c r="G28" s="166"/>
      <c r="H28" s="154" t="s">
        <v>45</v>
      </c>
      <c r="L28" s="232" t="s">
        <v>304</v>
      </c>
      <c r="M28" s="233">
        <v>2394.4299999999998</v>
      </c>
    </row>
    <row r="29" spans="2:13">
      <c r="B29" s="163">
        <v>116.46</v>
      </c>
      <c r="C29" s="163">
        <v>120.91</v>
      </c>
      <c r="D29" s="157">
        <v>123.42</v>
      </c>
      <c r="E29" s="157">
        <f t="shared" si="0"/>
        <v>3754</v>
      </c>
      <c r="F29" s="154">
        <f t="shared" si="1"/>
        <v>27</v>
      </c>
      <c r="G29" s="166"/>
      <c r="H29" s="154" t="s">
        <v>46</v>
      </c>
      <c r="L29" s="232" t="s">
        <v>305</v>
      </c>
      <c r="M29" s="233">
        <v>24277.5</v>
      </c>
    </row>
    <row r="30" spans="2:13">
      <c r="B30" s="163">
        <v>120.92</v>
      </c>
      <c r="C30" s="163">
        <v>125.37</v>
      </c>
      <c r="D30" s="157">
        <v>128.13999999999999</v>
      </c>
      <c r="E30" s="157">
        <f t="shared" si="0"/>
        <v>3898</v>
      </c>
      <c r="F30" s="154">
        <f t="shared" si="1"/>
        <v>28</v>
      </c>
      <c r="G30" s="166"/>
      <c r="H30" s="154" t="s">
        <v>19</v>
      </c>
      <c r="L30" s="232" t="s">
        <v>306</v>
      </c>
      <c r="M30" s="233">
        <v>14325.66</v>
      </c>
    </row>
    <row r="31" spans="2:13">
      <c r="B31" s="163">
        <v>125.38</v>
      </c>
      <c r="C31" s="163">
        <v>129.83000000000001</v>
      </c>
      <c r="D31" s="157">
        <v>132.85</v>
      </c>
      <c r="E31" s="157">
        <f t="shared" si="0"/>
        <v>4041</v>
      </c>
      <c r="F31" s="154">
        <f t="shared" si="1"/>
        <v>29</v>
      </c>
      <c r="G31" s="166"/>
      <c r="L31" s="232" t="s">
        <v>307</v>
      </c>
      <c r="M31" s="233">
        <v>2469.4699999999998</v>
      </c>
    </row>
    <row r="32" spans="2:13">
      <c r="B32" s="163">
        <v>129.84</v>
      </c>
      <c r="C32" s="163">
        <v>134.29</v>
      </c>
      <c r="D32" s="157">
        <v>137.56</v>
      </c>
      <c r="E32" s="157">
        <f t="shared" si="0"/>
        <v>4184</v>
      </c>
      <c r="F32" s="154">
        <f t="shared" si="1"/>
        <v>30</v>
      </c>
      <c r="G32" s="166"/>
      <c r="L32" s="232" t="s">
        <v>308</v>
      </c>
      <c r="M32" s="233">
        <v>942.81</v>
      </c>
    </row>
    <row r="33" spans="2:13" ht="14.25" customHeight="1">
      <c r="B33" s="163">
        <v>134.30000000000001</v>
      </c>
      <c r="C33" s="163">
        <v>138.75</v>
      </c>
      <c r="D33" s="157">
        <v>142.27000000000001</v>
      </c>
      <c r="E33" s="157">
        <f t="shared" si="0"/>
        <v>4327</v>
      </c>
      <c r="F33" s="154">
        <f t="shared" si="1"/>
        <v>31</v>
      </c>
      <c r="G33" s="166"/>
      <c r="L33" s="232" t="s">
        <v>309</v>
      </c>
      <c r="M33" s="233">
        <v>41183.83</v>
      </c>
    </row>
    <row r="34" spans="2:13" ht="14.25" customHeight="1">
      <c r="B34" s="163">
        <v>138.76</v>
      </c>
      <c r="C34" s="163">
        <v>143.21</v>
      </c>
      <c r="D34" s="157">
        <v>146.97999999999999</v>
      </c>
      <c r="E34" s="157">
        <f t="shared" si="0"/>
        <v>4471</v>
      </c>
      <c r="F34" s="154">
        <f t="shared" si="1"/>
        <v>32</v>
      </c>
      <c r="G34" s="166"/>
      <c r="H34" s="167"/>
      <c r="L34" s="232" t="s">
        <v>310</v>
      </c>
      <c r="M34" s="233">
        <v>4677.9799999999996</v>
      </c>
    </row>
    <row r="35" spans="2:13" ht="14.25" customHeight="1">
      <c r="B35" s="163">
        <v>143.22</v>
      </c>
      <c r="C35" s="163">
        <v>500</v>
      </c>
      <c r="D35" s="157">
        <v>152.37</v>
      </c>
      <c r="E35" s="157">
        <f t="shared" si="0"/>
        <v>4635</v>
      </c>
      <c r="F35" s="154">
        <f t="shared" si="1"/>
        <v>33</v>
      </c>
      <c r="G35" s="166"/>
      <c r="H35" s="168"/>
      <c r="L35" s="232" t="s">
        <v>311</v>
      </c>
      <c r="M35" s="233">
        <v>61575.3</v>
      </c>
    </row>
    <row r="36" spans="2:13">
      <c r="L36" s="232" t="s">
        <v>312</v>
      </c>
      <c r="M36" s="233">
        <v>17321</v>
      </c>
    </row>
    <row r="37" spans="2:13">
      <c r="L37" s="232" t="s">
        <v>313</v>
      </c>
      <c r="M37" s="233">
        <v>98943.99</v>
      </c>
    </row>
    <row r="38" spans="2:13">
      <c r="L38" s="232" t="s">
        <v>314</v>
      </c>
      <c r="M38" s="233">
        <v>59013</v>
      </c>
    </row>
    <row r="39" spans="2:13">
      <c r="L39" s="232" t="s">
        <v>315</v>
      </c>
      <c r="M39" s="233">
        <v>11217.24</v>
      </c>
    </row>
    <row r="40" spans="2:13">
      <c r="L40" s="232" t="s">
        <v>316</v>
      </c>
      <c r="M40" s="233">
        <v>3249.34</v>
      </c>
    </row>
    <row r="41" spans="2:13">
      <c r="B41" s="274"/>
      <c r="C41" s="274"/>
      <c r="L41" s="232" t="s">
        <v>317</v>
      </c>
      <c r="M41" s="233">
        <v>88948</v>
      </c>
    </row>
    <row r="42" spans="2:13">
      <c r="B42" s="157"/>
      <c r="C42" s="169"/>
      <c r="L42" s="232" t="s">
        <v>318</v>
      </c>
      <c r="M42" s="233">
        <v>29480</v>
      </c>
    </row>
    <row r="43" spans="2:13">
      <c r="B43" s="157"/>
      <c r="C43" s="169"/>
      <c r="L43" s="232" t="s">
        <v>319</v>
      </c>
      <c r="M43" s="233">
        <v>2062.13</v>
      </c>
    </row>
    <row r="44" spans="2:13">
      <c r="B44" s="157"/>
      <c r="C44" s="169"/>
      <c r="L44" s="232" t="s">
        <v>320</v>
      </c>
      <c r="M44" s="233">
        <v>194.97</v>
      </c>
    </row>
    <row r="45" spans="2:13">
      <c r="B45" s="157"/>
      <c r="C45" s="169"/>
      <c r="L45" s="232" t="s">
        <v>321</v>
      </c>
      <c r="M45" s="233">
        <v>7233.08</v>
      </c>
    </row>
    <row r="46" spans="2:13">
      <c r="B46" s="157"/>
      <c r="C46" s="169"/>
      <c r="L46" s="232" t="s">
        <v>322</v>
      </c>
      <c r="M46" s="233">
        <v>49781</v>
      </c>
    </row>
    <row r="47" spans="2:13">
      <c r="B47" s="157"/>
      <c r="C47" s="169"/>
      <c r="L47" s="232" t="s">
        <v>323</v>
      </c>
      <c r="M47" s="233">
        <v>8008.31</v>
      </c>
    </row>
    <row r="48" spans="2:13">
      <c r="B48" s="157"/>
      <c r="C48" s="169"/>
      <c r="L48" s="232" t="s">
        <v>324</v>
      </c>
      <c r="M48" s="233">
        <v>10613.45</v>
      </c>
    </row>
    <row r="49" spans="2:13">
      <c r="B49" s="157"/>
      <c r="C49" s="169"/>
      <c r="L49" s="232" t="s">
        <v>325</v>
      </c>
      <c r="M49" s="233">
        <v>30967.273399999998</v>
      </c>
    </row>
    <row r="50" spans="2:13">
      <c r="B50" s="157"/>
      <c r="C50" s="169"/>
      <c r="L50" s="232" t="s">
        <v>326</v>
      </c>
      <c r="M50" s="233">
        <v>9771.48</v>
      </c>
    </row>
    <row r="51" spans="2:13">
      <c r="B51" s="157"/>
      <c r="C51" s="169"/>
      <c r="L51" s="232" t="s">
        <v>327</v>
      </c>
      <c r="M51" s="233">
        <v>2556.35</v>
      </c>
    </row>
    <row r="52" spans="2:13">
      <c r="B52" s="157"/>
      <c r="C52" s="169"/>
      <c r="L52" s="232" t="s">
        <v>328</v>
      </c>
      <c r="M52" s="233">
        <v>12764.56</v>
      </c>
    </row>
    <row r="53" spans="2:13">
      <c r="B53" s="157"/>
      <c r="C53" s="169"/>
      <c r="L53" s="232" t="s">
        <v>329</v>
      </c>
      <c r="M53" s="233">
        <v>68035</v>
      </c>
    </row>
    <row r="54" spans="2:13">
      <c r="B54" s="157"/>
      <c r="C54" s="169"/>
      <c r="L54" s="232" t="s">
        <v>330</v>
      </c>
      <c r="M54" s="233">
        <v>14674.21</v>
      </c>
    </row>
    <row r="55" spans="2:13">
      <c r="B55" s="157"/>
      <c r="C55" s="169"/>
      <c r="L55" s="232" t="s">
        <v>331</v>
      </c>
      <c r="M55" s="233">
        <v>4114.22</v>
      </c>
    </row>
    <row r="56" spans="2:13">
      <c r="B56" s="157"/>
      <c r="C56" s="169"/>
      <c r="L56" s="232" t="s">
        <v>332</v>
      </c>
      <c r="M56" s="233">
        <v>3588.58</v>
      </c>
    </row>
    <row r="57" spans="2:13">
      <c r="B57" s="157"/>
      <c r="C57" s="169"/>
      <c r="L57" s="232" t="s">
        <v>333</v>
      </c>
      <c r="M57" s="233">
        <v>12381.4</v>
      </c>
    </row>
    <row r="58" spans="2:13">
      <c r="B58" s="157"/>
      <c r="C58" s="169"/>
      <c r="L58" s="232" t="s">
        <v>334</v>
      </c>
      <c r="M58" s="233">
        <v>83.87</v>
      </c>
    </row>
    <row r="59" spans="2:13">
      <c r="B59" s="157"/>
      <c r="C59" s="169"/>
      <c r="L59" s="232" t="s">
        <v>335</v>
      </c>
      <c r="M59" s="233">
        <v>28856.45</v>
      </c>
    </row>
    <row r="60" spans="2:13">
      <c r="B60" s="157"/>
      <c r="C60" s="169"/>
      <c r="L60" s="232" t="s">
        <v>336</v>
      </c>
      <c r="M60" s="233">
        <v>28197</v>
      </c>
    </row>
    <row r="61" spans="2:13">
      <c r="B61" s="157"/>
      <c r="C61" s="169"/>
      <c r="L61" s="232" t="s">
        <v>337</v>
      </c>
      <c r="M61" s="233">
        <v>4648.1499999999996</v>
      </c>
    </row>
    <row r="62" spans="2:13">
      <c r="B62" s="157"/>
      <c r="C62" s="169"/>
      <c r="L62" s="232" t="s">
        <v>338</v>
      </c>
      <c r="M62" s="233">
        <v>9654.5300000000007</v>
      </c>
    </row>
    <row r="63" spans="2:13">
      <c r="B63" s="157"/>
      <c r="C63" s="169"/>
      <c r="L63" s="232" t="s">
        <v>339</v>
      </c>
      <c r="M63" s="233">
        <v>81923.990000000005</v>
      </c>
    </row>
    <row r="64" spans="2:13">
      <c r="B64" s="157"/>
      <c r="C64" s="169"/>
      <c r="L64" s="232" t="s">
        <v>340</v>
      </c>
      <c r="M64" s="233">
        <v>42243</v>
      </c>
    </row>
    <row r="65" spans="2:13">
      <c r="B65" s="157"/>
      <c r="C65" s="169"/>
      <c r="L65" s="232" t="s">
        <v>341</v>
      </c>
      <c r="M65" s="233">
        <v>14104.17</v>
      </c>
    </row>
    <row r="66" spans="2:13">
      <c r="B66" s="157"/>
      <c r="C66" s="169"/>
      <c r="L66" s="232" t="s">
        <v>342</v>
      </c>
      <c r="M66" s="233">
        <v>8000</v>
      </c>
    </row>
    <row r="67" spans="2:13">
      <c r="B67" s="157"/>
      <c r="C67" s="169"/>
      <c r="L67" s="232" t="s">
        <v>343</v>
      </c>
      <c r="M67" s="233">
        <v>9123.2373000000007</v>
      </c>
    </row>
    <row r="68" spans="2:13">
      <c r="B68" s="157"/>
      <c r="C68" s="169"/>
      <c r="L68" s="232" t="s">
        <v>344</v>
      </c>
      <c r="M68" s="233">
        <v>4558.7299999999996</v>
      </c>
    </row>
    <row r="69" spans="2:13">
      <c r="B69" s="157"/>
      <c r="C69" s="169"/>
      <c r="L69" s="232" t="s">
        <v>345</v>
      </c>
      <c r="M69" s="233">
        <v>6676.78</v>
      </c>
    </row>
    <row r="70" spans="2:13">
      <c r="B70" s="157"/>
      <c r="C70" s="169"/>
      <c r="L70" s="232" t="s">
        <v>346</v>
      </c>
      <c r="M70" s="233">
        <v>9129.1623</v>
      </c>
    </row>
    <row r="71" spans="2:13">
      <c r="B71" s="157"/>
      <c r="C71" s="169"/>
      <c r="L71" s="232" t="s">
        <v>347</v>
      </c>
      <c r="M71" s="233">
        <v>17141.400099999999</v>
      </c>
    </row>
    <row r="72" spans="2:13">
      <c r="B72" s="157"/>
      <c r="C72" s="169"/>
      <c r="L72" s="232" t="s">
        <v>348</v>
      </c>
      <c r="M72" s="233">
        <v>45521</v>
      </c>
    </row>
    <row r="73" spans="2:13">
      <c r="L73" s="232" t="s">
        <v>349</v>
      </c>
      <c r="M73" s="233">
        <v>60036.61</v>
      </c>
    </row>
    <row r="74" spans="2:13">
      <c r="L74" s="232" t="s">
        <v>350</v>
      </c>
      <c r="M74" s="233">
        <v>25579.82</v>
      </c>
    </row>
    <row r="75" spans="2:13">
      <c r="L75" s="232" t="s">
        <v>351</v>
      </c>
      <c r="M75" s="233">
        <v>24696.21</v>
      </c>
    </row>
    <row r="76" spans="2:13">
      <c r="L76" s="232" t="s">
        <v>352</v>
      </c>
      <c r="M76" s="233">
        <v>5690.33</v>
      </c>
    </row>
    <row r="77" spans="2:13">
      <c r="L77" s="232" t="s">
        <v>353</v>
      </c>
      <c r="M77" s="233">
        <v>5464.83</v>
      </c>
    </row>
    <row r="78" spans="2:13">
      <c r="L78" s="232" t="s">
        <v>354</v>
      </c>
      <c r="M78" s="233">
        <v>52628.04</v>
      </c>
    </row>
    <row r="79" spans="2:13">
      <c r="L79" s="232" t="s">
        <v>355</v>
      </c>
      <c r="M79" s="233">
        <v>23807.7</v>
      </c>
    </row>
    <row r="80" spans="2:13">
      <c r="L80" s="232" t="s">
        <v>356</v>
      </c>
      <c r="M80" s="233">
        <v>134944</v>
      </c>
    </row>
    <row r="81" spans="12:13">
      <c r="L81" s="232" t="s">
        <v>357</v>
      </c>
      <c r="M81" s="233">
        <v>20428.59</v>
      </c>
    </row>
    <row r="82" spans="12:13">
      <c r="L82" s="232" t="s">
        <v>358</v>
      </c>
      <c r="M82" s="233">
        <v>3011.93</v>
      </c>
    </row>
    <row r="83" spans="12:13">
      <c r="L83" s="232" t="s">
        <v>359</v>
      </c>
      <c r="M83" s="233">
        <v>41250.17</v>
      </c>
    </row>
    <row r="84" spans="12:13">
      <c r="L84" s="232" t="s">
        <v>360</v>
      </c>
      <c r="M84" s="233">
        <v>9917.23</v>
      </c>
    </row>
    <row r="85" spans="12:13">
      <c r="L85" s="232" t="s">
        <v>361</v>
      </c>
      <c r="M85" s="233">
        <v>5464.83</v>
      </c>
    </row>
    <row r="86" spans="12:13">
      <c r="L86" s="232" t="s">
        <v>362</v>
      </c>
      <c r="M86" s="233">
        <v>18066.29</v>
      </c>
    </row>
    <row r="87" spans="12:13">
      <c r="L87" s="232" t="s">
        <v>363</v>
      </c>
      <c r="M87" s="233">
        <v>12331.45</v>
      </c>
    </row>
    <row r="88" spans="12:13">
      <c r="L88" s="232" t="s">
        <v>364</v>
      </c>
      <c r="M88" s="233">
        <v>807.06</v>
      </c>
    </row>
    <row r="89" spans="12:13">
      <c r="L89" s="232" t="s">
        <v>365</v>
      </c>
      <c r="M89" s="233">
        <v>2605.7600000000002</v>
      </c>
    </row>
    <row r="90" spans="12:13">
      <c r="L90" s="232" t="s">
        <v>366</v>
      </c>
      <c r="M90" s="233">
        <v>11425.04</v>
      </c>
    </row>
    <row r="91" spans="12:13">
      <c r="L91" s="232" t="s">
        <v>367</v>
      </c>
      <c r="M91" s="233">
        <v>14695.65</v>
      </c>
    </row>
    <row r="92" spans="12:13">
      <c r="L92" s="232" t="s">
        <v>368</v>
      </c>
      <c r="M92" s="233">
        <v>39512.11</v>
      </c>
    </row>
    <row r="93" spans="12:13">
      <c r="L93" s="232" t="s">
        <v>369</v>
      </c>
      <c r="M93" s="233">
        <v>7131.58</v>
      </c>
    </row>
    <row r="94" spans="12:13">
      <c r="L94" s="232" t="s">
        <v>370</v>
      </c>
      <c r="M94" s="233">
        <v>7016.8</v>
      </c>
    </row>
    <row r="95" spans="12:13">
      <c r="L95" s="232" t="s">
        <v>371</v>
      </c>
      <c r="M95" s="233">
        <v>28.12</v>
      </c>
    </row>
    <row r="96" spans="12:13">
      <c r="L96" s="232" t="s">
        <v>372</v>
      </c>
      <c r="M96" s="233">
        <v>30124.1</v>
      </c>
    </row>
    <row r="97" spans="12:13">
      <c r="L97" s="232" t="s">
        <v>373</v>
      </c>
      <c r="M97" s="233">
        <v>25132.18</v>
      </c>
    </row>
    <row r="98" spans="12:13">
      <c r="L98" s="232" t="s">
        <v>374</v>
      </c>
      <c r="M98" s="233">
        <v>47165</v>
      </c>
    </row>
    <row r="99" spans="12:13">
      <c r="L99" s="232" t="s">
        <v>375</v>
      </c>
      <c r="M99" s="233">
        <v>6047.49</v>
      </c>
    </row>
    <row r="100" spans="12:13">
      <c r="L100" s="232" t="s">
        <v>376</v>
      </c>
      <c r="M100" s="233">
        <v>27822.94</v>
      </c>
    </row>
    <row r="101" spans="12:13">
      <c r="L101" s="232" t="s">
        <v>377</v>
      </c>
      <c r="M101" s="233">
        <v>36.880000000000003</v>
      </c>
    </row>
    <row r="102" spans="12:13">
      <c r="L102" s="232" t="s">
        <v>378</v>
      </c>
      <c r="M102" s="233">
        <v>18898.88</v>
      </c>
    </row>
    <row r="103" spans="12:13">
      <c r="L103" s="232" t="s">
        <v>379</v>
      </c>
      <c r="M103" s="233">
        <v>68921.960000000006</v>
      </c>
    </row>
    <row r="104" spans="12:13">
      <c r="L104" s="232" t="s">
        <v>380</v>
      </c>
      <c r="M104" s="233">
        <v>48716.94</v>
      </c>
    </row>
    <row r="105" spans="12:13">
      <c r="L105" s="232" t="s">
        <v>381</v>
      </c>
      <c r="M105" s="233">
        <v>14390.51</v>
      </c>
    </row>
    <row r="106" spans="12:13">
      <c r="L106" s="232" t="s">
        <v>382</v>
      </c>
      <c r="M106" s="233">
        <v>2985.29</v>
      </c>
    </row>
    <row r="107" spans="12:13">
      <c r="L107" s="232" t="s">
        <v>383</v>
      </c>
      <c r="M107" s="233">
        <v>29039.51</v>
      </c>
    </row>
    <row r="108" spans="12:13">
      <c r="L108" s="232" t="s">
        <v>384</v>
      </c>
      <c r="M108" s="233">
        <v>23499.16</v>
      </c>
    </row>
    <row r="109" spans="12:13">
      <c r="L109" s="232" t="s">
        <v>385</v>
      </c>
      <c r="M109" s="233">
        <v>5149.54</v>
      </c>
    </row>
    <row r="110" spans="12:13">
      <c r="L110" s="232" t="s">
        <v>386</v>
      </c>
      <c r="M110" s="233">
        <v>26311.85</v>
      </c>
    </row>
    <row r="111" spans="12:13">
      <c r="L111" s="232" t="s">
        <v>387</v>
      </c>
      <c r="M111" s="233">
        <v>20650.96</v>
      </c>
    </row>
    <row r="112" spans="12:13">
      <c r="L112" s="232" t="s">
        <v>388</v>
      </c>
      <c r="M112" s="233">
        <v>147528</v>
      </c>
    </row>
    <row r="113" spans="12:13">
      <c r="L113" s="232" t="s">
        <v>389</v>
      </c>
      <c r="M113" s="233">
        <v>28041.928100000001</v>
      </c>
    </row>
    <row r="114" spans="12:13">
      <c r="L114" s="232" t="s">
        <v>390</v>
      </c>
      <c r="M114" s="233">
        <v>15375</v>
      </c>
    </row>
    <row r="115" spans="12:13">
      <c r="L115" s="232" t="s">
        <v>391</v>
      </c>
      <c r="M115" s="233">
        <v>21047.704600000001</v>
      </c>
    </row>
    <row r="116" spans="12:13">
      <c r="L116" s="232" t="s">
        <v>392</v>
      </c>
      <c r="M116" s="233">
        <v>7569</v>
      </c>
    </row>
    <row r="117" spans="12:13">
      <c r="L117" s="232" t="s">
        <v>393</v>
      </c>
      <c r="M117" s="233">
        <v>11985.39</v>
      </c>
    </row>
    <row r="118" spans="12:13">
      <c r="L118" s="232" t="s">
        <v>394</v>
      </c>
      <c r="M118" s="233">
        <v>52169.599999999999</v>
      </c>
    </row>
    <row r="119" spans="12:13">
      <c r="L119" s="232" t="s">
        <v>395</v>
      </c>
      <c r="M119" s="233">
        <v>94339</v>
      </c>
    </row>
    <row r="120" spans="12:13">
      <c r="L120" s="232" t="s">
        <v>396</v>
      </c>
      <c r="M120" s="233">
        <v>26431.99</v>
      </c>
    </row>
    <row r="121" spans="12:13">
      <c r="L121" s="232" t="s">
        <v>397</v>
      </c>
      <c r="M121" s="233">
        <v>8294.6299999999992</v>
      </c>
    </row>
    <row r="122" spans="12:13">
      <c r="L122" s="232" t="s">
        <v>398</v>
      </c>
      <c r="M122" s="233">
        <v>42282.52</v>
      </c>
    </row>
    <row r="123" spans="12:13">
      <c r="L123" s="232" t="s">
        <v>399</v>
      </c>
      <c r="M123" s="233">
        <v>3678.6</v>
      </c>
    </row>
    <row r="124" spans="12:13">
      <c r="L124" s="232" t="s">
        <v>400</v>
      </c>
      <c r="M124" s="233">
        <v>8931.7900000000009</v>
      </c>
    </row>
    <row r="125" spans="12:13">
      <c r="L125" s="232" t="s">
        <v>401</v>
      </c>
      <c r="M125" s="233">
        <v>9798.35</v>
      </c>
    </row>
    <row r="126" spans="12:13">
      <c r="L126" s="232" t="s">
        <v>402</v>
      </c>
      <c r="M126" s="233">
        <v>5571</v>
      </c>
    </row>
    <row r="127" spans="12:13">
      <c r="L127" s="232" t="s">
        <v>403</v>
      </c>
      <c r="M127" s="233">
        <v>35606.86</v>
      </c>
    </row>
    <row r="128" spans="12:13">
      <c r="L128" s="232" t="s">
        <v>404</v>
      </c>
      <c r="M128" s="233">
        <v>70095</v>
      </c>
    </row>
    <row r="129" spans="12:13">
      <c r="L129" s="232" t="s">
        <v>405</v>
      </c>
      <c r="M129" s="233">
        <v>8341.7000000000007</v>
      </c>
    </row>
    <row r="130" spans="12:13">
      <c r="L130" s="232" t="s">
        <v>406</v>
      </c>
      <c r="M130" s="233">
        <v>2685.71</v>
      </c>
    </row>
    <row r="131" spans="12:13">
      <c r="L131" s="232" t="s">
        <v>407</v>
      </c>
      <c r="M131" s="233">
        <v>1227.0999999999999</v>
      </c>
    </row>
    <row r="132" spans="12:13">
      <c r="L132" s="232" t="s">
        <v>408</v>
      </c>
      <c r="M132" s="233">
        <v>31594.92</v>
      </c>
    </row>
    <row r="133" spans="12:13">
      <c r="L133" s="232" t="s">
        <v>409</v>
      </c>
      <c r="M133" s="233">
        <v>13728</v>
      </c>
    </row>
    <row r="134" spans="12:13">
      <c r="L134" s="232" t="s">
        <v>410</v>
      </c>
      <c r="M134" s="233">
        <v>27554.240000000002</v>
      </c>
    </row>
    <row r="135" spans="12:13">
      <c r="L135" s="232" t="s">
        <v>411</v>
      </c>
      <c r="M135" s="233">
        <v>234299</v>
      </c>
    </row>
    <row r="136" spans="12:13">
      <c r="L136" s="232" t="s">
        <v>412</v>
      </c>
      <c r="M136" s="233">
        <v>5058.63</v>
      </c>
    </row>
    <row r="137" spans="12:13">
      <c r="L137" s="232" t="s">
        <v>413</v>
      </c>
      <c r="M137" s="233">
        <v>10689.15</v>
      </c>
    </row>
    <row r="138" spans="12:13">
      <c r="L138" s="232" t="s">
        <v>414</v>
      </c>
      <c r="M138" s="233">
        <v>93177.08</v>
      </c>
    </row>
    <row r="139" spans="12:13">
      <c r="L139" s="232" t="s">
        <v>415</v>
      </c>
      <c r="M139" s="233">
        <v>48777.84</v>
      </c>
    </row>
    <row r="140" spans="12:13">
      <c r="L140" s="232" t="s">
        <v>416</v>
      </c>
      <c r="M140" s="233">
        <v>66414</v>
      </c>
    </row>
    <row r="141" spans="12:13">
      <c r="L141" s="232" t="s">
        <v>417</v>
      </c>
      <c r="M141" s="233">
        <v>26353.85</v>
      </c>
    </row>
    <row r="142" spans="12:13">
      <c r="L142" s="232" t="s">
        <v>418</v>
      </c>
      <c r="M142" s="233">
        <v>4895</v>
      </c>
    </row>
    <row r="143" spans="12:13">
      <c r="L143" s="232" t="s">
        <v>419</v>
      </c>
      <c r="M143" s="233">
        <v>48627.25</v>
      </c>
    </row>
    <row r="144" spans="12:13">
      <c r="L144" s="232" t="s">
        <v>420</v>
      </c>
      <c r="M144" s="233">
        <v>20463.91</v>
      </c>
    </row>
    <row r="145" spans="12:13">
      <c r="L145" s="232" t="s">
        <v>421</v>
      </c>
      <c r="M145" s="233">
        <v>8556.49</v>
      </c>
    </row>
    <row r="146" spans="12:13">
      <c r="L146" s="232" t="s">
        <v>422</v>
      </c>
      <c r="M146" s="233">
        <v>116094.93</v>
      </c>
    </row>
    <row r="147" spans="12:13">
      <c r="L147" s="232" t="s">
        <v>423</v>
      </c>
      <c r="M147" s="233">
        <v>43523.58</v>
      </c>
    </row>
    <row r="148" spans="12:13">
      <c r="L148" s="232" t="s">
        <v>424</v>
      </c>
      <c r="M148" s="233">
        <v>53317.79</v>
      </c>
    </row>
    <row r="149" spans="12:13">
      <c r="L149" s="232" t="s">
        <v>425</v>
      </c>
      <c r="M149" s="233">
        <v>10294.11</v>
      </c>
    </row>
    <row r="150" spans="12:13">
      <c r="L150" s="232" t="s">
        <v>426</v>
      </c>
      <c r="M150" s="233">
        <v>3744.84</v>
      </c>
    </row>
    <row r="151" spans="12:13">
      <c r="L151" s="232" t="s">
        <v>427</v>
      </c>
      <c r="M151" s="233">
        <v>5149.45</v>
      </c>
    </row>
    <row r="152" spans="12:13">
      <c r="L152" s="232" t="s">
        <v>428</v>
      </c>
      <c r="M152" s="233">
        <v>44695.519999999997</v>
      </c>
    </row>
    <row r="153" spans="12:13">
      <c r="L153" s="232" t="s">
        <v>429</v>
      </c>
      <c r="M153" s="233">
        <v>88534</v>
      </c>
    </row>
    <row r="154" spans="12:13">
      <c r="L154" s="232" t="s">
        <v>430</v>
      </c>
      <c r="M154" s="233">
        <v>14059.46</v>
      </c>
    </row>
    <row r="155" spans="12:13">
      <c r="L155" s="232" t="s">
        <v>431</v>
      </c>
      <c r="M155" s="233">
        <v>124154</v>
      </c>
    </row>
    <row r="156" spans="12:13">
      <c r="L156" s="232" t="s">
        <v>432</v>
      </c>
      <c r="M156" s="233">
        <v>22293.75</v>
      </c>
    </row>
    <row r="157" spans="12:13">
      <c r="L157" s="232" t="s">
        <v>433</v>
      </c>
      <c r="M157" s="233">
        <v>64632.97</v>
      </c>
    </row>
    <row r="158" spans="12:13">
      <c r="L158" s="232" t="s">
        <v>434</v>
      </c>
      <c r="M158" s="233">
        <v>4852.88</v>
      </c>
    </row>
    <row r="159" spans="12:13">
      <c r="L159" s="232" t="s">
        <v>435</v>
      </c>
      <c r="M159" s="233">
        <v>41839.68</v>
      </c>
    </row>
    <row r="160" spans="12:13">
      <c r="L160" s="232" t="s">
        <v>436</v>
      </c>
      <c r="M160" s="233">
        <v>155861.35999999999</v>
      </c>
    </row>
    <row r="161" spans="12:13">
      <c r="L161" s="232" t="s">
        <v>437</v>
      </c>
      <c r="M161" s="233">
        <v>33144.910000000003</v>
      </c>
    </row>
    <row r="162" spans="12:13">
      <c r="L162" s="232" t="s">
        <v>438</v>
      </c>
      <c r="M162" s="233">
        <v>14052.6</v>
      </c>
    </row>
    <row r="163" spans="12:13">
      <c r="L163" s="232" t="s">
        <v>439</v>
      </c>
      <c r="M163" s="233">
        <v>23886.03</v>
      </c>
    </row>
    <row r="164" spans="12:13">
      <c r="L164" s="232" t="s">
        <v>440</v>
      </c>
      <c r="M164" s="233">
        <v>41208.129999999997</v>
      </c>
    </row>
    <row r="165" spans="12:13">
      <c r="L165" s="232" t="s">
        <v>441</v>
      </c>
      <c r="M165" s="233">
        <v>13670.26</v>
      </c>
    </row>
    <row r="166" spans="12:13">
      <c r="L166" s="232" t="s">
        <v>442</v>
      </c>
      <c r="M166" s="233">
        <v>10880.347400000001</v>
      </c>
    </row>
    <row r="167" spans="12:13">
      <c r="L167" s="232" t="s">
        <v>443</v>
      </c>
      <c r="M167" s="233">
        <v>8024.2430999999997</v>
      </c>
    </row>
    <row r="168" spans="12:13">
      <c r="L168" s="232" t="s">
        <v>444</v>
      </c>
      <c r="M168" s="233">
        <v>22248.2569</v>
      </c>
    </row>
    <row r="169" spans="12:13">
      <c r="L169" s="232" t="s">
        <v>445</v>
      </c>
      <c r="M169" s="233">
        <v>53826.43</v>
      </c>
    </row>
    <row r="170" spans="12:13">
      <c r="L170" s="232" t="s">
        <v>446</v>
      </c>
      <c r="M170" s="233">
        <v>1532.79</v>
      </c>
    </row>
    <row r="171" spans="12:13">
      <c r="L171" s="232" t="s">
        <v>447</v>
      </c>
      <c r="M171" s="233">
        <v>46403.11</v>
      </c>
    </row>
    <row r="172" spans="12:13">
      <c r="L172" s="232" t="s">
        <v>448</v>
      </c>
      <c r="M172" s="233">
        <v>183397.71</v>
      </c>
    </row>
    <row r="173" spans="12:13">
      <c r="L173" s="232" t="s">
        <v>449</v>
      </c>
      <c r="M173" s="233">
        <v>7855.64</v>
      </c>
    </row>
    <row r="174" spans="12:13">
      <c r="L174" s="232" t="s">
        <v>450</v>
      </c>
      <c r="M174" s="233">
        <v>82466.210000000006</v>
      </c>
    </row>
    <row r="175" spans="12:13">
      <c r="L175" s="232" t="s">
        <v>451</v>
      </c>
      <c r="M175" s="233">
        <v>77306.570000000007</v>
      </c>
    </row>
    <row r="176" spans="12:13">
      <c r="L176" s="232" t="s">
        <v>452</v>
      </c>
      <c r="M176" s="233">
        <v>52297.91</v>
      </c>
    </row>
    <row r="177" spans="12:13">
      <c r="L177" s="232" t="s">
        <v>453</v>
      </c>
      <c r="M177" s="233">
        <v>19846.560000000001</v>
      </c>
    </row>
    <row r="178" spans="12:13">
      <c r="L178" s="232" t="s">
        <v>454</v>
      </c>
      <c r="M178" s="233">
        <v>72498.33</v>
      </c>
    </row>
    <row r="179" spans="12:13">
      <c r="L179" s="232" t="s">
        <v>455</v>
      </c>
      <c r="M179" s="233">
        <v>16558</v>
      </c>
    </row>
    <row r="180" spans="12:13">
      <c r="L180" s="232" t="s">
        <v>456</v>
      </c>
      <c r="M180" s="233">
        <v>2283.62</v>
      </c>
    </row>
    <row r="181" spans="12:13">
      <c r="L181" s="232" t="s">
        <v>457</v>
      </c>
      <c r="M181" s="233">
        <v>105968.29</v>
      </c>
    </row>
    <row r="182" spans="12:13">
      <c r="L182" s="232" t="s">
        <v>458</v>
      </c>
      <c r="M182" s="233">
        <v>60173</v>
      </c>
    </row>
    <row r="183" spans="12:13">
      <c r="L183" s="232" t="s">
        <v>459</v>
      </c>
      <c r="M183" s="233">
        <v>2281.04</v>
      </c>
    </row>
    <row r="184" spans="12:13">
      <c r="L184" s="232" t="s">
        <v>460</v>
      </c>
      <c r="M184" s="233">
        <v>33317.74</v>
      </c>
    </row>
    <row r="185" spans="12:13">
      <c r="L185" s="232" t="s">
        <v>461</v>
      </c>
      <c r="M185" s="233">
        <v>45149.66</v>
      </c>
    </row>
    <row r="186" spans="12:13">
      <c r="L186" s="232" t="s">
        <v>462</v>
      </c>
      <c r="M186" s="233">
        <v>41173.11</v>
      </c>
    </row>
    <row r="187" spans="12:13">
      <c r="L187" s="232" t="s">
        <v>463</v>
      </c>
      <c r="M187" s="233">
        <v>22499.439999999999</v>
      </c>
    </row>
    <row r="188" spans="12:13">
      <c r="L188" s="232" t="s">
        <v>464</v>
      </c>
      <c r="M188" s="233">
        <v>54343.77</v>
      </c>
    </row>
    <row r="189" spans="12:13">
      <c r="L189" s="232" t="s">
        <v>465</v>
      </c>
      <c r="M189" s="233">
        <v>17001.91</v>
      </c>
    </row>
    <row r="190" spans="12:13">
      <c r="L190" s="232" t="s">
        <v>466</v>
      </c>
      <c r="M190" s="233">
        <v>3188.37</v>
      </c>
    </row>
    <row r="191" spans="12:13">
      <c r="L191" s="232" t="s">
        <v>467</v>
      </c>
      <c r="M191" s="233">
        <v>87794.7</v>
      </c>
    </row>
    <row r="192" spans="12:13">
      <c r="L192" s="232" t="s">
        <v>468</v>
      </c>
      <c r="M192" s="233">
        <v>4345.45</v>
      </c>
    </row>
    <row r="193" spans="12:13">
      <c r="L193" s="232" t="s">
        <v>469</v>
      </c>
      <c r="M193" s="233">
        <v>41253.94</v>
      </c>
    </row>
    <row r="194" spans="12:13">
      <c r="L194" s="232" t="s">
        <v>470</v>
      </c>
      <c r="M194" s="233">
        <v>2566</v>
      </c>
    </row>
    <row r="195" spans="12:13">
      <c r="L195" s="232" t="s">
        <v>471</v>
      </c>
      <c r="M195" s="233">
        <v>15287.87</v>
      </c>
    </row>
    <row r="196" spans="12:13">
      <c r="L196" s="232" t="s">
        <v>472</v>
      </c>
      <c r="M196" s="233">
        <v>5914.67</v>
      </c>
    </row>
    <row r="197" spans="12:13">
      <c r="L197" s="232" t="s">
        <v>473</v>
      </c>
      <c r="M197" s="233">
        <v>19756.59</v>
      </c>
    </row>
    <row r="198" spans="12:13">
      <c r="L198" s="232" t="s">
        <v>474</v>
      </c>
      <c r="M198" s="233">
        <v>11820.79</v>
      </c>
    </row>
    <row r="199" spans="12:13">
      <c r="L199" s="232" t="s">
        <v>475</v>
      </c>
      <c r="M199" s="233">
        <v>41542.11</v>
      </c>
    </row>
    <row r="200" spans="12:13">
      <c r="L200" s="232" t="s">
        <v>476</v>
      </c>
      <c r="M200" s="233">
        <v>5611.88</v>
      </c>
    </row>
    <row r="201" spans="12:13">
      <c r="L201" s="232" t="s">
        <v>477</v>
      </c>
      <c r="M201" s="233">
        <v>44533.1</v>
      </c>
    </row>
    <row r="202" spans="12:13">
      <c r="L202" s="232" t="s">
        <v>478</v>
      </c>
      <c r="M202" s="233">
        <v>4438.99</v>
      </c>
    </row>
    <row r="203" spans="12:13">
      <c r="L203" s="232" t="s">
        <v>479</v>
      </c>
      <c r="M203" s="233">
        <v>158693.96</v>
      </c>
    </row>
    <row r="204" spans="12:13">
      <c r="L204" s="232" t="s">
        <v>480</v>
      </c>
      <c r="M204" s="233">
        <v>8074.04</v>
      </c>
    </row>
    <row r="205" spans="12:13">
      <c r="L205" s="232" t="s">
        <v>481</v>
      </c>
      <c r="M205" s="233">
        <v>74047</v>
      </c>
    </row>
    <row r="206" spans="12:13">
      <c r="L206" s="232" t="s">
        <v>482</v>
      </c>
      <c r="M206" s="233">
        <v>8475</v>
      </c>
    </row>
    <row r="207" spans="12:13">
      <c r="L207" s="232" t="s">
        <v>483</v>
      </c>
      <c r="M207" s="233">
        <v>47737.64</v>
      </c>
    </row>
    <row r="208" spans="12:13">
      <c r="L208" s="232" t="s">
        <v>484</v>
      </c>
      <c r="M208" s="233">
        <v>7676.01</v>
      </c>
    </row>
  </sheetData>
  <sheetProtection algorithmName="SHA-512" hashValue="Yal8c0o+HPP8MOuCGbI4uAtly0grPjBimov1+RUUCFQCfABj1aNcAIJlhY2YD6urFGJ92jkpJsdykpU3xBQ8Mw==" saltValue="VU8wsn+yOhLoqOdNWnf7YA==" spinCount="100000" sheet="1" autoFilter="0"/>
  <mergeCells count="3">
    <mergeCell ref="B41:C41"/>
    <mergeCell ref="R1:S3"/>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34</vt:i4>
      </vt:variant>
    </vt:vector>
  </HeadingPairs>
  <TitlesOfParts>
    <vt:vector size="38" baseType="lpstr">
      <vt:lpstr>Instructions</vt:lpstr>
      <vt:lpstr>Occupancy Worksheet</vt:lpstr>
      <vt:lpstr>Data</vt:lpstr>
      <vt:lpstr>Lookups</vt:lpstr>
      <vt:lpstr>Break</vt:lpstr>
      <vt:lpstr>Capacity</vt:lpstr>
      <vt:lpstr>CapacityOtherContracts</vt:lpstr>
      <vt:lpstr>Capped</vt:lpstr>
      <vt:lpstr>ClassRate</vt:lpstr>
      <vt:lpstr>Contact</vt:lpstr>
      <vt:lpstr>ContactEmail</vt:lpstr>
      <vt:lpstr>DailyRate</vt:lpstr>
      <vt:lpstr>luMaintAdj</vt:lpstr>
      <vt:lpstr>luOtherPurchaser</vt:lpstr>
      <vt:lpstr>luOwnership</vt:lpstr>
      <vt:lpstr>luSiteTypes</vt:lpstr>
      <vt:lpstr>luStateOffice</vt:lpstr>
      <vt:lpstr>MaintAdj</vt:lpstr>
      <vt:lpstr>MonthlyRateIndex</vt:lpstr>
      <vt:lpstr>MonthlyRates</vt:lpstr>
      <vt:lpstr>NetExpense</vt:lpstr>
      <vt:lpstr>NetPaymentBeforeOffsets</vt:lpstr>
      <vt:lpstr>OccupDocID</vt:lpstr>
      <vt:lpstr>OpDocID</vt:lpstr>
      <vt:lpstr>OtherOffice</vt:lpstr>
      <vt:lpstr>PerDiemRateIndex</vt:lpstr>
      <vt:lpstr>PostUFRAdjustments</vt:lpstr>
      <vt:lpstr>'Occupancy Worksheet'!Print_Titles</vt:lpstr>
      <vt:lpstr>Provider</vt:lpstr>
      <vt:lpstr>RateCap</vt:lpstr>
      <vt:lpstr>RateCapInvoked</vt:lpstr>
      <vt:lpstr>RateLookup</vt:lpstr>
      <vt:lpstr>SigDate</vt:lpstr>
      <vt:lpstr>TotalOffsets</vt:lpstr>
      <vt:lpstr>TotalPaymentLevel</vt:lpstr>
      <vt:lpstr>TotalUFRAdj</vt:lpstr>
      <vt:lpstr>UFRExpenditures</vt:lpstr>
      <vt:lpstr>VC</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dc:creator>
  <cp:lastModifiedBy>Gustus, Toni (DDS)</cp:lastModifiedBy>
  <cp:lastPrinted>2021-01-11T20:33:33Z</cp:lastPrinted>
  <dcterms:created xsi:type="dcterms:W3CDTF">2018-03-01T21:28:07Z</dcterms:created>
  <dcterms:modified xsi:type="dcterms:W3CDTF">2021-05-13T18:46:33Z</dcterms:modified>
</cp:coreProperties>
</file>