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0" yWindow="60" windowWidth="20490" windowHeight="7470" tabRatio="739"/>
  </bookViews>
  <sheets>
    <sheet name="PACT 80 Rate" sheetId="18" r:id="rId1"/>
    <sheet name="PACT 50 Rate" sheetId="32" r:id="rId2"/>
    <sheet name="Forensic PACT Rate" sheetId="33" r:id="rId3"/>
    <sheet name="Forensic GLE" sheetId="28" r:id="rId4"/>
    <sheet name="Spring 2016 Forecast" sheetId="24" r:id="rId5"/>
    <sheet name="Salary" sheetId="17" r:id="rId6"/>
    <sheet name="Occupancy" sheetId="27" state="hidden" r:id="rId7"/>
    <sheet name="FY14-15 UFR Pivot" sheetId="9" state="hidden" r:id="rId8"/>
  </sheets>
  <definedNames>
    <definedName name="_xlnm.Print_Area" localSheetId="3">'Forensic GLE'!$B$2:$I$26</definedName>
    <definedName name="_xlnm.Print_Area" localSheetId="1">'PACT 50 Rate'!$B$1:$I$32</definedName>
    <definedName name="_xlnm.Print_Area" localSheetId="0">'PACT 80 Rate'!$B$1:$I$33</definedName>
    <definedName name="_xlnm.Print_Area" localSheetId="5">Salary!$A$1:$J$72</definedName>
    <definedName name="_xlnm.Print_Area" localSheetId="4">'Spring 2016 Forecast'!$BB$14:$BM$28</definedName>
  </definedNames>
  <calcPr calcId="145621"/>
</workbook>
</file>

<file path=xl/calcChain.xml><?xml version="1.0" encoding="utf-8"?>
<calcChain xmlns="http://schemas.openxmlformats.org/spreadsheetml/2006/main">
  <c r="B53" i="33" l="1"/>
  <c r="H16" i="28" l="1"/>
  <c r="B35" i="27" l="1"/>
  <c r="H23" i="33" l="1"/>
  <c r="H23" i="32"/>
  <c r="H25" i="18"/>
  <c r="D8" i="28" l="1"/>
  <c r="D9" i="28"/>
  <c r="D10" i="28"/>
  <c r="D7" i="28"/>
  <c r="H19" i="28" l="1"/>
  <c r="C24" i="28" s="1"/>
  <c r="G10" i="28"/>
  <c r="G11" i="28"/>
  <c r="G12" i="28"/>
  <c r="G9" i="28"/>
  <c r="D17" i="28"/>
  <c r="E17" i="28" s="1"/>
  <c r="B17" i="28"/>
  <c r="C22" i="28"/>
  <c r="C26" i="28"/>
  <c r="B18" i="28"/>
  <c r="B19" i="28"/>
  <c r="C13" i="28"/>
  <c r="D19" i="28"/>
  <c r="D32" i="33"/>
  <c r="D27" i="33"/>
  <c r="B24" i="33"/>
  <c r="B23" i="33"/>
  <c r="D20" i="18"/>
  <c r="D28" i="18"/>
  <c r="B25" i="18"/>
  <c r="B24" i="18"/>
  <c r="D14" i="33"/>
  <c r="D13" i="33"/>
  <c r="D12" i="33"/>
  <c r="D10" i="33"/>
  <c r="D9" i="33"/>
  <c r="D8" i="33"/>
  <c r="D6" i="33"/>
  <c r="D5" i="33"/>
  <c r="G13" i="33"/>
  <c r="G14" i="33"/>
  <c r="G15" i="33"/>
  <c r="G16" i="33"/>
  <c r="G17" i="33"/>
  <c r="G18" i="33"/>
  <c r="G19" i="33"/>
  <c r="G12" i="33"/>
  <c r="B24" i="32"/>
  <c r="B23" i="32"/>
  <c r="D32" i="32"/>
  <c r="D27" i="32"/>
  <c r="D13" i="32"/>
  <c r="D14" i="32"/>
  <c r="D12" i="32"/>
  <c r="D9" i="32"/>
  <c r="D10" i="32"/>
  <c r="D8" i="32"/>
  <c r="D6" i="32"/>
  <c r="D5" i="32"/>
  <c r="G13" i="32"/>
  <c r="G14" i="32"/>
  <c r="G15" i="32"/>
  <c r="G16" i="32"/>
  <c r="G17" i="32"/>
  <c r="G18" i="32"/>
  <c r="G19" i="32"/>
  <c r="G12" i="32"/>
  <c r="C33" i="18"/>
  <c r="D13" i="18"/>
  <c r="D14" i="18"/>
  <c r="D15" i="18"/>
  <c r="D12" i="18"/>
  <c r="D9" i="18"/>
  <c r="D10" i="18"/>
  <c r="D8" i="18"/>
  <c r="D6" i="18"/>
  <c r="D5" i="18"/>
  <c r="G21" i="18"/>
  <c r="G14" i="18"/>
  <c r="G15" i="18"/>
  <c r="G16" i="18"/>
  <c r="G17" i="18"/>
  <c r="G18" i="18"/>
  <c r="G19" i="18"/>
  <c r="G20" i="18"/>
  <c r="G13" i="18"/>
  <c r="D16" i="18" l="1"/>
  <c r="D18" i="18" s="1"/>
  <c r="BM24" i="24" l="1"/>
  <c r="BM26" i="24" s="1"/>
  <c r="BM19" i="24"/>
  <c r="E22" i="27"/>
  <c r="D17" i="27"/>
  <c r="D24" i="27" s="1"/>
  <c r="C17" i="27"/>
  <c r="C24" i="27" s="1"/>
  <c r="E15" i="27"/>
  <c r="E14" i="27"/>
  <c r="E13" i="27"/>
  <c r="E12" i="27"/>
  <c r="E11" i="27"/>
  <c r="E10" i="27"/>
  <c r="E9" i="27"/>
  <c r="E8" i="27"/>
  <c r="E7" i="27"/>
  <c r="E6" i="27"/>
  <c r="E5" i="27"/>
  <c r="C10" i="28"/>
  <c r="E10" i="28" s="1"/>
  <c r="C9" i="28"/>
  <c r="E9" i="28" s="1"/>
  <c r="C8" i="28"/>
  <c r="E8" i="28" s="1"/>
  <c r="C7" i="28"/>
  <c r="E7" i="28" s="1"/>
  <c r="E3" i="28"/>
  <c r="E2" i="33"/>
  <c r="H25" i="33"/>
  <c r="D29" i="33" s="1"/>
  <c r="D15" i="33"/>
  <c r="D17" i="33" s="1"/>
  <c r="H10" i="33"/>
  <c r="C14" i="33" s="1"/>
  <c r="E14" i="33" s="1"/>
  <c r="H9" i="33"/>
  <c r="C13" i="33" s="1"/>
  <c r="E13" i="33" s="1"/>
  <c r="H8" i="33"/>
  <c r="C12" i="33" s="1"/>
  <c r="E12" i="33" s="1"/>
  <c r="H6" i="33"/>
  <c r="C9" i="33" s="1"/>
  <c r="E9" i="33" s="1"/>
  <c r="H5" i="33"/>
  <c r="C8" i="33" s="1"/>
  <c r="E8" i="33" s="1"/>
  <c r="H4" i="33"/>
  <c r="C6" i="33" s="1"/>
  <c r="E6" i="33" s="1"/>
  <c r="H3" i="33"/>
  <c r="C5" i="33" s="1"/>
  <c r="E2" i="32"/>
  <c r="H25" i="32"/>
  <c r="D29" i="32" s="1"/>
  <c r="D19" i="32"/>
  <c r="D15" i="32"/>
  <c r="D17" i="32" s="1"/>
  <c r="H10" i="32"/>
  <c r="C14" i="32" s="1"/>
  <c r="E14" i="32" s="1"/>
  <c r="H9" i="32"/>
  <c r="C13" i="32" s="1"/>
  <c r="E13" i="32" s="1"/>
  <c r="H8" i="32"/>
  <c r="C12" i="32" s="1"/>
  <c r="E12" i="32" s="1"/>
  <c r="H6" i="32"/>
  <c r="C9" i="32" s="1"/>
  <c r="E9" i="32" s="1"/>
  <c r="H5" i="32"/>
  <c r="C8" i="32" s="1"/>
  <c r="E8" i="32" s="1"/>
  <c r="H4" i="32"/>
  <c r="C6" i="32" s="1"/>
  <c r="E6" i="32" s="1"/>
  <c r="H3" i="32"/>
  <c r="C5" i="32" s="1"/>
  <c r="E2" i="18"/>
  <c r="H27" i="18"/>
  <c r="D30" i="18" s="1"/>
  <c r="H11" i="18"/>
  <c r="C15" i="18" s="1"/>
  <c r="E15" i="18" s="1"/>
  <c r="H10" i="18"/>
  <c r="C14" i="18" s="1"/>
  <c r="E14" i="18" s="1"/>
  <c r="H9" i="18"/>
  <c r="C13" i="18" s="1"/>
  <c r="E13" i="18" s="1"/>
  <c r="H8" i="18"/>
  <c r="C12" i="18" s="1"/>
  <c r="E12" i="18" s="1"/>
  <c r="H6" i="18"/>
  <c r="C9" i="18" s="1"/>
  <c r="E9" i="18" s="1"/>
  <c r="H5" i="18"/>
  <c r="C8" i="18" s="1"/>
  <c r="E8" i="18" s="1"/>
  <c r="H4" i="18"/>
  <c r="C6" i="18" s="1"/>
  <c r="E6" i="18" s="1"/>
  <c r="H3" i="18"/>
  <c r="C5" i="18" s="1"/>
  <c r="E19" i="28" l="1"/>
  <c r="D24" i="33"/>
  <c r="E24" i="33" s="1"/>
  <c r="D25" i="18"/>
  <c r="E25" i="18" s="1"/>
  <c r="E11" i="28"/>
  <c r="C11" i="28"/>
  <c r="E5" i="32"/>
  <c r="E5" i="33"/>
  <c r="F17" i="27"/>
  <c r="H24" i="18" s="1"/>
  <c r="E5" i="18"/>
  <c r="H22" i="32" l="1"/>
  <c r="D23" i="32" s="1"/>
  <c r="H22" i="33"/>
  <c r="D23" i="33" s="1"/>
  <c r="D24" i="18"/>
  <c r="E24" i="18" s="1"/>
  <c r="H7" i="33"/>
  <c r="C10" i="33" s="1"/>
  <c r="H7" i="32"/>
  <c r="C10" i="32" s="1"/>
  <c r="H7" i="18"/>
  <c r="C10" i="18" s="1"/>
  <c r="D24" i="32"/>
  <c r="E24" i="32" s="1"/>
  <c r="E13" i="28"/>
  <c r="E15" i="28" s="1"/>
  <c r="E23" i="33" l="1"/>
  <c r="E10" i="32"/>
  <c r="E15" i="32" s="1"/>
  <c r="C15" i="32"/>
  <c r="E23" i="32"/>
  <c r="E10" i="18"/>
  <c r="E16" i="18" s="1"/>
  <c r="E18" i="18" s="1"/>
  <c r="E10" i="33"/>
  <c r="E15" i="33" s="1"/>
  <c r="C15" i="33"/>
  <c r="D18" i="28" l="1"/>
  <c r="E18" i="28" s="1"/>
  <c r="E20" i="28" s="1"/>
  <c r="E22" i="28" s="1"/>
  <c r="E23" i="28" s="1"/>
  <c r="E24" i="28" s="1"/>
  <c r="E25" i="28" s="1"/>
  <c r="E26" i="28" s="1"/>
  <c r="B39" i="27"/>
  <c r="B40" i="27" s="1"/>
  <c r="E19" i="33"/>
  <c r="E17" i="33"/>
  <c r="E17" i="32"/>
  <c r="E19" i="32"/>
  <c r="E20" i="18"/>
  <c r="E22" i="18" s="1"/>
  <c r="E21" i="33" l="1"/>
  <c r="E25" i="33" s="1"/>
  <c r="E27" i="33" s="1"/>
  <c r="E28" i="33" s="1"/>
  <c r="E29" i="33" s="1"/>
  <c r="E30" i="33" s="1"/>
  <c r="E31" i="33" s="1"/>
  <c r="E32" i="33" s="1"/>
  <c r="E21" i="32"/>
  <c r="E25" i="32" s="1"/>
  <c r="E27" i="32" s="1"/>
  <c r="E28" i="32" s="1"/>
  <c r="E29" i="32" s="1"/>
  <c r="E30" i="32" s="1"/>
  <c r="E31" i="32" s="1"/>
  <c r="E32" i="32" s="1"/>
  <c r="E26" i="18"/>
  <c r="E28" i="18" s="1"/>
  <c r="E29" i="18" s="1"/>
  <c r="E30" i="18" s="1"/>
  <c r="E31" i="18" s="1"/>
  <c r="E32" i="18" s="1"/>
  <c r="E33" i="18" s="1"/>
</calcChain>
</file>

<file path=xl/comments1.xml><?xml version="1.0" encoding="utf-8"?>
<comments xmlns="http://schemas.openxmlformats.org/spreadsheetml/2006/main">
  <authors>
    <author>Author</author>
  </authors>
  <commentList>
    <comment ref="Q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File: BR PACT, took average of each UFR Title FTE using n=14</t>
        </r>
      </text>
    </comment>
    <comment ref="S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File: BR PACT, took average of each UFR Title FTE using n=number of entries
</t>
        </r>
      </text>
    </comment>
  </commentList>
</comments>
</file>

<file path=xl/sharedStrings.xml><?xml version="1.0" encoding="utf-8"?>
<sst xmlns="http://schemas.openxmlformats.org/spreadsheetml/2006/main" count="870" uniqueCount="329">
  <si>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</si>
  <si>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</si>
  <si>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</si>
  <si>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</si>
  <si>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</si>
  <si>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N. Midwife, N.P., Psych N.,N.A., R.N.- MA (Title 107)</t>
  </si>
  <si>
    <t>R.N. - Non Masters (UFR Title 108)</t>
  </si>
  <si>
    <t xml:space="preserve">L.P.N. (UFR Title 109) </t>
  </si>
  <si>
    <t>Social Worker - L.I.C.S.W. (UFR Title 124)</t>
  </si>
  <si>
    <t>Social Worker - L.C.S.W., L.S.W (UFR Title 125 &amp; 126)</t>
  </si>
  <si>
    <t>Licensed Counselor (UFR Title 127)</t>
  </si>
  <si>
    <t>Cert. Alch. &amp;/or Drug Abuse Counselor (UFR Title 129)</t>
  </si>
  <si>
    <t>Cert. Voc. Rehab. Counselor (UFR Title 128)</t>
  </si>
  <si>
    <t>Case Worker / Manager - Masters (UFR Title 131)</t>
  </si>
  <si>
    <t>Counselor (UFR Title 130)</t>
  </si>
  <si>
    <t>Case Worker / Manager (UFR Title 132)</t>
  </si>
  <si>
    <t>Direct Care / Prog. Staff Superv. (UFR Title 133)</t>
  </si>
  <si>
    <t>Direct Care / Prog. Staff III (UFR Title 134)</t>
  </si>
  <si>
    <t>Direct Care / Prog. Staff II (UFR Title 135)</t>
  </si>
  <si>
    <t>Direct Care / Prog. Staff I (UFR Title 136)</t>
  </si>
  <si>
    <t>Prog. Secretarial / Clerical Staff (UFR Title 137)</t>
  </si>
  <si>
    <t xml:space="preserve">Direct Care Overtime, Shift Differential and Relief </t>
  </si>
  <si>
    <t>Massachusetts Economic Indicators</t>
  </si>
  <si>
    <t>Prepared by Michael Lynch, 781-301-9129</t>
  </si>
  <si>
    <t>FY15</t>
  </si>
  <si>
    <t>FY16</t>
  </si>
  <si>
    <t>FY17</t>
  </si>
  <si>
    <t>FY18</t>
  </si>
  <si>
    <t>FY19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</si>
  <si>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</si>
  <si>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</si>
  <si>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</si>
  <si>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</si>
  <si>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</si>
  <si>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</si>
  <si>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</si>
  <si>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</si>
  <si>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</si>
  <si>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</si>
  <si>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</si>
  <si>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</si>
  <si>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</si>
  <si>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</si>
  <si>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</si>
  <si>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</si>
  <si>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</si>
  <si>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</si>
  <si>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</si>
  <si>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</si>
  <si>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</si>
  <si>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</si>
  <si>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</si>
  <si>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</si>
  <si>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</si>
  <si>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</si>
  <si>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</si>
  <si>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</si>
  <si>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</si>
  <si>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</si>
  <si>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</si>
  <si>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</si>
  <si>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</si>
  <si>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</si>
  <si>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</si>
  <si>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</si>
  <si>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</si>
  <si>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</si>
  <si>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</si>
  <si>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</si>
  <si>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</si>
  <si>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</si>
  <si>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</si>
  <si>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</si>
  <si>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</si>
  <si>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</si>
  <si>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</si>
  <si>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</si>
  <si>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</si>
  <si>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</si>
  <si>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</si>
  <si>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</si>
  <si>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</si>
  <si>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</si>
  <si>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</si>
  <si>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</si>
  <si>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</si>
  <si>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</si>
  <si>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</si>
  <si>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</si>
  <si>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</si>
  <si>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</si>
  <si>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</si>
  <si>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</si>
  <si>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</si>
  <si>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</si>
  <si>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</si>
  <si>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</si>
  <si>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</si>
  <si>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</si>
  <si>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</si>
  <si>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</si>
  <si>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</si>
  <si>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</si>
  <si>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</si>
  <si>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</si>
  <si>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</si>
  <si>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</si>
  <si>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</si>
  <si>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</si>
  <si>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 xml:space="preserve">Base period: </t>
  </si>
  <si>
    <t>Average</t>
  </si>
  <si>
    <t xml:space="preserve">Prospective rate period: </t>
  </si>
  <si>
    <t>CAF:</t>
  </si>
  <si>
    <t>07/01/2016 - 06/30/2018</t>
  </si>
  <si>
    <t>Salary</t>
  </si>
  <si>
    <t>FTE</t>
  </si>
  <si>
    <t>Expense</t>
  </si>
  <si>
    <t>Total Reimbursable Exp. Excl. Admin.</t>
  </si>
  <si>
    <t>Type</t>
  </si>
  <si>
    <t>ScheduleBExpLineNumber</t>
  </si>
  <si>
    <t>Actual</t>
  </si>
  <si>
    <t>Salary Expense</t>
  </si>
  <si>
    <t>Clinician-(formerly Psych.Masters)(UFR Title 123)</t>
  </si>
  <si>
    <t>Maintainence, House/Groundskeeping, Cook 138</t>
  </si>
  <si>
    <t>Total Direct Program Staff = 1E</t>
  </si>
  <si>
    <t>Total Direct Program Staff = 39S</t>
  </si>
  <si>
    <t>Payroll Taxes 150</t>
  </si>
  <si>
    <t>Fringe Benefits 151</t>
  </si>
  <si>
    <t>Total Occupancy</t>
  </si>
  <si>
    <t>Direct Care Consultant 201</t>
  </si>
  <si>
    <t>Temporary Help 202</t>
  </si>
  <si>
    <t>Clients and Caregivers Reimb./Stipends 203</t>
  </si>
  <si>
    <t>Staff Training 204</t>
  </si>
  <si>
    <t>Staff Mileage / Travel 205</t>
  </si>
  <si>
    <t>Meals 207</t>
  </si>
  <si>
    <t>Client Transportation 208</t>
  </si>
  <si>
    <t>Vehicle Expenses 208</t>
  </si>
  <si>
    <t>Incidental Medical /Medicine/Pharmacy 209</t>
  </si>
  <si>
    <t>Client Personal Allowances 211</t>
  </si>
  <si>
    <t>Provision Material Goods/Svs./Benefits 212</t>
  </si>
  <si>
    <t>Program Supplies &amp; Materials 215</t>
  </si>
  <si>
    <t>Total Other Program Expense</t>
  </si>
  <si>
    <t>Admin (M&amp;G) Reporting Center Allocation</t>
  </si>
  <si>
    <t>319</t>
  </si>
  <si>
    <t>37 (PACT)</t>
  </si>
  <si>
    <t>49 (B-PACT)</t>
  </si>
  <si>
    <t>6 (Lynn PACT)</t>
  </si>
  <si>
    <t>6A (Lynn PACT)</t>
  </si>
  <si>
    <t>8 (Lowell PACT)</t>
  </si>
  <si>
    <t>86 (Danvers PACT)</t>
  </si>
  <si>
    <t>86A (Danvers PACT RA)</t>
  </si>
  <si>
    <t>86B (Danvers PACT SU)</t>
  </si>
  <si>
    <t>8A (Lowell PACT)</t>
  </si>
  <si>
    <t>8B (Lowell PACT)</t>
  </si>
  <si>
    <t>9 (Metro Lynn PACT)</t>
  </si>
  <si>
    <t xml:space="preserve">9A (Metro Lynn PACT </t>
  </si>
  <si>
    <t>9B (Metro Lynn PACT)</t>
  </si>
  <si>
    <t>15</t>
  </si>
  <si>
    <t>39</t>
  </si>
  <si>
    <t>4 (PACT)</t>
  </si>
  <si>
    <t>4-1 (PACT)</t>
  </si>
  <si>
    <t>9</t>
  </si>
  <si>
    <t>195 (Lawrence/Haverhill PACT)</t>
  </si>
  <si>
    <t>195a (PACT)</t>
  </si>
  <si>
    <t>230 (Cape &amp; Islands PACT)</t>
  </si>
  <si>
    <t>Bay Cove Human Services, Inc.</t>
  </si>
  <si>
    <t>Behavioral Health Network</t>
  </si>
  <si>
    <t>Eliot Community Human Services, Inc.</t>
  </si>
  <si>
    <t>Fellowship Health Resources, Inc.</t>
  </si>
  <si>
    <t>Riverside Community Care, Inc.</t>
  </si>
  <si>
    <t>South Shore Mental Health Center, Inc.</t>
  </si>
  <si>
    <t>The Edinburg Center, Inc.</t>
  </si>
  <si>
    <t>Vinfen Corporation</t>
  </si>
  <si>
    <t>Row Labels</t>
  </si>
  <si>
    <t>Grand Total</t>
  </si>
  <si>
    <t>Sum of FTE</t>
  </si>
  <si>
    <t>Sum of Actual</t>
  </si>
  <si>
    <t>(Multiple Items)</t>
  </si>
  <si>
    <t>Per FTE</t>
  </si>
  <si>
    <t>% of Total</t>
  </si>
  <si>
    <t>M750</t>
  </si>
  <si>
    <t>30</t>
  </si>
  <si>
    <t>Community Counseling of Bristol County, Inc</t>
  </si>
  <si>
    <t>Community Healthlink, Inc.</t>
  </si>
  <si>
    <t>FY 14</t>
  </si>
  <si>
    <t>Community Counseling of Bristol County, Inc.</t>
  </si>
  <si>
    <t>OrganizationName</t>
  </si>
  <si>
    <t>UFRProgramNumber</t>
  </si>
  <si>
    <t>Riverside Community Care Inc.</t>
  </si>
  <si>
    <t>Median</t>
  </si>
  <si>
    <t>Count</t>
  </si>
  <si>
    <t>MANAGEMENT</t>
  </si>
  <si>
    <t>UFR Title</t>
  </si>
  <si>
    <t>Actual $</t>
  </si>
  <si>
    <t>Salary Equivalent</t>
  </si>
  <si>
    <t>Mean</t>
  </si>
  <si>
    <t>DIRECT STAFF</t>
  </si>
  <si>
    <t>SUPPORT STAFF</t>
  </si>
  <si>
    <t>Management</t>
  </si>
  <si>
    <t xml:space="preserve">Direct </t>
  </si>
  <si>
    <t>Support</t>
  </si>
  <si>
    <t>Sub-Total Staff</t>
  </si>
  <si>
    <t>Taxes and Fringe</t>
  </si>
  <si>
    <t xml:space="preserve">Total Staffing Costs </t>
  </si>
  <si>
    <t>Admin. Alloc. (M&amp;G)</t>
  </si>
  <si>
    <t xml:space="preserve">Annual Amount </t>
  </si>
  <si>
    <t>Check</t>
  </si>
  <si>
    <t>Totals From Above</t>
  </si>
  <si>
    <t>Grand Total From Pivot</t>
  </si>
  <si>
    <t>MANAGEMENT - Combined</t>
  </si>
  <si>
    <t>DIRECT STAFF - Combined</t>
  </si>
  <si>
    <t>SUPPORT STAFF- Combined</t>
  </si>
  <si>
    <t>Ave FTE</t>
  </si>
  <si>
    <t xml:space="preserve">Model Budget </t>
  </si>
  <si>
    <t>Large Pact</t>
  </si>
  <si>
    <t>Avg. Salary</t>
  </si>
  <si>
    <t>65th Percentile Salary</t>
  </si>
  <si>
    <t xml:space="preserve">60th Percentile Salary </t>
  </si>
  <si>
    <t>Team Leader (LPHA)</t>
  </si>
  <si>
    <t>Program Functional Manager</t>
  </si>
  <si>
    <t>Clinical</t>
  </si>
  <si>
    <t>Psychiatrist</t>
  </si>
  <si>
    <t xml:space="preserve">Registered Nurse (RN) </t>
  </si>
  <si>
    <t>R.N.- Non Masters (UFR Title 108)</t>
  </si>
  <si>
    <t>Clinician (LPHA, Masters)</t>
  </si>
  <si>
    <t>Clinician (UFR Title 123)</t>
  </si>
  <si>
    <t>Specialized Care</t>
  </si>
  <si>
    <t>Voc. Rehab Specialist (Masters)</t>
  </si>
  <si>
    <t>Substance Abuse Clinician (Masters)</t>
  </si>
  <si>
    <t>Direct Care</t>
  </si>
  <si>
    <t xml:space="preserve">Resource Specialist </t>
  </si>
  <si>
    <t>Peer Support Specialist</t>
  </si>
  <si>
    <t>DC Staff (Bachelors)</t>
  </si>
  <si>
    <t>Program Support (Admin)</t>
  </si>
  <si>
    <t>Total Program Staff</t>
  </si>
  <si>
    <t xml:space="preserve">Mean </t>
  </si>
  <si>
    <t>Small Pact</t>
  </si>
  <si>
    <t>Forensic Pact</t>
  </si>
  <si>
    <t>Registered Nurse (RN)</t>
  </si>
  <si>
    <t>Direct Care (Bachelors)</t>
  </si>
  <si>
    <t>Occupancy per FTE</t>
  </si>
  <si>
    <t>CAF</t>
  </si>
  <si>
    <t>IHS Economics Spring 2016 Forecast</t>
  </si>
  <si>
    <t>CAF using base year of data</t>
  </si>
  <si>
    <t>07/01/2014 - 06/30/2015</t>
  </si>
  <si>
    <t>Total Reimbursable Exp.</t>
  </si>
  <si>
    <t>Forensic</t>
  </si>
  <si>
    <t>RATE:</t>
  </si>
  <si>
    <t>Utilization Rate:</t>
  </si>
  <si>
    <t>37</t>
  </si>
  <si>
    <t>49</t>
  </si>
  <si>
    <t>6 (Lynn)</t>
  </si>
  <si>
    <t>86 (Danvers)</t>
  </si>
  <si>
    <t>9 (Metro Lynn)</t>
  </si>
  <si>
    <t>4</t>
  </si>
  <si>
    <t>195</t>
  </si>
  <si>
    <t>230</t>
  </si>
  <si>
    <t>8 (Lowell)</t>
  </si>
  <si>
    <t>Enrollment Days:</t>
  </si>
  <si>
    <t>Tax and Fringe</t>
  </si>
  <si>
    <t>Total Compensation</t>
  </si>
  <si>
    <t>Total Reimb excl M&amp;G</t>
  </si>
  <si>
    <t>Admin. Allocation</t>
  </si>
  <si>
    <t>TOTAL</t>
  </si>
  <si>
    <t xml:space="preserve">Capacity: </t>
  </si>
  <si>
    <t>Management Supervision</t>
  </si>
  <si>
    <t>Site Manager</t>
  </si>
  <si>
    <t>DC Blended (DC I + II)</t>
  </si>
  <si>
    <t>Relief</t>
  </si>
  <si>
    <t>UFR Occupancy</t>
  </si>
  <si>
    <t>Source</t>
  </si>
  <si>
    <t>Taxes &amp; Fringe</t>
  </si>
  <si>
    <t>Admin. Alloc. (M &amp; G)</t>
  </si>
  <si>
    <t>Utilization Rate</t>
  </si>
  <si>
    <t>Capacity</t>
  </si>
  <si>
    <t>FY15 UFR 60th Percentile</t>
  </si>
  <si>
    <t>Reported on UFR for Location : UFR Year -&gt;</t>
  </si>
  <si>
    <t>UFR Line 13E - Facility and Program Equipment Expenses</t>
  </si>
  <si>
    <t>UFR Line 14E - Facility and Program Depreciation</t>
  </si>
  <si>
    <t>UFR Line 15E- Facility Operations Maintenance and Furn.</t>
  </si>
  <si>
    <t>UFR Line 16E - Facility General Liabililty Insurance</t>
  </si>
  <si>
    <t>Total Reported UFR Expenditures</t>
  </si>
  <si>
    <t>Net Expense for Site</t>
  </si>
  <si>
    <t>Daily Rate</t>
  </si>
  <si>
    <t>Weighted Avg.</t>
  </si>
  <si>
    <t>Weighted Average of Clinician, Voc Rehab Specialist and Substance Abuse Clinician, 60th Percentile</t>
  </si>
  <si>
    <t>Standard</t>
  </si>
  <si>
    <t>Outliers</t>
  </si>
  <si>
    <t xml:space="preserve">Annual Occupancy from Forensic PACT Rate </t>
  </si>
  <si>
    <t>Net Expense Minus Occupancy in Rate</t>
  </si>
  <si>
    <t>FY15 UFR Weighted Average Occupancy per FTE per year.</t>
  </si>
  <si>
    <t>Persons Served:</t>
  </si>
  <si>
    <t>PACT 80 Model</t>
  </si>
  <si>
    <t>PACT 50 Model</t>
  </si>
  <si>
    <t>Forensic PACT Model</t>
  </si>
  <si>
    <t>Bed Days:</t>
  </si>
  <si>
    <t>101 CMR 420.00: Rates for Adult Long-Term Residential Services</t>
  </si>
  <si>
    <t>101 CMR 414.00: Rates for Family Stabilization Services</t>
  </si>
  <si>
    <t>Purchaser Recommendation</t>
  </si>
  <si>
    <t>FY15 UFR Weighted Average of 60th Percentile ofClinician, Voc Rehab Specialist and Substance Abuse Clinician</t>
  </si>
  <si>
    <t>Occupancy (per FTE)</t>
  </si>
  <si>
    <t>Other Program Expenses (per FTE)*</t>
  </si>
  <si>
    <t>101 CMR 420.00: Rates for Long Term Residential Services</t>
  </si>
  <si>
    <t>Unit Cost</t>
  </si>
  <si>
    <t>101 CMR 420.00: Rates for Adult Long Term Residential Services</t>
  </si>
  <si>
    <t>Meals (per bed day)</t>
  </si>
  <si>
    <t>Transporation (2 Vans)</t>
  </si>
  <si>
    <t>101 CMR 420.00: Rates for Adult Long Term Residential Services (Annual Allocation for 1 van)</t>
  </si>
  <si>
    <t>101 CMR 421.00: Rates for Adult Housing and Community Support Services</t>
  </si>
  <si>
    <t>D43 Total Other Expenses (per FTE)</t>
  </si>
  <si>
    <t>Less D56 (total of D49 through D55) (per FTE)</t>
  </si>
  <si>
    <t>TOTAL OTHER EXPENSES (per FTE)</t>
  </si>
  <si>
    <t>Position</t>
  </si>
  <si>
    <t>Master Data Look-Up Table</t>
  </si>
  <si>
    <t>Benchmark Salaries</t>
  </si>
  <si>
    <t>Benchmark FTEs</t>
  </si>
  <si>
    <t xml:space="preserve"> Benchmark Expenses</t>
  </si>
  <si>
    <t>Annual Total</t>
  </si>
  <si>
    <t>FY15 UFR Weighted Average</t>
  </si>
  <si>
    <t xml:space="preserve">FY15 UFR Weighted Average </t>
  </si>
  <si>
    <t>PACT Forensic GLE</t>
  </si>
  <si>
    <t>Occupancy (per bed day)*</t>
  </si>
  <si>
    <t>FY15 UFR Straight Average</t>
  </si>
  <si>
    <t>*Note - Unit rate for Occupancy (per bed day) is calculated as Total Occupancy from FY15 UFR Line 17E MINUS Total Occupancy Allowance from Forensic PACT model, divided by Total Bed Days</t>
  </si>
  <si>
    <t>Master Data  Look-Up Table</t>
  </si>
  <si>
    <t>Benchmark Expenses</t>
  </si>
  <si>
    <t>Base year FY 15, Prospective: 7/1/2017 - 6/30/2019</t>
  </si>
  <si>
    <t>* Note - Other Program Expenses (per FTE) represents weighted average of TOTAL OTHER PROGRAM EXPENSES minus Line Item Totals for Direct Care Consultant, Temporary Help, Clients and Caregivers Reimb./Stipends, Meals, Incidental Medical/Medicine/Pharmacy, Client Personal Allowances, and Provision Material Goods/Svs/Benefits</t>
  </si>
  <si>
    <t>Base FY 15, Prospective: 7/1/2017 - 6/30/2019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</si>
</sst>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&quot;$&quot;* #,##0_);_(&quot;$&quot;* \(#,##0\);_(&quot;$&quot;* &quot;-&quot;??_);_(@_)"/>
    <numFmt numFmtId="167" formatCode="&quot;$&quot;#,##0.00"/>
    <numFmt numFmtId="168" formatCode="\$#,##0.00"/>
    <numFmt numFmtId="169" formatCode="\$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10"/>
      <color theme="4" tint="-0.499984740745262"/>
      <name val="Arial"/>
      <family val="2"/>
    </font>
    <font>
      <sz val="10"/>
      <color indexed="17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1"/>
      <color rgb="FF000000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3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5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8000"/>
      <name val="Arial"/>
      <family val="2"/>
    </font>
    <font>
      <sz val="12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EE8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EECE5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rgb="FFFFFF9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4" tint="-0.249977111117893"/>
      </bottom>
      <diagonal/>
    </border>
    <border>
      <left/>
      <right/>
      <top style="medium">
        <color indexed="64"/>
      </top>
      <bottom style="medium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22" applyNumberFormat="0" applyAlignment="0" applyProtection="0"/>
    <xf numFmtId="0" fontId="23" fillId="12" borderId="23" applyNumberFormat="0" applyAlignment="0" applyProtection="0"/>
    <xf numFmtId="0" fontId="24" fillId="12" borderId="22" applyNumberFormat="0" applyAlignment="0" applyProtection="0"/>
    <xf numFmtId="0" fontId="25" fillId="0" borderId="24" applyNumberFormat="0" applyFill="0" applyAlignment="0" applyProtection="0"/>
    <xf numFmtId="0" fontId="26" fillId="13" borderId="25" applyNumberFormat="0" applyAlignment="0" applyProtection="0"/>
    <xf numFmtId="0" fontId="27" fillId="0" borderId="0" applyNumberFormat="0" applyFill="0" applyBorder="0" applyAlignment="0" applyProtection="0"/>
    <xf numFmtId="0" fontId="1" fillId="14" borderId="26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9" fillId="38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1" fillId="0" borderId="0"/>
    <xf numFmtId="0" fontId="1" fillId="14" borderId="26" applyNumberFormat="0" applyFont="0" applyAlignment="0" applyProtection="0"/>
    <xf numFmtId="0" fontId="33" fillId="0" borderId="0"/>
    <xf numFmtId="0" fontId="31" fillId="0" borderId="0"/>
    <xf numFmtId="0" fontId="31" fillId="0" borderId="0"/>
    <xf numFmtId="0" fontId="4" fillId="0" borderId="0"/>
    <xf numFmtId="43" fontId="4" fillId="0" borderId="0" applyFont="0" applyFill="0" applyBorder="0" applyAlignment="0" applyProtection="0"/>
    <xf numFmtId="0" fontId="31" fillId="0" borderId="0"/>
    <xf numFmtId="44" fontId="31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36" fillId="0" borderId="0"/>
    <xf numFmtId="0" fontId="4" fillId="0" borderId="0"/>
    <xf numFmtId="44" fontId="47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1">
    <xf numFmtId="0" fontId="0" fillId="0" borderId="0" xfId="0"/>
    <xf numFmtId="0" fontId="0" fillId="0" borderId="0" xfId="0"/>
    <xf numFmtId="0" fontId="0" fillId="0" borderId="0" xfId="0" applyFont="1"/>
    <xf numFmtId="2" fontId="0" fillId="0" borderId="0" xfId="0" applyNumberFormat="1"/>
    <xf numFmtId="0" fontId="2" fillId="0" borderId="0" xfId="0" applyFont="1"/>
    <xf numFmtId="0" fontId="38" fillId="44" borderId="34" xfId="0" applyFont="1" applyFill="1" applyBorder="1" applyAlignment="1">
      <alignment horizontal="center" vertical="top" wrapText="1"/>
    </xf>
    <xf numFmtId="0" fontId="38" fillId="44" borderId="35" xfId="0" applyFont="1" applyFill="1" applyBorder="1" applyAlignment="1">
      <alignment horizontal="center" vertical="top" wrapText="1"/>
    </xf>
    <xf numFmtId="0" fontId="38" fillId="44" borderId="36" xfId="0" applyFont="1" applyFill="1" applyBorder="1" applyAlignment="1">
      <alignment horizontal="center" vertical="top" wrapText="1"/>
    </xf>
    <xf numFmtId="0" fontId="35" fillId="0" borderId="4" xfId="0" applyFont="1" applyBorder="1" applyAlignment="1">
      <alignment horizontal="left" vertical="top"/>
    </xf>
    <xf numFmtId="166" fontId="35" fillId="0" borderId="5" xfId="0" applyNumberFormat="1" applyFont="1" applyBorder="1" applyAlignment="1">
      <alignment vertical="top"/>
    </xf>
    <xf numFmtId="0" fontId="35" fillId="40" borderId="4" xfId="0" applyFont="1" applyFill="1" applyBorder="1" applyAlignment="1">
      <alignment vertical="top"/>
    </xf>
    <xf numFmtId="2" fontId="34" fillId="40" borderId="0" xfId="0" applyNumberFormat="1" applyFont="1" applyFill="1" applyBorder="1" applyAlignment="1">
      <alignment horizontal="center" vertical="top"/>
    </xf>
    <xf numFmtId="166" fontId="34" fillId="40" borderId="0" xfId="2" applyNumberFormat="1" applyFont="1" applyFill="1" applyBorder="1" applyAlignment="1">
      <alignment horizontal="center" vertical="top"/>
    </xf>
    <xf numFmtId="166" fontId="34" fillId="40" borderId="5" xfId="0" applyNumberFormat="1" applyFont="1" applyFill="1" applyBorder="1" applyAlignment="1">
      <alignment horizontal="center" vertical="top"/>
    </xf>
    <xf numFmtId="0" fontId="38" fillId="40" borderId="4" xfId="0" applyFont="1" applyFill="1" applyBorder="1" applyAlignment="1">
      <alignment horizontal="right" vertical="top"/>
    </xf>
    <xf numFmtId="166" fontId="34" fillId="40" borderId="0" xfId="2" applyNumberFormat="1" applyFont="1" applyFill="1" applyBorder="1" applyAlignment="1">
      <alignment vertical="top"/>
    </xf>
    <xf numFmtId="166" fontId="34" fillId="40" borderId="5" xfId="2" applyNumberFormat="1" applyFont="1" applyFill="1" applyBorder="1" applyAlignment="1">
      <alignment vertical="top"/>
    </xf>
    <xf numFmtId="0" fontId="38" fillId="40" borderId="29" xfId="0" applyFont="1" applyFill="1" applyBorder="1" applyAlignment="1">
      <alignment horizontal="right" vertical="top"/>
    </xf>
    <xf numFmtId="2" fontId="34" fillId="40" borderId="10" xfId="0" applyNumberFormat="1" applyFont="1" applyFill="1" applyBorder="1" applyAlignment="1">
      <alignment horizontal="center" vertical="top"/>
    </xf>
    <xf numFmtId="166" fontId="34" fillId="40" borderId="10" xfId="2" applyNumberFormat="1" applyFont="1" applyFill="1" applyBorder="1" applyAlignment="1">
      <alignment vertical="top"/>
    </xf>
    <xf numFmtId="166" fontId="34" fillId="40" borderId="11" xfId="2" applyNumberFormat="1" applyFont="1" applyFill="1" applyBorder="1" applyAlignment="1">
      <alignment vertical="top"/>
    </xf>
    <xf numFmtId="0" fontId="35" fillId="0" borderId="0" xfId="0" applyFont="1" applyAlignment="1">
      <alignment vertical="top"/>
    </xf>
    <xf numFmtId="0" fontId="35" fillId="40" borderId="29" xfId="0" applyFont="1" applyFill="1" applyBorder="1" applyAlignment="1">
      <alignment vertical="top"/>
    </xf>
    <xf numFmtId="0" fontId="34" fillId="40" borderId="10" xfId="0" applyFont="1" applyFill="1" applyBorder="1" applyAlignment="1">
      <alignment horizontal="center" vertical="top"/>
    </xf>
    <xf numFmtId="166" fontId="34" fillId="40" borderId="10" xfId="2" applyNumberFormat="1" applyFont="1" applyFill="1" applyBorder="1" applyAlignment="1">
      <alignment horizontal="center" vertical="top"/>
    </xf>
    <xf numFmtId="166" fontId="34" fillId="40" borderId="11" xfId="0" applyNumberFormat="1" applyFont="1" applyFill="1" applyBorder="1" applyAlignment="1">
      <alignment horizontal="center" vertical="top"/>
    </xf>
    <xf numFmtId="0" fontId="2" fillId="0" borderId="44" xfId="0" applyFont="1" applyBorder="1" applyAlignment="1">
      <alignment horizontal="left"/>
    </xf>
    <xf numFmtId="44" fontId="2" fillId="0" borderId="46" xfId="0" applyNumberFormat="1" applyFont="1" applyBorder="1"/>
    <xf numFmtId="0" fontId="2" fillId="0" borderId="47" xfId="0" applyFont="1" applyBorder="1" applyAlignment="1">
      <alignment horizontal="left"/>
    </xf>
    <xf numFmtId="44" fontId="2" fillId="0" borderId="49" xfId="0" applyNumberFormat="1" applyFont="1" applyBorder="1"/>
    <xf numFmtId="0" fontId="7" fillId="44" borderId="34" xfId="0" applyFont="1" applyFill="1" applyBorder="1" applyAlignment="1">
      <alignment horizontal="center" wrapText="1"/>
    </xf>
    <xf numFmtId="0" fontId="7" fillId="44" borderId="36" xfId="0" applyFont="1" applyFill="1" applyBorder="1" applyAlignment="1">
      <alignment horizontal="center" wrapText="1"/>
    </xf>
    <xf numFmtId="2" fontId="0" fillId="0" borderId="5" xfId="0" applyNumberFormat="1" applyFont="1" applyBorder="1" applyAlignment="1">
      <alignment horizontal="center"/>
    </xf>
    <xf numFmtId="0" fontId="0" fillId="40" borderId="29" xfId="0" applyFill="1" applyBorder="1"/>
    <xf numFmtId="2" fontId="2" fillId="40" borderId="11" xfId="0" applyNumberFormat="1" applyFont="1" applyFill="1" applyBorder="1" applyAlignment="1">
      <alignment horizontal="center"/>
    </xf>
    <xf numFmtId="0" fontId="2" fillId="40" borderId="11" xfId="0" applyFont="1" applyFill="1" applyBorder="1" applyAlignment="1">
      <alignment horizontal="center"/>
    </xf>
    <xf numFmtId="2" fontId="2" fillId="0" borderId="45" xfId="0" applyNumberFormat="1" applyFont="1" applyBorder="1"/>
    <xf numFmtId="0" fontId="0" fillId="0" borderId="0" xfId="2" applyNumberFormat="1" applyFont="1"/>
    <xf numFmtId="2" fontId="31" fillId="0" borderId="9" xfId="53" applyNumberFormat="1" applyFont="1" applyBorder="1" applyAlignment="1">
      <alignment horizontal="center"/>
    </xf>
    <xf numFmtId="2" fontId="31" fillId="0" borderId="5" xfId="53" applyNumberFormat="1" applyFont="1" applyBorder="1" applyAlignment="1">
      <alignment horizontal="center"/>
    </xf>
    <xf numFmtId="0" fontId="38" fillId="44" borderId="0" xfId="0" applyFont="1" applyFill="1" applyBorder="1" applyAlignment="1">
      <alignment horizontal="center" vertical="top" wrapText="1"/>
    </xf>
    <xf numFmtId="2" fontId="31" fillId="0" borderId="0" xfId="53" applyNumberFormat="1" applyFont="1"/>
    <xf numFmtId="0" fontId="35" fillId="0" borderId="0" xfId="0" applyFont="1"/>
    <xf numFmtId="44" fontId="35" fillId="0" borderId="5" xfId="0" applyNumberFormat="1" applyFont="1" applyBorder="1" applyAlignment="1">
      <alignment vertical="top"/>
    </xf>
    <xf numFmtId="0" fontId="1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vertical="top"/>
    </xf>
    <xf numFmtId="0" fontId="5" fillId="0" borderId="17" xfId="0" applyFont="1" applyBorder="1" applyAlignment="1">
      <alignment horizontal="center" vertical="top"/>
    </xf>
    <xf numFmtId="0" fontId="2" fillId="0" borderId="32" xfId="0" applyFont="1" applyBorder="1" applyAlignment="1">
      <alignment vertical="top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/>
    </xf>
    <xf numFmtId="0" fontId="3" fillId="0" borderId="52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42" fillId="0" borderId="14" xfId="0" applyFont="1" applyBorder="1" applyAlignment="1">
      <alignment horizontal="left" vertical="top" wrapText="1" readingOrder="1"/>
    </xf>
    <xf numFmtId="0" fontId="42" fillId="0" borderId="0" xfId="0" applyFont="1" applyBorder="1" applyAlignment="1">
      <alignment horizontal="left" vertical="top" wrapText="1" readingOrder="1"/>
    </xf>
    <xf numFmtId="4" fontId="43" fillId="0" borderId="0" xfId="0" applyNumberFormat="1" applyFont="1" applyBorder="1" applyAlignment="1">
      <alignment vertical="top"/>
    </xf>
    <xf numFmtId="42" fontId="44" fillId="0" borderId="0" xfId="0" applyNumberFormat="1" applyFont="1" applyBorder="1" applyAlignment="1">
      <alignment vertical="top"/>
    </xf>
    <xf numFmtId="42" fontId="6" fillId="0" borderId="0" xfId="0" applyNumberFormat="1" applyFont="1" applyBorder="1" applyAlignment="1">
      <alignment vertical="top"/>
    </xf>
    <xf numFmtId="42" fontId="44" fillId="0" borderId="0" xfId="0" applyNumberFormat="1" applyFont="1" applyFill="1" applyBorder="1" applyAlignment="1">
      <alignment vertical="top"/>
    </xf>
    <xf numFmtId="42" fontId="6" fillId="0" borderId="15" xfId="0" applyNumberFormat="1" applyFont="1" applyBorder="1" applyAlignment="1">
      <alignment vertical="top"/>
    </xf>
    <xf numFmtId="0" fontId="3" fillId="0" borderId="1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2" fontId="44" fillId="7" borderId="0" xfId="0" applyNumberFormat="1" applyFont="1" applyFill="1" applyBorder="1" applyAlignment="1">
      <alignment vertical="top"/>
    </xf>
    <xf numFmtId="42" fontId="6" fillId="7" borderId="0" xfId="0" applyNumberFormat="1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2" fillId="0" borderId="14" xfId="0" applyFont="1" applyFill="1" applyBorder="1" applyAlignment="1">
      <alignment horizontal="left" vertical="top" wrapText="1" readingOrder="1"/>
    </xf>
    <xf numFmtId="0" fontId="42" fillId="0" borderId="0" xfId="0" applyFont="1" applyFill="1" applyBorder="1" applyAlignment="1">
      <alignment horizontal="left" vertical="top" wrapText="1" readingOrder="1"/>
    </xf>
    <xf numFmtId="4" fontId="43" fillId="0" borderId="0" xfId="0" applyNumberFormat="1" applyFont="1" applyFill="1" applyBorder="1" applyAlignment="1">
      <alignment vertical="top"/>
    </xf>
    <xf numFmtId="42" fontId="6" fillId="0" borderId="0" xfId="0" applyNumberFormat="1" applyFont="1" applyFill="1" applyBorder="1" applyAlignment="1">
      <alignment vertical="top"/>
    </xf>
    <xf numFmtId="42" fontId="6" fillId="0" borderId="15" xfId="0" applyNumberFormat="1" applyFont="1" applyFill="1" applyBorder="1" applyAlignment="1">
      <alignment vertical="top"/>
    </xf>
    <xf numFmtId="0" fontId="5" fillId="0" borderId="53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4" fontId="5" fillId="0" borderId="41" xfId="0" applyNumberFormat="1" applyFont="1" applyBorder="1" applyAlignment="1">
      <alignment vertical="top"/>
    </xf>
    <xf numFmtId="42" fontId="5" fillId="0" borderId="41" xfId="0" applyNumberFormat="1" applyFont="1" applyBorder="1" applyAlignment="1">
      <alignment vertical="top"/>
    </xf>
    <xf numFmtId="42" fontId="5" fillId="0" borderId="54" xfId="0" applyNumberFormat="1" applyFont="1" applyBorder="1" applyAlignment="1">
      <alignment vertical="top"/>
    </xf>
    <xf numFmtId="42" fontId="0" fillId="0" borderId="0" xfId="0" applyNumberFormat="1"/>
    <xf numFmtId="0" fontId="30" fillId="0" borderId="0" xfId="0" applyFont="1" applyFill="1" applyAlignment="1">
      <alignment horizontal="center"/>
    </xf>
    <xf numFmtId="0" fontId="2" fillId="0" borderId="39" xfId="0" applyFont="1" applyFill="1" applyBorder="1"/>
    <xf numFmtId="0" fontId="2" fillId="0" borderId="17" xfId="0" applyFont="1" applyFill="1" applyBorder="1"/>
    <xf numFmtId="0" fontId="5" fillId="0" borderId="41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5" fillId="0" borderId="41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/>
    </xf>
    <xf numFmtId="0" fontId="0" fillId="0" borderId="53" xfId="0" applyBorder="1"/>
    <xf numFmtId="0" fontId="0" fillId="0" borderId="41" xfId="0" applyBorder="1"/>
    <xf numFmtId="0" fontId="5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5" fillId="0" borderId="53" xfId="0" applyFont="1" applyBorder="1"/>
    <xf numFmtId="0" fontId="5" fillId="0" borderId="41" xfId="0" applyFont="1" applyBorder="1"/>
    <xf numFmtId="4" fontId="5" fillId="0" borderId="41" xfId="0" applyNumberFormat="1" applyFont="1" applyBorder="1"/>
    <xf numFmtId="42" fontId="5" fillId="0" borderId="41" xfId="0" applyNumberFormat="1" applyFont="1" applyBorder="1"/>
    <xf numFmtId="42" fontId="5" fillId="0" borderId="54" xfId="0" applyNumberFormat="1" applyFont="1" applyBorder="1"/>
    <xf numFmtId="0" fontId="42" fillId="0" borderId="55" xfId="0" applyFont="1" applyBorder="1" applyAlignment="1">
      <alignment horizontal="left" vertical="top" wrapText="1" readingOrder="1"/>
    </xf>
    <xf numFmtId="8" fontId="0" fillId="0" borderId="0" xfId="0" applyNumberFormat="1"/>
    <xf numFmtId="0" fontId="5" fillId="0" borderId="31" xfId="0" applyFont="1" applyBorder="1" applyAlignment="1">
      <alignment horizontal="center" vertical="center"/>
    </xf>
    <xf numFmtId="0" fontId="3" fillId="0" borderId="37" xfId="0" applyFont="1" applyFill="1" applyBorder="1" applyAlignment="1">
      <alignment vertical="top"/>
    </xf>
    <xf numFmtId="0" fontId="0" fillId="0" borderId="38" xfId="0" applyFill="1" applyBorder="1"/>
    <xf numFmtId="0" fontId="0" fillId="0" borderId="43" xfId="0" applyFill="1" applyBorder="1"/>
    <xf numFmtId="0" fontId="42" fillId="0" borderId="4" xfId="0" applyFont="1" applyFill="1" applyBorder="1" applyAlignment="1">
      <alignment horizontal="left" vertical="top" wrapText="1" readingOrder="1"/>
    </xf>
    <xf numFmtId="166" fontId="2" fillId="0" borderId="5" xfId="2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vertical="top"/>
    </xf>
    <xf numFmtId="0" fontId="5" fillId="0" borderId="40" xfId="0" applyFont="1" applyFill="1" applyBorder="1"/>
    <xf numFmtId="0" fontId="2" fillId="0" borderId="41" xfId="0" applyNumberFormat="1" applyFont="1" applyFill="1" applyBorder="1" applyAlignment="1">
      <alignment horizontal="center"/>
    </xf>
    <xf numFmtId="42" fontId="2" fillId="0" borderId="42" xfId="0" applyNumberFormat="1" applyFont="1" applyFill="1" applyBorder="1" applyAlignment="1">
      <alignment horizontal="center"/>
    </xf>
    <xf numFmtId="0" fontId="0" fillId="0" borderId="4" xfId="0" applyFill="1" applyBorder="1"/>
    <xf numFmtId="0" fontId="2" fillId="0" borderId="0" xfId="0" applyFont="1" applyFill="1" applyBorder="1" applyAlignment="1">
      <alignment horizontal="center"/>
    </xf>
    <xf numFmtId="0" fontId="0" fillId="0" borderId="5" xfId="0" applyFill="1" applyBorder="1"/>
    <xf numFmtId="0" fontId="2" fillId="0" borderId="4" xfId="0" applyFont="1" applyFill="1" applyBorder="1"/>
    <xf numFmtId="0" fontId="2" fillId="0" borderId="38" xfId="0" applyFont="1" applyFill="1" applyBorder="1" applyAlignment="1">
      <alignment horizontal="center"/>
    </xf>
    <xf numFmtId="2" fontId="2" fillId="0" borderId="4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2" fontId="35" fillId="0" borderId="0" xfId="0" applyNumberFormat="1" applyFont="1" applyBorder="1"/>
    <xf numFmtId="44" fontId="35" fillId="0" borderId="0" xfId="0" applyNumberFormat="1" applyFont="1" applyBorder="1"/>
    <xf numFmtId="0" fontId="35" fillId="0" borderId="4" xfId="0" applyFont="1" applyBorder="1" applyAlignment="1">
      <alignment horizontal="left"/>
    </xf>
    <xf numFmtId="0" fontId="0" fillId="0" borderId="0" xfId="0"/>
    <xf numFmtId="0" fontId="0" fillId="0" borderId="0" xfId="0"/>
    <xf numFmtId="0" fontId="2" fillId="39" borderId="8" xfId="0" applyFont="1" applyFill="1" applyBorder="1" applyAlignment="1">
      <alignment horizontal="center"/>
    </xf>
    <xf numFmtId="0" fontId="2" fillId="39" borderId="32" xfId="0" applyFont="1" applyFill="1" applyBorder="1" applyAlignment="1">
      <alignment horizontal="center"/>
    </xf>
    <xf numFmtId="166" fontId="2" fillId="39" borderId="33" xfId="2" applyNumberFormat="1" applyFont="1" applyFill="1" applyBorder="1" applyAlignment="1">
      <alignment horizontal="center"/>
    </xf>
    <xf numFmtId="0" fontId="30" fillId="0" borderId="0" xfId="0" applyFont="1"/>
    <xf numFmtId="0" fontId="0" fillId="0" borderId="0" xfId="0" applyFill="1" applyBorder="1"/>
    <xf numFmtId="0" fontId="4" fillId="0" borderId="0" xfId="62"/>
    <xf numFmtId="0" fontId="3" fillId="0" borderId="0" xfId="62" applyFont="1"/>
    <xf numFmtId="0" fontId="4" fillId="46" borderId="0" xfId="62" applyFont="1" applyFill="1"/>
    <xf numFmtId="0" fontId="12" fillId="46" borderId="0" xfId="62" applyFont="1" applyFill="1"/>
    <xf numFmtId="0" fontId="4" fillId="3" borderId="0" xfId="62" applyFont="1" applyFill="1"/>
    <xf numFmtId="0" fontId="12" fillId="3" borderId="0" xfId="62" applyFont="1" applyFill="1"/>
    <xf numFmtId="0" fontId="12" fillId="4" borderId="0" xfId="62" applyFont="1" applyFill="1"/>
    <xf numFmtId="0" fontId="12" fillId="5" borderId="0" xfId="62" applyFont="1" applyFill="1"/>
    <xf numFmtId="0" fontId="12" fillId="6" borderId="0" xfId="62" applyFont="1" applyFill="1"/>
    <xf numFmtId="14" fontId="3" fillId="0" borderId="0" xfId="62" applyNumberFormat="1" applyFont="1"/>
    <xf numFmtId="165" fontId="4" fillId="0" borderId="0" xfId="62" applyNumberFormat="1"/>
    <xf numFmtId="2" fontId="4" fillId="0" borderId="0" xfId="62" applyNumberFormat="1"/>
    <xf numFmtId="0" fontId="4" fillId="0" borderId="0" xfId="4"/>
    <xf numFmtId="0" fontId="3" fillId="0" borderId="0" xfId="4" applyFont="1"/>
    <xf numFmtId="0" fontId="13" fillId="0" borderId="0" xfId="4" applyFont="1"/>
    <xf numFmtId="0" fontId="14" fillId="0" borderId="0" xfId="4" applyFont="1"/>
    <xf numFmtId="0" fontId="4" fillId="0" borderId="12" xfId="4" applyBorder="1"/>
    <xf numFmtId="0" fontId="4" fillId="0" borderId="38" xfId="4" applyBorder="1"/>
    <xf numFmtId="0" fontId="4" fillId="0" borderId="13" xfId="4" applyBorder="1"/>
    <xf numFmtId="0" fontId="4" fillId="0" borderId="14" xfId="4" applyBorder="1"/>
    <xf numFmtId="0" fontId="4" fillId="0" borderId="0" xfId="4" applyBorder="1" applyAlignment="1">
      <alignment horizontal="right"/>
    </xf>
    <xf numFmtId="0" fontId="4" fillId="0" borderId="0" xfId="4" applyBorder="1"/>
    <xf numFmtId="0" fontId="4" fillId="0" borderId="15" xfId="4" applyBorder="1"/>
    <xf numFmtId="0" fontId="15" fillId="0" borderId="15" xfId="4" applyFont="1" applyBorder="1" applyAlignment="1">
      <alignment horizontal="center"/>
    </xf>
    <xf numFmtId="165" fontId="4" fillId="0" borderId="15" xfId="4" applyNumberFormat="1" applyBorder="1" applyAlignment="1">
      <alignment horizontal="center"/>
    </xf>
    <xf numFmtId="0" fontId="4" fillId="0" borderId="15" xfId="4" applyBorder="1" applyAlignment="1">
      <alignment horizontal="center"/>
    </xf>
    <xf numFmtId="0" fontId="3" fillId="7" borderId="0" xfId="4" applyFont="1" applyFill="1" applyBorder="1" applyAlignment="1">
      <alignment horizontal="right"/>
    </xf>
    <xf numFmtId="10" fontId="3" fillId="7" borderId="15" xfId="58" applyNumberFormat="1" applyFont="1" applyFill="1" applyBorder="1" applyAlignment="1">
      <alignment horizontal="center"/>
    </xf>
    <xf numFmtId="0" fontId="4" fillId="0" borderId="16" xfId="4" applyBorder="1"/>
    <xf numFmtId="0" fontId="4" fillId="0" borderId="17" xfId="4" applyBorder="1"/>
    <xf numFmtId="0" fontId="4" fillId="0" borderId="18" xfId="4" applyBorder="1"/>
    <xf numFmtId="166" fontId="0" fillId="0" borderId="0" xfId="0" applyNumberFormat="1" applyFill="1" applyBorder="1"/>
    <xf numFmtId="4" fontId="2" fillId="0" borderId="41" xfId="0" applyNumberFormat="1" applyFont="1" applyFill="1" applyBorder="1" applyAlignment="1">
      <alignment horizontal="center"/>
    </xf>
    <xf numFmtId="166" fontId="2" fillId="0" borderId="42" xfId="0" applyNumberFormat="1" applyFont="1" applyFill="1" applyBorder="1" applyAlignment="1">
      <alignment horizontal="center"/>
    </xf>
    <xf numFmtId="166" fontId="2" fillId="0" borderId="42" xfId="0" applyNumberFormat="1" applyFont="1" applyFill="1" applyBorder="1"/>
    <xf numFmtId="0" fontId="5" fillId="0" borderId="10" xfId="0" applyFont="1" applyBorder="1"/>
    <xf numFmtId="3" fontId="5" fillId="0" borderId="11" xfId="0" applyNumberFormat="1" applyFont="1" applyBorder="1"/>
    <xf numFmtId="0" fontId="3" fillId="0" borderId="10" xfId="0" applyFont="1" applyBorder="1" applyAlignment="1">
      <alignment horizontal="center"/>
    </xf>
    <xf numFmtId="44" fontId="2" fillId="0" borderId="0" xfId="0" applyNumberFormat="1" applyFont="1"/>
    <xf numFmtId="166" fontId="2" fillId="0" borderId="41" xfId="0" applyNumberFormat="1" applyFont="1" applyFill="1" applyBorder="1" applyAlignment="1">
      <alignment horizontal="center"/>
    </xf>
    <xf numFmtId="0" fontId="50" fillId="0" borderId="0" xfId="0" applyFont="1"/>
    <xf numFmtId="0" fontId="0" fillId="0" borderId="56" xfId="0" applyBorder="1" applyAlignment="1">
      <alignment wrapText="1"/>
    </xf>
    <xf numFmtId="0" fontId="0" fillId="0" borderId="58" xfId="0" applyBorder="1"/>
    <xf numFmtId="0" fontId="0" fillId="0" borderId="56" xfId="0" applyBorder="1"/>
    <xf numFmtId="44" fontId="0" fillId="0" borderId="56" xfId="0" applyNumberFormat="1" applyBorder="1"/>
    <xf numFmtId="0" fontId="0" fillId="0" borderId="56" xfId="0" applyNumberFormat="1" applyBorder="1"/>
    <xf numFmtId="0" fontId="0" fillId="0" borderId="59" xfId="0" applyBorder="1"/>
    <xf numFmtId="0" fontId="0" fillId="0" borderId="60" xfId="0" applyBorder="1"/>
    <xf numFmtId="166" fontId="2" fillId="0" borderId="5" xfId="2" applyNumberFormat="1" applyFont="1" applyFill="1" applyBorder="1" applyAlignment="1">
      <alignment horizontal="center" vertical="top"/>
    </xf>
    <xf numFmtId="0" fontId="0" fillId="39" borderId="5" xfId="0" applyFill="1" applyBorder="1"/>
    <xf numFmtId="0" fontId="54" fillId="0" borderId="6" xfId="0" applyFont="1" applyFill="1" applyBorder="1" applyAlignment="1">
      <alignment horizontal="center" vertical="center"/>
    </xf>
    <xf numFmtId="0" fontId="0" fillId="39" borderId="5" xfId="0" applyFont="1" applyFill="1" applyBorder="1"/>
    <xf numFmtId="0" fontId="35" fillId="39" borderId="4" xfId="0" applyFont="1" applyFill="1" applyBorder="1"/>
    <xf numFmtId="0" fontId="35" fillId="39" borderId="29" xfId="0" applyFont="1" applyFill="1" applyBorder="1"/>
    <xf numFmtId="0" fontId="0" fillId="39" borderId="11" xfId="0" applyFont="1" applyFill="1" applyBorder="1"/>
    <xf numFmtId="0" fontId="42" fillId="39" borderId="4" xfId="0" applyFont="1" applyFill="1" applyBorder="1" applyAlignment="1">
      <alignment horizontal="left" vertical="top" wrapText="1" readingOrder="1"/>
    </xf>
    <xf numFmtId="0" fontId="0" fillId="39" borderId="4" xfId="0" applyFill="1" applyBorder="1"/>
    <xf numFmtId="42" fontId="4" fillId="39" borderId="65" xfId="0" applyNumberFormat="1" applyFont="1" applyFill="1" applyBorder="1" applyAlignment="1">
      <alignment vertical="top"/>
    </xf>
    <xf numFmtId="166" fontId="2" fillId="39" borderId="17" xfId="2" applyNumberFormat="1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center" vertical="top"/>
    </xf>
    <xf numFmtId="42" fontId="2" fillId="0" borderId="0" xfId="0" applyNumberFormat="1" applyFont="1" applyFill="1" applyBorder="1" applyAlignment="1">
      <alignment horizontal="center"/>
    </xf>
    <xf numFmtId="166" fontId="7" fillId="0" borderId="0" xfId="2" applyNumberFormat="1" applyFont="1" applyFill="1" applyBorder="1"/>
    <xf numFmtId="166" fontId="7" fillId="0" borderId="0" xfId="0" applyNumberFormat="1" applyFont="1" applyFill="1" applyBorder="1"/>
    <xf numFmtId="166" fontId="30" fillId="0" borderId="0" xfId="2" applyNumberFormat="1" applyFont="1" applyFill="1" applyBorder="1"/>
    <xf numFmtId="166" fontId="2" fillId="0" borderId="0" xfId="0" applyNumberFormat="1" applyFont="1" applyFill="1" applyBorder="1"/>
    <xf numFmtId="166" fontId="30" fillId="0" borderId="0" xfId="2" applyNumberFormat="1" applyFont="1" applyBorder="1"/>
    <xf numFmtId="3" fontId="5" fillId="0" borderId="0" xfId="0" applyNumberFormat="1" applyFont="1" applyBorder="1"/>
    <xf numFmtId="44" fontId="6" fillId="0" borderId="0" xfId="63" applyFont="1" applyBorder="1"/>
    <xf numFmtId="0" fontId="0" fillId="39" borderId="5" xfId="0" applyFill="1" applyBorder="1" applyAlignment="1">
      <alignment vertical="center" wrapText="1"/>
    </xf>
    <xf numFmtId="169" fontId="34" fillId="39" borderId="0" xfId="0" applyNumberFormat="1" applyFont="1" applyFill="1" applyBorder="1" applyAlignment="1">
      <alignment horizontal="center"/>
    </xf>
    <xf numFmtId="0" fontId="0" fillId="39" borderId="0" xfId="51" applyFont="1" applyFill="1"/>
    <xf numFmtId="0" fontId="34" fillId="39" borderId="8" xfId="51" applyFont="1" applyFill="1" applyBorder="1" applyAlignment="1">
      <alignment horizontal="center"/>
    </xf>
    <xf numFmtId="0" fontId="57" fillId="39" borderId="8" xfId="51" applyFont="1" applyFill="1" applyBorder="1" applyAlignment="1">
      <alignment horizontal="right"/>
    </xf>
    <xf numFmtId="0" fontId="34" fillId="0" borderId="6" xfId="0" applyFont="1" applyFill="1" applyBorder="1" applyAlignment="1">
      <alignment horizontal="center" vertical="center"/>
    </xf>
    <xf numFmtId="0" fontId="58" fillId="39" borderId="4" xfId="51" applyFont="1" applyFill="1" applyBorder="1"/>
    <xf numFmtId="0" fontId="58" fillId="39" borderId="0" xfId="51" applyFont="1" applyFill="1" applyBorder="1"/>
    <xf numFmtId="0" fontId="58" fillId="39" borderId="5" xfId="51" applyFont="1" applyFill="1" applyBorder="1"/>
    <xf numFmtId="0" fontId="57" fillId="39" borderId="39" xfId="51" applyFont="1" applyFill="1" applyBorder="1"/>
    <xf numFmtId="0" fontId="35" fillId="39" borderId="4" xfId="51" applyFont="1" applyFill="1" applyBorder="1" applyAlignment="1"/>
    <xf numFmtId="42" fontId="35" fillId="39" borderId="65" xfId="51" applyNumberFormat="1" applyFont="1" applyFill="1" applyBorder="1"/>
    <xf numFmtId="0" fontId="35" fillId="39" borderId="5" xfId="0" applyFont="1" applyFill="1" applyBorder="1"/>
    <xf numFmtId="0" fontId="57" fillId="39" borderId="4" xfId="0" applyFont="1" applyFill="1" applyBorder="1"/>
    <xf numFmtId="0" fontId="57" fillId="39" borderId="0" xfId="51" applyFont="1" applyFill="1" applyBorder="1" applyAlignment="1">
      <alignment horizontal="center"/>
    </xf>
    <xf numFmtId="0" fontId="57" fillId="39" borderId="5" xfId="51" applyFont="1" applyFill="1" applyBorder="1" applyAlignment="1">
      <alignment horizontal="center"/>
    </xf>
    <xf numFmtId="42" fontId="59" fillId="39" borderId="0" xfId="51" applyNumberFormat="1" applyFont="1" applyFill="1" applyBorder="1"/>
    <xf numFmtId="42" fontId="58" fillId="39" borderId="5" xfId="51" applyNumberFormat="1" applyFont="1" applyFill="1" applyBorder="1"/>
    <xf numFmtId="0" fontId="62" fillId="39" borderId="4" xfId="0" applyFont="1" applyFill="1" applyBorder="1" applyAlignment="1">
      <alignment horizontal="left" vertical="top" wrapText="1" readingOrder="1"/>
    </xf>
    <xf numFmtId="0" fontId="61" fillId="39" borderId="39" xfId="51" applyFont="1" applyFill="1" applyBorder="1" applyAlignment="1"/>
    <xf numFmtId="42" fontId="59" fillId="39" borderId="17" xfId="51" applyNumberFormat="1" applyFont="1" applyFill="1" applyBorder="1"/>
    <xf numFmtId="42" fontId="58" fillId="39" borderId="6" xfId="51" applyNumberFormat="1" applyFont="1" applyFill="1" applyBorder="1"/>
    <xf numFmtId="0" fontId="0" fillId="39" borderId="0" xfId="51" applyFont="1" applyFill="1" applyBorder="1"/>
    <xf numFmtId="42" fontId="57" fillId="39" borderId="6" xfId="51" applyNumberFormat="1" applyFont="1" applyFill="1" applyBorder="1"/>
    <xf numFmtId="0" fontId="35" fillId="39" borderId="0" xfId="0" applyFont="1" applyFill="1" applyBorder="1" applyAlignment="1">
      <alignment horizontal="left" wrapText="1"/>
    </xf>
    <xf numFmtId="0" fontId="63" fillId="39" borderId="5" xfId="51" applyFont="1" applyFill="1" applyBorder="1"/>
    <xf numFmtId="0" fontId="35" fillId="39" borderId="0" xfId="0" applyFont="1" applyFill="1" applyBorder="1" applyAlignment="1">
      <alignment horizontal="left"/>
    </xf>
    <xf numFmtId="10" fontId="0" fillId="0" borderId="0" xfId="0" applyNumberFormat="1" applyFont="1" applyFill="1" applyBorder="1"/>
    <xf numFmtId="42" fontId="58" fillId="39" borderId="5" xfId="51" applyNumberFormat="1" applyFont="1" applyFill="1" applyBorder="1" applyAlignment="1">
      <alignment horizontal="right"/>
    </xf>
    <xf numFmtId="0" fontId="0" fillId="0" borderId="5" xfId="51" applyFont="1" applyBorder="1"/>
    <xf numFmtId="0" fontId="57" fillId="39" borderId="40" xfId="51" applyFont="1" applyFill="1" applyBorder="1"/>
    <xf numFmtId="0" fontId="57" fillId="39" borderId="41" xfId="51" applyFont="1" applyFill="1" applyBorder="1"/>
    <xf numFmtId="42" fontId="57" fillId="39" borderId="42" xfId="51" applyNumberFormat="1" applyFont="1" applyFill="1" applyBorder="1" applyAlignment="1">
      <alignment horizontal="right"/>
    </xf>
    <xf numFmtId="0" fontId="57" fillId="39" borderId="4" xfId="51" applyFont="1" applyFill="1" applyBorder="1"/>
    <xf numFmtId="0" fontId="57" fillId="39" borderId="0" xfId="51" applyFont="1" applyFill="1" applyBorder="1"/>
    <xf numFmtId="42" fontId="57" fillId="39" borderId="5" xfId="51" applyNumberFormat="1" applyFont="1" applyFill="1" applyBorder="1"/>
    <xf numFmtId="0" fontId="58" fillId="39" borderId="4" xfId="0" applyFont="1" applyFill="1" applyBorder="1"/>
    <xf numFmtId="166" fontId="57" fillId="39" borderId="42" xfId="63" applyNumberFormat="1" applyFont="1" applyFill="1" applyBorder="1"/>
    <xf numFmtId="44" fontId="58" fillId="39" borderId="5" xfId="63" applyFont="1" applyFill="1" applyBorder="1"/>
    <xf numFmtId="10" fontId="59" fillId="39" borderId="0" xfId="65" applyNumberFormat="1" applyFont="1" applyFill="1" applyBorder="1" applyAlignment="1">
      <alignment horizontal="right"/>
    </xf>
    <xf numFmtId="0" fontId="57" fillId="39" borderId="61" xfId="51" applyFont="1" applyFill="1" applyBorder="1"/>
    <xf numFmtId="0" fontId="58" fillId="39" borderId="62" xfId="51" applyFont="1" applyFill="1" applyBorder="1"/>
    <xf numFmtId="42" fontId="57" fillId="39" borderId="63" xfId="51" applyNumberFormat="1" applyFont="1" applyFill="1" applyBorder="1" applyAlignment="1">
      <alignment horizontal="right"/>
    </xf>
    <xf numFmtId="0" fontId="0" fillId="0" borderId="0" xfId="51" applyFont="1"/>
    <xf numFmtId="168" fontId="35" fillId="39" borderId="29" xfId="51" applyNumberFormat="1" applyFont="1" applyFill="1" applyBorder="1" applyAlignment="1"/>
    <xf numFmtId="9" fontId="58" fillId="39" borderId="10" xfId="51" applyNumberFormat="1" applyFont="1" applyFill="1" applyBorder="1"/>
    <xf numFmtId="166" fontId="57" fillId="39" borderId="17" xfId="51" applyNumberFormat="1" applyFont="1" applyFill="1" applyBorder="1"/>
    <xf numFmtId="10" fontId="60" fillId="39" borderId="41" xfId="51" applyNumberFormat="1" applyFont="1" applyFill="1" applyBorder="1" applyAlignment="1">
      <alignment horizontal="right"/>
    </xf>
    <xf numFmtId="0" fontId="57" fillId="39" borderId="31" xfId="51" applyFont="1" applyFill="1" applyBorder="1"/>
    <xf numFmtId="0" fontId="57" fillId="39" borderId="32" xfId="51" applyFont="1" applyFill="1" applyBorder="1" applyAlignment="1">
      <alignment horizontal="center"/>
    </xf>
    <xf numFmtId="0" fontId="57" fillId="39" borderId="33" xfId="51" applyFont="1" applyFill="1" applyBorder="1" applyAlignment="1">
      <alignment horizontal="center"/>
    </xf>
    <xf numFmtId="0" fontId="58" fillId="39" borderId="40" xfId="51" applyFont="1" applyFill="1" applyBorder="1"/>
    <xf numFmtId="166" fontId="58" fillId="39" borderId="42" xfId="63" applyNumberFormat="1" applyFont="1" applyFill="1" applyBorder="1" applyAlignment="1">
      <alignment horizontal="right"/>
    </xf>
    <xf numFmtId="166" fontId="2" fillId="39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4" fontId="4" fillId="0" borderId="0" xfId="63" applyFont="1" applyFill="1" applyBorder="1" applyAlignment="1"/>
    <xf numFmtId="0" fontId="64" fillId="0" borderId="0" xfId="0" applyFont="1"/>
    <xf numFmtId="0" fontId="45" fillId="0" borderId="0" xfId="0" applyFont="1"/>
    <xf numFmtId="10" fontId="64" fillId="0" borderId="0" xfId="0" applyNumberFormat="1" applyFont="1"/>
    <xf numFmtId="44" fontId="64" fillId="0" borderId="0" xfId="0" applyNumberFormat="1" applyFont="1"/>
    <xf numFmtId="43" fontId="0" fillId="0" borderId="0" xfId="0" applyNumberFormat="1"/>
    <xf numFmtId="44" fontId="0" fillId="0" borderId="0" xfId="0" applyNumberFormat="1" applyBorder="1"/>
    <xf numFmtId="43" fontId="0" fillId="0" borderId="0" xfId="1" applyFont="1"/>
    <xf numFmtId="44" fontId="0" fillId="0" borderId="0" xfId="2" applyFont="1"/>
    <xf numFmtId="166" fontId="58" fillId="39" borderId="5" xfId="2" applyNumberFormat="1" applyFont="1" applyFill="1" applyBorder="1"/>
    <xf numFmtId="8" fontId="65" fillId="0" borderId="0" xfId="0" applyNumberFormat="1" applyFont="1"/>
    <xf numFmtId="0" fontId="0" fillId="0" borderId="0" xfId="0"/>
    <xf numFmtId="0" fontId="0" fillId="0" borderId="56" xfId="0" applyBorder="1"/>
    <xf numFmtId="0" fontId="0" fillId="0" borderId="56" xfId="0" applyBorder="1" applyAlignment="1">
      <alignment wrapText="1"/>
    </xf>
    <xf numFmtId="0" fontId="0" fillId="0" borderId="0" xfId="0" applyBorder="1"/>
    <xf numFmtId="2" fontId="0" fillId="0" borderId="56" xfId="0" applyNumberFormat="1" applyBorder="1"/>
    <xf numFmtId="44" fontId="0" fillId="0" borderId="0" xfId="0" applyNumberFormat="1"/>
    <xf numFmtId="2" fontId="0" fillId="0" borderId="0" xfId="0" applyNumberFormat="1" applyBorder="1"/>
    <xf numFmtId="43" fontId="2" fillId="0" borderId="0" xfId="1" applyFont="1"/>
    <xf numFmtId="166" fontId="35" fillId="39" borderId="65" xfId="2" applyNumberFormat="1" applyFont="1" applyFill="1" applyBorder="1" applyAlignment="1">
      <alignment horizontal="center" vertical="center"/>
    </xf>
    <xf numFmtId="166" fontId="58" fillId="39" borderId="5" xfId="2" applyNumberFormat="1" applyFont="1" applyFill="1" applyBorder="1" applyAlignment="1">
      <alignment horizontal="right"/>
    </xf>
    <xf numFmtId="0" fontId="0" fillId="0" borderId="0" xfId="0" applyFill="1"/>
    <xf numFmtId="0" fontId="0" fillId="0" borderId="4" xfId="0" applyFont="1" applyFill="1" applyBorder="1"/>
    <xf numFmtId="0" fontId="2" fillId="0" borderId="40" xfId="0" applyFont="1" applyFill="1" applyBorder="1"/>
    <xf numFmtId="0" fontId="2" fillId="0" borderId="41" xfId="0" applyFont="1" applyFill="1" applyBorder="1"/>
    <xf numFmtId="166" fontId="2" fillId="0" borderId="42" xfId="2" applyNumberFormat="1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166" fontId="2" fillId="0" borderId="5" xfId="0" applyNumberFormat="1" applyFont="1" applyFill="1" applyBorder="1"/>
    <xf numFmtId="166" fontId="0" fillId="0" borderId="5" xfId="0" applyNumberFormat="1" applyFont="1" applyFill="1" applyBorder="1"/>
    <xf numFmtId="0" fontId="0" fillId="0" borderId="41" xfId="0" applyFont="1" applyFill="1" applyBorder="1"/>
    <xf numFmtId="166" fontId="1" fillId="0" borderId="5" xfId="2" applyNumberFormat="1" applyFont="1" applyFill="1" applyBorder="1"/>
    <xf numFmtId="0" fontId="2" fillId="0" borderId="37" xfId="0" applyFont="1" applyFill="1" applyBorder="1"/>
    <xf numFmtId="0" fontId="0" fillId="0" borderId="38" xfId="0" applyFont="1" applyFill="1" applyBorder="1"/>
    <xf numFmtId="166" fontId="0" fillId="0" borderId="43" xfId="0" applyNumberFormat="1" applyFont="1" applyFill="1" applyBorder="1"/>
    <xf numFmtId="166" fontId="1" fillId="0" borderId="0" xfId="2" applyNumberFormat="1" applyFont="1" applyFill="1" applyBorder="1" applyAlignment="1">
      <alignment horizontal="right"/>
    </xf>
    <xf numFmtId="166" fontId="1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4" fontId="43" fillId="0" borderId="0" xfId="0" applyNumberFormat="1" applyFont="1" applyFill="1" applyBorder="1" applyAlignment="1">
      <alignment horizontal="center" vertical="top"/>
    </xf>
    <xf numFmtId="10" fontId="0" fillId="0" borderId="0" xfId="0" applyNumberFormat="1" applyFont="1" applyFill="1" applyBorder="1" applyAlignment="1">
      <alignment horizontal="center"/>
    </xf>
    <xf numFmtId="0" fontId="0" fillId="39" borderId="39" xfId="0" applyFill="1" applyBorder="1"/>
    <xf numFmtId="0" fontId="42" fillId="39" borderId="39" xfId="0" applyFont="1" applyFill="1" applyBorder="1" applyAlignment="1">
      <alignment horizontal="left" vertical="top" wrapText="1" readingOrder="1"/>
    </xf>
    <xf numFmtId="42" fontId="4" fillId="39" borderId="64" xfId="0" applyNumberFormat="1" applyFont="1" applyFill="1" applyBorder="1" applyAlignment="1">
      <alignment vertical="top"/>
    </xf>
    <xf numFmtId="0" fontId="0" fillId="39" borderId="6" xfId="0" applyFont="1" applyFill="1" applyBorder="1"/>
    <xf numFmtId="4" fontId="43" fillId="39" borderId="65" xfId="0" applyNumberFormat="1" applyFont="1" applyFill="1" applyBorder="1" applyAlignment="1">
      <alignment horizontal="center" vertical="top"/>
    </xf>
    <xf numFmtId="4" fontId="43" fillId="39" borderId="64" xfId="0" applyNumberFormat="1" applyFont="1" applyFill="1" applyBorder="1" applyAlignment="1">
      <alignment horizontal="center" vertical="top"/>
    </xf>
    <xf numFmtId="4" fontId="35" fillId="39" borderId="65" xfId="0" applyNumberFormat="1" applyFont="1" applyFill="1" applyBorder="1" applyAlignment="1">
      <alignment horizontal="center"/>
    </xf>
    <xf numFmtId="4" fontId="35" fillId="39" borderId="64" xfId="0" applyNumberFormat="1" applyFont="1" applyFill="1" applyBorder="1" applyAlignment="1">
      <alignment horizontal="center"/>
    </xf>
    <xf numFmtId="0" fontId="0" fillId="39" borderId="42" xfId="0" applyFill="1" applyBorder="1"/>
    <xf numFmtId="0" fontId="35" fillId="39" borderId="4" xfId="0" applyFont="1" applyFill="1" applyBorder="1" applyAlignment="1">
      <alignment horizontal="left" vertical="top"/>
    </xf>
    <xf numFmtId="166" fontId="35" fillId="39" borderId="65" xfId="2" applyNumberFormat="1" applyFont="1" applyFill="1" applyBorder="1" applyAlignment="1">
      <alignment horizontal="center" vertical="top"/>
    </xf>
    <xf numFmtId="10" fontId="35" fillId="39" borderId="65" xfId="0" applyNumberFormat="1" applyFont="1" applyFill="1" applyBorder="1" applyAlignment="1">
      <alignment horizontal="center"/>
    </xf>
    <xf numFmtId="166" fontId="35" fillId="39" borderId="65" xfId="2" applyNumberFormat="1" applyFont="1" applyFill="1" applyBorder="1" applyAlignment="1">
      <alignment horizontal="center"/>
    </xf>
    <xf numFmtId="9" fontId="0" fillId="39" borderId="66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4" fillId="39" borderId="65" xfId="0" applyNumberFormat="1" applyFont="1" applyFill="1" applyBorder="1" applyAlignment="1">
      <alignment horizontal="center" vertical="top"/>
    </xf>
    <xf numFmtId="2" fontId="4" fillId="39" borderId="64" xfId="0" applyNumberFormat="1" applyFont="1" applyFill="1" applyBorder="1" applyAlignment="1">
      <alignment horizontal="center" vertical="top"/>
    </xf>
    <xf numFmtId="0" fontId="0" fillId="39" borderId="42" xfId="0" applyFont="1" applyFill="1" applyBorder="1"/>
    <xf numFmtId="166" fontId="0" fillId="0" borderId="0" xfId="0" applyNumberFormat="1" applyFont="1" applyFill="1" applyBorder="1" applyAlignment="1">
      <alignment horizontal="right"/>
    </xf>
    <xf numFmtId="0" fontId="5" fillId="0" borderId="40" xfId="0" applyFont="1" applyFill="1" applyBorder="1" applyAlignment="1">
      <alignment vertical="top"/>
    </xf>
    <xf numFmtId="0" fontId="0" fillId="39" borderId="69" xfId="0" applyFont="1" applyFill="1" applyBorder="1"/>
    <xf numFmtId="0" fontId="0" fillId="39" borderId="67" xfId="0" applyFont="1" applyFill="1" applyBorder="1"/>
    <xf numFmtId="0" fontId="0" fillId="0" borderId="41" xfId="0" applyFont="1" applyFill="1" applyBorder="1" applyAlignment="1">
      <alignment horizontal="center"/>
    </xf>
    <xf numFmtId="44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42" fontId="35" fillId="39" borderId="64" xfId="51" applyNumberFormat="1" applyFont="1" applyFill="1" applyBorder="1"/>
    <xf numFmtId="4" fontId="60" fillId="39" borderId="0" xfId="51" applyNumberFormat="1" applyFont="1" applyFill="1" applyBorder="1" applyAlignment="1">
      <alignment horizontal="center"/>
    </xf>
    <xf numFmtId="4" fontId="60" fillId="39" borderId="17" xfId="51" applyNumberFormat="1" applyFont="1" applyFill="1" applyBorder="1" applyAlignment="1">
      <alignment horizontal="center"/>
    </xf>
    <xf numFmtId="4" fontId="57" fillId="39" borderId="17" xfId="51" applyNumberFormat="1" applyFont="1" applyFill="1" applyBorder="1" applyAlignment="1">
      <alignment horizontal="center"/>
    </xf>
    <xf numFmtId="0" fontId="58" fillId="39" borderId="0" xfId="51" applyFont="1" applyFill="1" applyBorder="1" applyAlignment="1">
      <alignment horizontal="center"/>
    </xf>
    <xf numFmtId="44" fontId="57" fillId="39" borderId="0" xfId="51" applyNumberFormat="1" applyFont="1" applyFill="1" applyBorder="1" applyAlignment="1">
      <alignment horizontal="center"/>
    </xf>
    <xf numFmtId="44" fontId="57" fillId="39" borderId="41" xfId="51" applyNumberFormat="1" applyFont="1" applyFill="1" applyBorder="1" applyAlignment="1">
      <alignment horizontal="center"/>
    </xf>
    <xf numFmtId="0" fontId="57" fillId="39" borderId="41" xfId="51" applyFont="1" applyFill="1" applyBorder="1" applyAlignment="1">
      <alignment horizontal="center"/>
    </xf>
    <xf numFmtId="44" fontId="58" fillId="39" borderId="0" xfId="63" applyFont="1" applyFill="1" applyBorder="1" applyAlignment="1">
      <alignment horizontal="center"/>
    </xf>
    <xf numFmtId="0" fontId="58" fillId="39" borderId="62" xfId="51" applyFont="1" applyFill="1" applyBorder="1" applyAlignment="1">
      <alignment horizontal="center"/>
    </xf>
    <xf numFmtId="0" fontId="58" fillId="39" borderId="41" xfId="51" applyFont="1" applyFill="1" applyBorder="1" applyAlignment="1">
      <alignment horizontal="center"/>
    </xf>
    <xf numFmtId="44" fontId="58" fillId="39" borderId="10" xfId="63" applyFont="1" applyFill="1" applyBorder="1" applyAlignment="1">
      <alignment horizontal="center"/>
    </xf>
    <xf numFmtId="3" fontId="57" fillId="39" borderId="9" xfId="51" applyNumberFormat="1" applyFont="1" applyFill="1" applyBorder="1" applyAlignment="1">
      <alignment horizontal="center"/>
    </xf>
    <xf numFmtId="44" fontId="58" fillId="39" borderId="0" xfId="51" applyNumberFormat="1" applyFont="1" applyFill="1" applyBorder="1" applyAlignment="1">
      <alignment horizontal="center"/>
    </xf>
    <xf numFmtId="42" fontId="35" fillId="39" borderId="65" xfId="51" applyNumberFormat="1" applyFont="1" applyFill="1" applyBorder="1" applyAlignment="1">
      <alignment horizontal="center"/>
    </xf>
    <xf numFmtId="44" fontId="0" fillId="39" borderId="65" xfId="2" applyNumberFormat="1" applyFont="1" applyFill="1" applyBorder="1" applyAlignment="1">
      <alignment horizontal="center"/>
    </xf>
    <xf numFmtId="10" fontId="0" fillId="39" borderId="65" xfId="0" applyNumberFormat="1" applyFont="1" applyFill="1" applyBorder="1" applyAlignment="1">
      <alignment horizontal="center"/>
    </xf>
    <xf numFmtId="9" fontId="0" fillId="39" borderId="66" xfId="0" applyNumberFormat="1" applyFont="1" applyFill="1" applyBorder="1" applyAlignment="1">
      <alignment horizontal="center"/>
    </xf>
    <xf numFmtId="10" fontId="0" fillId="39" borderId="65" xfId="6" applyNumberFormat="1" applyFont="1" applyFill="1" applyBorder="1" applyAlignment="1">
      <alignment horizontal="center"/>
    </xf>
    <xf numFmtId="42" fontId="0" fillId="0" borderId="0" xfId="51" applyNumberFormat="1" applyFont="1"/>
    <xf numFmtId="44" fontId="57" fillId="39" borderId="0" xfId="51" applyNumberFormat="1" applyFont="1" applyFill="1" applyBorder="1" applyAlignment="1">
      <alignment horizontal="right"/>
    </xf>
    <xf numFmtId="4" fontId="60" fillId="39" borderId="65" xfId="51" applyNumberFormat="1" applyFont="1" applyFill="1" applyBorder="1" applyAlignment="1">
      <alignment horizontal="center"/>
    </xf>
    <xf numFmtId="40" fontId="0" fillId="0" borderId="0" xfId="0" applyNumberFormat="1"/>
    <xf numFmtId="44" fontId="2" fillId="7" borderId="3" xfId="0" applyNumberFormat="1" applyFont="1" applyFill="1" applyBorder="1"/>
    <xf numFmtId="42" fontId="3" fillId="7" borderId="3" xfId="0" applyNumberFormat="1" applyFont="1" applyFill="1" applyBorder="1" applyAlignment="1">
      <alignment vertical="top"/>
    </xf>
    <xf numFmtId="166" fontId="45" fillId="7" borderId="3" xfId="0" applyNumberFormat="1" applyFont="1" applyFill="1" applyBorder="1"/>
    <xf numFmtId="0" fontId="66" fillId="0" borderId="0" xfId="0" applyFont="1" applyFill="1" applyAlignment="1">
      <alignment vertical="center"/>
    </xf>
    <xf numFmtId="0" fontId="48" fillId="43" borderId="0" xfId="0" applyFont="1" applyFill="1"/>
    <xf numFmtId="0" fontId="48" fillId="0" borderId="0" xfId="0" applyFont="1"/>
    <xf numFmtId="0" fontId="66" fillId="0" borderId="0" xfId="0" applyFont="1" applyFill="1" applyAlignment="1">
      <alignment horizontal="center" vertical="center"/>
    </xf>
    <xf numFmtId="0" fontId="48" fillId="0" borderId="0" xfId="0" pivotButton="1" applyFont="1"/>
    <xf numFmtId="0" fontId="48" fillId="0" borderId="0" xfId="0" applyFont="1" applyAlignment="1">
      <alignment horizontal="left"/>
    </xf>
    <xf numFmtId="2" fontId="48" fillId="0" borderId="0" xfId="0" applyNumberFormat="1" applyFont="1"/>
    <xf numFmtId="44" fontId="48" fillId="0" borderId="0" xfId="0" applyNumberFormat="1" applyFont="1"/>
    <xf numFmtId="0" fontId="48" fillId="0" borderId="0" xfId="0" applyFont="1" applyFill="1" applyAlignment="1">
      <alignment horizontal="left"/>
    </xf>
    <xf numFmtId="0" fontId="67" fillId="0" borderId="30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7" fillId="43" borderId="0" xfId="0" applyFont="1" applyFill="1" applyBorder="1" applyAlignment="1">
      <alignment horizontal="center"/>
    </xf>
    <xf numFmtId="44" fontId="48" fillId="0" borderId="30" xfId="2" applyFont="1" applyBorder="1" applyAlignment="1">
      <alignment horizontal="center"/>
    </xf>
    <xf numFmtId="44" fontId="48" fillId="0" borderId="30" xfId="0" applyNumberFormat="1" applyFont="1" applyBorder="1" applyAlignment="1">
      <alignment horizontal="center"/>
    </xf>
    <xf numFmtId="9" fontId="48" fillId="0" borderId="30" xfId="6" applyFont="1" applyBorder="1" applyAlignment="1">
      <alignment horizontal="center"/>
    </xf>
    <xf numFmtId="9" fontId="48" fillId="0" borderId="0" xfId="6" applyFont="1" applyBorder="1" applyAlignment="1">
      <alignment horizontal="center"/>
    </xf>
    <xf numFmtId="9" fontId="48" fillId="43" borderId="0" xfId="6" applyFont="1" applyFill="1" applyBorder="1" applyAlignment="1">
      <alignment horizontal="center"/>
    </xf>
    <xf numFmtId="44" fontId="48" fillId="0" borderId="0" xfId="0" applyNumberFormat="1" applyFont="1" applyFill="1"/>
    <xf numFmtId="44" fontId="48" fillId="0" borderId="30" xfId="2" applyFont="1" applyFill="1" applyBorder="1" applyAlignment="1">
      <alignment horizontal="center"/>
    </xf>
    <xf numFmtId="44" fontId="48" fillId="0" borderId="30" xfId="0" applyNumberFormat="1" applyFont="1" applyFill="1" applyBorder="1" applyAlignment="1">
      <alignment horizontal="center"/>
    </xf>
    <xf numFmtId="9" fontId="48" fillId="0" borderId="30" xfId="6" applyFont="1" applyFill="1" applyBorder="1" applyAlignment="1">
      <alignment horizontal="center"/>
    </xf>
    <xf numFmtId="44" fontId="48" fillId="0" borderId="0" xfId="2" applyFont="1" applyAlignment="1">
      <alignment horizontal="center"/>
    </xf>
    <xf numFmtId="44" fontId="48" fillId="0" borderId="0" xfId="0" applyNumberFormat="1" applyFont="1" applyAlignment="1">
      <alignment horizontal="center"/>
    </xf>
    <xf numFmtId="9" fontId="68" fillId="0" borderId="0" xfId="6" applyFont="1" applyAlignment="1">
      <alignment horizontal="center"/>
    </xf>
    <xf numFmtId="9" fontId="68" fillId="43" borderId="0" xfId="6" applyFont="1" applyFill="1" applyAlignment="1">
      <alignment horizontal="center"/>
    </xf>
    <xf numFmtId="167" fontId="48" fillId="0" borderId="0" xfId="0" applyNumberFormat="1" applyFont="1"/>
    <xf numFmtId="44" fontId="48" fillId="0" borderId="56" xfId="0" applyNumberFormat="1" applyFont="1" applyBorder="1" applyAlignment="1">
      <alignment horizontal="center"/>
    </xf>
    <xf numFmtId="44" fontId="48" fillId="0" borderId="56" xfId="0" applyNumberFormat="1" applyFont="1" applyBorder="1"/>
    <xf numFmtId="0" fontId="48" fillId="0" borderId="10" xfId="0" applyFont="1" applyBorder="1" applyAlignment="1">
      <alignment horizontal="left"/>
    </xf>
    <xf numFmtId="44" fontId="69" fillId="0" borderId="56" xfId="2" applyFont="1" applyBorder="1" applyAlignment="1">
      <alignment horizontal="center"/>
    </xf>
    <xf numFmtId="8" fontId="49" fillId="39" borderId="65" xfId="0" applyNumberFormat="1" applyFont="1" applyFill="1" applyBorder="1"/>
    <xf numFmtId="0" fontId="48" fillId="0" borderId="0" xfId="0" applyFont="1" applyAlignment="1">
      <alignment horizontal="left" indent="1"/>
    </xf>
    <xf numFmtId="44" fontId="48" fillId="49" borderId="30" xfId="0" applyNumberFormat="1" applyFont="1" applyFill="1" applyBorder="1" applyAlignment="1">
      <alignment horizontal="center"/>
    </xf>
    <xf numFmtId="166" fontId="48" fillId="49" borderId="0" xfId="0" applyNumberFormat="1" applyFont="1" applyFill="1"/>
    <xf numFmtId="44" fontId="69" fillId="49" borderId="56" xfId="0" applyNumberFormat="1" applyFont="1" applyFill="1" applyBorder="1" applyAlignment="1">
      <alignment horizontal="center"/>
    </xf>
    <xf numFmtId="166" fontId="48" fillId="49" borderId="10" xfId="0" applyNumberFormat="1" applyFont="1" applyFill="1" applyBorder="1"/>
    <xf numFmtId="0" fontId="48" fillId="0" borderId="70" xfId="0" applyFont="1" applyBorder="1"/>
    <xf numFmtId="166" fontId="69" fillId="7" borderId="71" xfId="0" applyNumberFormat="1" applyFont="1" applyFill="1" applyBorder="1"/>
    <xf numFmtId="44" fontId="3" fillId="7" borderId="3" xfId="63" applyFont="1" applyFill="1" applyBorder="1" applyAlignment="1"/>
    <xf numFmtId="0" fontId="3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0" xfId="0" applyFont="1" applyBorder="1"/>
    <xf numFmtId="44" fontId="6" fillId="0" borderId="5" xfId="63" applyFont="1" applyBorder="1"/>
    <xf numFmtId="168" fontId="4" fillId="0" borderId="29" xfId="0" applyNumberFormat="1" applyFont="1" applyFill="1" applyBorder="1" applyAlignment="1"/>
    <xf numFmtId="9" fontId="4" fillId="0" borderId="10" xfId="0" applyNumberFormat="1" applyFont="1" applyFill="1" applyBorder="1" applyAlignment="1">
      <alignment horizontal="center"/>
    </xf>
    <xf numFmtId="44" fontId="4" fillId="0" borderId="10" xfId="63" applyFont="1" applyFill="1" applyBorder="1" applyAlignment="1"/>
    <xf numFmtId="0" fontId="0" fillId="0" borderId="0" xfId="0" applyFont="1" applyBorder="1"/>
    <xf numFmtId="0" fontId="0" fillId="0" borderId="72" xfId="0" applyFont="1" applyFill="1" applyBorder="1"/>
    <xf numFmtId="0" fontId="0" fillId="0" borderId="17" xfId="0" applyFont="1" applyFill="1" applyBorder="1"/>
    <xf numFmtId="0" fontId="2" fillId="0" borderId="34" xfId="0" applyFont="1" applyFill="1" applyBorder="1"/>
    <xf numFmtId="10" fontId="1" fillId="39" borderId="4" xfId="6" applyNumberFormat="1" applyFont="1" applyFill="1" applyBorder="1"/>
    <xf numFmtId="166" fontId="1" fillId="0" borderId="5" xfId="2" applyNumberFormat="1" applyFont="1" applyBorder="1"/>
    <xf numFmtId="166" fontId="2" fillId="0" borderId="6" xfId="0" applyNumberFormat="1" applyFont="1" applyFill="1" applyBorder="1"/>
    <xf numFmtId="0" fontId="30" fillId="0" borderId="10" xfId="0" applyFont="1" applyBorder="1"/>
    <xf numFmtId="10" fontId="0" fillId="0" borderId="17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10" fontId="1" fillId="0" borderId="4" xfId="6" applyNumberFormat="1" applyFont="1" applyFill="1" applyBorder="1"/>
    <xf numFmtId="0" fontId="0" fillId="39" borderId="68" xfId="0" applyFill="1" applyBorder="1"/>
    <xf numFmtId="0" fontId="0" fillId="0" borderId="72" xfId="0" applyFont="1" applyFill="1" applyBorder="1" applyAlignment="1">
      <alignment horizontal="center"/>
    </xf>
    <xf numFmtId="166" fontId="0" fillId="0" borderId="73" xfId="0" applyNumberFormat="1" applyFont="1" applyFill="1" applyBorder="1"/>
    <xf numFmtId="0" fontId="57" fillId="39" borderId="28" xfId="51" applyFont="1" applyFill="1" applyBorder="1" applyAlignment="1">
      <alignment horizontal="center"/>
    </xf>
    <xf numFmtId="164" fontId="0" fillId="0" borderId="56" xfId="0" applyNumberFormat="1" applyBorder="1"/>
    <xf numFmtId="44" fontId="48" fillId="0" borderId="56" xfId="2" applyFont="1" applyBorder="1" applyAlignment="1">
      <alignment horizontal="center"/>
    </xf>
    <xf numFmtId="0" fontId="2" fillId="0" borderId="48" xfId="0" applyFont="1" applyBorder="1"/>
    <xf numFmtId="0" fontId="0" fillId="0" borderId="5" xfId="0" applyFont="1" applyBorder="1" applyAlignment="1">
      <alignment horizontal="center"/>
    </xf>
    <xf numFmtId="44" fontId="57" fillId="7" borderId="3" xfId="63" applyFont="1" applyFill="1" applyBorder="1" applyAlignment="1">
      <alignment horizontal="right"/>
    </xf>
    <xf numFmtId="0" fontId="9" fillId="2" borderId="9" xfId="62" applyFont="1" applyFill="1" applyBorder="1" applyAlignment="1"/>
    <xf numFmtId="0" fontId="10" fillId="2" borderId="0" xfId="62" applyFont="1" applyFill="1" applyBorder="1" applyAlignment="1"/>
    <xf numFmtId="0" fontId="10" fillId="2" borderId="5" xfId="62" applyFont="1" applyFill="1" applyBorder="1" applyAlignment="1"/>
    <xf numFmtId="0" fontId="11" fillId="2" borderId="10" xfId="62" applyFont="1" applyFill="1" applyBorder="1" applyAlignment="1"/>
    <xf numFmtId="0" fontId="11" fillId="2" borderId="11" xfId="62" applyFont="1" applyFill="1" applyBorder="1" applyAlignment="1"/>
    <xf numFmtId="0" fontId="9" fillId="2" borderId="28" xfId="62" applyFont="1" applyFill="1" applyBorder="1" applyAlignment="1"/>
    <xf numFmtId="0" fontId="10" fillId="2" borderId="4" xfId="62" applyFont="1" applyFill="1" applyBorder="1" applyAlignment="1"/>
    <xf numFmtId="0" fontId="11" fillId="2" borderId="29" xfId="62" applyFont="1" applyFill="1" applyBorder="1" applyAlignment="1"/>
    <xf numFmtId="0" fontId="0" fillId="39" borderId="5" xfId="0" applyFont="1" applyFill="1" applyBorder="1" applyAlignment="1">
      <alignment wrapText="1"/>
    </xf>
    <xf numFmtId="6" fontId="70" fillId="0" borderId="0" xfId="0" applyNumberFormat="1" applyFont="1" applyAlignment="1">
      <alignment vertical="center"/>
    </xf>
    <xf numFmtId="0" fontId="42" fillId="0" borderId="0" xfId="0" applyFont="1" applyBorder="1" applyAlignment="1">
      <alignment vertical="center" wrapText="1"/>
    </xf>
    <xf numFmtId="49" fontId="42" fillId="0" borderId="0" xfId="0" applyNumberFormat="1" applyFont="1" applyBorder="1" applyAlignment="1">
      <alignment vertical="center" wrapText="1"/>
    </xf>
    <xf numFmtId="0" fontId="71" fillId="0" borderId="0" xfId="0" applyFont="1"/>
    <xf numFmtId="0" fontId="55" fillId="39" borderId="40" xfId="0" applyFont="1" applyFill="1" applyBorder="1" applyAlignment="1">
      <alignment horizontal="center" vertical="top" wrapText="1" readingOrder="1"/>
    </xf>
    <xf numFmtId="0" fontId="55" fillId="39" borderId="54" xfId="0" applyFont="1" applyFill="1" applyBorder="1" applyAlignment="1">
      <alignment horizontal="center" vertical="top" wrapText="1" readingOrder="1"/>
    </xf>
    <xf numFmtId="0" fontId="38" fillId="0" borderId="52" xfId="0" applyFont="1" applyFill="1" applyBorder="1" applyAlignment="1">
      <alignment horizontal="left" vertical="top" wrapText="1"/>
    </xf>
    <xf numFmtId="0" fontId="38" fillId="0" borderId="38" xfId="0" applyFont="1" applyFill="1" applyBorder="1" applyAlignment="1">
      <alignment horizontal="left" vertical="top" wrapText="1"/>
    </xf>
    <xf numFmtId="0" fontId="38" fillId="0" borderId="57" xfId="0" applyFont="1" applyFill="1" applyBorder="1" applyAlignment="1">
      <alignment horizontal="left" vertical="top" wrapText="1"/>
    </xf>
    <xf numFmtId="0" fontId="38" fillId="0" borderId="14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horizontal="left" vertical="top" wrapText="1"/>
    </xf>
    <xf numFmtId="0" fontId="38" fillId="0" borderId="15" xfId="0" applyFont="1" applyFill="1" applyBorder="1" applyAlignment="1">
      <alignment horizontal="left" vertical="top" wrapText="1"/>
    </xf>
    <xf numFmtId="0" fontId="38" fillId="0" borderId="16" xfId="0" applyFont="1" applyFill="1" applyBorder="1" applyAlignment="1">
      <alignment horizontal="left" vertical="top" wrapText="1"/>
    </xf>
    <xf numFmtId="0" fontId="38" fillId="0" borderId="17" xfId="0" applyFont="1" applyFill="1" applyBorder="1" applyAlignment="1">
      <alignment horizontal="left" vertical="top" wrapText="1"/>
    </xf>
    <xf numFmtId="0" fontId="38" fillId="0" borderId="18" xfId="0" applyFont="1" applyFill="1" applyBorder="1" applyAlignment="1">
      <alignment horizontal="left" vertical="top" wrapText="1"/>
    </xf>
    <xf numFmtId="0" fontId="53" fillId="48" borderId="2" xfId="0" applyFont="1" applyFill="1" applyBorder="1" applyAlignment="1">
      <alignment horizontal="center" vertical="center"/>
    </xf>
    <xf numFmtId="0" fontId="53" fillId="48" borderId="7" xfId="0" applyFont="1" applyFill="1" applyBorder="1" applyAlignment="1">
      <alignment horizontal="center" vertical="center"/>
    </xf>
    <xf numFmtId="0" fontId="7" fillId="43" borderId="1" xfId="0" applyFont="1" applyFill="1" applyBorder="1" applyAlignment="1">
      <alignment horizontal="center"/>
    </xf>
    <xf numFmtId="0" fontId="7" fillId="43" borderId="2" xfId="0" applyFont="1" applyFill="1" applyBorder="1" applyAlignment="1">
      <alignment horizontal="center"/>
    </xf>
    <xf numFmtId="0" fontId="7" fillId="43" borderId="7" xfId="0" applyFont="1" applyFill="1" applyBorder="1" applyAlignment="1">
      <alignment horizontal="center"/>
    </xf>
    <xf numFmtId="0" fontId="46" fillId="0" borderId="31" xfId="0" applyFont="1" applyFill="1" applyBorder="1" applyAlignment="1">
      <alignment horizontal="center"/>
    </xf>
    <xf numFmtId="0" fontId="52" fillId="0" borderId="74" xfId="0" applyFont="1" applyFill="1" applyBorder="1" applyAlignment="1">
      <alignment horizontal="center"/>
    </xf>
    <xf numFmtId="0" fontId="46" fillId="39" borderId="40" xfId="0" applyFont="1" applyFill="1" applyBorder="1" applyAlignment="1">
      <alignment horizontal="center"/>
    </xf>
    <xf numFmtId="0" fontId="52" fillId="39" borderId="54" xfId="0" applyFont="1" applyFill="1" applyBorder="1" applyAlignment="1">
      <alignment horizontal="center"/>
    </xf>
    <xf numFmtId="0" fontId="53" fillId="48" borderId="1" xfId="0" applyFont="1" applyFill="1" applyBorder="1" applyAlignment="1">
      <alignment horizontal="center" vertical="center"/>
    </xf>
    <xf numFmtId="0" fontId="57" fillId="47" borderId="1" xfId="51" applyFont="1" applyFill="1" applyBorder="1" applyAlignment="1">
      <alignment horizontal="center"/>
    </xf>
    <xf numFmtId="0" fontId="57" fillId="47" borderId="2" xfId="51" applyFont="1" applyFill="1" applyBorder="1" applyAlignment="1">
      <alignment horizontal="center"/>
    </xf>
    <xf numFmtId="0" fontId="57" fillId="47" borderId="7" xfId="51" applyFont="1" applyFill="1" applyBorder="1" applyAlignment="1">
      <alignment horizontal="center"/>
    </xf>
    <xf numFmtId="0" fontId="38" fillId="48" borderId="1" xfId="0" applyFont="1" applyFill="1" applyBorder="1" applyAlignment="1">
      <alignment horizontal="center" vertical="center"/>
    </xf>
    <xf numFmtId="0" fontId="38" fillId="48" borderId="2" xfId="0" applyFont="1" applyFill="1" applyBorder="1" applyAlignment="1">
      <alignment horizontal="center" vertical="center"/>
    </xf>
    <xf numFmtId="0" fontId="38" fillId="48" borderId="7" xfId="0" applyFont="1" applyFill="1" applyBorder="1" applyAlignment="1">
      <alignment horizontal="center" vertical="center"/>
    </xf>
    <xf numFmtId="0" fontId="38" fillId="39" borderId="52" xfId="0" applyFont="1" applyFill="1" applyBorder="1" applyAlignment="1">
      <alignment horizontal="left" vertical="top" wrapText="1"/>
    </xf>
    <xf numFmtId="0" fontId="38" fillId="39" borderId="38" xfId="0" applyFont="1" applyFill="1" applyBorder="1" applyAlignment="1">
      <alignment horizontal="left" vertical="top" wrapText="1"/>
    </xf>
    <xf numFmtId="0" fontId="38" fillId="39" borderId="57" xfId="0" applyFont="1" applyFill="1" applyBorder="1" applyAlignment="1">
      <alignment horizontal="left" vertical="top" wrapText="1"/>
    </xf>
    <xf numFmtId="0" fontId="38" fillId="39" borderId="16" xfId="0" applyFont="1" applyFill="1" applyBorder="1" applyAlignment="1">
      <alignment horizontal="left" vertical="top" wrapText="1"/>
    </xf>
    <xf numFmtId="0" fontId="38" fillId="39" borderId="17" xfId="0" applyFont="1" applyFill="1" applyBorder="1" applyAlignment="1">
      <alignment horizontal="left" vertical="top" wrapText="1"/>
    </xf>
    <xf numFmtId="0" fontId="38" fillId="39" borderId="18" xfId="0" applyFont="1" applyFill="1" applyBorder="1" applyAlignment="1">
      <alignment horizontal="left" vertical="top" wrapText="1"/>
    </xf>
    <xf numFmtId="0" fontId="56" fillId="0" borderId="31" xfId="0" applyFont="1" applyFill="1" applyBorder="1" applyAlignment="1">
      <alignment horizontal="center"/>
    </xf>
    <xf numFmtId="0" fontId="56" fillId="0" borderId="74" xfId="0" applyFont="1" applyFill="1" applyBorder="1" applyAlignment="1">
      <alignment horizontal="center"/>
    </xf>
    <xf numFmtId="0" fontId="56" fillId="39" borderId="40" xfId="0" applyFont="1" applyFill="1" applyBorder="1" applyAlignment="1">
      <alignment horizontal="center" vertical="top" wrapText="1" readingOrder="1"/>
    </xf>
    <xf numFmtId="0" fontId="56" fillId="39" borderId="54" xfId="0" applyFont="1" applyFill="1" applyBorder="1" applyAlignment="1">
      <alignment horizontal="center" vertical="top" wrapText="1" readingOrder="1"/>
    </xf>
    <xf numFmtId="0" fontId="56" fillId="39" borderId="40" xfId="0" applyFont="1" applyFill="1" applyBorder="1" applyAlignment="1">
      <alignment horizontal="center"/>
    </xf>
    <xf numFmtId="0" fontId="56" fillId="39" borderId="54" xfId="0" applyFont="1" applyFill="1" applyBorder="1" applyAlignment="1">
      <alignment horizontal="center"/>
    </xf>
    <xf numFmtId="0" fontId="5" fillId="45" borderId="50" xfId="0" applyFont="1" applyFill="1" applyBorder="1" applyAlignment="1">
      <alignment horizontal="center" vertical="top"/>
    </xf>
    <xf numFmtId="0" fontId="5" fillId="45" borderId="10" xfId="0" applyFont="1" applyFill="1" applyBorder="1" applyAlignment="1">
      <alignment horizontal="center" vertical="top"/>
    </xf>
    <xf numFmtId="0" fontId="5" fillId="45" borderId="51" xfId="0" applyFont="1" applyFill="1" applyBorder="1" applyAlignment="1">
      <alignment horizontal="center" vertical="top"/>
    </xf>
    <xf numFmtId="0" fontId="5" fillId="45" borderId="50" xfId="0" applyFont="1" applyFill="1" applyBorder="1" applyAlignment="1">
      <alignment horizontal="center"/>
    </xf>
    <xf numFmtId="0" fontId="5" fillId="45" borderId="10" xfId="0" applyFont="1" applyFill="1" applyBorder="1" applyAlignment="1">
      <alignment horizontal="center"/>
    </xf>
    <xf numFmtId="0" fontId="5" fillId="45" borderId="51" xfId="0" applyFont="1" applyFill="1" applyBorder="1" applyAlignment="1">
      <alignment horizontal="center"/>
    </xf>
    <xf numFmtId="0" fontId="39" fillId="41" borderId="31" xfId="0" applyFont="1" applyFill="1" applyBorder="1" applyAlignment="1">
      <alignment horizontal="center"/>
    </xf>
    <xf numFmtId="0" fontId="39" fillId="41" borderId="33" xfId="0" applyFont="1" applyFill="1" applyBorder="1" applyAlignment="1">
      <alignment horizontal="center"/>
    </xf>
    <xf numFmtId="0" fontId="37" fillId="41" borderId="31" xfId="0" applyFont="1" applyFill="1" applyBorder="1" applyAlignment="1">
      <alignment horizontal="center" vertical="top"/>
    </xf>
    <xf numFmtId="0" fontId="37" fillId="41" borderId="32" xfId="0" applyFont="1" applyFill="1" applyBorder="1" applyAlignment="1">
      <alignment horizontal="center" vertical="top"/>
    </xf>
    <xf numFmtId="0" fontId="37" fillId="41" borderId="33" xfId="0" applyFont="1" applyFill="1" applyBorder="1" applyAlignment="1">
      <alignment horizontal="center" vertical="top"/>
    </xf>
    <xf numFmtId="0" fontId="66" fillId="42" borderId="0" xfId="0" applyFont="1" applyFill="1" applyAlignment="1">
      <alignment horizontal="center" vertical="center"/>
    </xf>
  </cellXfs>
  <cellStyles count="68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55"/>
    <cellStyle name="Comma 4" xfId="66"/>
    <cellStyle name="Currency" xfId="2" builtinId="4"/>
    <cellStyle name="Currency [0] 2" xfId="60"/>
    <cellStyle name="Currency 3" xfId="64"/>
    <cellStyle name="Currency 4" xfId="63"/>
    <cellStyle name="Currency 5 2" xfId="67"/>
    <cellStyle name="Currency 6" xfId="59"/>
    <cellStyle name="Currency 8" xfId="57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/>
    <cellStyle name="Normal 2 2" xfId="49"/>
    <cellStyle name="Normal 2 2 2" xfId="62"/>
    <cellStyle name="Normal 2 3" xfId="48"/>
    <cellStyle name="Normal 2 4" xfId="54"/>
    <cellStyle name="Normal 2 5" xfId="61"/>
    <cellStyle name="Normal 3" xfId="51"/>
    <cellStyle name="Normal 4" xfId="4"/>
    <cellStyle name="Normal 5" xfId="52"/>
    <cellStyle name="Normal 6" xfId="53"/>
    <cellStyle name="Normal 8" xfId="56"/>
    <cellStyle name="Note" xfId="20" builtinId="10" customBuiltin="1"/>
    <cellStyle name="Note 2" xfId="50"/>
    <cellStyle name="Output" xfId="15" builtinId="21" customBuiltin="1"/>
    <cellStyle name="Percent" xfId="6" builtinId="5"/>
    <cellStyle name="Percent 2" xfId="5"/>
    <cellStyle name="Percent 2 2" xfId="58"/>
    <cellStyle name="Percent 5" xfId="65"/>
    <cellStyle name="Title 2" xfId="47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styles" Target="styles.xml"/>
  <Relationship Id="rId11" Type="http://schemas.openxmlformats.org/officeDocument/2006/relationships/sharedStrings" Target="sharedStrings.xml"/>
  <Relationship Id="rId12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theme" Target="theme/theme1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  <Relationship Id="rId2" Type="http://schemas.openxmlformats.org/officeDocument/2006/relationships/vmlDrawing" Target="../drawings/vmlDrawing1.vml"/>
  <Relationship Id="rId3" Type="http://schemas.openxmlformats.org/officeDocument/2006/relationships/comments" Target="../comments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37"/>
  <sheetViews>
    <sheetView tabSelected="1" zoomScale="81" zoomScaleNormal="81" workbookViewId="0">
      <selection activeCell="G38" sqref="G38"/>
    </sheetView>
  </sheetViews>
  <sheetFormatPr defaultRowHeight="15"/>
  <cols>
    <col min="1" max="1" width="4.5703125" customWidth="1"/>
    <col min="2" max="2" width="28.140625" style="118" customWidth="1"/>
    <col min="3" max="3" width="18.140625" style="118" customWidth="1"/>
    <col min="4" max="4" width="18" style="118" customWidth="1"/>
    <col min="5" max="5" width="16.5703125" style="118" customWidth="1"/>
    <col min="6" max="6" width="10.5703125" style="118" customWidth="1"/>
    <col min="7" max="7" width="35.140625" customWidth="1"/>
    <col min="8" max="8" width="12.5703125" customWidth="1"/>
    <col min="9" max="9" width="65.5703125" customWidth="1"/>
  </cols>
  <sheetData>
    <row r="1" spans="1:9" ht="15.75" thickBot="1">
      <c r="B1" s="433" t="s">
        <v>292</v>
      </c>
      <c r="C1" s="434"/>
      <c r="D1" s="434"/>
      <c r="E1" s="435"/>
      <c r="F1" s="247"/>
      <c r="G1" s="431" t="s">
        <v>313</v>
      </c>
      <c r="H1" s="431"/>
      <c r="I1" s="432"/>
    </row>
    <row r="2" spans="1:9" ht="15.75" thickBot="1">
      <c r="B2" s="379" t="s">
        <v>291</v>
      </c>
      <c r="C2" s="161">
        <v>80</v>
      </c>
      <c r="D2" s="159" t="s">
        <v>258</v>
      </c>
      <c r="E2" s="380">
        <f>C2*365</f>
        <v>29200</v>
      </c>
      <c r="G2" s="436" t="s">
        <v>314</v>
      </c>
      <c r="H2" s="437"/>
      <c r="I2" s="174" t="s">
        <v>270</v>
      </c>
    </row>
    <row r="3" spans="1:9" s="1" customFormat="1">
      <c r="B3" s="378" t="s">
        <v>312</v>
      </c>
      <c r="C3" s="119" t="s">
        <v>114</v>
      </c>
      <c r="D3" s="120" t="s">
        <v>115</v>
      </c>
      <c r="E3" s="121" t="s">
        <v>116</v>
      </c>
      <c r="F3" s="118"/>
      <c r="G3" s="179" t="s">
        <v>218</v>
      </c>
      <c r="H3" s="181">
        <f>Salary!G4</f>
        <v>69729.080730973801</v>
      </c>
      <c r="I3" s="175" t="s">
        <v>275</v>
      </c>
    </row>
    <row r="4" spans="1:9" s="1" customFormat="1">
      <c r="B4" s="98" t="s">
        <v>198</v>
      </c>
      <c r="C4" s="99"/>
      <c r="D4" s="285"/>
      <c r="E4" s="109"/>
      <c r="F4" s="118"/>
      <c r="G4" s="179" t="s">
        <v>219</v>
      </c>
      <c r="H4" s="181">
        <f>Salary!G5</f>
        <v>95083.783783783787</v>
      </c>
      <c r="I4" s="175" t="s">
        <v>275</v>
      </c>
    </row>
    <row r="5" spans="1:9" s="1" customFormat="1">
      <c r="B5" s="101" t="s">
        <v>218</v>
      </c>
      <c r="C5" s="59">
        <f>H3</f>
        <v>69729.080730973801</v>
      </c>
      <c r="D5" s="286">
        <f>H13</f>
        <v>1</v>
      </c>
      <c r="E5" s="102">
        <f>D5*C5</f>
        <v>69729.080730973801</v>
      </c>
      <c r="F5" s="118"/>
      <c r="G5" s="179" t="s">
        <v>221</v>
      </c>
      <c r="H5" s="181">
        <f>Salary!G7</f>
        <v>197987</v>
      </c>
      <c r="I5" s="175" t="s">
        <v>275</v>
      </c>
    </row>
    <row r="6" spans="1:9" s="1" customFormat="1">
      <c r="B6" s="101" t="s">
        <v>219</v>
      </c>
      <c r="C6" s="59">
        <f>H4</f>
        <v>95083.783783783787</v>
      </c>
      <c r="D6" s="286">
        <f>H14</f>
        <v>0.05</v>
      </c>
      <c r="E6" s="102">
        <f>D6*C6</f>
        <v>4754.1891891891892</v>
      </c>
      <c r="F6" s="118"/>
      <c r="G6" s="179" t="s">
        <v>222</v>
      </c>
      <c r="H6" s="181">
        <f>Salary!G8</f>
        <v>66083.582089552248</v>
      </c>
      <c r="I6" s="175" t="s">
        <v>275</v>
      </c>
    </row>
    <row r="7" spans="1:9" s="1" customFormat="1" ht="30">
      <c r="B7" s="113" t="s">
        <v>220</v>
      </c>
      <c r="C7" s="59"/>
      <c r="D7" s="286"/>
      <c r="E7" s="102"/>
      <c r="F7" s="118"/>
      <c r="G7" s="179" t="s">
        <v>224</v>
      </c>
      <c r="H7" s="181">
        <f>Salary!J13</f>
        <v>53524.966869065385</v>
      </c>
      <c r="I7" s="415" t="s">
        <v>299</v>
      </c>
    </row>
    <row r="8" spans="1:9" s="1" customFormat="1">
      <c r="B8" s="101" t="s">
        <v>221</v>
      </c>
      <c r="C8" s="59">
        <f>H5</f>
        <v>197987</v>
      </c>
      <c r="D8" s="286">
        <f>H15</f>
        <v>0.64</v>
      </c>
      <c r="E8" s="102">
        <f>D8*C8</f>
        <v>126711.68000000001</v>
      </c>
      <c r="F8" s="118"/>
      <c r="G8" s="179" t="s">
        <v>230</v>
      </c>
      <c r="H8" s="181">
        <f>Salary!G14</f>
        <v>36988.113274336283</v>
      </c>
      <c r="I8" s="175" t="s">
        <v>275</v>
      </c>
    </row>
    <row r="9" spans="1:9" s="1" customFormat="1">
      <c r="B9" s="101" t="s">
        <v>222</v>
      </c>
      <c r="C9" s="59">
        <f>H6</f>
        <v>66083.582089552248</v>
      </c>
      <c r="D9" s="286">
        <f t="shared" ref="D9:D10" si="0">H16</f>
        <v>3</v>
      </c>
      <c r="E9" s="102">
        <f>D9*C9</f>
        <v>198250.74626865675</v>
      </c>
      <c r="F9" s="118"/>
      <c r="G9" s="179" t="s">
        <v>231</v>
      </c>
      <c r="H9" s="181">
        <f>Salary!G15</f>
        <v>36988.113274336283</v>
      </c>
      <c r="I9" s="175" t="s">
        <v>275</v>
      </c>
    </row>
    <row r="10" spans="1:9" s="1" customFormat="1">
      <c r="B10" s="101" t="s">
        <v>224</v>
      </c>
      <c r="C10" s="59">
        <f>H7</f>
        <v>53524.966869065385</v>
      </c>
      <c r="D10" s="286">
        <f t="shared" si="0"/>
        <v>4</v>
      </c>
      <c r="E10" s="172">
        <f>D10*C10</f>
        <v>214099.86747626154</v>
      </c>
      <c r="F10" s="118"/>
      <c r="G10" s="179" t="s">
        <v>232</v>
      </c>
      <c r="H10" s="181">
        <f>Salary!G16</f>
        <v>36988.113274336283</v>
      </c>
      <c r="I10" s="175" t="s">
        <v>275</v>
      </c>
    </row>
    <row r="11" spans="1:9" s="1" customFormat="1">
      <c r="B11" s="113" t="s">
        <v>229</v>
      </c>
      <c r="C11" s="59"/>
      <c r="D11" s="286"/>
      <c r="E11" s="102"/>
      <c r="F11" s="118"/>
      <c r="G11" s="289" t="s">
        <v>233</v>
      </c>
      <c r="H11" s="290">
        <f>Salary!G17</f>
        <v>31921.748837209299</v>
      </c>
      <c r="I11" s="291" t="s">
        <v>275</v>
      </c>
    </row>
    <row r="12" spans="1:9" s="1" customFormat="1">
      <c r="B12" s="101" t="s">
        <v>230</v>
      </c>
      <c r="C12" s="59">
        <f>H8</f>
        <v>36988.113274336283</v>
      </c>
      <c r="D12" s="286">
        <f>H18</f>
        <v>1</v>
      </c>
      <c r="E12" s="102">
        <f>D12*C12</f>
        <v>36988.113274336283</v>
      </c>
      <c r="F12" s="118"/>
      <c r="G12" s="420" t="s">
        <v>315</v>
      </c>
      <c r="H12" s="421"/>
      <c r="I12" s="398"/>
    </row>
    <row r="13" spans="1:9" s="1" customFormat="1">
      <c r="B13" s="101" t="s">
        <v>231</v>
      </c>
      <c r="C13" s="59">
        <f>H9</f>
        <v>36988.113274336283</v>
      </c>
      <c r="D13" s="286">
        <f t="shared" ref="D13:D15" si="1">H19</f>
        <v>1</v>
      </c>
      <c r="E13" s="102">
        <f>D13*C13</f>
        <v>36988.113274336283</v>
      </c>
      <c r="F13" s="118"/>
      <c r="G13" s="180" t="str">
        <f>G3</f>
        <v>Team Leader (LPHA)</v>
      </c>
      <c r="H13" s="294">
        <v>1</v>
      </c>
      <c r="I13" s="175" t="s">
        <v>298</v>
      </c>
    </row>
    <row r="14" spans="1:9" s="1" customFormat="1">
      <c r="B14" s="101" t="s">
        <v>232</v>
      </c>
      <c r="C14" s="59">
        <f>H10</f>
        <v>36988.113274336283</v>
      </c>
      <c r="D14" s="286">
        <f t="shared" si="1"/>
        <v>1.5</v>
      </c>
      <c r="E14" s="102">
        <f>D14*C14</f>
        <v>55482.169911504425</v>
      </c>
      <c r="F14" s="118"/>
      <c r="G14" s="180" t="str">
        <f t="shared" ref="G14:G21" si="2">G4</f>
        <v>Program Functional Manager</v>
      </c>
      <c r="H14" s="294">
        <v>0.05</v>
      </c>
      <c r="I14" s="175" t="s">
        <v>298</v>
      </c>
    </row>
    <row r="15" spans="1:9" s="1" customFormat="1">
      <c r="B15" s="101" t="s">
        <v>233</v>
      </c>
      <c r="C15" s="59">
        <f>H11</f>
        <v>31921.748837209299</v>
      </c>
      <c r="D15" s="286">
        <f t="shared" si="1"/>
        <v>1</v>
      </c>
      <c r="E15" s="102">
        <f>D15*C15</f>
        <v>31921.748837209299</v>
      </c>
      <c r="F15" s="118"/>
      <c r="G15" s="180" t="str">
        <f t="shared" si="2"/>
        <v>Psychiatrist</v>
      </c>
      <c r="H15" s="294">
        <v>0.64</v>
      </c>
      <c r="I15" s="175" t="s">
        <v>298</v>
      </c>
    </row>
    <row r="16" spans="1:9" s="1" customFormat="1">
      <c r="A16" s="2"/>
      <c r="B16" s="104" t="s">
        <v>234</v>
      </c>
      <c r="C16" s="163"/>
      <c r="D16" s="156">
        <f>SUM(D5:D15)</f>
        <v>13.19</v>
      </c>
      <c r="E16" s="157">
        <f>SUM(E5:E15)</f>
        <v>774925.70896246762</v>
      </c>
      <c r="F16" s="118"/>
      <c r="G16" s="180" t="str">
        <f t="shared" si="2"/>
        <v xml:space="preserve">Registered Nurse (RN) </v>
      </c>
      <c r="H16" s="294">
        <v>3</v>
      </c>
      <c r="I16" s="175" t="s">
        <v>298</v>
      </c>
    </row>
    <row r="17" spans="1:9" s="1" customFormat="1">
      <c r="A17" s="2"/>
      <c r="B17" s="270"/>
      <c r="C17" s="108"/>
      <c r="D17" s="108"/>
      <c r="E17" s="102"/>
      <c r="F17" s="118"/>
      <c r="G17" s="180" t="str">
        <f t="shared" si="2"/>
        <v>Clinician (LPHA, Masters)</v>
      </c>
      <c r="H17" s="294">
        <v>4</v>
      </c>
      <c r="I17" s="175" t="s">
        <v>298</v>
      </c>
    </row>
    <row r="18" spans="1:9" s="1" customFormat="1">
      <c r="A18" s="2"/>
      <c r="B18" s="271" t="s">
        <v>201</v>
      </c>
      <c r="C18" s="272"/>
      <c r="D18" s="112">
        <f>D16</f>
        <v>13.19</v>
      </c>
      <c r="E18" s="273">
        <f>E16</f>
        <v>774925.70896246762</v>
      </c>
      <c r="F18" s="118"/>
      <c r="G18" s="180" t="str">
        <f t="shared" si="2"/>
        <v xml:space="preserve">Resource Specialist </v>
      </c>
      <c r="H18" s="294">
        <v>1</v>
      </c>
      <c r="I18" s="175" t="s">
        <v>298</v>
      </c>
    </row>
    <row r="19" spans="1:9" s="1" customFormat="1">
      <c r="A19" s="2"/>
      <c r="B19" s="270"/>
      <c r="C19" s="274"/>
      <c r="D19" s="274"/>
      <c r="E19" s="275"/>
      <c r="F19" s="118"/>
      <c r="G19" s="180" t="str">
        <f t="shared" si="2"/>
        <v>Peer Support Specialist</v>
      </c>
      <c r="H19" s="294">
        <v>1</v>
      </c>
      <c r="I19" s="175" t="s">
        <v>298</v>
      </c>
    </row>
    <row r="20" spans="1:9" ht="18" customHeight="1">
      <c r="A20" s="2"/>
      <c r="B20" s="270" t="s">
        <v>202</v>
      </c>
      <c r="C20" s="274"/>
      <c r="D20" s="287">
        <f>H23</f>
        <v>0.21709999999999999</v>
      </c>
      <c r="E20" s="276">
        <f>D20*E16</f>
        <v>168236.3714157517</v>
      </c>
      <c r="G20" s="180" t="str">
        <f t="shared" si="2"/>
        <v>DC Staff (Bachelors)</v>
      </c>
      <c r="H20" s="294">
        <v>1.5</v>
      </c>
      <c r="I20" s="175" t="s">
        <v>298</v>
      </c>
    </row>
    <row r="21" spans="1:9">
      <c r="A21" s="2"/>
      <c r="B21" s="270"/>
      <c r="C21" s="274"/>
      <c r="D21" s="274"/>
      <c r="E21" s="277"/>
      <c r="G21" s="288" t="str">
        <f t="shared" si="2"/>
        <v>Program Support (Admin)</v>
      </c>
      <c r="H21" s="295">
        <v>1</v>
      </c>
      <c r="I21" s="291" t="s">
        <v>298</v>
      </c>
    </row>
    <row r="22" spans="1:9">
      <c r="A22" s="2"/>
      <c r="B22" s="271" t="s">
        <v>203</v>
      </c>
      <c r="C22" s="278"/>
      <c r="D22" s="278"/>
      <c r="E22" s="158">
        <f>E18+E20</f>
        <v>943162.08037821925</v>
      </c>
      <c r="G22" s="420" t="s">
        <v>316</v>
      </c>
      <c r="H22" s="421"/>
      <c r="I22" s="398"/>
    </row>
    <row r="23" spans="1:9">
      <c r="A23" s="2"/>
      <c r="B23" s="110"/>
      <c r="C23" s="274"/>
      <c r="D23" s="108" t="s">
        <v>303</v>
      </c>
      <c r="E23" s="276"/>
      <c r="G23" s="176" t="s">
        <v>271</v>
      </c>
      <c r="H23" s="299">
        <v>0.21709999999999999</v>
      </c>
      <c r="I23" s="173" t="s">
        <v>296</v>
      </c>
    </row>
    <row r="24" spans="1:9">
      <c r="A24" s="2"/>
      <c r="B24" s="270" t="str">
        <f>G24</f>
        <v>Occupancy (per FTE)</v>
      </c>
      <c r="C24" s="274"/>
      <c r="D24" s="283">
        <f>H24</f>
        <v>5924.9536536073174</v>
      </c>
      <c r="E24" s="279">
        <f>D24*D18</f>
        <v>78150.138691080516</v>
      </c>
      <c r="G24" s="176" t="s">
        <v>300</v>
      </c>
      <c r="H24" s="300">
        <f>Occupancy!F17</f>
        <v>5924.9536536073174</v>
      </c>
      <c r="I24" s="173" t="s">
        <v>290</v>
      </c>
    </row>
    <row r="25" spans="1:9">
      <c r="A25" s="2"/>
      <c r="B25" s="270" t="str">
        <f>G25</f>
        <v>Other Program Expenses (per FTE)*</v>
      </c>
      <c r="C25" s="274"/>
      <c r="D25" s="284">
        <f>H25</f>
        <v>3544.6076964837621</v>
      </c>
      <c r="E25" s="279">
        <f>D25*D18</f>
        <v>46753.375516620821</v>
      </c>
      <c r="G25" s="297" t="s">
        <v>301</v>
      </c>
      <c r="H25" s="298">
        <f>'FY14-15 UFR Pivot'!J52</f>
        <v>3544.6076964837621</v>
      </c>
      <c r="I25" s="193" t="s">
        <v>319</v>
      </c>
    </row>
    <row r="26" spans="1:9">
      <c r="A26" s="2"/>
      <c r="B26" s="271" t="s">
        <v>117</v>
      </c>
      <c r="C26" s="278"/>
      <c r="D26" s="278"/>
      <c r="E26" s="158">
        <f>SUM(E22:E25)</f>
        <v>1068065.5945859207</v>
      </c>
      <c r="G26" s="176" t="s">
        <v>272</v>
      </c>
      <c r="H26" s="299">
        <v>0.12</v>
      </c>
      <c r="I26" s="173" t="s">
        <v>297</v>
      </c>
    </row>
    <row r="27" spans="1:9">
      <c r="A27" s="2"/>
      <c r="B27" s="280"/>
      <c r="C27" s="281"/>
      <c r="D27" s="281"/>
      <c r="E27" s="282"/>
      <c r="G27" s="176" t="s">
        <v>241</v>
      </c>
      <c r="H27" s="299">
        <f>'Spring 2016 Forecast'!BM26</f>
        <v>4.3768475255077849E-2</v>
      </c>
      <c r="I27" s="173" t="s">
        <v>326</v>
      </c>
    </row>
    <row r="28" spans="1:9" ht="15.75" thickBot="1">
      <c r="A28" s="2"/>
      <c r="B28" s="270" t="s">
        <v>204</v>
      </c>
      <c r="C28" s="274"/>
      <c r="D28" s="287">
        <f>H26</f>
        <v>0.12</v>
      </c>
      <c r="E28" s="277">
        <f>D28*E26</f>
        <v>128167.87135031048</v>
      </c>
      <c r="G28" s="177" t="s">
        <v>273</v>
      </c>
      <c r="H28" s="301">
        <v>0.98</v>
      </c>
      <c r="I28" s="178" t="s">
        <v>298</v>
      </c>
    </row>
    <row r="29" spans="1:9">
      <c r="A29" s="2"/>
      <c r="B29" s="78" t="s">
        <v>245</v>
      </c>
      <c r="C29" s="389"/>
      <c r="D29" s="395"/>
      <c r="E29" s="393">
        <f>E28+E26</f>
        <v>1196233.4659362312</v>
      </c>
    </row>
    <row r="30" spans="1:9">
      <c r="A30" s="2"/>
      <c r="B30" s="391" t="s">
        <v>241</v>
      </c>
      <c r="C30" s="387"/>
      <c r="D30" s="287">
        <f>H27</f>
        <v>4.3768475255077849E-2</v>
      </c>
      <c r="E30" s="392">
        <f>E29*D30</f>
        <v>52357.314853125943</v>
      </c>
      <c r="G30" s="422" t="s">
        <v>327</v>
      </c>
      <c r="H30" s="423"/>
      <c r="I30" s="424"/>
    </row>
    <row r="31" spans="1:9" s="118" customFormat="1">
      <c r="A31" s="2"/>
      <c r="B31" s="78" t="s">
        <v>317</v>
      </c>
      <c r="C31" s="389"/>
      <c r="D31" s="389"/>
      <c r="E31" s="393">
        <f>E30+E29</f>
        <v>1248590.7807893571</v>
      </c>
      <c r="G31" s="425"/>
      <c r="H31" s="426"/>
      <c r="I31" s="427"/>
    </row>
    <row r="32" spans="1:9" ht="15.75" thickBot="1">
      <c r="A32" s="2"/>
      <c r="B32" s="381" t="s">
        <v>247</v>
      </c>
      <c r="C32" s="382"/>
      <c r="D32" s="192"/>
      <c r="E32" s="383">
        <f>E31/E2</f>
        <v>42.759958246210864</v>
      </c>
      <c r="G32" s="428"/>
      <c r="H32" s="429"/>
      <c r="I32" s="430"/>
    </row>
    <row r="33" spans="1:9" ht="15.75" thickBot="1">
      <c r="A33" s="2"/>
      <c r="B33" s="384" t="s">
        <v>248</v>
      </c>
      <c r="C33" s="385">
        <f>H28</f>
        <v>0.98</v>
      </c>
      <c r="D33" s="386"/>
      <c r="E33" s="377">
        <f>E32/C33</f>
        <v>43.632610455317206</v>
      </c>
    </row>
    <row r="34" spans="1:9">
      <c r="A34" s="2"/>
      <c r="B34" s="2"/>
      <c r="C34" s="2"/>
      <c r="D34" s="2"/>
      <c r="E34" s="2"/>
      <c r="G34" s="117"/>
      <c r="H34" s="117"/>
      <c r="I34" s="117"/>
    </row>
    <row r="35" spans="1:9">
      <c r="B35" s="2"/>
      <c r="C35" s="2"/>
      <c r="D35" s="2"/>
      <c r="E35" s="2"/>
    </row>
    <row r="37" spans="1:9">
      <c r="E37" s="264"/>
    </row>
  </sheetData>
  <mergeCells count="6">
    <mergeCell ref="G22:H22"/>
    <mergeCell ref="G30:I32"/>
    <mergeCell ref="G1:I1"/>
    <mergeCell ref="B1:E1"/>
    <mergeCell ref="G2:H2"/>
    <mergeCell ref="G12:H12"/>
  </mergeCells>
  <pageMargins left="0.7" right="0.7" top="0.75" bottom="0.75" header="0.3" footer="0.3"/>
  <pageSetup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B1:I36"/>
  <sheetViews>
    <sheetView topLeftCell="C2" zoomScale="85" zoomScaleNormal="85" workbookViewId="0">
      <selection activeCell="I37" sqref="I37"/>
    </sheetView>
  </sheetViews>
  <sheetFormatPr defaultColWidth="9.140625" defaultRowHeight="15"/>
  <cols>
    <col min="1" max="1" width="3.5703125" style="118" customWidth="1"/>
    <col min="2" max="2" width="32.42578125" style="118" customWidth="1"/>
    <col min="3" max="3" width="14.7109375" style="118" customWidth="1"/>
    <col min="4" max="4" width="18.28515625" style="118" customWidth="1"/>
    <col min="5" max="5" width="10.7109375" style="118" customWidth="1"/>
    <col min="6" max="6" width="4.7109375" style="118" customWidth="1"/>
    <col min="7" max="7" width="33.85546875" style="118" customWidth="1"/>
    <col min="8" max="8" width="11.85546875" style="118" customWidth="1"/>
    <col min="9" max="9" width="64.28515625" style="118" customWidth="1"/>
    <col min="10" max="16384" width="9.140625" style="118"/>
  </cols>
  <sheetData>
    <row r="1" spans="2:9" ht="15.75" thickBot="1">
      <c r="B1" s="433" t="s">
        <v>293</v>
      </c>
      <c r="C1" s="434"/>
      <c r="D1" s="434"/>
      <c r="E1" s="435"/>
      <c r="G1" s="440" t="s">
        <v>313</v>
      </c>
      <c r="H1" s="431"/>
      <c r="I1" s="432"/>
    </row>
    <row r="2" spans="2:9" ht="15.75" thickBot="1">
      <c r="B2" s="379" t="s">
        <v>291</v>
      </c>
      <c r="C2" s="161">
        <v>50</v>
      </c>
      <c r="D2" s="159" t="s">
        <v>258</v>
      </c>
      <c r="E2" s="160">
        <f>C2*365</f>
        <v>18250</v>
      </c>
      <c r="G2" s="436" t="s">
        <v>314</v>
      </c>
      <c r="H2" s="437"/>
      <c r="I2" s="174" t="s">
        <v>270</v>
      </c>
    </row>
    <row r="3" spans="2:9">
      <c r="B3" s="97" t="s">
        <v>312</v>
      </c>
      <c r="C3" s="119" t="s">
        <v>114</v>
      </c>
      <c r="D3" s="120" t="s">
        <v>115</v>
      </c>
      <c r="E3" s="121" t="s">
        <v>116</v>
      </c>
      <c r="F3" s="246"/>
      <c r="G3" s="179" t="s">
        <v>218</v>
      </c>
      <c r="H3" s="181">
        <f>Salary!G4</f>
        <v>69729.080730973801</v>
      </c>
      <c r="I3" s="175" t="s">
        <v>275</v>
      </c>
    </row>
    <row r="4" spans="2:9">
      <c r="B4" s="98" t="s">
        <v>198</v>
      </c>
      <c r="C4" s="99"/>
      <c r="D4" s="285"/>
      <c r="E4" s="100"/>
      <c r="F4" s="123"/>
      <c r="G4" s="179" t="s">
        <v>219</v>
      </c>
      <c r="H4" s="181">
        <f>Salary!G5</f>
        <v>95083.783783783787</v>
      </c>
      <c r="I4" s="175" t="s">
        <v>275</v>
      </c>
    </row>
    <row r="5" spans="2:9">
      <c r="B5" s="101" t="s">
        <v>218</v>
      </c>
      <c r="C5" s="59">
        <f>H3</f>
        <v>69729.080730973801</v>
      </c>
      <c r="D5" s="286">
        <f>H12</f>
        <v>1</v>
      </c>
      <c r="E5" s="102">
        <f>D5*C5</f>
        <v>69729.080730973801</v>
      </c>
      <c r="F5" s="183"/>
      <c r="G5" s="179" t="s">
        <v>221</v>
      </c>
      <c r="H5" s="181">
        <f>Salary!G7</f>
        <v>197987</v>
      </c>
      <c r="I5" s="175" t="s">
        <v>275</v>
      </c>
    </row>
    <row r="6" spans="2:9">
      <c r="B6" s="101" t="s">
        <v>219</v>
      </c>
      <c r="C6" s="59">
        <f>H4</f>
        <v>95083.783783783787</v>
      </c>
      <c r="D6" s="286">
        <f>H13</f>
        <v>0.05</v>
      </c>
      <c r="E6" s="102">
        <f>D6*C6</f>
        <v>4754.1891891891892</v>
      </c>
      <c r="F6" s="183"/>
      <c r="G6" s="179" t="s">
        <v>222</v>
      </c>
      <c r="H6" s="181">
        <f>Salary!G8</f>
        <v>66083.582089552248</v>
      </c>
      <c r="I6" s="175" t="s">
        <v>275</v>
      </c>
    </row>
    <row r="7" spans="2:9" ht="30">
      <c r="B7" s="103" t="s">
        <v>220</v>
      </c>
      <c r="C7" s="69"/>
      <c r="D7" s="286"/>
      <c r="E7" s="102"/>
      <c r="F7" s="183"/>
      <c r="G7" s="179" t="s">
        <v>224</v>
      </c>
      <c r="H7" s="181">
        <f>Salary!J13</f>
        <v>53524.966869065385</v>
      </c>
      <c r="I7" s="415" t="s">
        <v>299</v>
      </c>
    </row>
    <row r="8" spans="2:9">
      <c r="B8" s="101" t="s">
        <v>221</v>
      </c>
      <c r="C8" s="59">
        <f>H5</f>
        <v>197987</v>
      </c>
      <c r="D8" s="286">
        <f>H14</f>
        <v>0.4</v>
      </c>
      <c r="E8" s="102">
        <f>D8*C8</f>
        <v>79194.8</v>
      </c>
      <c r="F8" s="183"/>
      <c r="G8" s="179" t="s">
        <v>231</v>
      </c>
      <c r="H8" s="181">
        <f>Salary!G15</f>
        <v>36988.113274336283</v>
      </c>
      <c r="I8" s="175" t="s">
        <v>275</v>
      </c>
    </row>
    <row r="9" spans="2:9">
      <c r="B9" s="101" t="s">
        <v>222</v>
      </c>
      <c r="C9" s="59">
        <f>H6</f>
        <v>66083.582089552248</v>
      </c>
      <c r="D9" s="286">
        <f t="shared" ref="D9:D10" si="0">H15</f>
        <v>2</v>
      </c>
      <c r="E9" s="102">
        <f>D9*C9</f>
        <v>132167.1641791045</v>
      </c>
      <c r="F9" s="183"/>
      <c r="G9" s="179" t="s">
        <v>232</v>
      </c>
      <c r="H9" s="181">
        <f>Salary!G16</f>
        <v>36988.113274336283</v>
      </c>
      <c r="I9" s="175" t="s">
        <v>275</v>
      </c>
    </row>
    <row r="10" spans="2:9">
      <c r="B10" s="101" t="s">
        <v>224</v>
      </c>
      <c r="C10" s="59">
        <f>H7</f>
        <v>53524.966869065385</v>
      </c>
      <c r="D10" s="286">
        <f t="shared" si="0"/>
        <v>2</v>
      </c>
      <c r="E10" s="172">
        <f>D10*C10</f>
        <v>107049.93373813077</v>
      </c>
      <c r="F10" s="184"/>
      <c r="G10" s="289" t="s">
        <v>233</v>
      </c>
      <c r="H10" s="290">
        <f>Salary!G17</f>
        <v>31921.748837209299</v>
      </c>
      <c r="I10" s="291" t="s">
        <v>275</v>
      </c>
    </row>
    <row r="11" spans="2:9">
      <c r="B11" s="103" t="s">
        <v>229</v>
      </c>
      <c r="C11" s="69"/>
      <c r="D11" s="286"/>
      <c r="E11" s="102"/>
      <c r="F11" s="183"/>
      <c r="G11" s="420" t="s">
        <v>315</v>
      </c>
      <c r="H11" s="421"/>
      <c r="I11" s="296"/>
    </row>
    <row r="12" spans="2:9">
      <c r="B12" s="101" t="s">
        <v>231</v>
      </c>
      <c r="C12" s="59">
        <f>H8</f>
        <v>36988.113274336283</v>
      </c>
      <c r="D12" s="286">
        <f>H17</f>
        <v>1</v>
      </c>
      <c r="E12" s="102">
        <f>D12*C12</f>
        <v>36988.113274336283</v>
      </c>
      <c r="F12" s="183"/>
      <c r="G12" s="179" t="str">
        <f t="shared" ref="G12:G19" si="1">G3</f>
        <v>Team Leader (LPHA)</v>
      </c>
      <c r="H12" s="303">
        <v>1</v>
      </c>
      <c r="I12" s="175" t="s">
        <v>298</v>
      </c>
    </row>
    <row r="13" spans="2:9">
      <c r="B13" s="101" t="s">
        <v>232</v>
      </c>
      <c r="C13" s="59">
        <f>H9</f>
        <v>36988.113274336283</v>
      </c>
      <c r="D13" s="286">
        <f t="shared" ref="D13:D14" si="2">H18</f>
        <v>1.5</v>
      </c>
      <c r="E13" s="102">
        <f>D13*C13</f>
        <v>55482.169911504425</v>
      </c>
      <c r="F13" s="183"/>
      <c r="G13" s="179" t="str">
        <f t="shared" si="1"/>
        <v>Program Functional Manager</v>
      </c>
      <c r="H13" s="303">
        <v>0.05</v>
      </c>
      <c r="I13" s="175" t="s">
        <v>298</v>
      </c>
    </row>
    <row r="14" spans="2:9">
      <c r="B14" s="101" t="s">
        <v>233</v>
      </c>
      <c r="C14" s="59">
        <f>H10</f>
        <v>31921.748837209299</v>
      </c>
      <c r="D14" s="286">
        <f t="shared" si="2"/>
        <v>1</v>
      </c>
      <c r="E14" s="102">
        <f>D14*C14</f>
        <v>31921.748837209299</v>
      </c>
      <c r="F14" s="183"/>
      <c r="G14" s="179" t="str">
        <f t="shared" si="1"/>
        <v>Psychiatrist</v>
      </c>
      <c r="H14" s="303">
        <v>0.4</v>
      </c>
      <c r="I14" s="175" t="s">
        <v>298</v>
      </c>
    </row>
    <row r="15" spans="2:9">
      <c r="B15" s="104" t="s">
        <v>234</v>
      </c>
      <c r="C15" s="163">
        <f>SUM(C5:C14)</f>
        <v>588306.3888592571</v>
      </c>
      <c r="D15" s="105">
        <f>SUM(D5:D14)</f>
        <v>8.9499999999999993</v>
      </c>
      <c r="E15" s="106">
        <f>SUM(E5:E14)</f>
        <v>517287.19986044831</v>
      </c>
      <c r="F15" s="185"/>
      <c r="G15" s="179" t="str">
        <f t="shared" si="1"/>
        <v xml:space="preserve">Registered Nurse (RN) </v>
      </c>
      <c r="H15" s="303">
        <v>2</v>
      </c>
      <c r="I15" s="175" t="s">
        <v>298</v>
      </c>
    </row>
    <row r="16" spans="2:9">
      <c r="B16" s="107"/>
      <c r="C16" s="108"/>
      <c r="D16" s="108"/>
      <c r="E16" s="102"/>
      <c r="F16" s="183"/>
      <c r="G16" s="179" t="str">
        <f t="shared" si="1"/>
        <v>Clinician (LPHA, Masters)</v>
      </c>
      <c r="H16" s="303">
        <v>2</v>
      </c>
      <c r="I16" s="175" t="s">
        <v>298</v>
      </c>
    </row>
    <row r="17" spans="2:9">
      <c r="B17" s="271" t="s">
        <v>201</v>
      </c>
      <c r="C17" s="272"/>
      <c r="D17" s="112">
        <f>D15</f>
        <v>8.9499999999999993</v>
      </c>
      <c r="E17" s="273">
        <f>E15</f>
        <v>517287.19986044831</v>
      </c>
      <c r="F17" s="186"/>
      <c r="G17" s="179" t="str">
        <f t="shared" si="1"/>
        <v>Peer Support Specialist</v>
      </c>
      <c r="H17" s="303">
        <v>1</v>
      </c>
      <c r="I17" s="175" t="s">
        <v>298</v>
      </c>
    </row>
    <row r="18" spans="2:9">
      <c r="B18" s="270"/>
      <c r="C18" s="274"/>
      <c r="D18" s="302"/>
      <c r="E18" s="275"/>
      <c r="F18" s="123"/>
      <c r="G18" s="179" t="str">
        <f t="shared" si="1"/>
        <v>DC Staff (Bachelors)</v>
      </c>
      <c r="H18" s="303">
        <v>1.5</v>
      </c>
      <c r="I18" s="175" t="s">
        <v>298</v>
      </c>
    </row>
    <row r="19" spans="2:9">
      <c r="B19" s="270" t="s">
        <v>202</v>
      </c>
      <c r="C19" s="274"/>
      <c r="D19" s="287">
        <f>H21</f>
        <v>0.21709999999999999</v>
      </c>
      <c r="E19" s="276">
        <f>D19*E15</f>
        <v>112303.05108970332</v>
      </c>
      <c r="F19" s="187"/>
      <c r="G19" s="289" t="str">
        <f t="shared" si="1"/>
        <v>Program Support (Admin)</v>
      </c>
      <c r="H19" s="304">
        <v>1</v>
      </c>
      <c r="I19" s="291" t="s">
        <v>298</v>
      </c>
    </row>
    <row r="20" spans="2:9">
      <c r="B20" s="270"/>
      <c r="C20" s="274"/>
      <c r="D20" s="274"/>
      <c r="E20" s="277"/>
      <c r="F20" s="155"/>
      <c r="G20" s="438" t="s">
        <v>316</v>
      </c>
      <c r="H20" s="439"/>
      <c r="I20" s="296"/>
    </row>
    <row r="21" spans="2:9">
      <c r="B21" s="271" t="s">
        <v>203</v>
      </c>
      <c r="C21" s="278"/>
      <c r="D21" s="278"/>
      <c r="E21" s="158">
        <f>E17+E19</f>
        <v>629590.25095015159</v>
      </c>
      <c r="F21" s="187"/>
      <c r="G21" s="176" t="s">
        <v>271</v>
      </c>
      <c r="H21" s="299">
        <v>0.21709999999999999</v>
      </c>
      <c r="I21" s="173" t="s">
        <v>296</v>
      </c>
    </row>
    <row r="22" spans="2:9">
      <c r="B22" s="110"/>
      <c r="C22" s="274"/>
      <c r="D22" s="108" t="s">
        <v>303</v>
      </c>
      <c r="E22" s="276"/>
      <c r="F22" s="187"/>
      <c r="G22" s="176" t="s">
        <v>300</v>
      </c>
      <c r="H22" s="267">
        <f>Occupancy!F17</f>
        <v>5924.9536536073174</v>
      </c>
      <c r="I22" s="173" t="s">
        <v>290</v>
      </c>
    </row>
    <row r="23" spans="2:9">
      <c r="B23" s="270" t="str">
        <f>G22</f>
        <v>Occupancy (per FTE)</v>
      </c>
      <c r="C23" s="274"/>
      <c r="D23" s="306">
        <f>H22</f>
        <v>5924.9536536073174</v>
      </c>
      <c r="E23" s="279">
        <f>D23*D17</f>
        <v>53028.335199785484</v>
      </c>
      <c r="F23" s="188"/>
      <c r="G23" s="297" t="s">
        <v>301</v>
      </c>
      <c r="H23" s="298">
        <f>'FY14-15 UFR Pivot'!J52</f>
        <v>3544.6076964837621</v>
      </c>
      <c r="I23" s="193" t="s">
        <v>318</v>
      </c>
    </row>
    <row r="24" spans="2:9">
      <c r="B24" s="270" t="str">
        <f>G23</f>
        <v>Other Program Expenses (per FTE)*</v>
      </c>
      <c r="C24" s="274"/>
      <c r="D24" s="306">
        <f>H23</f>
        <v>3544.6076964837621</v>
      </c>
      <c r="E24" s="279">
        <f>D24*D17</f>
        <v>31724.23888352967</v>
      </c>
      <c r="F24" s="188"/>
      <c r="G24" s="176" t="s">
        <v>272</v>
      </c>
      <c r="H24" s="299">
        <v>0.12</v>
      </c>
      <c r="I24" s="173" t="s">
        <v>297</v>
      </c>
    </row>
    <row r="25" spans="2:9">
      <c r="B25" s="271" t="s">
        <v>117</v>
      </c>
      <c r="C25" s="278"/>
      <c r="D25" s="278"/>
      <c r="E25" s="158">
        <f>SUM(E21:E24)</f>
        <v>714342.8250334668</v>
      </c>
      <c r="F25" s="155"/>
      <c r="G25" s="176" t="s">
        <v>241</v>
      </c>
      <c r="H25" s="299">
        <f>'Spring 2016 Forecast'!BM26</f>
        <v>4.3768475255077849E-2</v>
      </c>
      <c r="I25" s="173" t="s">
        <v>326</v>
      </c>
    </row>
    <row r="26" spans="2:9" ht="15.75" thickBot="1">
      <c r="B26" s="280"/>
      <c r="C26" s="281"/>
      <c r="D26" s="281"/>
      <c r="E26" s="282"/>
      <c r="F26" s="155"/>
      <c r="G26" s="177" t="s">
        <v>273</v>
      </c>
      <c r="H26" s="301">
        <v>0.98</v>
      </c>
      <c r="I26" s="178" t="s">
        <v>298</v>
      </c>
    </row>
    <row r="27" spans="2:9">
      <c r="B27" s="270" t="s">
        <v>204</v>
      </c>
      <c r="C27" s="274"/>
      <c r="D27" s="287">
        <f>H24</f>
        <v>0.12</v>
      </c>
      <c r="E27" s="277">
        <f>D27*E25</f>
        <v>85721.139004016019</v>
      </c>
      <c r="F27" s="155"/>
      <c r="G27" s="269"/>
    </row>
    <row r="28" spans="2:9" ht="15" customHeight="1">
      <c r="B28" s="78" t="s">
        <v>245</v>
      </c>
      <c r="C28" s="389"/>
      <c r="D28" s="395"/>
      <c r="E28" s="393">
        <f>E27+E25</f>
        <v>800063.96403748286</v>
      </c>
      <c r="F28" s="189"/>
      <c r="G28" s="422" t="s">
        <v>327</v>
      </c>
      <c r="H28" s="423"/>
      <c r="I28" s="424"/>
    </row>
    <row r="29" spans="2:9">
      <c r="B29" s="391" t="s">
        <v>241</v>
      </c>
      <c r="C29" s="387"/>
      <c r="D29" s="287">
        <f>H25</f>
        <v>4.3768475255077849E-2</v>
      </c>
      <c r="E29" s="392">
        <f>E28*D29</f>
        <v>35017.57981245406</v>
      </c>
      <c r="F29" s="190"/>
      <c r="G29" s="425"/>
      <c r="H29" s="426"/>
      <c r="I29" s="427"/>
    </row>
    <row r="30" spans="2:9">
      <c r="B30" s="78" t="s">
        <v>317</v>
      </c>
      <c r="C30" s="389"/>
      <c r="D30" s="389"/>
      <c r="E30" s="393">
        <f>E29+E28</f>
        <v>835081.54384993692</v>
      </c>
      <c r="F30" s="187"/>
      <c r="G30" s="428"/>
      <c r="H30" s="429"/>
      <c r="I30" s="430"/>
    </row>
    <row r="31" spans="2:9" ht="15.75" thickBot="1">
      <c r="B31" s="381" t="s">
        <v>247</v>
      </c>
      <c r="C31" s="382"/>
      <c r="D31" s="192"/>
      <c r="E31" s="383">
        <f>E30/E2</f>
        <v>45.757892813695172</v>
      </c>
    </row>
    <row r="32" spans="2:9" s="122" customFormat="1" ht="15.75" thickBot="1">
      <c r="B32" s="384" t="s">
        <v>248</v>
      </c>
      <c r="C32" s="394"/>
      <c r="D32" s="385">
        <f>H26</f>
        <v>0.98</v>
      </c>
      <c r="E32" s="377">
        <f>E31/D32</f>
        <v>46.69172736091344</v>
      </c>
      <c r="F32" s="247"/>
      <c r="G32" s="118"/>
      <c r="H32" s="118"/>
      <c r="I32" s="118"/>
    </row>
    <row r="33" spans="5:9">
      <c r="F33" s="191"/>
    </row>
    <row r="34" spans="5:9">
      <c r="G34" s="122"/>
      <c r="H34" s="122"/>
      <c r="I34" s="122"/>
    </row>
    <row r="35" spans="5:9">
      <c r="E35" s="264"/>
      <c r="F35" s="192"/>
    </row>
    <row r="36" spans="5:9">
      <c r="F36" s="248"/>
    </row>
  </sheetData>
  <mergeCells count="6">
    <mergeCell ref="G20:H20"/>
    <mergeCell ref="G28:I30"/>
    <mergeCell ref="G1:I1"/>
    <mergeCell ref="B1:E1"/>
    <mergeCell ref="G2:H2"/>
    <mergeCell ref="G11:H11"/>
  </mergeCells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J53"/>
  <sheetViews>
    <sheetView topLeftCell="C13" zoomScale="85" zoomScaleNormal="85" workbookViewId="0">
      <selection activeCell="H46" sqref="H46"/>
    </sheetView>
  </sheetViews>
  <sheetFormatPr defaultColWidth="9.140625" defaultRowHeight="15"/>
  <cols>
    <col min="1" max="1" width="7.140625" style="259" customWidth="1"/>
    <col min="2" max="2" width="28.42578125" style="118" customWidth="1"/>
    <col min="3" max="3" width="12.42578125" style="118" customWidth="1"/>
    <col min="4" max="4" width="16.7109375" style="118" customWidth="1"/>
    <col min="5" max="5" width="14.28515625" style="118" customWidth="1"/>
    <col min="6" max="6" width="4.5703125" style="118" customWidth="1"/>
    <col min="7" max="7" width="32.5703125" style="118" customWidth="1"/>
    <col min="8" max="8" width="13.85546875" style="118" customWidth="1"/>
    <col min="9" max="9" width="59.7109375" style="118" customWidth="1"/>
    <col min="10" max="16384" width="9.140625" style="118"/>
  </cols>
  <sheetData>
    <row r="1" spans="2:9" ht="15.75" thickBot="1">
      <c r="B1" s="433" t="s">
        <v>294</v>
      </c>
      <c r="C1" s="434"/>
      <c r="D1" s="434"/>
      <c r="E1" s="435"/>
      <c r="F1" s="182"/>
      <c r="G1" s="440" t="s">
        <v>313</v>
      </c>
      <c r="H1" s="431"/>
      <c r="I1" s="432"/>
    </row>
    <row r="2" spans="2:9" ht="15.75" thickBot="1">
      <c r="B2" s="379" t="s">
        <v>291</v>
      </c>
      <c r="C2" s="161">
        <v>50</v>
      </c>
      <c r="D2" s="159" t="s">
        <v>258</v>
      </c>
      <c r="E2" s="380">
        <f>C2*365</f>
        <v>18250</v>
      </c>
      <c r="F2" s="182"/>
      <c r="G2" s="436" t="s">
        <v>314</v>
      </c>
      <c r="H2" s="437"/>
      <c r="I2" s="174" t="s">
        <v>270</v>
      </c>
    </row>
    <row r="3" spans="2:9">
      <c r="B3" s="97" t="s">
        <v>237</v>
      </c>
      <c r="C3" s="119" t="s">
        <v>114</v>
      </c>
      <c r="D3" s="120" t="s">
        <v>115</v>
      </c>
      <c r="E3" s="121" t="s">
        <v>116</v>
      </c>
      <c r="F3" s="183"/>
      <c r="G3" s="179" t="s">
        <v>218</v>
      </c>
      <c r="H3" s="181">
        <f>Salary!G4</f>
        <v>69729.080730973801</v>
      </c>
      <c r="I3" s="175" t="s">
        <v>275</v>
      </c>
    </row>
    <row r="4" spans="2:9">
      <c r="B4" s="98" t="s">
        <v>198</v>
      </c>
      <c r="C4" s="111"/>
      <c r="D4" s="285"/>
      <c r="E4" s="102"/>
      <c r="F4" s="183"/>
      <c r="G4" s="179" t="s">
        <v>219</v>
      </c>
      <c r="H4" s="181">
        <f>Salary!G5</f>
        <v>95083.783783783787</v>
      </c>
      <c r="I4" s="175" t="s">
        <v>275</v>
      </c>
    </row>
    <row r="5" spans="2:9">
      <c r="B5" s="101" t="s">
        <v>218</v>
      </c>
      <c r="C5" s="59">
        <f>H3</f>
        <v>69729.080730973801</v>
      </c>
      <c r="D5" s="286">
        <f>H12</f>
        <v>1</v>
      </c>
      <c r="E5" s="102">
        <f>D5*C5</f>
        <v>69729.080730973801</v>
      </c>
      <c r="F5" s="183"/>
      <c r="G5" s="179" t="s">
        <v>221</v>
      </c>
      <c r="H5" s="181">
        <f>Salary!G7</f>
        <v>197987</v>
      </c>
      <c r="I5" s="175" t="s">
        <v>275</v>
      </c>
    </row>
    <row r="6" spans="2:9">
      <c r="B6" s="101" t="s">
        <v>219</v>
      </c>
      <c r="C6" s="59">
        <f>H4</f>
        <v>95083.783783783787</v>
      </c>
      <c r="D6" s="286">
        <f>H13</f>
        <v>0.05</v>
      </c>
      <c r="E6" s="102">
        <f>D6*C6</f>
        <v>4754.1891891891892</v>
      </c>
      <c r="F6" s="183"/>
      <c r="G6" s="179" t="s">
        <v>222</v>
      </c>
      <c r="H6" s="181">
        <f>Salary!G8</f>
        <v>66083.582089552248</v>
      </c>
      <c r="I6" s="175" t="s">
        <v>275</v>
      </c>
    </row>
    <row r="7" spans="2:9" ht="30">
      <c r="B7" s="103" t="s">
        <v>220</v>
      </c>
      <c r="C7" s="68"/>
      <c r="D7" s="286"/>
      <c r="E7" s="102"/>
      <c r="F7" s="183"/>
      <c r="G7" s="179" t="s">
        <v>224</v>
      </c>
      <c r="H7" s="181">
        <f>Salary!J13</f>
        <v>53524.966869065385</v>
      </c>
      <c r="I7" s="415" t="s">
        <v>285</v>
      </c>
    </row>
    <row r="8" spans="2:9">
      <c r="B8" s="101" t="s">
        <v>221</v>
      </c>
      <c r="C8" s="59">
        <f>H5</f>
        <v>197987</v>
      </c>
      <c r="D8" s="286">
        <f>H14</f>
        <v>0.4</v>
      </c>
      <c r="E8" s="102">
        <f>D8*C8</f>
        <v>79194.8</v>
      </c>
      <c r="F8" s="183"/>
      <c r="G8" s="179" t="s">
        <v>231</v>
      </c>
      <c r="H8" s="181">
        <f>Salary!G15</f>
        <v>36988.113274336283</v>
      </c>
      <c r="I8" s="175" t="s">
        <v>275</v>
      </c>
    </row>
    <row r="9" spans="2:9">
      <c r="B9" s="101" t="s">
        <v>238</v>
      </c>
      <c r="C9" s="59">
        <f>H6</f>
        <v>66083.582089552248</v>
      </c>
      <c r="D9" s="286">
        <f>H15</f>
        <v>2</v>
      </c>
      <c r="E9" s="102">
        <f>D9*C9</f>
        <v>132167.1641791045</v>
      </c>
      <c r="F9" s="184"/>
      <c r="G9" s="179" t="s">
        <v>232</v>
      </c>
      <c r="H9" s="181">
        <f>Salary!G16</f>
        <v>36988.113274336283</v>
      </c>
      <c r="I9" s="175" t="s">
        <v>275</v>
      </c>
    </row>
    <row r="10" spans="2:9">
      <c r="B10" s="101" t="s">
        <v>224</v>
      </c>
      <c r="C10" s="59">
        <f>H7</f>
        <v>53524.966869065385</v>
      </c>
      <c r="D10" s="286">
        <f>H16</f>
        <v>3</v>
      </c>
      <c r="E10" s="172">
        <f>D10*C10</f>
        <v>160574.90060719615</v>
      </c>
      <c r="F10" s="183"/>
      <c r="G10" s="289" t="s">
        <v>233</v>
      </c>
      <c r="H10" s="290">
        <f>Salary!G17</f>
        <v>31921.748837209299</v>
      </c>
      <c r="I10" s="291" t="s">
        <v>275</v>
      </c>
    </row>
    <row r="11" spans="2:9">
      <c r="B11" s="103" t="s">
        <v>229</v>
      </c>
      <c r="C11" s="68"/>
      <c r="D11" s="286"/>
      <c r="E11" s="102"/>
      <c r="F11" s="183"/>
      <c r="G11" s="420" t="s">
        <v>315</v>
      </c>
      <c r="H11" s="421"/>
      <c r="I11" s="398"/>
    </row>
    <row r="12" spans="2:9">
      <c r="B12" s="101" t="s">
        <v>231</v>
      </c>
      <c r="C12" s="59">
        <f>H8</f>
        <v>36988.113274336283</v>
      </c>
      <c r="D12" s="286">
        <f>H17</f>
        <v>1</v>
      </c>
      <c r="E12" s="102">
        <f>D12*C12</f>
        <v>36988.113274336283</v>
      </c>
      <c r="F12" s="183"/>
      <c r="G12" s="179" t="str">
        <f>G3</f>
        <v>Team Leader (LPHA)</v>
      </c>
      <c r="H12" s="292">
        <v>1</v>
      </c>
      <c r="I12" s="308" t="s">
        <v>298</v>
      </c>
    </row>
    <row r="13" spans="2:9">
      <c r="B13" s="101" t="s">
        <v>239</v>
      </c>
      <c r="C13" s="59">
        <f>H9</f>
        <v>36988.113274336283</v>
      </c>
      <c r="D13" s="286">
        <f>H18</f>
        <v>6.5</v>
      </c>
      <c r="E13" s="102">
        <f>D13*C13</f>
        <v>240422.73628318583</v>
      </c>
      <c r="F13" s="183"/>
      <c r="G13" s="179" t="str">
        <f t="shared" ref="G13:G19" si="0">G4</f>
        <v>Program Functional Manager</v>
      </c>
      <c r="H13" s="292">
        <v>0.05</v>
      </c>
      <c r="I13" s="308" t="s">
        <v>298</v>
      </c>
    </row>
    <row r="14" spans="2:9">
      <c r="B14" s="101" t="s">
        <v>233</v>
      </c>
      <c r="C14" s="59">
        <f>H10</f>
        <v>31921.748837209299</v>
      </c>
      <c r="D14" s="286">
        <f>H19</f>
        <v>1</v>
      </c>
      <c r="E14" s="102">
        <f>D14*C14</f>
        <v>31921.748837209299</v>
      </c>
      <c r="F14" s="185"/>
      <c r="G14" s="179" t="str">
        <f t="shared" si="0"/>
        <v>Psychiatrist</v>
      </c>
      <c r="H14" s="292">
        <v>0.4</v>
      </c>
      <c r="I14" s="308" t="s">
        <v>298</v>
      </c>
    </row>
    <row r="15" spans="2:9">
      <c r="B15" s="307" t="s">
        <v>234</v>
      </c>
      <c r="C15" s="163">
        <f>SUM(C5:C14)</f>
        <v>588306.3888592571</v>
      </c>
      <c r="D15" s="112">
        <f>SUM(D5:D14)</f>
        <v>14.95</v>
      </c>
      <c r="E15" s="106">
        <f>SUM(E5:E14)</f>
        <v>755752.73310119507</v>
      </c>
      <c r="F15" s="183"/>
      <c r="G15" s="179" t="str">
        <f t="shared" si="0"/>
        <v xml:space="preserve">Registered Nurse (RN) </v>
      </c>
      <c r="H15" s="292">
        <v>2</v>
      </c>
      <c r="I15" s="308" t="s">
        <v>298</v>
      </c>
    </row>
    <row r="16" spans="2:9">
      <c r="B16" s="107"/>
      <c r="C16" s="108"/>
      <c r="D16" s="108"/>
      <c r="E16" s="102"/>
      <c r="F16" s="186"/>
      <c r="G16" s="179" t="str">
        <f t="shared" si="0"/>
        <v>Clinician (LPHA, Masters)</v>
      </c>
      <c r="H16" s="292">
        <v>3</v>
      </c>
      <c r="I16" s="308" t="s">
        <v>298</v>
      </c>
    </row>
    <row r="17" spans="2:9">
      <c r="B17" s="271" t="s">
        <v>201</v>
      </c>
      <c r="C17" s="272"/>
      <c r="D17" s="112">
        <f>D15</f>
        <v>14.95</v>
      </c>
      <c r="E17" s="273">
        <f>E15</f>
        <v>755752.73310119507</v>
      </c>
      <c r="F17" s="123"/>
      <c r="G17" s="179" t="str">
        <f t="shared" si="0"/>
        <v>Peer Support Specialist</v>
      </c>
      <c r="H17" s="292">
        <v>1</v>
      </c>
      <c r="I17" s="308" t="s">
        <v>298</v>
      </c>
    </row>
    <row r="18" spans="2:9">
      <c r="B18" s="270"/>
      <c r="C18" s="274"/>
      <c r="D18" s="302"/>
      <c r="E18" s="275"/>
      <c r="F18" s="187"/>
      <c r="G18" s="179" t="str">
        <f t="shared" si="0"/>
        <v>DC Staff (Bachelors)</v>
      </c>
      <c r="H18" s="292">
        <v>6.5</v>
      </c>
      <c r="I18" s="308" t="s">
        <v>298</v>
      </c>
    </row>
    <row r="19" spans="2:9">
      <c r="B19" s="270" t="s">
        <v>202</v>
      </c>
      <c r="C19" s="274"/>
      <c r="D19" s="287">
        <v>0.21709999999999999</v>
      </c>
      <c r="E19" s="276">
        <f>D19*E15</f>
        <v>164073.91835626945</v>
      </c>
      <c r="F19" s="155"/>
      <c r="G19" s="289" t="str">
        <f t="shared" si="0"/>
        <v>Program Support (Admin)</v>
      </c>
      <c r="H19" s="293">
        <v>1</v>
      </c>
      <c r="I19" s="309" t="s">
        <v>298</v>
      </c>
    </row>
    <row r="20" spans="2:9">
      <c r="B20" s="270"/>
      <c r="C20" s="274"/>
      <c r="D20" s="302"/>
      <c r="E20" s="277"/>
      <c r="F20" s="187"/>
      <c r="G20" s="438" t="s">
        <v>316</v>
      </c>
      <c r="H20" s="439"/>
      <c r="I20" s="296"/>
    </row>
    <row r="21" spans="2:9">
      <c r="B21" s="271" t="s">
        <v>203</v>
      </c>
      <c r="C21" s="278"/>
      <c r="D21" s="310"/>
      <c r="E21" s="158">
        <f>E17+E19</f>
        <v>919826.65145746456</v>
      </c>
      <c r="F21" s="187"/>
      <c r="G21" s="176" t="s">
        <v>271</v>
      </c>
      <c r="H21" s="299">
        <v>0.21709999999999999</v>
      </c>
      <c r="I21" s="173" t="s">
        <v>296</v>
      </c>
    </row>
    <row r="22" spans="2:9">
      <c r="B22" s="110"/>
      <c r="C22" s="274"/>
      <c r="D22" s="108" t="s">
        <v>303</v>
      </c>
      <c r="E22" s="276"/>
      <c r="F22" s="188"/>
      <c r="G22" s="176" t="s">
        <v>300</v>
      </c>
      <c r="H22" s="300">
        <f>Occupancy!F17</f>
        <v>5924.9536536073174</v>
      </c>
      <c r="I22" s="173" t="s">
        <v>290</v>
      </c>
    </row>
    <row r="23" spans="2:9">
      <c r="B23" s="270" t="str">
        <f>G22</f>
        <v>Occupancy (per FTE)</v>
      </c>
      <c r="C23" s="274"/>
      <c r="D23" s="311">
        <f>H22</f>
        <v>5924.9536536073174</v>
      </c>
      <c r="E23" s="279">
        <f>D23*D17</f>
        <v>88578.057121429389</v>
      </c>
      <c r="F23" s="188"/>
      <c r="G23" s="297" t="s">
        <v>301</v>
      </c>
      <c r="H23" s="298">
        <f>'FY14-15 UFR Pivot'!J52</f>
        <v>3544.6076964837621</v>
      </c>
      <c r="I23" s="193" t="s">
        <v>318</v>
      </c>
    </row>
    <row r="24" spans="2:9">
      <c r="B24" s="270" t="str">
        <f>G23</f>
        <v>Other Program Expenses (per FTE)*</v>
      </c>
      <c r="C24" s="274"/>
      <c r="D24" s="312">
        <f>H23</f>
        <v>3544.6076964837621</v>
      </c>
      <c r="E24" s="279">
        <f>D24*D17</f>
        <v>52991.885062432244</v>
      </c>
      <c r="F24" s="155"/>
      <c r="G24" s="176" t="s">
        <v>272</v>
      </c>
      <c r="H24" s="299">
        <v>0.12</v>
      </c>
      <c r="I24" s="173" t="s">
        <v>297</v>
      </c>
    </row>
    <row r="25" spans="2:9" ht="15" customHeight="1" thickBot="1">
      <c r="B25" s="390" t="s">
        <v>117</v>
      </c>
      <c r="C25" s="388"/>
      <c r="D25" s="399"/>
      <c r="E25" s="400">
        <f>SUM(E21:E24)</f>
        <v>1061396.5936413261</v>
      </c>
      <c r="F25" s="155"/>
      <c r="G25" s="176" t="s">
        <v>241</v>
      </c>
      <c r="H25" s="299">
        <f>'Spring 2016 Forecast'!BM26</f>
        <v>4.3768475255077849E-2</v>
      </c>
      <c r="I25" s="173" t="s">
        <v>326</v>
      </c>
    </row>
    <row r="26" spans="2:9" ht="15.75" thickBot="1">
      <c r="B26" s="110"/>
      <c r="C26" s="274"/>
      <c r="D26" s="302"/>
      <c r="E26" s="277"/>
      <c r="F26" s="155"/>
      <c r="G26" s="177" t="s">
        <v>273</v>
      </c>
      <c r="H26" s="301">
        <v>0.98</v>
      </c>
      <c r="I26" s="178" t="s">
        <v>298</v>
      </c>
    </row>
    <row r="27" spans="2:9">
      <c r="B27" s="270" t="s">
        <v>204</v>
      </c>
      <c r="C27" s="274"/>
      <c r="D27" s="287">
        <f>H24</f>
        <v>0.12</v>
      </c>
      <c r="E27" s="277">
        <f>D27*E25</f>
        <v>127367.59123695912</v>
      </c>
      <c r="F27" s="189"/>
      <c r="G27" s="269"/>
    </row>
    <row r="28" spans="2:9" ht="15" customHeight="1">
      <c r="B28" s="78" t="s">
        <v>245</v>
      </c>
      <c r="C28" s="389"/>
      <c r="D28" s="395"/>
      <c r="E28" s="393">
        <f>E27+E25</f>
        <v>1188764.1848782853</v>
      </c>
      <c r="F28" s="190"/>
      <c r="G28" s="422" t="s">
        <v>327</v>
      </c>
      <c r="H28" s="423"/>
      <c r="I28" s="424"/>
    </row>
    <row r="29" spans="2:9">
      <c r="B29" s="397" t="s">
        <v>241</v>
      </c>
      <c r="C29" s="274"/>
      <c r="D29" s="287">
        <f>H25</f>
        <v>4.3768475255077849E-2</v>
      </c>
      <c r="E29" s="392">
        <f>E28*D29</f>
        <v>52030.395809968017</v>
      </c>
      <c r="F29" s="187"/>
      <c r="G29" s="425"/>
      <c r="H29" s="426"/>
      <c r="I29" s="427"/>
    </row>
    <row r="30" spans="2:9" ht="25.9" customHeight="1">
      <c r="B30" s="78" t="s">
        <v>205</v>
      </c>
      <c r="C30" s="389"/>
      <c r="D30" s="396"/>
      <c r="E30" s="393">
        <f>E29+E28</f>
        <v>1240794.5806882533</v>
      </c>
      <c r="G30" s="428"/>
      <c r="H30" s="429"/>
      <c r="I30" s="430"/>
    </row>
    <row r="31" spans="2:9" ht="15.75" thickBot="1">
      <c r="B31" s="381" t="s">
        <v>247</v>
      </c>
      <c r="C31" s="382"/>
      <c r="D31" s="192"/>
      <c r="E31" s="383">
        <f>E30/E2</f>
        <v>67.988744147301546</v>
      </c>
      <c r="F31" s="191"/>
    </row>
    <row r="32" spans="2:9" s="122" customFormat="1" ht="15.75" thickBot="1">
      <c r="B32" s="384" t="s">
        <v>248</v>
      </c>
      <c r="C32" s="394"/>
      <c r="D32" s="385">
        <f>H26</f>
        <v>0.98</v>
      </c>
      <c r="E32" s="377">
        <f>E31/D32</f>
        <v>69.3762695380628</v>
      </c>
      <c r="F32" s="191"/>
      <c r="G32" s="118"/>
      <c r="H32" s="118"/>
      <c r="I32" s="118"/>
    </row>
    <row r="34" spans="2:10">
      <c r="F34" s="192"/>
      <c r="G34" s="122"/>
      <c r="H34" s="122"/>
      <c r="I34" s="122"/>
    </row>
    <row r="35" spans="2:10">
      <c r="B35" s="417"/>
      <c r="C35" s="418"/>
      <c r="D35" s="416"/>
      <c r="G35" s="191"/>
    </row>
    <row r="36" spans="2:10">
      <c r="B36" s="417"/>
      <c r="C36" s="418"/>
      <c r="D36" s="416"/>
    </row>
    <row r="37" spans="2:10">
      <c r="B37" s="417"/>
      <c r="C37" s="418"/>
      <c r="D37" s="416"/>
      <c r="J37" s="256"/>
    </row>
    <row r="38" spans="2:10">
      <c r="B38" s="417"/>
      <c r="C38" s="418"/>
      <c r="D38" s="416"/>
    </row>
    <row r="39" spans="2:10">
      <c r="B39" s="417"/>
      <c r="C39" s="418"/>
      <c r="D39" s="416"/>
    </row>
    <row r="40" spans="2:10">
      <c r="B40" s="417"/>
      <c r="C40" s="418"/>
      <c r="D40" s="416"/>
      <c r="J40" s="258"/>
    </row>
    <row r="41" spans="2:10">
      <c r="B41" s="417"/>
      <c r="C41" s="418"/>
      <c r="D41" s="416"/>
      <c r="J41" s="96"/>
    </row>
    <row r="42" spans="2:10">
      <c r="B42" s="417"/>
      <c r="C42" s="418"/>
      <c r="D42" s="416"/>
      <c r="J42" s="255"/>
    </row>
    <row r="44" spans="2:10">
      <c r="I44" s="253"/>
    </row>
    <row r="45" spans="2:10" ht="20.100000000000001" customHeight="1">
      <c r="B45" s="419"/>
      <c r="C45" s="259"/>
    </row>
    <row r="46" spans="2:10" ht="20.100000000000001" customHeight="1">
      <c r="B46" s="419"/>
      <c r="C46" s="259"/>
      <c r="I46" s="264"/>
    </row>
    <row r="47" spans="2:10" ht="20.100000000000001" customHeight="1">
      <c r="B47" s="419"/>
      <c r="C47" s="259"/>
    </row>
    <row r="48" spans="2:10" ht="20.100000000000001" customHeight="1">
      <c r="B48" s="419"/>
      <c r="C48" s="259"/>
    </row>
    <row r="49" spans="2:2" ht="20.100000000000001" customHeight="1">
      <c r="B49" s="419"/>
    </row>
    <row r="50" spans="2:2" ht="20.100000000000001" customHeight="1">
      <c r="B50" s="419"/>
    </row>
    <row r="51" spans="2:2" ht="20.100000000000001" customHeight="1">
      <c r="B51" s="419"/>
    </row>
    <row r="52" spans="2:2" ht="20.100000000000001" customHeight="1">
      <c r="B52" s="419"/>
    </row>
    <row r="53" spans="2:2" ht="20.100000000000001" customHeight="1">
      <c r="B53" s="259" t="str">
        <f t="shared" ref="B53" si="1">CONCATENATE(B43," ",C43," ",D43)</f>
        <v xml:space="preserve">  </v>
      </c>
    </row>
  </sheetData>
  <mergeCells count="6">
    <mergeCell ref="G1:I1"/>
    <mergeCell ref="B1:E1"/>
    <mergeCell ref="G28:I30"/>
    <mergeCell ref="G2:H2"/>
    <mergeCell ref="G11:H11"/>
    <mergeCell ref="G20:H20"/>
  </mergeCells>
  <pageMargins left="0.25" right="0.25" top="0.75" bottom="0.75" header="0.3" footer="0.3"/>
  <pageSetup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I402"/>
  <sheetViews>
    <sheetView zoomScale="84" zoomScaleNormal="84" workbookViewId="0">
      <selection activeCell="M15" sqref="M15"/>
    </sheetView>
  </sheetViews>
  <sheetFormatPr defaultColWidth="9.140625" defaultRowHeight="15"/>
  <cols>
    <col min="1" max="1" width="4.28515625" style="236" customWidth="1"/>
    <col min="2" max="2" width="25.28515625" style="236" customWidth="1"/>
    <col min="3" max="3" width="12.5703125" style="236" customWidth="1"/>
    <col min="4" max="4" width="13.140625" style="236" customWidth="1"/>
    <col min="5" max="5" width="12.28515625" style="236" customWidth="1"/>
    <col min="6" max="6" width="6.140625" style="2" customWidth="1"/>
    <col min="7" max="7" width="29" style="2" customWidth="1"/>
    <col min="8" max="8" width="11" style="2" customWidth="1"/>
    <col min="9" max="9" width="71" style="2" customWidth="1"/>
    <col min="10" max="16384" width="9.140625" style="2"/>
  </cols>
  <sheetData>
    <row r="1" spans="1:9" ht="15.75" thickBot="1">
      <c r="A1" s="2"/>
      <c r="B1" s="2"/>
      <c r="C1" s="2"/>
      <c r="D1" s="2"/>
      <c r="E1" s="2"/>
    </row>
    <row r="2" spans="1:9" ht="15.75" thickBot="1">
      <c r="A2" s="194"/>
      <c r="B2" s="441" t="s">
        <v>320</v>
      </c>
      <c r="C2" s="442"/>
      <c r="D2" s="442"/>
      <c r="E2" s="443"/>
      <c r="G2" s="444" t="s">
        <v>324</v>
      </c>
      <c r="H2" s="445"/>
      <c r="I2" s="446"/>
    </row>
    <row r="3" spans="1:9">
      <c r="A3" s="195"/>
      <c r="B3" s="401" t="s">
        <v>264</v>
      </c>
      <c r="C3" s="196">
        <v>5</v>
      </c>
      <c r="D3" s="197" t="s">
        <v>295</v>
      </c>
      <c r="E3" s="325">
        <f>C3*365</f>
        <v>1825</v>
      </c>
      <c r="G3" s="453" t="s">
        <v>314</v>
      </c>
      <c r="H3" s="454"/>
      <c r="I3" s="198" t="s">
        <v>270</v>
      </c>
    </row>
    <row r="4" spans="1:9" ht="15.75" thickBot="1">
      <c r="A4" s="195"/>
      <c r="B4" s="199"/>
      <c r="C4" s="200"/>
      <c r="D4" s="200"/>
      <c r="E4" s="201"/>
      <c r="G4" s="203" t="s">
        <v>265</v>
      </c>
      <c r="H4" s="204">
        <v>86206.00892857142</v>
      </c>
      <c r="I4" s="175" t="s">
        <v>308</v>
      </c>
    </row>
    <row r="5" spans="1:9">
      <c r="A5" s="195"/>
      <c r="B5" s="241"/>
      <c r="C5" s="242" t="s">
        <v>114</v>
      </c>
      <c r="D5" s="242" t="s">
        <v>115</v>
      </c>
      <c r="E5" s="243" t="s">
        <v>116</v>
      </c>
      <c r="G5" s="203" t="s">
        <v>266</v>
      </c>
      <c r="H5" s="204">
        <v>41906</v>
      </c>
      <c r="I5" s="175" t="s">
        <v>308</v>
      </c>
    </row>
    <row r="6" spans="1:9">
      <c r="A6" s="195"/>
      <c r="B6" s="206" t="s">
        <v>229</v>
      </c>
      <c r="C6" s="207"/>
      <c r="D6" s="207"/>
      <c r="E6" s="208"/>
      <c r="G6" s="203" t="s">
        <v>267</v>
      </c>
      <c r="H6" s="204">
        <v>27811.316309872502</v>
      </c>
      <c r="I6" s="175" t="s">
        <v>308</v>
      </c>
    </row>
    <row r="7" spans="1:9">
      <c r="A7" s="195"/>
      <c r="B7" s="203" t="s">
        <v>265</v>
      </c>
      <c r="C7" s="209">
        <f>H4</f>
        <v>86206.00892857142</v>
      </c>
      <c r="D7" s="314">
        <f>H9</f>
        <v>0.05</v>
      </c>
      <c r="E7" s="210">
        <f>D7*C7</f>
        <v>4310.3004464285714</v>
      </c>
      <c r="G7" s="212" t="s">
        <v>268</v>
      </c>
      <c r="H7" s="313">
        <v>27811.316309872502</v>
      </c>
      <c r="I7" s="309" t="s">
        <v>308</v>
      </c>
    </row>
    <row r="8" spans="1:9">
      <c r="A8" s="195"/>
      <c r="B8" s="203" t="s">
        <v>266</v>
      </c>
      <c r="C8" s="209">
        <f>H5</f>
        <v>41906</v>
      </c>
      <c r="D8" s="314">
        <f t="shared" ref="D8:D10" si="0">H10</f>
        <v>1.1499999999999999</v>
      </c>
      <c r="E8" s="210">
        <f>D8*C8</f>
        <v>48191.899999999994</v>
      </c>
      <c r="G8" s="455" t="s">
        <v>315</v>
      </c>
      <c r="H8" s="456"/>
      <c r="I8" s="305"/>
    </row>
    <row r="9" spans="1:9">
      <c r="A9" s="195"/>
      <c r="B9" s="203" t="s">
        <v>267</v>
      </c>
      <c r="C9" s="209">
        <f>H6</f>
        <v>27811.316309872502</v>
      </c>
      <c r="D9" s="314">
        <f t="shared" si="0"/>
        <v>7</v>
      </c>
      <c r="E9" s="210">
        <f>D9*C9</f>
        <v>194679.21416910752</v>
      </c>
      <c r="G9" s="211" t="str">
        <f>G4</f>
        <v>Management Supervision</v>
      </c>
      <c r="H9" s="334">
        <v>0.05</v>
      </c>
      <c r="I9" s="175" t="s">
        <v>308</v>
      </c>
    </row>
    <row r="10" spans="1:9">
      <c r="A10" s="195"/>
      <c r="B10" s="212" t="s">
        <v>268</v>
      </c>
      <c r="C10" s="213">
        <f>H7</f>
        <v>27811.316309872502</v>
      </c>
      <c r="D10" s="315">
        <f t="shared" si="0"/>
        <v>1.08</v>
      </c>
      <c r="E10" s="214">
        <f>D10*C10</f>
        <v>30036.221614662303</v>
      </c>
      <c r="G10" s="211" t="str">
        <f t="shared" ref="G10:G12" si="1">G5</f>
        <v>Site Manager</v>
      </c>
      <c r="H10" s="334">
        <v>1.1499999999999999</v>
      </c>
      <c r="I10" s="175" t="s">
        <v>308</v>
      </c>
    </row>
    <row r="11" spans="1:9">
      <c r="A11" s="215"/>
      <c r="B11" s="202" t="s">
        <v>234</v>
      </c>
      <c r="C11" s="239">
        <f>SUM(C7:C10)</f>
        <v>183734.6415483164</v>
      </c>
      <c r="D11" s="316">
        <v>9.2769230769230759</v>
      </c>
      <c r="E11" s="216">
        <f>SUM(E7:E10)</f>
        <v>277217.63623019838</v>
      </c>
      <c r="G11" s="211" t="str">
        <f t="shared" si="1"/>
        <v>DC Blended (DC I + II)</v>
      </c>
      <c r="H11" s="334">
        <v>7</v>
      </c>
      <c r="I11" s="175" t="s">
        <v>308</v>
      </c>
    </row>
    <row r="12" spans="1:9">
      <c r="A12" s="217"/>
      <c r="B12" s="199"/>
      <c r="C12" s="200"/>
      <c r="D12" s="317"/>
      <c r="E12" s="218"/>
      <c r="G12" s="211" t="str">
        <f t="shared" si="1"/>
        <v>Relief</v>
      </c>
      <c r="H12" s="334">
        <v>1.08</v>
      </c>
      <c r="I12" s="175" t="s">
        <v>308</v>
      </c>
    </row>
    <row r="13" spans="1:9">
      <c r="A13" s="219"/>
      <c r="B13" s="199" t="s">
        <v>259</v>
      </c>
      <c r="C13" s="220">
        <f>H14</f>
        <v>0.21709999999999999</v>
      </c>
      <c r="D13" s="317"/>
      <c r="E13" s="221">
        <f>C13*E11</f>
        <v>60183.948825576066</v>
      </c>
      <c r="G13" s="457" t="s">
        <v>325</v>
      </c>
      <c r="H13" s="458"/>
      <c r="I13" s="305"/>
    </row>
    <row r="14" spans="1:9">
      <c r="A14" s="219"/>
      <c r="B14" s="199"/>
      <c r="C14" s="200"/>
      <c r="D14" s="318"/>
      <c r="E14" s="222"/>
      <c r="G14" s="176" t="s">
        <v>271</v>
      </c>
      <c r="H14" s="299">
        <v>0.21709999999999999</v>
      </c>
      <c r="I14" s="175" t="s">
        <v>302</v>
      </c>
    </row>
    <row r="15" spans="1:9" ht="30">
      <c r="A15" s="219"/>
      <c r="B15" s="223" t="s">
        <v>260</v>
      </c>
      <c r="C15" s="224"/>
      <c r="D15" s="319"/>
      <c r="E15" s="225">
        <f>E11+E13</f>
        <v>337401.58505577443</v>
      </c>
      <c r="G15" s="176" t="s">
        <v>306</v>
      </c>
      <c r="H15" s="327">
        <v>11500</v>
      </c>
      <c r="I15" s="415" t="s">
        <v>307</v>
      </c>
    </row>
    <row r="16" spans="1:9">
      <c r="A16" s="219"/>
      <c r="B16" s="226"/>
      <c r="C16" s="227"/>
      <c r="D16" s="333" t="s">
        <v>303</v>
      </c>
      <c r="E16" s="228"/>
      <c r="G16" s="199" t="s">
        <v>321</v>
      </c>
      <c r="H16" s="328">
        <f>Occupancy!B41</f>
        <v>18.495859111545542</v>
      </c>
      <c r="I16" s="275" t="s">
        <v>322</v>
      </c>
    </row>
    <row r="17" spans="1:9">
      <c r="A17" s="219"/>
      <c r="B17" s="229" t="str">
        <f>G15</f>
        <v>Transporation (2 Vans)</v>
      </c>
      <c r="C17" s="200"/>
      <c r="D17" s="332">
        <f>H15</f>
        <v>11500</v>
      </c>
      <c r="E17" s="257">
        <f>D17*2</f>
        <v>23000</v>
      </c>
      <c r="G17" s="199" t="s">
        <v>305</v>
      </c>
      <c r="H17" s="328">
        <v>8.16</v>
      </c>
      <c r="I17" s="205" t="s">
        <v>304</v>
      </c>
    </row>
    <row r="18" spans="1:9">
      <c r="A18" s="219"/>
      <c r="B18" s="199" t="str">
        <f>G16</f>
        <v>Occupancy (per bed day)*</v>
      </c>
      <c r="C18" s="200"/>
      <c r="D18" s="326">
        <f>H16</f>
        <v>18.495859111545542</v>
      </c>
      <c r="E18" s="257">
        <f>D18*E3</f>
        <v>33754.942878570611</v>
      </c>
      <c r="G18" s="176" t="s">
        <v>272</v>
      </c>
      <c r="H18" s="331">
        <v>0.12</v>
      </c>
      <c r="I18" s="175" t="s">
        <v>297</v>
      </c>
    </row>
    <row r="19" spans="1:9">
      <c r="A19" s="219"/>
      <c r="B19" s="199" t="str">
        <f>G17</f>
        <v>Meals (per bed day)</v>
      </c>
      <c r="C19" s="200"/>
      <c r="D19" s="326">
        <f>H17</f>
        <v>8.16</v>
      </c>
      <c r="E19" s="268">
        <f>D19*E3</f>
        <v>14892</v>
      </c>
      <c r="G19" s="176" t="s">
        <v>241</v>
      </c>
      <c r="H19" s="329">
        <f>'Spring 2016 Forecast'!BM26</f>
        <v>4.3768475255077849E-2</v>
      </c>
      <c r="I19" s="175" t="s">
        <v>328</v>
      </c>
    </row>
    <row r="20" spans="1:9" ht="15.75" thickBot="1">
      <c r="A20" s="219"/>
      <c r="B20" s="223" t="s">
        <v>261</v>
      </c>
      <c r="C20" s="224"/>
      <c r="D20" s="320"/>
      <c r="E20" s="230">
        <f>SUM(E15:E19)</f>
        <v>409048.52793434507</v>
      </c>
      <c r="G20" s="177" t="s">
        <v>273</v>
      </c>
      <c r="H20" s="330">
        <v>0.98</v>
      </c>
      <c r="I20" s="178" t="s">
        <v>298</v>
      </c>
    </row>
    <row r="21" spans="1:9">
      <c r="A21" s="219"/>
      <c r="B21" s="199"/>
      <c r="C21" s="200"/>
      <c r="D21" s="321"/>
      <c r="E21" s="231"/>
    </row>
    <row r="22" spans="1:9">
      <c r="A22" s="219"/>
      <c r="B22" s="199" t="s">
        <v>262</v>
      </c>
      <c r="C22" s="232">
        <f>H18</f>
        <v>0.12</v>
      </c>
      <c r="D22" s="317"/>
      <c r="E22" s="221">
        <f>C22*E20</f>
        <v>49085.823352121406</v>
      </c>
      <c r="G22" s="447" t="s">
        <v>323</v>
      </c>
      <c r="H22" s="448"/>
      <c r="I22" s="449"/>
    </row>
    <row r="23" spans="1:9" ht="15.75" thickBot="1">
      <c r="A23" s="219"/>
      <c r="B23" s="233" t="s">
        <v>263</v>
      </c>
      <c r="C23" s="234"/>
      <c r="D23" s="322"/>
      <c r="E23" s="235">
        <f>SUM(E20:E22)</f>
        <v>458134.35128646647</v>
      </c>
      <c r="G23" s="450"/>
      <c r="H23" s="451"/>
      <c r="I23" s="452"/>
    </row>
    <row r="24" spans="1:9" ht="15.75" thickTop="1">
      <c r="A24" s="217"/>
      <c r="B24" s="244" t="s">
        <v>112</v>
      </c>
      <c r="C24" s="240">
        <f>H19</f>
        <v>4.3768475255077849E-2</v>
      </c>
      <c r="D24" s="323"/>
      <c r="E24" s="245">
        <f>E23*(1+C24)</f>
        <v>478186.19330424926</v>
      </c>
    </row>
    <row r="25" spans="1:9" ht="15.75" thickBot="1">
      <c r="A25" s="217"/>
      <c r="B25" s="199" t="s">
        <v>247</v>
      </c>
      <c r="C25" s="200"/>
      <c r="D25" s="321"/>
      <c r="E25" s="231">
        <f>E24/E3</f>
        <v>262.01983194753382</v>
      </c>
    </row>
    <row r="26" spans="1:9" ht="15.75" thickBot="1">
      <c r="A26" s="217"/>
      <c r="B26" s="237" t="s">
        <v>248</v>
      </c>
      <c r="C26" s="238">
        <f>H20</f>
        <v>0.98</v>
      </c>
      <c r="D26" s="324"/>
      <c r="E26" s="406">
        <f>E25/C26</f>
        <v>267.36717545666716</v>
      </c>
    </row>
    <row r="27" spans="1:9">
      <c r="A27" s="2"/>
      <c r="B27" s="2"/>
      <c r="C27" s="2"/>
      <c r="D27" s="2"/>
      <c r="E27" s="2"/>
    </row>
    <row r="28" spans="1:9">
      <c r="A28" s="2"/>
      <c r="B28" s="2"/>
      <c r="C28" s="2"/>
      <c r="D28" s="2"/>
      <c r="E28" s="2"/>
    </row>
    <row r="29" spans="1:9">
      <c r="A29" s="2"/>
      <c r="B29" s="2"/>
      <c r="C29" s="2"/>
      <c r="D29" s="2"/>
      <c r="E29" s="2"/>
    </row>
    <row r="30" spans="1:9">
      <c r="A30" s="2"/>
      <c r="B30" s="2"/>
      <c r="C30" s="2"/>
      <c r="D30" s="2"/>
      <c r="E30" s="2"/>
    </row>
    <row r="31" spans="1:9">
      <c r="A31" s="2"/>
      <c r="B31" s="2"/>
      <c r="C31" s="2"/>
      <c r="D31" s="2"/>
      <c r="E31" s="2"/>
    </row>
    <row r="32" spans="1:9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  <row r="53" spans="1:5">
      <c r="A53" s="2"/>
      <c r="B53" s="2"/>
      <c r="C53" s="2"/>
      <c r="D53" s="2"/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2"/>
      <c r="C61" s="2"/>
      <c r="D61" s="2"/>
      <c r="E61" s="2"/>
    </row>
    <row r="62" spans="1:5">
      <c r="A62" s="2"/>
      <c r="B62" s="2"/>
      <c r="C62" s="2"/>
      <c r="D62" s="2"/>
      <c r="E62" s="2"/>
    </row>
    <row r="63" spans="1:5">
      <c r="A63" s="2"/>
      <c r="B63" s="2"/>
      <c r="C63" s="2"/>
      <c r="D63" s="2"/>
      <c r="E63" s="2"/>
    </row>
    <row r="64" spans="1:5">
      <c r="A64" s="2"/>
      <c r="B64" s="2"/>
      <c r="C64" s="2"/>
      <c r="D64" s="2"/>
      <c r="E64" s="2"/>
    </row>
    <row r="65" spans="1:5">
      <c r="A65" s="2"/>
      <c r="B65" s="2"/>
      <c r="C65" s="2"/>
      <c r="D65" s="2"/>
      <c r="E65" s="2"/>
    </row>
    <row r="66" spans="1:5">
      <c r="A66" s="2"/>
      <c r="B66" s="2"/>
      <c r="C66" s="2"/>
      <c r="D66" s="2"/>
      <c r="E66" s="2"/>
    </row>
    <row r="67" spans="1:5">
      <c r="A67" s="2"/>
      <c r="B67" s="2"/>
      <c r="C67" s="2"/>
      <c r="D67" s="2"/>
      <c r="E67" s="2"/>
    </row>
    <row r="68" spans="1:5">
      <c r="A68" s="2"/>
      <c r="B68" s="2"/>
      <c r="C68" s="2"/>
      <c r="D68" s="2"/>
      <c r="E68" s="2"/>
    </row>
    <row r="69" spans="1:5">
      <c r="A69" s="2"/>
      <c r="B69" s="2"/>
      <c r="C69" s="2"/>
      <c r="D69" s="2"/>
      <c r="E69" s="2"/>
    </row>
    <row r="70" spans="1:5">
      <c r="A70" s="2"/>
      <c r="B70" s="2"/>
      <c r="C70" s="2"/>
      <c r="D70" s="2"/>
      <c r="E70" s="2"/>
    </row>
    <row r="71" spans="1:5">
      <c r="A71" s="2"/>
      <c r="B71" s="2"/>
      <c r="C71" s="2"/>
      <c r="D71" s="2"/>
      <c r="E71" s="2"/>
    </row>
    <row r="72" spans="1:5">
      <c r="A72" s="2"/>
      <c r="B72" s="2"/>
      <c r="C72" s="2"/>
      <c r="D72" s="2"/>
      <c r="E72" s="2"/>
    </row>
    <row r="73" spans="1:5">
      <c r="A73" s="2"/>
      <c r="B73" s="2"/>
      <c r="C73" s="2"/>
      <c r="D73" s="2"/>
      <c r="E73" s="2"/>
    </row>
    <row r="74" spans="1:5">
      <c r="A74" s="2"/>
      <c r="B74" s="2"/>
      <c r="C74" s="2"/>
      <c r="D74" s="2"/>
      <c r="E74" s="2"/>
    </row>
    <row r="75" spans="1:5">
      <c r="A75" s="2"/>
      <c r="B75" s="2"/>
      <c r="C75" s="2"/>
      <c r="D75" s="2"/>
      <c r="E75" s="2"/>
    </row>
    <row r="76" spans="1:5">
      <c r="A76" s="2"/>
      <c r="B76" s="2"/>
      <c r="C76" s="2"/>
      <c r="D76" s="2"/>
      <c r="E76" s="2"/>
    </row>
    <row r="77" spans="1:5">
      <c r="A77" s="2"/>
      <c r="B77" s="2"/>
      <c r="C77" s="2"/>
      <c r="D77" s="2"/>
      <c r="E77" s="2"/>
    </row>
    <row r="78" spans="1:5">
      <c r="A78" s="2"/>
      <c r="B78" s="2"/>
      <c r="C78" s="2"/>
      <c r="D78" s="2"/>
      <c r="E78" s="2"/>
    </row>
    <row r="79" spans="1:5">
      <c r="A79" s="2"/>
      <c r="B79" s="2"/>
      <c r="C79" s="2"/>
      <c r="D79" s="2"/>
      <c r="E79" s="2"/>
    </row>
    <row r="80" spans="1:5">
      <c r="A80" s="2"/>
      <c r="B80" s="2"/>
      <c r="C80" s="2"/>
      <c r="D80" s="2"/>
      <c r="E80" s="2"/>
    </row>
    <row r="81" spans="1:5">
      <c r="A81" s="2"/>
      <c r="B81" s="2"/>
      <c r="C81" s="2"/>
      <c r="D81" s="2"/>
      <c r="E81" s="2"/>
    </row>
    <row r="82" spans="1:5">
      <c r="A82" s="2"/>
      <c r="B82" s="2"/>
      <c r="C82" s="2"/>
      <c r="D82" s="2"/>
      <c r="E82" s="2"/>
    </row>
    <row r="83" spans="1:5">
      <c r="A83" s="2"/>
      <c r="B83" s="2"/>
      <c r="C83" s="2"/>
      <c r="D83" s="2"/>
      <c r="E83" s="2"/>
    </row>
    <row r="84" spans="1:5">
      <c r="A84" s="2"/>
      <c r="B84" s="2"/>
      <c r="C84" s="2"/>
      <c r="D84" s="2"/>
      <c r="E84" s="2"/>
    </row>
    <row r="85" spans="1:5">
      <c r="A85" s="2"/>
      <c r="B85" s="2"/>
      <c r="C85" s="2"/>
      <c r="D85" s="2"/>
      <c r="E85" s="2"/>
    </row>
    <row r="86" spans="1:5">
      <c r="A86" s="2"/>
      <c r="B86" s="2"/>
      <c r="C86" s="2"/>
      <c r="D86" s="2"/>
      <c r="E86" s="2"/>
    </row>
    <row r="87" spans="1:5">
      <c r="A87" s="2"/>
      <c r="B87" s="2"/>
      <c r="C87" s="2"/>
      <c r="D87" s="2"/>
      <c r="E87" s="2"/>
    </row>
    <row r="88" spans="1:5">
      <c r="A88" s="2"/>
      <c r="B88" s="2"/>
      <c r="C88" s="2"/>
      <c r="D88" s="2"/>
      <c r="E88" s="2"/>
    </row>
    <row r="89" spans="1:5">
      <c r="A89" s="2"/>
      <c r="B89" s="2"/>
      <c r="C89" s="2"/>
      <c r="D89" s="2"/>
      <c r="E89" s="2"/>
    </row>
    <row r="90" spans="1:5">
      <c r="A90" s="2"/>
      <c r="B90" s="2"/>
      <c r="C90" s="2"/>
      <c r="D90" s="2"/>
      <c r="E90" s="2"/>
    </row>
    <row r="91" spans="1:5">
      <c r="A91" s="2"/>
      <c r="B91" s="2"/>
      <c r="C91" s="2"/>
      <c r="D91" s="2"/>
      <c r="E91" s="2"/>
    </row>
    <row r="92" spans="1:5">
      <c r="A92" s="2"/>
      <c r="B92" s="2"/>
      <c r="C92" s="2"/>
      <c r="D92" s="2"/>
      <c r="E92" s="2"/>
    </row>
    <row r="93" spans="1:5">
      <c r="A93" s="2"/>
      <c r="B93" s="2"/>
      <c r="C93" s="2"/>
      <c r="D93" s="2"/>
      <c r="E93" s="2"/>
    </row>
    <row r="94" spans="1:5">
      <c r="A94" s="2"/>
      <c r="B94" s="2"/>
      <c r="C94" s="2"/>
      <c r="D94" s="2"/>
      <c r="E94" s="2"/>
    </row>
    <row r="95" spans="1:5">
      <c r="A95" s="2"/>
      <c r="B95" s="2"/>
      <c r="C95" s="2"/>
      <c r="D95" s="2"/>
      <c r="E95" s="2"/>
    </row>
    <row r="96" spans="1:5">
      <c r="A96" s="2"/>
      <c r="B96" s="2"/>
      <c r="C96" s="2"/>
      <c r="D96" s="2"/>
      <c r="E96" s="2"/>
    </row>
    <row r="97" spans="1:5">
      <c r="A97" s="2"/>
      <c r="B97" s="2"/>
      <c r="C97" s="2"/>
      <c r="D97" s="2"/>
      <c r="E97" s="2"/>
    </row>
    <row r="98" spans="1:5">
      <c r="A98" s="2"/>
      <c r="B98" s="2"/>
      <c r="C98" s="2"/>
      <c r="D98" s="2"/>
      <c r="E98" s="2"/>
    </row>
    <row r="99" spans="1:5">
      <c r="A99" s="2"/>
      <c r="B99" s="2"/>
      <c r="C99" s="2"/>
      <c r="D99" s="2"/>
      <c r="E99" s="2"/>
    </row>
    <row r="100" spans="1:5">
      <c r="A100" s="2"/>
      <c r="B100" s="2"/>
      <c r="C100" s="2"/>
      <c r="D100" s="2"/>
      <c r="E100" s="2"/>
    </row>
    <row r="101" spans="1:5">
      <c r="A101" s="2"/>
      <c r="B101" s="2"/>
      <c r="C101" s="2"/>
      <c r="D101" s="2"/>
      <c r="E101" s="2"/>
    </row>
    <row r="102" spans="1:5">
      <c r="A102" s="2"/>
      <c r="B102" s="2"/>
      <c r="C102" s="2"/>
      <c r="D102" s="2"/>
      <c r="E102" s="2"/>
    </row>
    <row r="103" spans="1:5">
      <c r="A103" s="2"/>
      <c r="B103" s="2"/>
      <c r="C103" s="2"/>
      <c r="D103" s="2"/>
      <c r="E103" s="2"/>
    </row>
    <row r="104" spans="1:5">
      <c r="A104" s="2"/>
      <c r="B104" s="2"/>
      <c r="C104" s="2"/>
      <c r="D104" s="2"/>
      <c r="E104" s="2"/>
    </row>
    <row r="105" spans="1:5">
      <c r="A105" s="2"/>
      <c r="B105" s="2"/>
      <c r="C105" s="2"/>
      <c r="D105" s="2"/>
      <c r="E105" s="2"/>
    </row>
    <row r="106" spans="1:5">
      <c r="A106" s="2"/>
      <c r="B106" s="2"/>
      <c r="C106" s="2"/>
      <c r="D106" s="2"/>
      <c r="E106" s="2"/>
    </row>
    <row r="107" spans="1:5">
      <c r="A107" s="2"/>
      <c r="B107" s="2"/>
      <c r="C107" s="2"/>
      <c r="D107" s="2"/>
      <c r="E107" s="2"/>
    </row>
    <row r="108" spans="1:5">
      <c r="A108" s="2"/>
      <c r="B108" s="2"/>
      <c r="C108" s="2"/>
      <c r="D108" s="2"/>
      <c r="E108" s="2"/>
    </row>
    <row r="109" spans="1:5">
      <c r="A109" s="2"/>
      <c r="B109" s="2"/>
      <c r="C109" s="2"/>
      <c r="D109" s="2"/>
      <c r="E109" s="2"/>
    </row>
    <row r="110" spans="1:5">
      <c r="A110" s="2"/>
      <c r="B110" s="2"/>
      <c r="C110" s="2"/>
      <c r="D110" s="2"/>
      <c r="E110" s="2"/>
    </row>
    <row r="111" spans="1:5">
      <c r="A111" s="2"/>
      <c r="B111" s="2"/>
      <c r="C111" s="2"/>
      <c r="D111" s="2"/>
      <c r="E111" s="2"/>
    </row>
    <row r="112" spans="1:5">
      <c r="A112" s="2"/>
      <c r="B112" s="2"/>
      <c r="C112" s="2"/>
      <c r="D112" s="2"/>
      <c r="E112" s="2"/>
    </row>
    <row r="113" spans="1:5">
      <c r="A113" s="2"/>
      <c r="B113" s="2"/>
      <c r="C113" s="2"/>
      <c r="D113" s="2"/>
      <c r="E113" s="2"/>
    </row>
    <row r="114" spans="1:5">
      <c r="A114" s="2"/>
      <c r="B114" s="2"/>
      <c r="C114" s="2"/>
      <c r="D114" s="2"/>
      <c r="E114" s="2"/>
    </row>
    <row r="115" spans="1:5">
      <c r="A115" s="2"/>
      <c r="B115" s="2"/>
      <c r="C115" s="2"/>
      <c r="D115" s="2"/>
      <c r="E115" s="2"/>
    </row>
    <row r="116" spans="1:5">
      <c r="A116" s="2"/>
      <c r="B116" s="2"/>
      <c r="C116" s="2"/>
      <c r="D116" s="2"/>
      <c r="E116" s="2"/>
    </row>
    <row r="117" spans="1:5">
      <c r="A117" s="2"/>
      <c r="B117" s="2"/>
      <c r="C117" s="2"/>
      <c r="D117" s="2"/>
      <c r="E117" s="2"/>
    </row>
    <row r="118" spans="1:5">
      <c r="A118" s="2"/>
      <c r="B118" s="2"/>
      <c r="C118" s="2"/>
      <c r="D118" s="2"/>
      <c r="E118" s="2"/>
    </row>
    <row r="119" spans="1:5">
      <c r="A119" s="2"/>
      <c r="B119" s="2"/>
      <c r="C119" s="2"/>
      <c r="D119" s="2"/>
      <c r="E119" s="2"/>
    </row>
    <row r="120" spans="1:5">
      <c r="A120" s="2"/>
      <c r="B120" s="2"/>
      <c r="C120" s="2"/>
      <c r="D120" s="2"/>
      <c r="E120" s="2"/>
    </row>
    <row r="121" spans="1:5">
      <c r="A121" s="2"/>
      <c r="B121" s="2"/>
      <c r="C121" s="2"/>
      <c r="D121" s="2"/>
      <c r="E121" s="2"/>
    </row>
    <row r="122" spans="1:5">
      <c r="A122" s="2"/>
      <c r="B122" s="2"/>
      <c r="C122" s="2"/>
      <c r="D122" s="2"/>
      <c r="E122" s="2"/>
    </row>
    <row r="123" spans="1:5">
      <c r="A123" s="2"/>
      <c r="B123" s="2"/>
      <c r="C123" s="2"/>
      <c r="D123" s="2"/>
      <c r="E123" s="2"/>
    </row>
    <row r="124" spans="1:5">
      <c r="A124" s="2"/>
      <c r="B124" s="2"/>
      <c r="C124" s="2"/>
      <c r="D124" s="2"/>
      <c r="E124" s="2"/>
    </row>
    <row r="125" spans="1:5">
      <c r="A125" s="2"/>
      <c r="B125" s="2"/>
      <c r="C125" s="2"/>
      <c r="D125" s="2"/>
      <c r="E125" s="2"/>
    </row>
    <row r="126" spans="1:5">
      <c r="A126" s="2"/>
      <c r="B126" s="2"/>
      <c r="C126" s="2"/>
      <c r="D126" s="2"/>
      <c r="E126" s="2"/>
    </row>
    <row r="127" spans="1:5">
      <c r="A127" s="2"/>
      <c r="B127" s="2"/>
      <c r="C127" s="2"/>
      <c r="D127" s="2"/>
      <c r="E127" s="2"/>
    </row>
    <row r="128" spans="1:5">
      <c r="A128" s="2"/>
      <c r="B128" s="2"/>
      <c r="C128" s="2"/>
      <c r="D128" s="2"/>
      <c r="E128" s="2"/>
    </row>
    <row r="129" spans="1:5">
      <c r="A129" s="2"/>
      <c r="B129" s="2"/>
      <c r="C129" s="2"/>
      <c r="D129" s="2"/>
      <c r="E129" s="2"/>
    </row>
    <row r="130" spans="1:5">
      <c r="A130" s="2"/>
      <c r="B130" s="2"/>
      <c r="C130" s="2"/>
      <c r="D130" s="2"/>
      <c r="E130" s="2"/>
    </row>
    <row r="131" spans="1:5">
      <c r="A131" s="2"/>
      <c r="B131" s="2"/>
      <c r="C131" s="2"/>
      <c r="D131" s="2"/>
      <c r="E131" s="2"/>
    </row>
    <row r="132" spans="1:5">
      <c r="A132" s="2"/>
      <c r="B132" s="2"/>
      <c r="C132" s="2"/>
      <c r="D132" s="2"/>
      <c r="E132" s="2"/>
    </row>
    <row r="133" spans="1:5">
      <c r="A133" s="2"/>
      <c r="B133" s="2"/>
      <c r="C133" s="2"/>
      <c r="D133" s="2"/>
      <c r="E133" s="2"/>
    </row>
    <row r="134" spans="1:5">
      <c r="A134" s="2"/>
      <c r="B134" s="2"/>
      <c r="C134" s="2"/>
      <c r="D134" s="2"/>
      <c r="E134" s="2"/>
    </row>
    <row r="135" spans="1:5">
      <c r="A135" s="2"/>
      <c r="B135" s="2"/>
      <c r="C135" s="2"/>
      <c r="D135" s="2"/>
      <c r="E135" s="2"/>
    </row>
    <row r="136" spans="1:5">
      <c r="A136" s="2"/>
      <c r="B136" s="2"/>
      <c r="C136" s="2"/>
      <c r="D136" s="2"/>
      <c r="E136" s="2"/>
    </row>
    <row r="137" spans="1:5">
      <c r="A137" s="2"/>
      <c r="B137" s="2"/>
      <c r="C137" s="2"/>
      <c r="D137" s="2"/>
      <c r="E137" s="2"/>
    </row>
    <row r="138" spans="1:5">
      <c r="A138" s="2"/>
      <c r="B138" s="2"/>
      <c r="C138" s="2"/>
      <c r="D138" s="2"/>
      <c r="E138" s="2"/>
    </row>
    <row r="139" spans="1:5">
      <c r="A139" s="2"/>
      <c r="B139" s="2"/>
      <c r="C139" s="2"/>
      <c r="D139" s="2"/>
      <c r="E139" s="2"/>
    </row>
    <row r="140" spans="1:5">
      <c r="A140" s="2"/>
      <c r="B140" s="2"/>
      <c r="C140" s="2"/>
      <c r="D140" s="2"/>
      <c r="E140" s="2"/>
    </row>
    <row r="141" spans="1:5">
      <c r="A141" s="2"/>
      <c r="B141" s="2"/>
      <c r="C141" s="2"/>
      <c r="D141" s="2"/>
      <c r="E141" s="2"/>
    </row>
    <row r="142" spans="1:5">
      <c r="A142" s="2"/>
      <c r="B142" s="2"/>
      <c r="C142" s="2"/>
      <c r="D142" s="2"/>
      <c r="E142" s="2"/>
    </row>
    <row r="143" spans="1:5">
      <c r="A143" s="2"/>
      <c r="B143" s="2"/>
      <c r="C143" s="2"/>
      <c r="D143" s="2"/>
      <c r="E143" s="2"/>
    </row>
    <row r="144" spans="1:5">
      <c r="A144" s="2"/>
      <c r="B144" s="2"/>
      <c r="C144" s="2"/>
      <c r="D144" s="2"/>
      <c r="E144" s="2"/>
    </row>
    <row r="145" spans="1:5">
      <c r="A145" s="2"/>
      <c r="B145" s="2"/>
      <c r="C145" s="2"/>
      <c r="D145" s="2"/>
      <c r="E145" s="2"/>
    </row>
    <row r="146" spans="1:5">
      <c r="A146" s="2"/>
      <c r="B146" s="2"/>
      <c r="C146" s="2"/>
      <c r="D146" s="2"/>
      <c r="E146" s="2"/>
    </row>
    <row r="147" spans="1:5">
      <c r="A147" s="2"/>
      <c r="B147" s="2"/>
      <c r="C147" s="2"/>
      <c r="D147" s="2"/>
      <c r="E147" s="2"/>
    </row>
    <row r="148" spans="1:5">
      <c r="A148" s="2"/>
      <c r="B148" s="2"/>
      <c r="C148" s="2"/>
      <c r="D148" s="2"/>
      <c r="E148" s="2"/>
    </row>
    <row r="149" spans="1:5">
      <c r="A149" s="2"/>
      <c r="B149" s="2"/>
      <c r="C149" s="2"/>
      <c r="D149" s="2"/>
      <c r="E149" s="2"/>
    </row>
    <row r="150" spans="1:5">
      <c r="A150" s="2"/>
      <c r="B150" s="2"/>
      <c r="C150" s="2"/>
      <c r="D150" s="2"/>
      <c r="E150" s="2"/>
    </row>
    <row r="151" spans="1:5">
      <c r="A151" s="2"/>
      <c r="B151" s="2"/>
      <c r="C151" s="2"/>
      <c r="D151" s="2"/>
      <c r="E151" s="2"/>
    </row>
    <row r="152" spans="1:5">
      <c r="A152" s="2"/>
      <c r="B152" s="2"/>
      <c r="C152" s="2"/>
      <c r="D152" s="2"/>
      <c r="E152" s="2"/>
    </row>
    <row r="153" spans="1:5">
      <c r="A153" s="2"/>
      <c r="B153" s="2"/>
      <c r="C153" s="2"/>
      <c r="D153" s="2"/>
      <c r="E153" s="2"/>
    </row>
    <row r="154" spans="1:5">
      <c r="A154" s="2"/>
      <c r="B154" s="2"/>
      <c r="C154" s="2"/>
      <c r="D154" s="2"/>
      <c r="E154" s="2"/>
    </row>
    <row r="155" spans="1:5">
      <c r="A155" s="2"/>
      <c r="B155" s="2"/>
      <c r="C155" s="2"/>
      <c r="D155" s="2"/>
      <c r="E155" s="2"/>
    </row>
    <row r="156" spans="1:5">
      <c r="A156" s="2"/>
      <c r="B156" s="2"/>
      <c r="C156" s="2"/>
      <c r="D156" s="2"/>
      <c r="E156" s="2"/>
    </row>
    <row r="157" spans="1:5">
      <c r="A157" s="2"/>
      <c r="B157" s="2"/>
      <c r="C157" s="2"/>
      <c r="D157" s="2"/>
      <c r="E157" s="2"/>
    </row>
    <row r="158" spans="1:5">
      <c r="A158" s="2"/>
      <c r="B158" s="2"/>
      <c r="C158" s="2"/>
      <c r="D158" s="2"/>
      <c r="E158" s="2"/>
    </row>
    <row r="159" spans="1:5">
      <c r="A159" s="2"/>
      <c r="B159" s="2"/>
      <c r="C159" s="2"/>
      <c r="D159" s="2"/>
      <c r="E159" s="2"/>
    </row>
    <row r="160" spans="1:5">
      <c r="A160" s="2"/>
      <c r="B160" s="2"/>
      <c r="C160" s="2"/>
      <c r="D160" s="2"/>
      <c r="E160" s="2"/>
    </row>
    <row r="161" spans="1:5">
      <c r="A161" s="2"/>
      <c r="B161" s="2"/>
      <c r="C161" s="2"/>
      <c r="D161" s="2"/>
      <c r="E161" s="2"/>
    </row>
    <row r="162" spans="1:5">
      <c r="A162" s="2"/>
      <c r="B162" s="2"/>
      <c r="C162" s="2"/>
      <c r="D162" s="2"/>
      <c r="E162" s="2"/>
    </row>
    <row r="163" spans="1:5">
      <c r="A163" s="2"/>
      <c r="B163" s="2"/>
      <c r="C163" s="2"/>
      <c r="D163" s="2"/>
      <c r="E163" s="2"/>
    </row>
    <row r="164" spans="1:5">
      <c r="A164" s="2"/>
      <c r="B164" s="2"/>
      <c r="C164" s="2"/>
      <c r="D164" s="2"/>
      <c r="E164" s="2"/>
    </row>
    <row r="165" spans="1:5">
      <c r="A165" s="2"/>
      <c r="B165" s="2"/>
      <c r="C165" s="2"/>
      <c r="D165" s="2"/>
      <c r="E165" s="2"/>
    </row>
    <row r="166" spans="1:5">
      <c r="A166" s="2"/>
      <c r="B166" s="2"/>
      <c r="C166" s="2"/>
      <c r="D166" s="2"/>
      <c r="E166" s="2"/>
    </row>
    <row r="167" spans="1:5">
      <c r="A167" s="2"/>
      <c r="B167" s="2"/>
      <c r="C167" s="2"/>
      <c r="D167" s="2"/>
      <c r="E167" s="2"/>
    </row>
    <row r="168" spans="1:5">
      <c r="A168" s="2"/>
      <c r="B168" s="2"/>
      <c r="C168" s="2"/>
      <c r="D168" s="2"/>
      <c r="E168" s="2"/>
    </row>
    <row r="169" spans="1:5">
      <c r="A169" s="2"/>
      <c r="B169" s="2"/>
      <c r="C169" s="2"/>
      <c r="D169" s="2"/>
      <c r="E169" s="2"/>
    </row>
    <row r="170" spans="1:5">
      <c r="A170" s="2"/>
      <c r="B170" s="2"/>
      <c r="C170" s="2"/>
      <c r="D170" s="2"/>
      <c r="E170" s="2"/>
    </row>
    <row r="171" spans="1:5">
      <c r="A171" s="2"/>
      <c r="B171" s="2"/>
      <c r="C171" s="2"/>
      <c r="D171" s="2"/>
      <c r="E171" s="2"/>
    </row>
    <row r="172" spans="1:5">
      <c r="A172" s="2"/>
      <c r="B172" s="2"/>
      <c r="C172" s="2"/>
      <c r="D172" s="2"/>
      <c r="E172" s="2"/>
    </row>
    <row r="173" spans="1:5">
      <c r="A173" s="2"/>
      <c r="B173" s="2"/>
      <c r="C173" s="2"/>
      <c r="D173" s="2"/>
      <c r="E173" s="2"/>
    </row>
    <row r="174" spans="1:5">
      <c r="A174" s="2"/>
      <c r="B174" s="2"/>
      <c r="C174" s="2"/>
      <c r="D174" s="2"/>
      <c r="E174" s="2"/>
    </row>
    <row r="175" spans="1:5">
      <c r="A175" s="2"/>
      <c r="B175" s="2"/>
      <c r="C175" s="2"/>
      <c r="D175" s="2"/>
      <c r="E175" s="2"/>
    </row>
    <row r="176" spans="1:5">
      <c r="A176" s="2"/>
      <c r="B176" s="2"/>
      <c r="C176" s="2"/>
      <c r="D176" s="2"/>
      <c r="E176" s="2"/>
    </row>
    <row r="177" spans="1:5">
      <c r="A177" s="2"/>
      <c r="B177" s="2"/>
      <c r="C177" s="2"/>
      <c r="D177" s="2"/>
      <c r="E177" s="2"/>
    </row>
    <row r="178" spans="1:5">
      <c r="A178" s="2"/>
      <c r="B178" s="2"/>
      <c r="C178" s="2"/>
      <c r="D178" s="2"/>
      <c r="E178" s="2"/>
    </row>
    <row r="179" spans="1:5">
      <c r="A179" s="2"/>
      <c r="B179" s="2"/>
      <c r="C179" s="2"/>
      <c r="D179" s="2"/>
      <c r="E179" s="2"/>
    </row>
    <row r="180" spans="1:5">
      <c r="A180" s="2"/>
      <c r="B180" s="2"/>
      <c r="C180" s="2"/>
      <c r="D180" s="2"/>
      <c r="E180" s="2"/>
    </row>
    <row r="181" spans="1:5">
      <c r="A181" s="2"/>
      <c r="B181" s="2"/>
      <c r="C181" s="2"/>
      <c r="D181" s="2"/>
      <c r="E181" s="2"/>
    </row>
    <row r="182" spans="1:5">
      <c r="A182" s="2"/>
      <c r="B182" s="2"/>
      <c r="C182" s="2"/>
      <c r="D182" s="2"/>
      <c r="E182" s="2"/>
    </row>
    <row r="183" spans="1:5">
      <c r="A183" s="2"/>
      <c r="B183" s="2"/>
      <c r="C183" s="2"/>
      <c r="D183" s="2"/>
      <c r="E183" s="2"/>
    </row>
    <row r="184" spans="1:5">
      <c r="A184" s="2"/>
      <c r="B184" s="2"/>
      <c r="C184" s="2"/>
      <c r="D184" s="2"/>
      <c r="E184" s="2"/>
    </row>
    <row r="185" spans="1:5">
      <c r="A185" s="2"/>
      <c r="B185" s="2"/>
      <c r="C185" s="2"/>
      <c r="D185" s="2"/>
      <c r="E185" s="2"/>
    </row>
    <row r="186" spans="1:5">
      <c r="A186" s="2"/>
      <c r="B186" s="2"/>
      <c r="C186" s="2"/>
      <c r="D186" s="2"/>
      <c r="E186" s="2"/>
    </row>
    <row r="187" spans="1:5">
      <c r="A187" s="2"/>
      <c r="B187" s="2"/>
      <c r="C187" s="2"/>
      <c r="D187" s="2"/>
      <c r="E187" s="2"/>
    </row>
    <row r="188" spans="1:5">
      <c r="A188" s="2"/>
      <c r="B188" s="2"/>
      <c r="C188" s="2"/>
      <c r="D188" s="2"/>
      <c r="E188" s="2"/>
    </row>
    <row r="189" spans="1:5">
      <c r="A189" s="2"/>
      <c r="B189" s="2"/>
      <c r="C189" s="2"/>
      <c r="D189" s="2"/>
      <c r="E189" s="2"/>
    </row>
    <row r="190" spans="1:5">
      <c r="A190" s="2"/>
      <c r="B190" s="2"/>
      <c r="C190" s="2"/>
      <c r="D190" s="2"/>
      <c r="E190" s="2"/>
    </row>
    <row r="191" spans="1:5">
      <c r="A191" s="2"/>
      <c r="B191" s="2"/>
      <c r="C191" s="2"/>
      <c r="D191" s="2"/>
      <c r="E191" s="2"/>
    </row>
    <row r="192" spans="1:5">
      <c r="A192" s="2"/>
      <c r="B192" s="2"/>
      <c r="C192" s="2"/>
      <c r="D192" s="2"/>
      <c r="E192" s="2"/>
    </row>
    <row r="193" spans="1:5">
      <c r="A193" s="2"/>
      <c r="B193" s="2"/>
      <c r="C193" s="2"/>
      <c r="D193" s="2"/>
      <c r="E193" s="2"/>
    </row>
    <row r="194" spans="1:5">
      <c r="A194" s="2"/>
      <c r="B194" s="2"/>
      <c r="C194" s="2"/>
      <c r="D194" s="2"/>
      <c r="E194" s="2"/>
    </row>
    <row r="195" spans="1:5">
      <c r="A195" s="2"/>
      <c r="B195" s="2"/>
      <c r="C195" s="2"/>
      <c r="D195" s="2"/>
      <c r="E195" s="2"/>
    </row>
    <row r="196" spans="1:5">
      <c r="A196" s="2"/>
      <c r="B196" s="2"/>
      <c r="C196" s="2"/>
      <c r="D196" s="2"/>
      <c r="E196" s="2"/>
    </row>
    <row r="197" spans="1:5">
      <c r="A197" s="2"/>
      <c r="B197" s="2"/>
      <c r="C197" s="2"/>
      <c r="D197" s="2"/>
      <c r="E197" s="2"/>
    </row>
    <row r="198" spans="1:5">
      <c r="A198" s="2"/>
      <c r="B198" s="2"/>
      <c r="C198" s="2"/>
      <c r="D198" s="2"/>
      <c r="E198" s="2"/>
    </row>
    <row r="199" spans="1:5">
      <c r="A199" s="2"/>
      <c r="B199" s="2"/>
      <c r="C199" s="2"/>
      <c r="D199" s="2"/>
      <c r="E199" s="2"/>
    </row>
    <row r="200" spans="1:5">
      <c r="A200" s="2"/>
      <c r="B200" s="2"/>
      <c r="C200" s="2"/>
      <c r="D200" s="2"/>
      <c r="E200" s="2"/>
    </row>
    <row r="201" spans="1:5">
      <c r="A201" s="2"/>
      <c r="B201" s="2"/>
      <c r="C201" s="2"/>
      <c r="D201" s="2"/>
      <c r="E201" s="2"/>
    </row>
    <row r="202" spans="1:5">
      <c r="A202" s="2"/>
      <c r="B202" s="2"/>
      <c r="C202" s="2"/>
      <c r="D202" s="2"/>
      <c r="E202" s="2"/>
    </row>
    <row r="203" spans="1:5">
      <c r="A203" s="2"/>
      <c r="B203" s="2"/>
      <c r="C203" s="2"/>
      <c r="D203" s="2"/>
      <c r="E203" s="2"/>
    </row>
    <row r="204" spans="1:5">
      <c r="A204" s="2"/>
      <c r="B204" s="2"/>
      <c r="C204" s="2"/>
      <c r="D204" s="2"/>
      <c r="E204" s="2"/>
    </row>
    <row r="205" spans="1:5">
      <c r="A205" s="2"/>
      <c r="B205" s="2"/>
      <c r="C205" s="2"/>
      <c r="D205" s="2"/>
      <c r="E205" s="2"/>
    </row>
    <row r="206" spans="1:5">
      <c r="A206" s="2"/>
      <c r="B206" s="2"/>
      <c r="C206" s="2"/>
      <c r="D206" s="2"/>
      <c r="E206" s="2"/>
    </row>
    <row r="207" spans="1:5">
      <c r="A207" s="2"/>
      <c r="B207" s="2"/>
      <c r="C207" s="2"/>
      <c r="D207" s="2"/>
      <c r="E207" s="2"/>
    </row>
    <row r="208" spans="1:5">
      <c r="A208" s="2"/>
      <c r="B208" s="2"/>
      <c r="C208" s="2"/>
      <c r="D208" s="2"/>
      <c r="E208" s="2"/>
    </row>
    <row r="209" spans="1:5">
      <c r="A209" s="2"/>
      <c r="B209" s="2"/>
      <c r="C209" s="2"/>
      <c r="D209" s="2"/>
      <c r="E209" s="2"/>
    </row>
    <row r="210" spans="1:5">
      <c r="A210" s="2"/>
      <c r="B210" s="2"/>
      <c r="C210" s="2"/>
      <c r="D210" s="2"/>
      <c r="E210" s="2"/>
    </row>
    <row r="211" spans="1:5">
      <c r="A211" s="2"/>
      <c r="B211" s="2"/>
      <c r="C211" s="2"/>
      <c r="D211" s="2"/>
      <c r="E211" s="2"/>
    </row>
    <row r="212" spans="1:5">
      <c r="A212" s="2"/>
      <c r="B212" s="2"/>
      <c r="C212" s="2"/>
      <c r="D212" s="2"/>
      <c r="E212" s="2"/>
    </row>
    <row r="213" spans="1:5">
      <c r="A213" s="2"/>
      <c r="B213" s="2"/>
      <c r="C213" s="2"/>
      <c r="D213" s="2"/>
      <c r="E213" s="2"/>
    </row>
    <row r="214" spans="1:5">
      <c r="A214" s="2"/>
      <c r="B214" s="2"/>
      <c r="C214" s="2"/>
      <c r="D214" s="2"/>
      <c r="E214" s="2"/>
    </row>
    <row r="215" spans="1:5">
      <c r="A215" s="2"/>
      <c r="B215" s="2"/>
      <c r="C215" s="2"/>
      <c r="D215" s="2"/>
      <c r="E215" s="2"/>
    </row>
    <row r="216" spans="1:5">
      <c r="A216" s="2"/>
      <c r="B216" s="2"/>
      <c r="C216" s="2"/>
      <c r="D216" s="2"/>
      <c r="E216" s="2"/>
    </row>
    <row r="217" spans="1:5">
      <c r="A217" s="2"/>
      <c r="B217" s="2"/>
      <c r="C217" s="2"/>
      <c r="D217" s="2"/>
      <c r="E217" s="2"/>
    </row>
    <row r="218" spans="1:5">
      <c r="A218" s="2"/>
      <c r="B218" s="2"/>
      <c r="C218" s="2"/>
      <c r="D218" s="2"/>
      <c r="E218" s="2"/>
    </row>
    <row r="219" spans="1:5">
      <c r="A219" s="2"/>
      <c r="B219" s="2"/>
      <c r="C219" s="2"/>
      <c r="D219" s="2"/>
      <c r="E219" s="2"/>
    </row>
    <row r="220" spans="1:5">
      <c r="A220" s="2"/>
      <c r="B220" s="2"/>
      <c r="C220" s="2"/>
      <c r="D220" s="2"/>
      <c r="E220" s="2"/>
    </row>
    <row r="221" spans="1:5">
      <c r="A221" s="2"/>
      <c r="B221" s="2"/>
      <c r="C221" s="2"/>
      <c r="D221" s="2"/>
      <c r="E221" s="2"/>
    </row>
    <row r="222" spans="1:5">
      <c r="A222" s="2"/>
      <c r="B222" s="2"/>
      <c r="C222" s="2"/>
      <c r="D222" s="2"/>
      <c r="E222" s="2"/>
    </row>
    <row r="223" spans="1:5">
      <c r="A223" s="2"/>
      <c r="B223" s="2"/>
      <c r="C223" s="2"/>
      <c r="D223" s="2"/>
      <c r="E223" s="2"/>
    </row>
    <row r="224" spans="1:5">
      <c r="A224" s="2"/>
      <c r="B224" s="2"/>
      <c r="C224" s="2"/>
      <c r="D224" s="2"/>
      <c r="E224" s="2"/>
    </row>
    <row r="225" spans="1:5">
      <c r="A225" s="2"/>
      <c r="B225" s="2"/>
      <c r="C225" s="2"/>
      <c r="D225" s="2"/>
      <c r="E225" s="2"/>
    </row>
    <row r="226" spans="1:5">
      <c r="A226" s="2"/>
      <c r="B226" s="2"/>
      <c r="C226" s="2"/>
      <c r="D226" s="2"/>
      <c r="E226" s="2"/>
    </row>
    <row r="227" spans="1:5">
      <c r="A227" s="2"/>
      <c r="B227" s="2"/>
      <c r="C227" s="2"/>
      <c r="D227" s="2"/>
      <c r="E227" s="2"/>
    </row>
    <row r="228" spans="1:5">
      <c r="A228" s="2"/>
      <c r="B228" s="2"/>
      <c r="C228" s="2"/>
      <c r="D228" s="2"/>
      <c r="E228" s="2"/>
    </row>
    <row r="229" spans="1:5">
      <c r="A229" s="2"/>
      <c r="B229" s="2"/>
      <c r="C229" s="2"/>
      <c r="D229" s="2"/>
      <c r="E229" s="2"/>
    </row>
    <row r="230" spans="1:5">
      <c r="A230" s="2"/>
      <c r="B230" s="2"/>
      <c r="C230" s="2"/>
      <c r="D230" s="2"/>
      <c r="E230" s="2"/>
    </row>
    <row r="231" spans="1:5">
      <c r="A231" s="2"/>
      <c r="B231" s="2"/>
      <c r="C231" s="2"/>
      <c r="D231" s="2"/>
      <c r="E231" s="2"/>
    </row>
    <row r="232" spans="1:5">
      <c r="A232" s="2"/>
      <c r="B232" s="2"/>
      <c r="C232" s="2"/>
      <c r="D232" s="2"/>
      <c r="E232" s="2"/>
    </row>
    <row r="233" spans="1:5">
      <c r="A233" s="2"/>
      <c r="B233" s="2"/>
      <c r="C233" s="2"/>
      <c r="D233" s="2"/>
      <c r="E233" s="2"/>
    </row>
    <row r="234" spans="1:5">
      <c r="A234" s="2"/>
      <c r="B234" s="2"/>
      <c r="C234" s="2"/>
      <c r="D234" s="2"/>
      <c r="E234" s="2"/>
    </row>
    <row r="235" spans="1:5">
      <c r="A235" s="2"/>
      <c r="B235" s="2"/>
      <c r="C235" s="2"/>
      <c r="D235" s="2"/>
      <c r="E235" s="2"/>
    </row>
    <row r="236" spans="1:5">
      <c r="A236" s="2"/>
      <c r="B236" s="2"/>
      <c r="C236" s="2"/>
      <c r="D236" s="2"/>
      <c r="E236" s="2"/>
    </row>
    <row r="237" spans="1:5">
      <c r="A237" s="2"/>
      <c r="B237" s="2"/>
      <c r="C237" s="2"/>
      <c r="D237" s="2"/>
      <c r="E237" s="2"/>
    </row>
    <row r="238" spans="1:5">
      <c r="A238" s="2"/>
      <c r="B238" s="2"/>
      <c r="C238" s="2"/>
      <c r="D238" s="2"/>
      <c r="E238" s="2"/>
    </row>
    <row r="239" spans="1:5">
      <c r="A239" s="2"/>
      <c r="B239" s="2"/>
      <c r="C239" s="2"/>
      <c r="D239" s="2"/>
      <c r="E239" s="2"/>
    </row>
    <row r="240" spans="1:5">
      <c r="A240" s="2"/>
      <c r="B240" s="2"/>
      <c r="C240" s="2"/>
      <c r="D240" s="2"/>
      <c r="E240" s="2"/>
    </row>
    <row r="241" spans="1:5">
      <c r="A241" s="2"/>
      <c r="B241" s="2"/>
      <c r="C241" s="2"/>
      <c r="D241" s="2"/>
      <c r="E241" s="2"/>
    </row>
    <row r="242" spans="1:5">
      <c r="A242" s="2"/>
      <c r="B242" s="2"/>
      <c r="C242" s="2"/>
      <c r="D242" s="2"/>
      <c r="E242" s="2"/>
    </row>
    <row r="243" spans="1:5">
      <c r="A243" s="2"/>
      <c r="B243" s="2"/>
      <c r="C243" s="2"/>
      <c r="D243" s="2"/>
      <c r="E243" s="2"/>
    </row>
    <row r="244" spans="1:5">
      <c r="A244" s="2"/>
      <c r="B244" s="2"/>
      <c r="C244" s="2"/>
      <c r="D244" s="2"/>
      <c r="E244" s="2"/>
    </row>
    <row r="245" spans="1:5">
      <c r="A245" s="2"/>
      <c r="B245" s="2"/>
      <c r="C245" s="2"/>
      <c r="D245" s="2"/>
      <c r="E245" s="2"/>
    </row>
    <row r="246" spans="1:5">
      <c r="A246" s="2"/>
      <c r="B246" s="2"/>
      <c r="C246" s="2"/>
      <c r="D246" s="2"/>
      <c r="E246" s="2"/>
    </row>
    <row r="247" spans="1:5">
      <c r="A247" s="2"/>
      <c r="B247" s="2"/>
      <c r="C247" s="2"/>
      <c r="D247" s="2"/>
      <c r="E247" s="2"/>
    </row>
    <row r="248" spans="1:5">
      <c r="A248" s="2"/>
      <c r="B248" s="2"/>
      <c r="C248" s="2"/>
      <c r="D248" s="2"/>
      <c r="E248" s="2"/>
    </row>
    <row r="249" spans="1:5">
      <c r="A249" s="2"/>
      <c r="B249" s="2"/>
      <c r="C249" s="2"/>
      <c r="D249" s="2"/>
      <c r="E249" s="2"/>
    </row>
    <row r="250" spans="1:5">
      <c r="A250" s="2"/>
      <c r="B250" s="2"/>
      <c r="C250" s="2"/>
      <c r="D250" s="2"/>
      <c r="E250" s="2"/>
    </row>
    <row r="251" spans="1:5">
      <c r="A251" s="2"/>
      <c r="B251" s="2"/>
      <c r="C251" s="2"/>
      <c r="D251" s="2"/>
      <c r="E251" s="2"/>
    </row>
    <row r="252" spans="1:5">
      <c r="A252" s="2"/>
      <c r="B252" s="2"/>
      <c r="C252" s="2"/>
      <c r="D252" s="2"/>
      <c r="E252" s="2"/>
    </row>
    <row r="253" spans="1:5">
      <c r="A253" s="2"/>
      <c r="B253" s="2"/>
      <c r="C253" s="2"/>
      <c r="D253" s="2"/>
      <c r="E253" s="2"/>
    </row>
    <row r="254" spans="1:5">
      <c r="A254" s="2"/>
      <c r="B254" s="2"/>
      <c r="C254" s="2"/>
      <c r="D254" s="2"/>
      <c r="E254" s="2"/>
    </row>
    <row r="255" spans="1:5">
      <c r="A255" s="2"/>
      <c r="B255" s="2"/>
      <c r="C255" s="2"/>
      <c r="D255" s="2"/>
      <c r="E255" s="2"/>
    </row>
    <row r="256" spans="1:5">
      <c r="A256" s="2"/>
      <c r="B256" s="2"/>
      <c r="C256" s="2"/>
      <c r="D256" s="2"/>
      <c r="E256" s="2"/>
    </row>
    <row r="257" spans="1:5">
      <c r="A257" s="2"/>
      <c r="B257" s="2"/>
      <c r="C257" s="2"/>
      <c r="D257" s="2"/>
      <c r="E257" s="2"/>
    </row>
    <row r="258" spans="1:5">
      <c r="A258" s="2"/>
      <c r="B258" s="2"/>
      <c r="C258" s="2"/>
      <c r="D258" s="2"/>
      <c r="E258" s="2"/>
    </row>
    <row r="259" spans="1:5">
      <c r="A259" s="2"/>
      <c r="B259" s="2"/>
      <c r="C259" s="2"/>
      <c r="D259" s="2"/>
      <c r="E259" s="2"/>
    </row>
    <row r="260" spans="1:5">
      <c r="A260" s="2"/>
      <c r="B260" s="2"/>
      <c r="C260" s="2"/>
      <c r="D260" s="2"/>
      <c r="E260" s="2"/>
    </row>
    <row r="261" spans="1:5">
      <c r="A261" s="2"/>
      <c r="B261" s="2"/>
      <c r="C261" s="2"/>
      <c r="D261" s="2"/>
      <c r="E261" s="2"/>
    </row>
    <row r="262" spans="1:5">
      <c r="A262" s="2"/>
      <c r="B262" s="2"/>
      <c r="C262" s="2"/>
      <c r="D262" s="2"/>
      <c r="E262" s="2"/>
    </row>
    <row r="263" spans="1:5">
      <c r="A263" s="2"/>
      <c r="B263" s="2"/>
      <c r="C263" s="2"/>
      <c r="D263" s="2"/>
      <c r="E263" s="2"/>
    </row>
    <row r="264" spans="1:5">
      <c r="A264" s="2"/>
      <c r="B264" s="2"/>
      <c r="C264" s="2"/>
      <c r="D264" s="2"/>
      <c r="E264" s="2"/>
    </row>
    <row r="265" spans="1:5">
      <c r="A265" s="2"/>
      <c r="B265" s="2"/>
      <c r="C265" s="2"/>
      <c r="D265" s="2"/>
      <c r="E265" s="2"/>
    </row>
    <row r="266" spans="1:5">
      <c r="A266" s="2"/>
      <c r="B266" s="2"/>
      <c r="C266" s="2"/>
      <c r="D266" s="2"/>
      <c r="E266" s="2"/>
    </row>
    <row r="267" spans="1:5">
      <c r="A267" s="2"/>
      <c r="B267" s="2"/>
      <c r="C267" s="2"/>
      <c r="D267" s="2"/>
      <c r="E267" s="2"/>
    </row>
    <row r="268" spans="1:5">
      <c r="A268" s="2"/>
      <c r="B268" s="2"/>
      <c r="C268" s="2"/>
      <c r="D268" s="2"/>
      <c r="E268" s="2"/>
    </row>
    <row r="269" spans="1:5">
      <c r="A269" s="2"/>
      <c r="B269" s="2"/>
      <c r="C269" s="2"/>
      <c r="D269" s="2"/>
      <c r="E269" s="2"/>
    </row>
    <row r="270" spans="1:5">
      <c r="A270" s="2"/>
      <c r="B270" s="2"/>
      <c r="C270" s="2"/>
      <c r="D270" s="2"/>
      <c r="E270" s="2"/>
    </row>
    <row r="271" spans="1:5">
      <c r="A271" s="2"/>
      <c r="B271" s="2"/>
      <c r="C271" s="2"/>
      <c r="D271" s="2"/>
      <c r="E271" s="2"/>
    </row>
    <row r="272" spans="1:5">
      <c r="A272" s="2"/>
      <c r="B272" s="2"/>
      <c r="C272" s="2"/>
      <c r="D272" s="2"/>
      <c r="E272" s="2"/>
    </row>
    <row r="273" spans="1:5">
      <c r="A273" s="2"/>
      <c r="B273" s="2"/>
      <c r="C273" s="2"/>
      <c r="D273" s="2"/>
      <c r="E273" s="2"/>
    </row>
    <row r="274" spans="1:5">
      <c r="A274" s="2"/>
      <c r="B274" s="2"/>
      <c r="C274" s="2"/>
      <c r="D274" s="2"/>
      <c r="E274" s="2"/>
    </row>
    <row r="275" spans="1:5">
      <c r="A275" s="2"/>
      <c r="B275" s="2"/>
      <c r="C275" s="2"/>
      <c r="D275" s="2"/>
      <c r="E275" s="2"/>
    </row>
    <row r="276" spans="1:5">
      <c r="A276" s="2"/>
      <c r="B276" s="2"/>
      <c r="C276" s="2"/>
      <c r="D276" s="2"/>
      <c r="E276" s="2"/>
    </row>
    <row r="277" spans="1:5">
      <c r="A277" s="2"/>
      <c r="B277" s="2"/>
      <c r="C277" s="2"/>
      <c r="D277" s="2"/>
      <c r="E277" s="2"/>
    </row>
    <row r="278" spans="1:5">
      <c r="A278" s="2"/>
      <c r="B278" s="2"/>
      <c r="C278" s="2"/>
      <c r="D278" s="2"/>
      <c r="E278" s="2"/>
    </row>
    <row r="279" spans="1:5">
      <c r="A279" s="2"/>
      <c r="B279" s="2"/>
      <c r="C279" s="2"/>
      <c r="D279" s="2"/>
      <c r="E279" s="2"/>
    </row>
    <row r="280" spans="1:5">
      <c r="A280" s="2"/>
      <c r="B280" s="2"/>
      <c r="C280" s="2"/>
      <c r="D280" s="2"/>
      <c r="E280" s="2"/>
    </row>
    <row r="281" spans="1:5">
      <c r="A281" s="2"/>
      <c r="B281" s="2"/>
      <c r="C281" s="2"/>
      <c r="D281" s="2"/>
      <c r="E281" s="2"/>
    </row>
    <row r="282" spans="1:5">
      <c r="A282" s="2"/>
      <c r="B282" s="2"/>
      <c r="C282" s="2"/>
      <c r="D282" s="2"/>
      <c r="E282" s="2"/>
    </row>
    <row r="283" spans="1:5">
      <c r="A283" s="2"/>
      <c r="B283" s="2"/>
      <c r="C283" s="2"/>
      <c r="D283" s="2"/>
      <c r="E283" s="2"/>
    </row>
    <row r="284" spans="1:5">
      <c r="A284" s="2"/>
      <c r="B284" s="2"/>
      <c r="C284" s="2"/>
      <c r="D284" s="2"/>
      <c r="E284" s="2"/>
    </row>
    <row r="285" spans="1:5">
      <c r="A285" s="2"/>
      <c r="B285" s="2"/>
      <c r="C285" s="2"/>
      <c r="D285" s="2"/>
      <c r="E285" s="2"/>
    </row>
    <row r="286" spans="1:5">
      <c r="A286" s="2"/>
      <c r="B286" s="2"/>
      <c r="C286" s="2"/>
      <c r="D286" s="2"/>
      <c r="E286" s="2"/>
    </row>
    <row r="287" spans="1:5">
      <c r="A287" s="2"/>
      <c r="B287" s="2"/>
      <c r="C287" s="2"/>
      <c r="D287" s="2"/>
      <c r="E287" s="2"/>
    </row>
    <row r="288" spans="1:5">
      <c r="A288" s="2"/>
      <c r="B288" s="2"/>
      <c r="C288" s="2"/>
      <c r="D288" s="2"/>
      <c r="E288" s="2"/>
    </row>
    <row r="289" spans="1:5">
      <c r="A289" s="2"/>
      <c r="B289" s="2"/>
      <c r="C289" s="2"/>
      <c r="D289" s="2"/>
      <c r="E289" s="2"/>
    </row>
    <row r="290" spans="1:5">
      <c r="A290" s="2"/>
      <c r="B290" s="2"/>
      <c r="C290" s="2"/>
      <c r="D290" s="2"/>
      <c r="E290" s="2"/>
    </row>
    <row r="291" spans="1:5">
      <c r="A291" s="2"/>
      <c r="B291" s="2"/>
      <c r="C291" s="2"/>
      <c r="D291" s="2"/>
      <c r="E291" s="2"/>
    </row>
    <row r="292" spans="1:5">
      <c r="A292" s="2"/>
      <c r="B292" s="2"/>
      <c r="C292" s="2"/>
      <c r="D292" s="2"/>
      <c r="E292" s="2"/>
    </row>
    <row r="293" spans="1:5">
      <c r="A293" s="2"/>
      <c r="B293" s="2"/>
      <c r="C293" s="2"/>
      <c r="D293" s="2"/>
      <c r="E293" s="2"/>
    </row>
    <row r="294" spans="1:5">
      <c r="A294" s="2"/>
      <c r="B294" s="2"/>
      <c r="C294" s="2"/>
      <c r="D294" s="2"/>
      <c r="E294" s="2"/>
    </row>
    <row r="295" spans="1:5">
      <c r="A295" s="2"/>
      <c r="B295" s="2"/>
      <c r="C295" s="2"/>
      <c r="D295" s="2"/>
      <c r="E295" s="2"/>
    </row>
    <row r="296" spans="1:5">
      <c r="A296" s="2"/>
      <c r="B296" s="2"/>
      <c r="C296" s="2"/>
      <c r="D296" s="2"/>
      <c r="E296" s="2"/>
    </row>
    <row r="297" spans="1:5">
      <c r="A297" s="2"/>
      <c r="B297" s="2"/>
      <c r="C297" s="2"/>
      <c r="D297" s="2"/>
      <c r="E297" s="2"/>
    </row>
    <row r="298" spans="1:5">
      <c r="A298" s="2"/>
      <c r="B298" s="2"/>
      <c r="C298" s="2"/>
      <c r="D298" s="2"/>
      <c r="E298" s="2"/>
    </row>
    <row r="299" spans="1:5">
      <c r="A299" s="2"/>
      <c r="B299" s="2"/>
      <c r="C299" s="2"/>
      <c r="D299" s="2"/>
      <c r="E299" s="2"/>
    </row>
    <row r="300" spans="1:5">
      <c r="A300" s="2"/>
      <c r="B300" s="2"/>
      <c r="C300" s="2"/>
      <c r="D300" s="2"/>
      <c r="E300" s="2"/>
    </row>
    <row r="301" spans="1:5">
      <c r="A301" s="2"/>
      <c r="B301" s="2"/>
      <c r="C301" s="2"/>
      <c r="D301" s="2"/>
      <c r="E301" s="2"/>
    </row>
    <row r="302" spans="1:5">
      <c r="A302" s="2"/>
      <c r="B302" s="2"/>
      <c r="C302" s="2"/>
      <c r="D302" s="2"/>
      <c r="E302" s="2"/>
    </row>
    <row r="303" spans="1:5">
      <c r="A303" s="2"/>
      <c r="B303" s="2"/>
      <c r="C303" s="2"/>
      <c r="D303" s="2"/>
      <c r="E303" s="2"/>
    </row>
    <row r="304" spans="1:5">
      <c r="A304" s="2"/>
      <c r="B304" s="2"/>
      <c r="C304" s="2"/>
      <c r="D304" s="2"/>
      <c r="E304" s="2"/>
    </row>
    <row r="305" spans="1:5">
      <c r="A305" s="2"/>
      <c r="B305" s="2"/>
      <c r="C305" s="2"/>
      <c r="D305" s="2"/>
      <c r="E305" s="2"/>
    </row>
    <row r="306" spans="1:5">
      <c r="A306" s="2"/>
      <c r="B306" s="2"/>
      <c r="C306" s="2"/>
      <c r="D306" s="2"/>
      <c r="E306" s="2"/>
    </row>
    <row r="307" spans="1:5">
      <c r="A307" s="2"/>
      <c r="B307" s="2"/>
      <c r="C307" s="2"/>
      <c r="D307" s="2"/>
      <c r="E307" s="2"/>
    </row>
    <row r="308" spans="1:5">
      <c r="A308" s="2"/>
      <c r="B308" s="2"/>
      <c r="C308" s="2"/>
      <c r="D308" s="2"/>
      <c r="E308" s="2"/>
    </row>
    <row r="309" spans="1:5">
      <c r="A309" s="2"/>
      <c r="B309" s="2"/>
      <c r="C309" s="2"/>
      <c r="D309" s="2"/>
      <c r="E309" s="2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2"/>
      <c r="B313" s="2"/>
      <c r="C313" s="2"/>
      <c r="D313" s="2"/>
      <c r="E313" s="2"/>
    </row>
    <row r="314" spans="1:5">
      <c r="A314" s="2"/>
      <c r="B314" s="2"/>
      <c r="C314" s="2"/>
      <c r="D314" s="2"/>
      <c r="E314" s="2"/>
    </row>
    <row r="315" spans="1:5">
      <c r="A315" s="2"/>
      <c r="B315" s="2"/>
      <c r="C315" s="2"/>
      <c r="D315" s="2"/>
      <c r="E315" s="2"/>
    </row>
    <row r="316" spans="1:5">
      <c r="A316" s="2"/>
      <c r="B316" s="2"/>
      <c r="C316" s="2"/>
      <c r="D316" s="2"/>
      <c r="E316" s="2"/>
    </row>
    <row r="317" spans="1:5">
      <c r="A317" s="2"/>
      <c r="B317" s="2"/>
      <c r="C317" s="2"/>
      <c r="D317" s="2"/>
      <c r="E317" s="2"/>
    </row>
    <row r="318" spans="1:5">
      <c r="A318" s="2"/>
      <c r="B318" s="2"/>
      <c r="C318" s="2"/>
      <c r="D318" s="2"/>
      <c r="E318" s="2"/>
    </row>
    <row r="319" spans="1:5">
      <c r="A319" s="2"/>
      <c r="B319" s="2"/>
      <c r="C319" s="2"/>
      <c r="D319" s="2"/>
      <c r="E319" s="2"/>
    </row>
    <row r="320" spans="1:5">
      <c r="A320" s="2"/>
      <c r="B320" s="2"/>
      <c r="C320" s="2"/>
      <c r="D320" s="2"/>
      <c r="E320" s="2"/>
    </row>
    <row r="321" spans="1:5">
      <c r="A321" s="2"/>
      <c r="B321" s="2"/>
      <c r="C321" s="2"/>
      <c r="D321" s="2"/>
      <c r="E321" s="2"/>
    </row>
    <row r="322" spans="1:5">
      <c r="A322" s="2"/>
      <c r="B322" s="2"/>
      <c r="C322" s="2"/>
      <c r="D322" s="2"/>
      <c r="E322" s="2"/>
    </row>
    <row r="323" spans="1:5">
      <c r="A323" s="2"/>
      <c r="B323" s="2"/>
      <c r="C323" s="2"/>
      <c r="D323" s="2"/>
      <c r="E323" s="2"/>
    </row>
    <row r="324" spans="1:5">
      <c r="A324" s="2"/>
      <c r="B324" s="2"/>
      <c r="C324" s="2"/>
      <c r="D324" s="2"/>
      <c r="E324" s="2"/>
    </row>
    <row r="325" spans="1:5">
      <c r="A325" s="2"/>
      <c r="B325" s="2"/>
      <c r="C325" s="2"/>
      <c r="D325" s="2"/>
      <c r="E325" s="2"/>
    </row>
    <row r="326" spans="1:5">
      <c r="A326" s="2"/>
      <c r="B326" s="2"/>
      <c r="C326" s="2"/>
      <c r="D326" s="2"/>
      <c r="E326" s="2"/>
    </row>
    <row r="327" spans="1:5">
      <c r="A327" s="2"/>
      <c r="B327" s="2"/>
      <c r="C327" s="2"/>
      <c r="D327" s="2"/>
      <c r="E327" s="2"/>
    </row>
    <row r="328" spans="1:5">
      <c r="A328" s="2"/>
      <c r="B328" s="2"/>
      <c r="C328" s="2"/>
      <c r="D328" s="2"/>
      <c r="E328" s="2"/>
    </row>
    <row r="329" spans="1:5">
      <c r="A329" s="2"/>
      <c r="B329" s="2"/>
      <c r="C329" s="2"/>
      <c r="D329" s="2"/>
      <c r="E329" s="2"/>
    </row>
    <row r="330" spans="1:5">
      <c r="A330" s="2"/>
      <c r="B330" s="2"/>
      <c r="C330" s="2"/>
      <c r="D330" s="2"/>
      <c r="E330" s="2"/>
    </row>
    <row r="331" spans="1:5">
      <c r="A331" s="2"/>
      <c r="B331" s="2"/>
      <c r="C331" s="2"/>
      <c r="D331" s="2"/>
      <c r="E331" s="2"/>
    </row>
    <row r="332" spans="1:5">
      <c r="A332" s="2"/>
      <c r="B332" s="2"/>
      <c r="C332" s="2"/>
      <c r="D332" s="2"/>
      <c r="E332" s="2"/>
    </row>
    <row r="333" spans="1:5">
      <c r="A333" s="2"/>
      <c r="B333" s="2"/>
      <c r="C333" s="2"/>
      <c r="D333" s="2"/>
      <c r="E333" s="2"/>
    </row>
    <row r="334" spans="1:5">
      <c r="A334" s="2"/>
      <c r="B334" s="2"/>
      <c r="C334" s="2"/>
      <c r="D334" s="2"/>
      <c r="E334" s="2"/>
    </row>
    <row r="335" spans="1:5">
      <c r="A335" s="2"/>
      <c r="B335" s="2"/>
      <c r="C335" s="2"/>
      <c r="D335" s="2"/>
      <c r="E335" s="2"/>
    </row>
    <row r="336" spans="1:5">
      <c r="A336" s="2"/>
      <c r="B336" s="2"/>
      <c r="C336" s="2"/>
      <c r="D336" s="2"/>
      <c r="E336" s="2"/>
    </row>
    <row r="337" spans="1:5">
      <c r="A337" s="2"/>
      <c r="B337" s="2"/>
      <c r="C337" s="2"/>
      <c r="D337" s="2"/>
      <c r="E337" s="2"/>
    </row>
    <row r="338" spans="1:5">
      <c r="A338" s="2"/>
      <c r="B338" s="2"/>
      <c r="C338" s="2"/>
      <c r="D338" s="2"/>
      <c r="E338" s="2"/>
    </row>
    <row r="339" spans="1:5">
      <c r="A339" s="2"/>
      <c r="B339" s="2"/>
      <c r="C339" s="2"/>
      <c r="D339" s="2"/>
      <c r="E339" s="2"/>
    </row>
    <row r="340" spans="1:5">
      <c r="A340" s="2"/>
      <c r="B340" s="2"/>
      <c r="C340" s="2"/>
      <c r="D340" s="2"/>
      <c r="E340" s="2"/>
    </row>
    <row r="341" spans="1:5">
      <c r="A341" s="2"/>
      <c r="B341" s="2"/>
      <c r="C341" s="2"/>
      <c r="D341" s="2"/>
      <c r="E341" s="2"/>
    </row>
    <row r="342" spans="1:5">
      <c r="A342" s="2"/>
      <c r="B342" s="2"/>
      <c r="C342" s="2"/>
      <c r="D342" s="2"/>
      <c r="E342" s="2"/>
    </row>
    <row r="343" spans="1:5">
      <c r="A343" s="2"/>
      <c r="B343" s="2"/>
      <c r="C343" s="2"/>
      <c r="D343" s="2"/>
      <c r="E343" s="2"/>
    </row>
    <row r="344" spans="1:5">
      <c r="A344" s="2"/>
      <c r="B344" s="2"/>
      <c r="C344" s="2"/>
      <c r="D344" s="2"/>
      <c r="E344" s="2"/>
    </row>
    <row r="345" spans="1:5">
      <c r="A345" s="2"/>
      <c r="B345" s="2"/>
      <c r="C345" s="2"/>
      <c r="D345" s="2"/>
      <c r="E345" s="2"/>
    </row>
    <row r="346" spans="1:5">
      <c r="A346" s="2"/>
      <c r="B346" s="2"/>
      <c r="C346" s="2"/>
      <c r="D346" s="2"/>
      <c r="E346" s="2"/>
    </row>
    <row r="347" spans="1:5">
      <c r="A347" s="2"/>
      <c r="B347" s="2"/>
      <c r="C347" s="2"/>
      <c r="D347" s="2"/>
      <c r="E347" s="2"/>
    </row>
    <row r="348" spans="1:5">
      <c r="A348" s="2"/>
      <c r="B348" s="2"/>
      <c r="C348" s="2"/>
      <c r="D348" s="2"/>
      <c r="E348" s="2"/>
    </row>
    <row r="349" spans="1:5">
      <c r="A349" s="2"/>
      <c r="B349" s="2"/>
      <c r="C349" s="2"/>
      <c r="D349" s="2"/>
      <c r="E349" s="2"/>
    </row>
    <row r="350" spans="1:5">
      <c r="A350" s="2"/>
      <c r="B350" s="2"/>
      <c r="C350" s="2"/>
      <c r="D350" s="2"/>
      <c r="E350" s="2"/>
    </row>
    <row r="351" spans="1:5">
      <c r="A351" s="2"/>
      <c r="B351" s="2"/>
      <c r="C351" s="2"/>
      <c r="D351" s="2"/>
      <c r="E351" s="2"/>
    </row>
    <row r="352" spans="1:5">
      <c r="A352" s="2"/>
      <c r="B352" s="2"/>
      <c r="C352" s="2"/>
      <c r="D352" s="2"/>
      <c r="E352" s="2"/>
    </row>
    <row r="353" spans="1:5">
      <c r="A353" s="2"/>
      <c r="B353" s="2"/>
      <c r="C353" s="2"/>
      <c r="D353" s="2"/>
      <c r="E353" s="2"/>
    </row>
    <row r="354" spans="1:5">
      <c r="A354" s="2"/>
      <c r="B354" s="2"/>
      <c r="C354" s="2"/>
      <c r="D354" s="2"/>
      <c r="E354" s="2"/>
    </row>
    <row r="355" spans="1:5">
      <c r="A355" s="2"/>
      <c r="B355" s="2"/>
      <c r="C355" s="2"/>
      <c r="D355" s="2"/>
      <c r="E355" s="2"/>
    </row>
    <row r="356" spans="1:5">
      <c r="A356" s="2"/>
      <c r="B356" s="2"/>
      <c r="C356" s="2"/>
      <c r="D356" s="2"/>
      <c r="E356" s="2"/>
    </row>
    <row r="357" spans="1:5">
      <c r="A357" s="2"/>
      <c r="B357" s="2"/>
      <c r="C357" s="2"/>
      <c r="D357" s="2"/>
      <c r="E357" s="2"/>
    </row>
    <row r="358" spans="1:5">
      <c r="A358" s="2"/>
      <c r="B358" s="2"/>
      <c r="C358" s="2"/>
      <c r="D358" s="2"/>
      <c r="E358" s="2"/>
    </row>
    <row r="359" spans="1:5">
      <c r="A359" s="2"/>
      <c r="B359" s="2"/>
      <c r="C359" s="2"/>
      <c r="D359" s="2"/>
      <c r="E359" s="2"/>
    </row>
    <row r="360" spans="1:5">
      <c r="A360" s="2"/>
      <c r="B360" s="2"/>
      <c r="C360" s="2"/>
      <c r="D360" s="2"/>
      <c r="E360" s="2"/>
    </row>
    <row r="361" spans="1:5">
      <c r="A361" s="2"/>
      <c r="B361" s="2"/>
      <c r="C361" s="2"/>
      <c r="D361" s="2"/>
      <c r="E361" s="2"/>
    </row>
    <row r="362" spans="1:5">
      <c r="A362" s="2"/>
      <c r="B362" s="2"/>
      <c r="C362" s="2"/>
      <c r="D362" s="2"/>
      <c r="E362" s="2"/>
    </row>
    <row r="363" spans="1:5">
      <c r="A363" s="2"/>
      <c r="B363" s="2"/>
      <c r="C363" s="2"/>
      <c r="D363" s="2"/>
      <c r="E363" s="2"/>
    </row>
    <row r="364" spans="1:5">
      <c r="A364" s="2"/>
      <c r="B364" s="2"/>
      <c r="C364" s="2"/>
      <c r="D364" s="2"/>
      <c r="E364" s="2"/>
    </row>
    <row r="365" spans="1:5">
      <c r="A365" s="2"/>
      <c r="B365" s="2"/>
      <c r="C365" s="2"/>
      <c r="D365" s="2"/>
      <c r="E365" s="2"/>
    </row>
    <row r="366" spans="1:5">
      <c r="A366" s="2"/>
      <c r="B366" s="2"/>
      <c r="C366" s="2"/>
      <c r="D366" s="2"/>
      <c r="E366" s="2"/>
    </row>
    <row r="367" spans="1:5">
      <c r="A367" s="2"/>
      <c r="B367" s="2"/>
      <c r="C367" s="2"/>
      <c r="D367" s="2"/>
      <c r="E367" s="2"/>
    </row>
    <row r="368" spans="1:5">
      <c r="A368" s="2"/>
      <c r="B368" s="2"/>
      <c r="C368" s="2"/>
      <c r="D368" s="2"/>
      <c r="E368" s="2"/>
    </row>
    <row r="369" spans="1:5">
      <c r="A369" s="2"/>
      <c r="B369" s="2"/>
      <c r="C369" s="2"/>
      <c r="D369" s="2"/>
      <c r="E369" s="2"/>
    </row>
    <row r="370" spans="1:5">
      <c r="A370" s="2"/>
      <c r="B370" s="2"/>
      <c r="C370" s="2"/>
      <c r="D370" s="2"/>
      <c r="E370" s="2"/>
    </row>
    <row r="371" spans="1:5">
      <c r="A371" s="2"/>
      <c r="B371" s="2"/>
      <c r="C371" s="2"/>
      <c r="D371" s="2"/>
      <c r="E371" s="2"/>
    </row>
    <row r="372" spans="1:5">
      <c r="A372" s="2"/>
      <c r="B372" s="2"/>
      <c r="C372" s="2"/>
      <c r="D372" s="2"/>
      <c r="E372" s="2"/>
    </row>
    <row r="373" spans="1:5">
      <c r="A373" s="2"/>
      <c r="B373" s="2"/>
      <c r="C373" s="2"/>
      <c r="D373" s="2"/>
      <c r="E373" s="2"/>
    </row>
    <row r="374" spans="1:5">
      <c r="A374" s="2"/>
      <c r="B374" s="2"/>
      <c r="C374" s="2"/>
      <c r="D374" s="2"/>
      <c r="E374" s="2"/>
    </row>
    <row r="375" spans="1:5">
      <c r="A375" s="2"/>
      <c r="B375" s="2"/>
      <c r="C375" s="2"/>
      <c r="D375" s="2"/>
      <c r="E375" s="2"/>
    </row>
    <row r="376" spans="1:5">
      <c r="A376" s="2"/>
      <c r="B376" s="2"/>
      <c r="C376" s="2"/>
      <c r="D376" s="2"/>
      <c r="E376" s="2"/>
    </row>
    <row r="377" spans="1:5">
      <c r="A377" s="2"/>
      <c r="B377" s="2"/>
      <c r="C377" s="2"/>
      <c r="D377" s="2"/>
      <c r="E377" s="2"/>
    </row>
    <row r="378" spans="1:5">
      <c r="A378" s="2"/>
      <c r="B378" s="2"/>
      <c r="C378" s="2"/>
      <c r="D378" s="2"/>
      <c r="E378" s="2"/>
    </row>
    <row r="379" spans="1:5">
      <c r="A379" s="2"/>
      <c r="B379" s="2"/>
      <c r="C379" s="2"/>
      <c r="D379" s="2"/>
      <c r="E379" s="2"/>
    </row>
    <row r="380" spans="1:5">
      <c r="A380" s="2"/>
      <c r="B380" s="2"/>
      <c r="C380" s="2"/>
      <c r="D380" s="2"/>
      <c r="E380" s="2"/>
    </row>
    <row r="381" spans="1:5">
      <c r="A381" s="2"/>
      <c r="B381" s="2"/>
      <c r="C381" s="2"/>
      <c r="D381" s="2"/>
      <c r="E381" s="2"/>
    </row>
    <row r="382" spans="1:5">
      <c r="A382" s="2"/>
      <c r="B382" s="2"/>
      <c r="C382" s="2"/>
      <c r="D382" s="2"/>
      <c r="E382" s="2"/>
    </row>
    <row r="383" spans="1:5">
      <c r="A383" s="2"/>
      <c r="B383" s="2"/>
      <c r="C383" s="2"/>
      <c r="D383" s="2"/>
      <c r="E383" s="2"/>
    </row>
    <row r="384" spans="1:5">
      <c r="A384" s="2"/>
      <c r="B384" s="2"/>
      <c r="C384" s="2"/>
      <c r="D384" s="2"/>
      <c r="E384" s="2"/>
    </row>
    <row r="385" spans="1:5">
      <c r="A385" s="2"/>
      <c r="B385" s="2"/>
      <c r="C385" s="2"/>
      <c r="D385" s="2"/>
      <c r="E385" s="2"/>
    </row>
    <row r="386" spans="1:5">
      <c r="A386" s="2"/>
      <c r="B386" s="2"/>
      <c r="C386" s="2"/>
      <c r="D386" s="2"/>
      <c r="E386" s="2"/>
    </row>
    <row r="387" spans="1:5">
      <c r="A387" s="2"/>
      <c r="B387" s="2"/>
      <c r="C387" s="2"/>
      <c r="D387" s="2"/>
      <c r="E387" s="2"/>
    </row>
    <row r="388" spans="1:5">
      <c r="A388" s="2"/>
      <c r="B388" s="2"/>
      <c r="C388" s="2"/>
      <c r="D388" s="2"/>
      <c r="E388" s="2"/>
    </row>
    <row r="389" spans="1:5">
      <c r="A389" s="2"/>
      <c r="B389" s="2"/>
      <c r="C389" s="2"/>
      <c r="D389" s="2"/>
      <c r="E389" s="2"/>
    </row>
    <row r="390" spans="1:5">
      <c r="A390" s="2"/>
      <c r="B390" s="2"/>
      <c r="C390" s="2"/>
      <c r="D390" s="2"/>
      <c r="E390" s="2"/>
    </row>
    <row r="391" spans="1:5">
      <c r="A391" s="2"/>
      <c r="B391" s="2"/>
      <c r="C391" s="2"/>
      <c r="D391" s="2"/>
      <c r="E391" s="2"/>
    </row>
    <row r="392" spans="1:5">
      <c r="A392" s="2"/>
      <c r="B392" s="2"/>
      <c r="C392" s="2"/>
      <c r="D392" s="2"/>
      <c r="E392" s="2"/>
    </row>
    <row r="393" spans="1:5">
      <c r="A393" s="2"/>
      <c r="B393" s="2"/>
      <c r="C393" s="2"/>
      <c r="D393" s="2"/>
      <c r="E393" s="2"/>
    </row>
    <row r="394" spans="1:5">
      <c r="A394" s="2"/>
      <c r="B394" s="2"/>
      <c r="C394" s="2"/>
      <c r="D394" s="2"/>
      <c r="E394" s="2"/>
    </row>
    <row r="395" spans="1:5">
      <c r="A395" s="2"/>
      <c r="B395" s="2"/>
      <c r="C395" s="2"/>
      <c r="D395" s="2"/>
      <c r="E395" s="2"/>
    </row>
    <row r="396" spans="1:5">
      <c r="A396" s="2"/>
      <c r="B396" s="2"/>
      <c r="C396" s="2"/>
      <c r="D396" s="2"/>
      <c r="E396" s="2"/>
    </row>
    <row r="397" spans="1:5">
      <c r="A397" s="2"/>
      <c r="B397" s="2"/>
      <c r="C397" s="2"/>
      <c r="D397" s="2"/>
      <c r="E397" s="2"/>
    </row>
    <row r="398" spans="1:5">
      <c r="A398" s="2"/>
      <c r="B398" s="2"/>
      <c r="C398" s="2"/>
      <c r="D398" s="2"/>
      <c r="E398" s="2"/>
    </row>
    <row r="399" spans="1:5">
      <c r="A399" s="2"/>
    </row>
    <row r="400" spans="1:5">
      <c r="A400" s="2"/>
    </row>
    <row r="401" spans="1:1">
      <c r="A401" s="2"/>
    </row>
    <row r="402" spans="1:1">
      <c r="A402" s="2"/>
    </row>
  </sheetData>
  <mergeCells count="6">
    <mergeCell ref="B2:E2"/>
    <mergeCell ref="G2:I2"/>
    <mergeCell ref="G22:I23"/>
    <mergeCell ref="G3:H3"/>
    <mergeCell ref="G8:H8"/>
    <mergeCell ref="G13:H13"/>
  </mergeCells>
  <pageMargins left="0.25" right="0.25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7"/>
  <sheetViews>
    <sheetView workbookViewId="0">
      <selection activeCell="BB14" sqref="BB14:BM28"/>
    </sheetView>
  </sheetViews>
  <sheetFormatPr defaultRowHeight="15"/>
  <cols>
    <col min="54" max="54" width="12.85546875" customWidth="1"/>
    <col min="56" max="56" width="11.5703125" customWidth="1"/>
  </cols>
  <sheetData>
    <row r="1" spans="1:75" ht="18">
      <c r="A1" s="412" t="s">
        <v>22</v>
      </c>
      <c r="B1" s="407"/>
      <c r="C1" s="407"/>
      <c r="D1" s="407"/>
      <c r="E1" s="407"/>
      <c r="F1" s="407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</row>
    <row r="2" spans="1:75" ht="15.75">
      <c r="A2" s="413" t="s">
        <v>242</v>
      </c>
      <c r="B2" s="409"/>
      <c r="C2" s="409"/>
      <c r="D2" s="409"/>
      <c r="E2" s="408"/>
      <c r="F2" s="409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</row>
    <row r="3" spans="1:75" ht="15.75" thickBot="1">
      <c r="A3" s="414" t="s">
        <v>23</v>
      </c>
      <c r="B3" s="411"/>
      <c r="C3" s="411"/>
      <c r="D3" s="411"/>
      <c r="E3" s="410"/>
      <c r="F3" s="411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</row>
    <row r="6" spans="1:75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26" t="s">
        <v>24</v>
      </c>
      <c r="AT6" s="127" t="s">
        <v>24</v>
      </c>
      <c r="AU6" s="127" t="s">
        <v>24</v>
      </c>
      <c r="AV6" s="127" t="s">
        <v>24</v>
      </c>
      <c r="AW6" s="128" t="s">
        <v>25</v>
      </c>
      <c r="AX6" s="129" t="s">
        <v>25</v>
      </c>
      <c r="AY6" s="129" t="s">
        <v>25</v>
      </c>
      <c r="AZ6" s="129" t="s">
        <v>25</v>
      </c>
      <c r="BA6" s="130" t="s">
        <v>26</v>
      </c>
      <c r="BB6" s="130" t="s">
        <v>26</v>
      </c>
      <c r="BC6" s="130" t="s">
        <v>26</v>
      </c>
      <c r="BD6" s="130" t="s">
        <v>26</v>
      </c>
      <c r="BE6" s="131" t="s">
        <v>27</v>
      </c>
      <c r="BF6" s="131" t="s">
        <v>27</v>
      </c>
      <c r="BG6" s="131" t="s">
        <v>27</v>
      </c>
      <c r="BH6" s="131" t="s">
        <v>27</v>
      </c>
      <c r="BI6" s="132" t="s">
        <v>28</v>
      </c>
      <c r="BJ6" s="132" t="s">
        <v>28</v>
      </c>
      <c r="BK6" s="132" t="s">
        <v>28</v>
      </c>
      <c r="BL6" s="132" t="s">
        <v>28</v>
      </c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</row>
    <row r="7" spans="1:75">
      <c r="A7" s="125"/>
      <c r="B7" s="125" t="s">
        <v>29</v>
      </c>
      <c r="C7" s="133" t="s">
        <v>30</v>
      </c>
      <c r="D7" s="133" t="s">
        <v>31</v>
      </c>
      <c r="E7" s="133" t="s">
        <v>32</v>
      </c>
      <c r="F7" s="133" t="s">
        <v>33</v>
      </c>
      <c r="G7" s="133" t="s">
        <v>34</v>
      </c>
      <c r="H7" s="133" t="s">
        <v>35</v>
      </c>
      <c r="I7" s="133" t="s">
        <v>36</v>
      </c>
      <c r="J7" s="133" t="s">
        <v>37</v>
      </c>
      <c r="K7" s="133" t="s">
        <v>38</v>
      </c>
      <c r="L7" s="133" t="s">
        <v>39</v>
      </c>
      <c r="M7" s="133" t="s">
        <v>40</v>
      </c>
      <c r="N7" s="133" t="s">
        <v>41</v>
      </c>
      <c r="O7" s="133" t="s">
        <v>42</v>
      </c>
      <c r="P7" s="133" t="s">
        <v>43</v>
      </c>
      <c r="Q7" s="133" t="s">
        <v>44</v>
      </c>
      <c r="R7" s="133" t="s">
        <v>45</v>
      </c>
      <c r="S7" s="133" t="s">
        <v>46</v>
      </c>
      <c r="T7" s="133" t="s">
        <v>47</v>
      </c>
      <c r="U7" s="133" t="s">
        <v>48</v>
      </c>
      <c r="V7" s="133" t="s">
        <v>49</v>
      </c>
      <c r="W7" s="133" t="s">
        <v>50</v>
      </c>
      <c r="X7" s="133" t="s">
        <v>51</v>
      </c>
      <c r="Y7" s="133" t="s">
        <v>52</v>
      </c>
      <c r="Z7" s="133" t="s">
        <v>53</v>
      </c>
      <c r="AA7" s="133" t="s">
        <v>54</v>
      </c>
      <c r="AB7" s="133" t="s">
        <v>55</v>
      </c>
      <c r="AC7" s="133" t="s">
        <v>56</v>
      </c>
      <c r="AD7" s="133" t="s">
        <v>57</v>
      </c>
      <c r="AE7" s="133" t="s">
        <v>58</v>
      </c>
      <c r="AF7" s="133" t="s">
        <v>59</v>
      </c>
      <c r="AG7" s="133" t="s">
        <v>60</v>
      </c>
      <c r="AH7" s="133" t="s">
        <v>61</v>
      </c>
      <c r="AI7" s="133" t="s">
        <v>62</v>
      </c>
      <c r="AJ7" s="133" t="s">
        <v>63</v>
      </c>
      <c r="AK7" s="133" t="s">
        <v>64</v>
      </c>
      <c r="AL7" s="133" t="s">
        <v>65</v>
      </c>
      <c r="AM7" s="133" t="s">
        <v>66</v>
      </c>
      <c r="AN7" s="133" t="s">
        <v>67</v>
      </c>
      <c r="AO7" s="133" t="s">
        <v>68</v>
      </c>
      <c r="AP7" s="133" t="s">
        <v>69</v>
      </c>
      <c r="AQ7" s="133" t="s">
        <v>70</v>
      </c>
      <c r="AR7" s="133" t="s">
        <v>71</v>
      </c>
      <c r="AS7" s="133" t="s">
        <v>72</v>
      </c>
      <c r="AT7" s="133" t="s">
        <v>73</v>
      </c>
      <c r="AU7" s="125" t="s">
        <v>74</v>
      </c>
      <c r="AV7" s="125" t="s">
        <v>75</v>
      </c>
      <c r="AW7" s="125" t="s">
        <v>76</v>
      </c>
      <c r="AX7" s="125" t="s">
        <v>77</v>
      </c>
      <c r="AY7" s="125" t="s">
        <v>78</v>
      </c>
      <c r="AZ7" s="125" t="s">
        <v>79</v>
      </c>
      <c r="BA7" s="125" t="s">
        <v>80</v>
      </c>
      <c r="BB7" s="125" t="s">
        <v>81</v>
      </c>
      <c r="BC7" s="125" t="s">
        <v>82</v>
      </c>
      <c r="BD7" s="125" t="s">
        <v>83</v>
      </c>
      <c r="BE7" s="125" t="s">
        <v>84</v>
      </c>
      <c r="BF7" s="125" t="s">
        <v>85</v>
      </c>
      <c r="BG7" s="125" t="s">
        <v>86</v>
      </c>
      <c r="BH7" s="125" t="s">
        <v>87</v>
      </c>
      <c r="BI7" s="125" t="s">
        <v>88</v>
      </c>
      <c r="BJ7" s="125" t="s">
        <v>89</v>
      </c>
      <c r="BK7" s="125" t="s">
        <v>90</v>
      </c>
      <c r="BL7" s="125" t="s">
        <v>91</v>
      </c>
      <c r="BM7" s="125" t="s">
        <v>92</v>
      </c>
      <c r="BN7" s="125" t="s">
        <v>93</v>
      </c>
      <c r="BO7" s="125" t="s">
        <v>94</v>
      </c>
      <c r="BP7" s="125" t="s">
        <v>95</v>
      </c>
      <c r="BQ7" s="125" t="s">
        <v>96</v>
      </c>
      <c r="BR7" s="125" t="s">
        <v>97</v>
      </c>
      <c r="BS7" s="125" t="s">
        <v>98</v>
      </c>
      <c r="BT7" s="125" t="s">
        <v>99</v>
      </c>
      <c r="BU7" s="125" t="s">
        <v>100</v>
      </c>
      <c r="BV7" s="125" t="s">
        <v>101</v>
      </c>
      <c r="BW7" s="125" t="s">
        <v>102</v>
      </c>
    </row>
    <row r="8" spans="1:75">
      <c r="A8" s="125" t="s">
        <v>103</v>
      </c>
      <c r="B8" s="125" t="s">
        <v>104</v>
      </c>
      <c r="C8" s="134">
        <v>2.036</v>
      </c>
      <c r="D8" s="134">
        <v>2.0609999999999999</v>
      </c>
      <c r="E8" s="134">
        <v>2.0659999999999998</v>
      </c>
      <c r="F8" s="134">
        <v>2.0880000000000001</v>
      </c>
      <c r="G8" s="134">
        <v>2.105</v>
      </c>
      <c r="H8" s="134">
        <v>2.1160000000000001</v>
      </c>
      <c r="I8" s="134">
        <v>2.15</v>
      </c>
      <c r="J8" s="134">
        <v>2.17</v>
      </c>
      <c r="K8" s="134">
        <v>2.1880000000000002</v>
      </c>
      <c r="L8" s="134">
        <v>2.2149999999999999</v>
      </c>
      <c r="M8" s="134">
        <v>2.2349999999999999</v>
      </c>
      <c r="N8" s="134">
        <v>2.222</v>
      </c>
      <c r="O8" s="134">
        <v>2.2349999999999999</v>
      </c>
      <c r="P8" s="134">
        <v>2.262</v>
      </c>
      <c r="Q8" s="134">
        <v>2.2749999999999999</v>
      </c>
      <c r="R8" s="134">
        <v>2.3029999999999999</v>
      </c>
      <c r="S8" s="134">
        <v>2.3220000000000001</v>
      </c>
      <c r="T8" s="134">
        <v>2.363</v>
      </c>
      <c r="U8" s="134">
        <v>2.403</v>
      </c>
      <c r="V8" s="134">
        <v>2.3519999999999999</v>
      </c>
      <c r="W8" s="134">
        <v>2.3460000000000001</v>
      </c>
      <c r="X8" s="134">
        <v>2.351</v>
      </c>
      <c r="Y8" s="134">
        <v>2.371</v>
      </c>
      <c r="Z8" s="134">
        <v>2.3849999999999998</v>
      </c>
      <c r="AA8" s="134">
        <v>2.3849999999999998</v>
      </c>
      <c r="AB8" s="134">
        <v>2.3860000000000001</v>
      </c>
      <c r="AC8" s="134">
        <v>2.4009999999999998</v>
      </c>
      <c r="AD8" s="134">
        <v>2.4239999999999999</v>
      </c>
      <c r="AE8" s="134">
        <v>2.4369999999999998</v>
      </c>
      <c r="AF8" s="134">
        <v>2.4809999999999999</v>
      </c>
      <c r="AG8" s="134">
        <v>2.492</v>
      </c>
      <c r="AH8" s="134">
        <v>2.4990000000000001</v>
      </c>
      <c r="AI8" s="134">
        <v>2.52</v>
      </c>
      <c r="AJ8" s="134">
        <v>2.524</v>
      </c>
      <c r="AK8" s="134">
        <v>2.5329999999999999</v>
      </c>
      <c r="AL8" s="134">
        <v>2.5499999999999998</v>
      </c>
      <c r="AM8" s="134">
        <v>2.5630000000000002</v>
      </c>
      <c r="AN8" s="134">
        <v>2.5590000000000002</v>
      </c>
      <c r="AO8" s="134">
        <v>2.5750000000000002</v>
      </c>
      <c r="AP8" s="134">
        <v>2.589</v>
      </c>
      <c r="AQ8" s="134">
        <v>2.6059999999999999</v>
      </c>
      <c r="AR8" s="134">
        <v>2.6139999999999999</v>
      </c>
      <c r="AS8" s="134">
        <v>2.6160000000000001</v>
      </c>
      <c r="AT8" s="134">
        <v>2.6190000000000002</v>
      </c>
      <c r="AU8" s="124">
        <v>2.6219999999999999</v>
      </c>
      <c r="AV8" s="124">
        <v>2.63</v>
      </c>
      <c r="AW8" s="124">
        <v>2.6240000000000001</v>
      </c>
      <c r="AX8" s="124">
        <v>2.6259999999999999</v>
      </c>
      <c r="AY8" s="124">
        <v>2.6240000000000001</v>
      </c>
      <c r="AZ8" s="124">
        <v>2.6269999999999998</v>
      </c>
      <c r="BA8" s="124">
        <v>2.6429999999999998</v>
      </c>
      <c r="BB8" s="124">
        <v>2.6669999999999998</v>
      </c>
      <c r="BC8" s="124">
        <v>2.6749999999999998</v>
      </c>
      <c r="BD8" s="124">
        <v>2.6920000000000002</v>
      </c>
      <c r="BE8" s="124">
        <v>2.7130000000000001</v>
      </c>
      <c r="BF8" s="124">
        <v>2.7250000000000001</v>
      </c>
      <c r="BG8" s="124">
        <v>2.7440000000000002</v>
      </c>
      <c r="BH8" s="124">
        <v>2.7639999999999998</v>
      </c>
      <c r="BI8" s="124">
        <v>2.7829999999999999</v>
      </c>
      <c r="BJ8" s="124">
        <v>2.802</v>
      </c>
      <c r="BK8" s="124">
        <v>2.82</v>
      </c>
      <c r="BL8" s="124">
        <v>2.8380000000000001</v>
      </c>
      <c r="BM8" s="124">
        <v>2.8559999999999999</v>
      </c>
      <c r="BN8" s="124">
        <v>2.875</v>
      </c>
      <c r="BO8" s="124">
        <v>2.8940000000000001</v>
      </c>
      <c r="BP8" s="124">
        <v>2.9129999999999998</v>
      </c>
      <c r="BQ8" s="124">
        <v>2.9329999999999998</v>
      </c>
      <c r="BR8" s="124">
        <v>2.9529999999999998</v>
      </c>
      <c r="BS8" s="124">
        <v>2.972</v>
      </c>
      <c r="BT8" s="124">
        <v>2.9929999999999999</v>
      </c>
      <c r="BU8" s="124">
        <v>3.0150000000000001</v>
      </c>
      <c r="BV8" s="124">
        <v>3.0339999999999998</v>
      </c>
      <c r="BW8" s="118"/>
    </row>
    <row r="9" spans="1:75">
      <c r="A9" s="125" t="s">
        <v>105</v>
      </c>
      <c r="B9" s="125" t="s">
        <v>106</v>
      </c>
      <c r="C9" s="134">
        <v>2.036</v>
      </c>
      <c r="D9" s="134">
        <v>2.0609999999999999</v>
      </c>
      <c r="E9" s="134">
        <v>2.0659999999999998</v>
      </c>
      <c r="F9" s="134">
        <v>2.0880000000000001</v>
      </c>
      <c r="G9" s="134">
        <v>2.105</v>
      </c>
      <c r="H9" s="134">
        <v>2.1160000000000001</v>
      </c>
      <c r="I9" s="134">
        <v>2.15</v>
      </c>
      <c r="J9" s="134">
        <v>2.17</v>
      </c>
      <c r="K9" s="134">
        <v>2.1880000000000002</v>
      </c>
      <c r="L9" s="134">
        <v>2.2149999999999999</v>
      </c>
      <c r="M9" s="134">
        <v>2.2349999999999999</v>
      </c>
      <c r="N9" s="134">
        <v>2.222</v>
      </c>
      <c r="O9" s="134">
        <v>2.2349999999999999</v>
      </c>
      <c r="P9" s="134">
        <v>2.262</v>
      </c>
      <c r="Q9" s="134">
        <v>2.2749999999999999</v>
      </c>
      <c r="R9" s="134">
        <v>2.3029999999999999</v>
      </c>
      <c r="S9" s="134">
        <v>2.3220000000000001</v>
      </c>
      <c r="T9" s="134">
        <v>2.363</v>
      </c>
      <c r="U9" s="134">
        <v>2.403</v>
      </c>
      <c r="V9" s="134">
        <v>2.3519999999999999</v>
      </c>
      <c r="W9" s="134">
        <v>2.3460000000000001</v>
      </c>
      <c r="X9" s="134">
        <v>2.351</v>
      </c>
      <c r="Y9" s="134">
        <v>2.371</v>
      </c>
      <c r="Z9" s="134">
        <v>2.3849999999999998</v>
      </c>
      <c r="AA9" s="134">
        <v>2.3849999999999998</v>
      </c>
      <c r="AB9" s="134">
        <v>2.3860000000000001</v>
      </c>
      <c r="AC9" s="134">
        <v>2.4009999999999998</v>
      </c>
      <c r="AD9" s="134">
        <v>2.4239999999999999</v>
      </c>
      <c r="AE9" s="134">
        <v>2.4369999999999998</v>
      </c>
      <c r="AF9" s="134">
        <v>2.4809999999999999</v>
      </c>
      <c r="AG9" s="134">
        <v>2.492</v>
      </c>
      <c r="AH9" s="134">
        <v>2.4990000000000001</v>
      </c>
      <c r="AI9" s="134">
        <v>2.52</v>
      </c>
      <c r="AJ9" s="134">
        <v>2.524</v>
      </c>
      <c r="AK9" s="134">
        <v>2.5329999999999999</v>
      </c>
      <c r="AL9" s="134">
        <v>2.5499999999999998</v>
      </c>
      <c r="AM9" s="134">
        <v>2.5630000000000002</v>
      </c>
      <c r="AN9" s="134">
        <v>2.5590000000000002</v>
      </c>
      <c r="AO9" s="134">
        <v>2.5750000000000002</v>
      </c>
      <c r="AP9" s="134">
        <v>2.589</v>
      </c>
      <c r="AQ9" s="134">
        <v>2.6059999999999999</v>
      </c>
      <c r="AR9" s="134">
        <v>2.6139999999999999</v>
      </c>
      <c r="AS9" s="134">
        <v>2.6160000000000001</v>
      </c>
      <c r="AT9" s="134">
        <v>2.6190000000000002</v>
      </c>
      <c r="AU9" s="124">
        <v>2.6219999999999999</v>
      </c>
      <c r="AV9" s="124">
        <v>2.63</v>
      </c>
      <c r="AW9" s="124">
        <v>2.6240000000000001</v>
      </c>
      <c r="AX9" s="124">
        <v>2.6259999999999999</v>
      </c>
      <c r="AY9" s="124">
        <v>2.6240000000000001</v>
      </c>
      <c r="AZ9" s="124">
        <v>2.6230000000000002</v>
      </c>
      <c r="BA9" s="124">
        <v>2.6339999999999999</v>
      </c>
      <c r="BB9" s="124">
        <v>2.6520000000000001</v>
      </c>
      <c r="BC9" s="124">
        <v>2.6589999999999998</v>
      </c>
      <c r="BD9" s="124">
        <v>2.6709999999999998</v>
      </c>
      <c r="BE9" s="124">
        <v>2.6869999999999998</v>
      </c>
      <c r="BF9" s="124">
        <v>2.6960000000000002</v>
      </c>
      <c r="BG9" s="124">
        <v>2.7120000000000002</v>
      </c>
      <c r="BH9" s="124">
        <v>2.7269999999999999</v>
      </c>
      <c r="BI9" s="124">
        <v>2.7429999999999999</v>
      </c>
      <c r="BJ9" s="124">
        <v>2.7589999999999999</v>
      </c>
      <c r="BK9" s="124">
        <v>2.7759999999999998</v>
      </c>
      <c r="BL9" s="124">
        <v>2.7919999999999998</v>
      </c>
      <c r="BM9" s="124">
        <v>2.8090000000000002</v>
      </c>
      <c r="BN9" s="124">
        <v>2.827</v>
      </c>
      <c r="BO9" s="124">
        <v>2.8450000000000002</v>
      </c>
      <c r="BP9" s="124">
        <v>2.863</v>
      </c>
      <c r="BQ9" s="124">
        <v>2.8809999999999998</v>
      </c>
      <c r="BR9" s="124">
        <v>2.9</v>
      </c>
      <c r="BS9" s="124">
        <v>2.92</v>
      </c>
      <c r="BT9" s="124">
        <v>2.9390000000000001</v>
      </c>
      <c r="BU9" s="124">
        <v>2.96</v>
      </c>
      <c r="BV9" s="124">
        <v>2.9790000000000001</v>
      </c>
      <c r="BW9" s="118"/>
    </row>
    <row r="10" spans="1:75">
      <c r="A10" s="125" t="s">
        <v>107</v>
      </c>
      <c r="B10" s="125" t="s">
        <v>108</v>
      </c>
      <c r="C10" s="134">
        <v>2.036</v>
      </c>
      <c r="D10" s="134">
        <v>2.0609999999999999</v>
      </c>
      <c r="E10" s="134">
        <v>2.0659999999999998</v>
      </c>
      <c r="F10" s="134">
        <v>2.0880000000000001</v>
      </c>
      <c r="G10" s="134">
        <v>2.105</v>
      </c>
      <c r="H10" s="134">
        <v>2.1160000000000001</v>
      </c>
      <c r="I10" s="134">
        <v>2.15</v>
      </c>
      <c r="J10" s="134">
        <v>2.17</v>
      </c>
      <c r="K10" s="134">
        <v>2.1880000000000002</v>
      </c>
      <c r="L10" s="134">
        <v>2.2149999999999999</v>
      </c>
      <c r="M10" s="134">
        <v>2.2349999999999999</v>
      </c>
      <c r="N10" s="134">
        <v>2.222</v>
      </c>
      <c r="O10" s="134">
        <v>2.2349999999999999</v>
      </c>
      <c r="P10" s="134">
        <v>2.262</v>
      </c>
      <c r="Q10" s="134">
        <v>2.2749999999999999</v>
      </c>
      <c r="R10" s="134">
        <v>2.3029999999999999</v>
      </c>
      <c r="S10" s="134">
        <v>2.3220000000000001</v>
      </c>
      <c r="T10" s="134">
        <v>2.363</v>
      </c>
      <c r="U10" s="134">
        <v>2.403</v>
      </c>
      <c r="V10" s="134">
        <v>2.3519999999999999</v>
      </c>
      <c r="W10" s="134">
        <v>2.3460000000000001</v>
      </c>
      <c r="X10" s="134">
        <v>2.351</v>
      </c>
      <c r="Y10" s="134">
        <v>2.371</v>
      </c>
      <c r="Z10" s="134">
        <v>2.3849999999999998</v>
      </c>
      <c r="AA10" s="134">
        <v>2.3849999999999998</v>
      </c>
      <c r="AB10" s="134">
        <v>2.3860000000000001</v>
      </c>
      <c r="AC10" s="134">
        <v>2.4009999999999998</v>
      </c>
      <c r="AD10" s="134">
        <v>2.4239999999999999</v>
      </c>
      <c r="AE10" s="134">
        <v>2.4369999999999998</v>
      </c>
      <c r="AF10" s="134">
        <v>2.4809999999999999</v>
      </c>
      <c r="AG10" s="134">
        <v>2.492</v>
      </c>
      <c r="AH10" s="134">
        <v>2.4990000000000001</v>
      </c>
      <c r="AI10" s="134">
        <v>2.52</v>
      </c>
      <c r="AJ10" s="134">
        <v>2.524</v>
      </c>
      <c r="AK10" s="134">
        <v>2.5329999999999999</v>
      </c>
      <c r="AL10" s="134">
        <v>2.5499999999999998</v>
      </c>
      <c r="AM10" s="134">
        <v>2.5630000000000002</v>
      </c>
      <c r="AN10" s="134">
        <v>2.5590000000000002</v>
      </c>
      <c r="AO10" s="134">
        <v>2.5750000000000002</v>
      </c>
      <c r="AP10" s="134">
        <v>2.589</v>
      </c>
      <c r="AQ10" s="134">
        <v>2.6059999999999999</v>
      </c>
      <c r="AR10" s="134">
        <v>2.6139999999999999</v>
      </c>
      <c r="AS10" s="134">
        <v>2.6160000000000001</v>
      </c>
      <c r="AT10" s="134">
        <v>2.6190000000000002</v>
      </c>
      <c r="AU10" s="124">
        <v>2.6219999999999999</v>
      </c>
      <c r="AV10" s="124">
        <v>2.63</v>
      </c>
      <c r="AW10" s="124">
        <v>2.6240000000000001</v>
      </c>
      <c r="AX10" s="124">
        <v>2.6259999999999999</v>
      </c>
      <c r="AY10" s="124">
        <v>2.6240000000000001</v>
      </c>
      <c r="AZ10" s="124">
        <v>2.629</v>
      </c>
      <c r="BA10" s="124">
        <v>2.6469999999999998</v>
      </c>
      <c r="BB10" s="124">
        <v>2.6749999999999998</v>
      </c>
      <c r="BC10" s="124">
        <v>2.6850000000000001</v>
      </c>
      <c r="BD10" s="124">
        <v>2.7069999999999999</v>
      </c>
      <c r="BE10" s="124">
        <v>2.734</v>
      </c>
      <c r="BF10" s="124">
        <v>2.75</v>
      </c>
      <c r="BG10" s="124">
        <v>2.774</v>
      </c>
      <c r="BH10" s="124">
        <v>2.8</v>
      </c>
      <c r="BI10" s="124">
        <v>2.8239999999999998</v>
      </c>
      <c r="BJ10" s="124">
        <v>2.8490000000000002</v>
      </c>
      <c r="BK10" s="124">
        <v>2.8730000000000002</v>
      </c>
      <c r="BL10" s="124">
        <v>2.8980000000000001</v>
      </c>
      <c r="BM10" s="124">
        <v>2.923</v>
      </c>
      <c r="BN10" s="124">
        <v>2.9489999999999998</v>
      </c>
      <c r="BO10" s="124">
        <v>2.9750000000000001</v>
      </c>
      <c r="BP10" s="124">
        <v>3.0030000000000001</v>
      </c>
      <c r="BQ10" s="124">
        <v>3.0310000000000001</v>
      </c>
      <c r="BR10" s="124">
        <v>3.0590000000000002</v>
      </c>
      <c r="BS10" s="124">
        <v>3.0880000000000001</v>
      </c>
      <c r="BT10" s="124">
        <v>3.1179999999999999</v>
      </c>
      <c r="BU10" s="124">
        <v>3.149</v>
      </c>
      <c r="BV10" s="124">
        <v>3.1779999999999999</v>
      </c>
      <c r="BW10" s="118"/>
    </row>
    <row r="12" spans="1:75">
      <c r="A12" s="118"/>
      <c r="B12" s="11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</row>
    <row r="13" spans="1:7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</row>
    <row r="14" spans="1:75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37" t="s">
        <v>243</v>
      </c>
      <c r="BC14" s="136"/>
      <c r="BD14" s="136"/>
      <c r="BE14" s="138"/>
      <c r="BF14" s="139"/>
      <c r="BG14" s="139"/>
      <c r="BH14" s="139"/>
      <c r="BI14" s="139"/>
      <c r="BJ14" s="139"/>
      <c r="BK14" s="136"/>
      <c r="BL14" s="136"/>
      <c r="BM14" s="136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</row>
    <row r="15" spans="1:7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40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2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</row>
    <row r="16" spans="1:7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43"/>
      <c r="BC16" s="144" t="s">
        <v>109</v>
      </c>
      <c r="BD16" s="141" t="s">
        <v>244</v>
      </c>
      <c r="BE16" s="145"/>
      <c r="BF16" s="145"/>
      <c r="BG16" s="145"/>
      <c r="BH16" s="145"/>
      <c r="BI16" s="145"/>
      <c r="BJ16" s="145"/>
      <c r="BK16" s="145"/>
      <c r="BL16" s="145"/>
      <c r="BM16" s="146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</row>
    <row r="17" spans="54:65">
      <c r="BB17" s="143"/>
      <c r="BC17" s="144"/>
      <c r="BD17" s="126" t="s">
        <v>24</v>
      </c>
      <c r="BE17" s="127" t="s">
        <v>24</v>
      </c>
      <c r="BF17" s="127" t="s">
        <v>24</v>
      </c>
      <c r="BG17" s="127" t="s">
        <v>24</v>
      </c>
      <c r="BH17" s="145"/>
      <c r="BI17" s="145"/>
      <c r="BJ17" s="145"/>
      <c r="BK17" s="145"/>
      <c r="BL17" s="145"/>
      <c r="BM17" s="146"/>
    </row>
    <row r="18" spans="54:65">
      <c r="BB18" s="143"/>
      <c r="BC18" s="145"/>
      <c r="BD18" s="133" t="s">
        <v>72</v>
      </c>
      <c r="BE18" s="133" t="s">
        <v>73</v>
      </c>
      <c r="BF18" s="125" t="s">
        <v>74</v>
      </c>
      <c r="BG18" s="125" t="s">
        <v>75</v>
      </c>
      <c r="BH18" s="145"/>
      <c r="BI18" s="145"/>
      <c r="BJ18" s="145"/>
      <c r="BK18" s="145"/>
      <c r="BL18" s="145"/>
      <c r="BM18" s="147" t="s">
        <v>110</v>
      </c>
    </row>
    <row r="19" spans="54:65">
      <c r="BB19" s="143"/>
      <c r="BC19" s="145"/>
      <c r="BD19" s="134">
        <v>2.6160000000000001</v>
      </c>
      <c r="BE19" s="134">
        <v>2.6190000000000002</v>
      </c>
      <c r="BF19" s="124">
        <v>2.6219999999999999</v>
      </c>
      <c r="BG19" s="124">
        <v>2.63</v>
      </c>
      <c r="BH19" s="145"/>
      <c r="BI19" s="145"/>
      <c r="BJ19" s="145"/>
      <c r="BK19" s="145"/>
      <c r="BL19" s="145"/>
      <c r="BM19" s="148">
        <f>AVERAGE(BD19:BG19)</f>
        <v>2.62175</v>
      </c>
    </row>
    <row r="20" spans="54:65">
      <c r="BB20" s="143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9"/>
    </row>
    <row r="21" spans="54:65">
      <c r="BB21" s="143"/>
      <c r="BC21" s="144" t="s">
        <v>111</v>
      </c>
      <c r="BD21" s="141" t="s">
        <v>113</v>
      </c>
      <c r="BE21" s="141"/>
      <c r="BF21" s="141"/>
      <c r="BG21" s="141"/>
      <c r="BH21" s="141"/>
      <c r="BI21" s="141"/>
      <c r="BJ21" s="141"/>
      <c r="BK21" s="141"/>
      <c r="BL21" s="145"/>
      <c r="BM21" s="149"/>
    </row>
    <row r="22" spans="54:65">
      <c r="BB22" s="143"/>
      <c r="BC22" s="144"/>
      <c r="BD22" s="131" t="s">
        <v>27</v>
      </c>
      <c r="BE22" s="131" t="s">
        <v>27</v>
      </c>
      <c r="BF22" s="131" t="s">
        <v>27</v>
      </c>
      <c r="BG22" s="131" t="s">
        <v>27</v>
      </c>
      <c r="BH22" s="132" t="s">
        <v>28</v>
      </c>
      <c r="BI22" s="132" t="s">
        <v>28</v>
      </c>
      <c r="BJ22" s="132" t="s">
        <v>28</v>
      </c>
      <c r="BK22" s="132" t="s">
        <v>28</v>
      </c>
      <c r="BL22" s="145"/>
      <c r="BM22" s="149"/>
    </row>
    <row r="23" spans="54:65">
      <c r="BB23" s="143"/>
      <c r="BC23" s="145"/>
      <c r="BD23" s="125" t="s">
        <v>84</v>
      </c>
      <c r="BE23" s="125" t="s">
        <v>85</v>
      </c>
      <c r="BF23" s="125" t="s">
        <v>86</v>
      </c>
      <c r="BG23" s="125" t="s">
        <v>87</v>
      </c>
      <c r="BH23" s="125" t="s">
        <v>88</v>
      </c>
      <c r="BI23" s="125" t="s">
        <v>89</v>
      </c>
      <c r="BJ23" s="125" t="s">
        <v>90</v>
      </c>
      <c r="BK23" s="125" t="s">
        <v>91</v>
      </c>
      <c r="BL23" s="145"/>
      <c r="BM23" s="149"/>
    </row>
    <row r="24" spans="54:65">
      <c r="BB24" s="143"/>
      <c r="BC24" s="145"/>
      <c r="BD24" s="124">
        <v>2.6869999999999998</v>
      </c>
      <c r="BE24" s="124">
        <v>2.6960000000000002</v>
      </c>
      <c r="BF24" s="124">
        <v>2.7120000000000002</v>
      </c>
      <c r="BG24" s="124">
        <v>2.7269999999999999</v>
      </c>
      <c r="BH24" s="124">
        <v>2.7429999999999999</v>
      </c>
      <c r="BI24" s="124">
        <v>2.7589999999999999</v>
      </c>
      <c r="BJ24" s="124">
        <v>2.7759999999999998</v>
      </c>
      <c r="BK24" s="124">
        <v>2.7919999999999998</v>
      </c>
      <c r="BL24" s="145"/>
      <c r="BM24" s="148">
        <f>AVERAGE(BD24:BK24)</f>
        <v>2.7365000000000004</v>
      </c>
    </row>
    <row r="25" spans="54:65">
      <c r="BB25" s="143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9"/>
    </row>
    <row r="26" spans="54:65">
      <c r="BB26" s="143"/>
      <c r="BC26" s="145"/>
      <c r="BD26" s="145"/>
      <c r="BE26" s="145"/>
      <c r="BF26" s="145"/>
      <c r="BG26" s="145"/>
      <c r="BH26" s="145"/>
      <c r="BI26" s="145"/>
      <c r="BJ26" s="145"/>
      <c r="BK26" s="145"/>
      <c r="BL26" s="150" t="s">
        <v>112</v>
      </c>
      <c r="BM26" s="151">
        <f>(BM24-BM19)/BM19</f>
        <v>4.3768475255077849E-2</v>
      </c>
    </row>
    <row r="27" spans="54:65">
      <c r="BB27" s="152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4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2"/>
  <sheetViews>
    <sheetView zoomScale="85" zoomScaleNormal="85" workbookViewId="0">
      <selection activeCell="J35" sqref="J35"/>
    </sheetView>
  </sheetViews>
  <sheetFormatPr defaultRowHeight="15"/>
  <cols>
    <col min="1" max="1" width="32.42578125" bestFit="1" customWidth="1"/>
    <col min="2" max="2" width="48.28515625" customWidth="1"/>
    <col min="3" max="3" width="5.5703125" bestFit="1" customWidth="1"/>
    <col min="4" max="8" width="13.140625" customWidth="1"/>
    <col min="10" max="10" width="14.140625" customWidth="1"/>
    <col min="11" max="11" width="9.140625" style="1"/>
    <col min="12" max="12" width="49.140625" hidden="1" customWidth="1"/>
    <col min="13" max="13" width="0" hidden="1" customWidth="1"/>
    <col min="14" max="14" width="20.28515625" hidden="1" customWidth="1"/>
    <col min="15" max="15" width="21" hidden="1" customWidth="1"/>
    <col min="16" max="19" width="0" hidden="1" customWidth="1"/>
  </cols>
  <sheetData>
    <row r="1" spans="1:19" ht="19.5" thickBot="1">
      <c r="A1" s="459" t="s">
        <v>213</v>
      </c>
      <c r="B1" s="460"/>
      <c r="C1" s="460"/>
      <c r="D1" s="460"/>
      <c r="E1" s="460"/>
      <c r="F1" s="460"/>
      <c r="G1" s="460"/>
      <c r="H1" s="461"/>
      <c r="I1" s="259"/>
      <c r="J1" s="259"/>
      <c r="K1" s="259"/>
      <c r="L1" s="467" t="s">
        <v>191</v>
      </c>
      <c r="M1" s="468"/>
      <c r="N1" s="468"/>
      <c r="O1" s="469"/>
      <c r="P1" s="259"/>
      <c r="Q1" s="259"/>
      <c r="R1" s="259"/>
      <c r="S1" s="259"/>
    </row>
    <row r="2" spans="1:19" ht="39" thickBot="1">
      <c r="A2" s="44" t="s">
        <v>214</v>
      </c>
      <c r="B2" s="45"/>
      <c r="C2" s="46" t="s">
        <v>115</v>
      </c>
      <c r="D2" s="46" t="s">
        <v>215</v>
      </c>
      <c r="E2" s="47" t="s">
        <v>116</v>
      </c>
      <c r="F2" s="48" t="s">
        <v>216</v>
      </c>
      <c r="G2" s="48" t="s">
        <v>217</v>
      </c>
      <c r="H2" s="49" t="s">
        <v>116</v>
      </c>
      <c r="I2" s="249"/>
      <c r="J2" s="250" t="s">
        <v>284</v>
      </c>
      <c r="K2" s="259"/>
      <c r="L2" s="5" t="s">
        <v>192</v>
      </c>
      <c r="M2" s="6" t="s">
        <v>115</v>
      </c>
      <c r="N2" s="6" t="s">
        <v>193</v>
      </c>
      <c r="O2" s="7" t="s">
        <v>194</v>
      </c>
      <c r="P2" s="259"/>
      <c r="Q2" s="40" t="s">
        <v>212</v>
      </c>
      <c r="R2" s="259"/>
      <c r="S2" s="40" t="s">
        <v>212</v>
      </c>
    </row>
    <row r="3" spans="1:19" ht="15.75" thickBot="1">
      <c r="A3" s="50" t="s">
        <v>198</v>
      </c>
      <c r="B3" s="51"/>
      <c r="C3" s="52"/>
      <c r="D3" s="52"/>
      <c r="E3" s="52"/>
      <c r="F3" s="52"/>
      <c r="G3" s="52"/>
      <c r="H3" s="53"/>
      <c r="I3" s="249"/>
      <c r="J3" s="249"/>
      <c r="K3" s="259"/>
      <c r="L3" s="8" t="s">
        <v>0</v>
      </c>
      <c r="M3" s="114">
        <v>9.3376923076923113</v>
      </c>
      <c r="N3" s="115">
        <v>642492.4</v>
      </c>
      <c r="O3" s="43">
        <v>68806.336601037954</v>
      </c>
      <c r="P3" s="259"/>
      <c r="Q3" s="41">
        <v>0.66697802197802214</v>
      </c>
      <c r="R3" s="259"/>
      <c r="S3" s="259">
        <v>0.72</v>
      </c>
    </row>
    <row r="4" spans="1:19" ht="15.75" thickBot="1">
      <c r="A4" s="54" t="s">
        <v>218</v>
      </c>
      <c r="B4" s="55" t="s">
        <v>0</v>
      </c>
      <c r="C4" s="56">
        <v>1</v>
      </c>
      <c r="D4" s="57">
        <v>67960.000697592011</v>
      </c>
      <c r="E4" s="58">
        <v>67960.000697592011</v>
      </c>
      <c r="F4" s="57">
        <v>70358.984343434349</v>
      </c>
      <c r="G4" s="337">
        <v>69729.080730973801</v>
      </c>
      <c r="H4" s="60">
        <v>69729.080730973801</v>
      </c>
      <c r="I4" s="249"/>
      <c r="J4" s="249"/>
      <c r="K4" s="259"/>
      <c r="L4" s="8" t="s">
        <v>1</v>
      </c>
      <c r="M4" s="114">
        <v>4.2626923076923102</v>
      </c>
      <c r="N4" s="115">
        <v>358951.93</v>
      </c>
      <c r="O4" s="9">
        <v>84207.797347288593</v>
      </c>
      <c r="P4" s="259"/>
      <c r="Q4" s="259">
        <v>0.30447802197802215</v>
      </c>
      <c r="R4" s="259"/>
      <c r="S4" s="259">
        <v>0.39</v>
      </c>
    </row>
    <row r="5" spans="1:19" ht="15.75" thickBot="1">
      <c r="A5" s="54" t="s">
        <v>219</v>
      </c>
      <c r="B5" s="55" t="s">
        <v>1</v>
      </c>
      <c r="C5" s="56">
        <v>0.05</v>
      </c>
      <c r="D5" s="59">
        <v>98359.718800246716</v>
      </c>
      <c r="E5" s="58">
        <v>4917.985940012336</v>
      </c>
      <c r="F5" s="59">
        <v>96531.08108108108</v>
      </c>
      <c r="G5" s="337">
        <v>95083.783783783787</v>
      </c>
      <c r="H5" s="60">
        <v>4754.1891891891892</v>
      </c>
      <c r="I5" s="249"/>
      <c r="J5" s="249"/>
      <c r="K5" s="259"/>
      <c r="L5" s="8" t="s">
        <v>2</v>
      </c>
      <c r="M5" s="114">
        <v>1.67</v>
      </c>
      <c r="N5" s="115">
        <v>93368</v>
      </c>
      <c r="O5" s="9">
        <v>55908.982035928144</v>
      </c>
      <c r="P5" s="259"/>
      <c r="Q5" s="259">
        <v>0.13916666666666666</v>
      </c>
      <c r="R5" s="259"/>
      <c r="S5" s="259">
        <v>0.84</v>
      </c>
    </row>
    <row r="6" spans="1:19" ht="15.75" thickBot="1">
      <c r="A6" s="61" t="s">
        <v>220</v>
      </c>
      <c r="B6" s="62"/>
      <c r="C6" s="56"/>
      <c r="D6" s="59"/>
      <c r="E6" s="58"/>
      <c r="F6" s="59"/>
      <c r="G6" s="59"/>
      <c r="H6" s="60"/>
      <c r="I6" s="249"/>
      <c r="J6" s="249"/>
      <c r="K6" s="259"/>
      <c r="L6" s="8" t="s">
        <v>15</v>
      </c>
      <c r="M6" s="114">
        <v>18.454230769230769</v>
      </c>
      <c r="N6" s="115">
        <v>742071</v>
      </c>
      <c r="O6" s="9">
        <v>40211.429524186657</v>
      </c>
      <c r="P6" s="259"/>
      <c r="Q6" s="259">
        <v>1.3181593406593406</v>
      </c>
      <c r="R6" s="259"/>
      <c r="S6" s="259">
        <v>2.64</v>
      </c>
    </row>
    <row r="7" spans="1:19" ht="15.75" thickBot="1">
      <c r="A7" s="54" t="s">
        <v>221</v>
      </c>
      <c r="B7" s="55" t="s">
        <v>4</v>
      </c>
      <c r="C7" s="56">
        <v>0.64</v>
      </c>
      <c r="D7" s="59">
        <v>200305</v>
      </c>
      <c r="E7" s="69">
        <v>128195.2</v>
      </c>
      <c r="F7" s="59">
        <v>217735</v>
      </c>
      <c r="G7" s="337">
        <v>197987</v>
      </c>
      <c r="H7" s="60">
        <v>126711.68000000001</v>
      </c>
      <c r="I7" s="249"/>
      <c r="J7" s="249"/>
      <c r="K7" s="259"/>
      <c r="L7" s="116" t="s">
        <v>13</v>
      </c>
      <c r="M7" s="114">
        <v>6.0922115384615303</v>
      </c>
      <c r="N7" s="115">
        <v>311014</v>
      </c>
      <c r="O7" s="9">
        <v>51051.083508262513</v>
      </c>
      <c r="P7" s="259"/>
      <c r="Q7" s="259">
        <v>0.43515796703296644</v>
      </c>
      <c r="R7" s="259"/>
      <c r="S7" s="259">
        <v>2.0299999999999998</v>
      </c>
    </row>
    <row r="8" spans="1:19" ht="15.75" thickBot="1">
      <c r="A8" s="54" t="s">
        <v>222</v>
      </c>
      <c r="B8" s="65" t="s">
        <v>223</v>
      </c>
      <c r="C8" s="56">
        <v>3</v>
      </c>
      <c r="D8" s="57">
        <v>65580.373764685181</v>
      </c>
      <c r="E8" s="58">
        <v>196741.12129405554</v>
      </c>
      <c r="F8" s="59">
        <v>66121.287447653827</v>
      </c>
      <c r="G8" s="337">
        <v>66083.582089552248</v>
      </c>
      <c r="H8" s="60">
        <v>198250.74626865675</v>
      </c>
      <c r="I8" s="249"/>
      <c r="J8" s="249"/>
      <c r="K8" s="259"/>
      <c r="L8" s="8" t="s">
        <v>3</v>
      </c>
      <c r="M8" s="114">
        <v>7.47</v>
      </c>
      <c r="N8" s="115">
        <v>503414</v>
      </c>
      <c r="O8" s="9">
        <v>67391.432396251679</v>
      </c>
      <c r="P8" s="259"/>
      <c r="Q8" s="259">
        <v>0.62249999999999994</v>
      </c>
      <c r="R8" s="259"/>
      <c r="S8" s="259">
        <v>0.83</v>
      </c>
    </row>
    <row r="9" spans="1:19">
      <c r="A9" s="66" t="s">
        <v>224</v>
      </c>
      <c r="B9" s="67" t="s">
        <v>225</v>
      </c>
      <c r="C9" s="68">
        <v>1.5</v>
      </c>
      <c r="D9" s="59">
        <v>59849</v>
      </c>
      <c r="E9" s="69">
        <v>89773.5</v>
      </c>
      <c r="F9" s="59">
        <v>59849</v>
      </c>
      <c r="G9" s="59">
        <v>59849</v>
      </c>
      <c r="H9" s="60">
        <v>89773.5</v>
      </c>
      <c r="I9" s="251">
        <v>0.42857142857142855</v>
      </c>
      <c r="J9" s="252">
        <v>25649.571428571428</v>
      </c>
      <c r="K9" s="259"/>
      <c r="L9" s="10"/>
      <c r="M9" s="11">
        <v>47.286826923076916</v>
      </c>
      <c r="N9" s="12">
        <v>2651311.33</v>
      </c>
      <c r="O9" s="13">
        <v>56068.708824827219</v>
      </c>
      <c r="P9" s="259"/>
      <c r="Q9" s="3">
        <v>3.4864400183150179</v>
      </c>
      <c r="R9" s="259"/>
      <c r="S9" s="259">
        <v>7.4499999999999993</v>
      </c>
    </row>
    <row r="10" spans="1:19">
      <c r="A10" s="61" t="s">
        <v>226</v>
      </c>
      <c r="B10" s="62"/>
      <c r="C10" s="56"/>
      <c r="D10" s="59"/>
      <c r="E10" s="58"/>
      <c r="F10" s="59"/>
      <c r="G10" s="59"/>
      <c r="H10" s="60"/>
      <c r="I10" s="251"/>
      <c r="J10" s="252"/>
      <c r="K10" s="259"/>
      <c r="L10" s="14" t="s">
        <v>195</v>
      </c>
      <c r="M10" s="11">
        <v>7.8811378205128193</v>
      </c>
      <c r="N10" s="15">
        <v>441885.22166666668</v>
      </c>
      <c r="O10" s="16">
        <v>61262.84356882592</v>
      </c>
      <c r="P10" s="259"/>
      <c r="Q10" s="259"/>
      <c r="R10" s="259"/>
      <c r="S10" s="259"/>
    </row>
    <row r="11" spans="1:19" ht="15.75" thickBot="1">
      <c r="A11" s="54" t="s">
        <v>227</v>
      </c>
      <c r="B11" s="55" t="s">
        <v>12</v>
      </c>
      <c r="C11" s="56">
        <v>1</v>
      </c>
      <c r="D11" s="59">
        <v>47085.006685819055</v>
      </c>
      <c r="E11" s="58">
        <v>47085.006685819055</v>
      </c>
      <c r="F11" s="59">
        <v>49459.073999462802</v>
      </c>
      <c r="G11" s="59">
        <v>48855.474080042979</v>
      </c>
      <c r="H11" s="60">
        <v>48855.474080042979</v>
      </c>
      <c r="I11" s="251">
        <v>0.2857142857142857</v>
      </c>
      <c r="J11" s="252">
        <v>13958.70688001228</v>
      </c>
      <c r="K11" s="259"/>
      <c r="L11" s="17" t="s">
        <v>189</v>
      </c>
      <c r="M11" s="18">
        <v>6.7811057692307646</v>
      </c>
      <c r="N11" s="19">
        <v>431182.96499999997</v>
      </c>
      <c r="O11" s="20">
        <v>61650.207216089912</v>
      </c>
      <c r="P11" s="259"/>
      <c r="Q11" s="259"/>
      <c r="R11" s="259"/>
      <c r="S11" s="259"/>
    </row>
    <row r="12" spans="1:19" ht="16.5" customHeight="1" thickBot="1">
      <c r="A12" s="54" t="s">
        <v>228</v>
      </c>
      <c r="B12" s="55" t="s">
        <v>11</v>
      </c>
      <c r="C12" s="56">
        <v>1</v>
      </c>
      <c r="D12" s="59">
        <v>44834.5068828004</v>
      </c>
      <c r="E12" s="58">
        <v>44834.5068828004</v>
      </c>
      <c r="F12" s="59">
        <v>48922.414990421494</v>
      </c>
      <c r="G12" s="59">
        <v>48708.40996168588</v>
      </c>
      <c r="H12" s="60">
        <v>48708.40996168588</v>
      </c>
      <c r="I12" s="251">
        <v>0.2857142857142857</v>
      </c>
      <c r="J12" s="252">
        <v>13916.68856048168</v>
      </c>
      <c r="K12" s="259"/>
      <c r="L12" s="21"/>
      <c r="M12" s="21"/>
      <c r="N12" s="21"/>
      <c r="O12" s="21"/>
      <c r="P12" s="259"/>
      <c r="Q12" s="259"/>
      <c r="R12" s="259"/>
      <c r="S12" s="259"/>
    </row>
    <row r="13" spans="1:19" ht="19.5" thickBot="1">
      <c r="A13" s="61" t="s">
        <v>229</v>
      </c>
      <c r="B13" s="62"/>
      <c r="C13" s="56"/>
      <c r="D13" s="59"/>
      <c r="E13" s="58"/>
      <c r="F13" s="59"/>
      <c r="G13" s="59"/>
      <c r="H13" s="60"/>
      <c r="I13" s="249"/>
      <c r="J13" s="338">
        <v>53524.966869065385</v>
      </c>
      <c r="K13" s="259"/>
      <c r="L13" s="467" t="s">
        <v>196</v>
      </c>
      <c r="M13" s="468"/>
      <c r="N13" s="468"/>
      <c r="O13" s="469"/>
      <c r="P13" s="259"/>
      <c r="Q13" s="259"/>
      <c r="R13" s="259"/>
      <c r="S13" s="259"/>
    </row>
    <row r="14" spans="1:19" ht="15.75" thickBot="1">
      <c r="A14" s="66" t="s">
        <v>230</v>
      </c>
      <c r="B14" s="67" t="s">
        <v>18</v>
      </c>
      <c r="C14" s="68">
        <v>1</v>
      </c>
      <c r="D14" s="59">
        <v>37196.895682488597</v>
      </c>
      <c r="E14" s="69">
        <v>37196.895682488597</v>
      </c>
      <c r="F14" s="59">
        <v>37398.09911504425</v>
      </c>
      <c r="G14" s="337">
        <v>36988.113274336283</v>
      </c>
      <c r="H14" s="70">
        <v>36988.113274336283</v>
      </c>
      <c r="I14" s="259"/>
      <c r="J14" s="259"/>
      <c r="K14" s="259"/>
      <c r="L14" s="5" t="s">
        <v>192</v>
      </c>
      <c r="M14" s="6" t="s">
        <v>115</v>
      </c>
      <c r="N14" s="6" t="s">
        <v>193</v>
      </c>
      <c r="O14" s="7" t="s">
        <v>194</v>
      </c>
      <c r="P14" s="259"/>
      <c r="Q14" s="259"/>
      <c r="R14" s="259"/>
      <c r="S14" s="259"/>
    </row>
    <row r="15" spans="1:19" ht="15.75" thickBot="1">
      <c r="A15" s="54" t="s">
        <v>231</v>
      </c>
      <c r="B15" s="55" t="s">
        <v>18</v>
      </c>
      <c r="C15" s="56">
        <v>1</v>
      </c>
      <c r="D15" s="59">
        <v>37196.895682488597</v>
      </c>
      <c r="E15" s="58">
        <v>37196.895682488597</v>
      </c>
      <c r="F15" s="59">
        <v>37398.09911504425</v>
      </c>
      <c r="G15" s="337">
        <v>36988.113274336283</v>
      </c>
      <c r="H15" s="60">
        <v>36988.113274336283</v>
      </c>
      <c r="I15" s="259"/>
      <c r="J15" s="264"/>
      <c r="K15" s="259"/>
      <c r="L15" s="116" t="s">
        <v>11</v>
      </c>
      <c r="M15" s="114">
        <v>2.0953846153846114</v>
      </c>
      <c r="N15" s="115">
        <v>110808</v>
      </c>
      <c r="O15" s="9">
        <v>52881.938325991287</v>
      </c>
      <c r="P15" s="259"/>
      <c r="Q15" s="259">
        <v>0.14967032967032939</v>
      </c>
      <c r="R15" s="259"/>
      <c r="S15" s="259">
        <v>0.52</v>
      </c>
    </row>
    <row r="16" spans="1:19" ht="15.75" thickBot="1">
      <c r="A16" s="54" t="s">
        <v>232</v>
      </c>
      <c r="B16" s="55" t="s">
        <v>18</v>
      </c>
      <c r="C16" s="56">
        <v>1.5</v>
      </c>
      <c r="D16" s="59">
        <v>37196.895682488597</v>
      </c>
      <c r="E16" s="58">
        <v>55795.343523732896</v>
      </c>
      <c r="F16" s="59">
        <v>37398.09911504425</v>
      </c>
      <c r="G16" s="337">
        <v>36988.113274336283</v>
      </c>
      <c r="H16" s="60">
        <v>55482.169911504425</v>
      </c>
      <c r="I16" s="259"/>
      <c r="J16" s="259"/>
      <c r="K16" s="259"/>
      <c r="L16" s="116" t="s">
        <v>12</v>
      </c>
      <c r="M16" s="114">
        <v>3.59</v>
      </c>
      <c r="N16" s="115">
        <v>168401</v>
      </c>
      <c r="O16" s="9">
        <v>46908.356545961004</v>
      </c>
      <c r="P16" s="259"/>
      <c r="Q16" s="42">
        <v>0.25642857142857145</v>
      </c>
      <c r="R16" s="259"/>
      <c r="S16" s="259">
        <v>0.9</v>
      </c>
    </row>
    <row r="17" spans="1:19" ht="15.75" thickBot="1">
      <c r="A17" s="54" t="s">
        <v>233</v>
      </c>
      <c r="B17" s="55" t="s">
        <v>20</v>
      </c>
      <c r="C17" s="56">
        <v>1</v>
      </c>
      <c r="D17" s="59">
        <v>32412.622108824085</v>
      </c>
      <c r="E17" s="58">
        <v>32412.622108824085</v>
      </c>
      <c r="F17" s="59">
        <v>32851.301437954899</v>
      </c>
      <c r="G17" s="337">
        <v>31921.748837209299</v>
      </c>
      <c r="H17" s="60">
        <v>31921.748837209299</v>
      </c>
      <c r="I17" s="259"/>
      <c r="J17" s="259"/>
      <c r="K17" s="259"/>
      <c r="L17" s="116" t="s">
        <v>122</v>
      </c>
      <c r="M17" s="114">
        <v>1</v>
      </c>
      <c r="N17" s="115">
        <v>59849</v>
      </c>
      <c r="O17" s="9">
        <v>59849</v>
      </c>
      <c r="P17" s="259"/>
      <c r="Q17" s="42">
        <v>7.0000000000000007E-2</v>
      </c>
      <c r="R17" s="259"/>
      <c r="S17" s="259">
        <v>1</v>
      </c>
    </row>
    <row r="18" spans="1:19">
      <c r="A18" s="71" t="s">
        <v>234</v>
      </c>
      <c r="B18" s="72"/>
      <c r="C18" s="73">
        <v>12.69</v>
      </c>
      <c r="D18" s="74">
        <v>727976.91598743317</v>
      </c>
      <c r="E18" s="74">
        <v>742109.07849781332</v>
      </c>
      <c r="F18" s="74">
        <v>754022.44064514106</v>
      </c>
      <c r="G18" s="74">
        <v>729182.41930625704</v>
      </c>
      <c r="H18" s="75">
        <v>748163.22552793496</v>
      </c>
      <c r="I18" s="259"/>
      <c r="J18" s="259"/>
      <c r="K18" s="259"/>
      <c r="L18" s="116" t="s">
        <v>14</v>
      </c>
      <c r="M18" s="114">
        <v>18.740000000000002</v>
      </c>
      <c r="N18" s="115">
        <v>737519</v>
      </c>
      <c r="O18" s="9">
        <v>39355.33617929562</v>
      </c>
      <c r="P18" s="259"/>
      <c r="Q18" s="259">
        <v>1.3385714285714285</v>
      </c>
      <c r="R18" s="259"/>
      <c r="S18" s="259">
        <v>4.6900000000000004</v>
      </c>
    </row>
    <row r="19" spans="1:19">
      <c r="A19" s="259"/>
      <c r="B19" s="122"/>
      <c r="C19" s="259"/>
      <c r="D19" s="259"/>
      <c r="E19" s="259"/>
      <c r="F19" s="259"/>
      <c r="G19" s="259"/>
      <c r="H19" s="259"/>
      <c r="I19" s="259"/>
      <c r="J19" s="259"/>
      <c r="K19" s="259"/>
      <c r="L19" s="116" t="s">
        <v>19</v>
      </c>
      <c r="M19" s="114">
        <v>19.100000000000001</v>
      </c>
      <c r="N19" s="115">
        <v>593787</v>
      </c>
      <c r="O19" s="9">
        <v>31088.32460732984</v>
      </c>
      <c r="P19" s="259"/>
      <c r="Q19" s="259">
        <v>1.3642857142857143</v>
      </c>
      <c r="R19" s="259"/>
      <c r="S19" s="259">
        <v>6.37</v>
      </c>
    </row>
    <row r="20" spans="1:19" ht="38.25">
      <c r="A20" s="84"/>
      <c r="B20" s="85"/>
      <c r="C20" s="80" t="s">
        <v>115</v>
      </c>
      <c r="D20" s="80" t="s">
        <v>215</v>
      </c>
      <c r="E20" s="81" t="s">
        <v>116</v>
      </c>
      <c r="F20" s="82" t="s">
        <v>216</v>
      </c>
      <c r="G20" s="82" t="s">
        <v>217</v>
      </c>
      <c r="H20" s="83" t="s">
        <v>116</v>
      </c>
      <c r="I20" s="259"/>
      <c r="J20" s="259"/>
      <c r="K20" s="259"/>
      <c r="L20" s="116" t="s">
        <v>18</v>
      </c>
      <c r="M20" s="114">
        <v>6.86</v>
      </c>
      <c r="N20" s="115">
        <v>247419</v>
      </c>
      <c r="O20" s="9">
        <v>36066.909620991253</v>
      </c>
      <c r="P20" s="259"/>
      <c r="Q20" s="259">
        <v>0.49000000000000005</v>
      </c>
      <c r="R20" s="259"/>
      <c r="S20" s="259">
        <v>2.29</v>
      </c>
    </row>
    <row r="21" spans="1:19">
      <c r="A21" s="79" t="s">
        <v>198</v>
      </c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116" t="s">
        <v>17</v>
      </c>
      <c r="M21" s="114">
        <v>4.3900961538461498</v>
      </c>
      <c r="N21" s="115">
        <v>169226</v>
      </c>
      <c r="O21" s="9">
        <v>38547.219484416448</v>
      </c>
      <c r="P21" s="259"/>
      <c r="Q21" s="259">
        <v>0.3135782967032964</v>
      </c>
      <c r="R21" s="259"/>
      <c r="S21" s="259">
        <v>1.46</v>
      </c>
    </row>
    <row r="22" spans="1:19">
      <c r="A22" s="77" t="s">
        <v>235</v>
      </c>
      <c r="B22" s="259"/>
      <c r="C22" s="259"/>
      <c r="D22" s="76">
        <v>83159.859748919363</v>
      </c>
      <c r="E22" s="76"/>
      <c r="F22" s="76">
        <v>83445.032712257715</v>
      </c>
      <c r="G22" s="76">
        <v>82406.432257378794</v>
      </c>
      <c r="H22" s="76"/>
      <c r="I22" s="259"/>
      <c r="J22" s="259"/>
      <c r="K22" s="259"/>
      <c r="L22" s="116" t="s">
        <v>16</v>
      </c>
      <c r="M22" s="114">
        <v>1.05</v>
      </c>
      <c r="N22" s="115">
        <v>47711</v>
      </c>
      <c r="O22" s="9">
        <v>45439.047619047618</v>
      </c>
      <c r="P22" s="259"/>
      <c r="Q22" s="259">
        <v>7.4999999999999997E-2</v>
      </c>
      <c r="R22" s="259"/>
      <c r="S22" s="259">
        <v>1.05</v>
      </c>
    </row>
    <row r="23" spans="1:19">
      <c r="A23" s="77" t="s">
        <v>189</v>
      </c>
      <c r="B23" s="259"/>
      <c r="C23" s="259"/>
      <c r="D23" s="76">
        <v>83159.859748919363</v>
      </c>
      <c r="E23" s="76"/>
      <c r="F23" s="76">
        <v>83445.032712257715</v>
      </c>
      <c r="G23" s="76">
        <v>82406.432257378794</v>
      </c>
      <c r="H23" s="76"/>
      <c r="I23" s="259"/>
      <c r="J23" s="259"/>
      <c r="K23" s="259"/>
      <c r="L23" s="116" t="s">
        <v>7</v>
      </c>
      <c r="M23" s="114">
        <v>1.17</v>
      </c>
      <c r="N23" s="115">
        <v>71593</v>
      </c>
      <c r="O23" s="9">
        <v>61190.598290598296</v>
      </c>
      <c r="P23" s="259"/>
      <c r="Q23" s="259">
        <v>0.08</v>
      </c>
      <c r="R23" s="259"/>
      <c r="S23" s="259">
        <v>0.59</v>
      </c>
    </row>
    <row r="24" spans="1:19">
      <c r="A24" s="78" t="s">
        <v>199</v>
      </c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116" t="s">
        <v>10</v>
      </c>
      <c r="M24" s="114">
        <v>1.94</v>
      </c>
      <c r="N24" s="115">
        <v>82340</v>
      </c>
      <c r="O24" s="9">
        <v>42443.298969072166</v>
      </c>
      <c r="P24" s="259"/>
      <c r="Q24" s="259">
        <v>0.1386</v>
      </c>
      <c r="R24" s="259"/>
      <c r="S24" s="259">
        <v>0.65</v>
      </c>
    </row>
    <row r="25" spans="1:19">
      <c r="A25" s="77" t="s">
        <v>235</v>
      </c>
      <c r="B25" s="259"/>
      <c r="C25" s="259"/>
      <c r="D25" s="76">
        <v>66155.571797596291</v>
      </c>
      <c r="E25" s="76"/>
      <c r="F25" s="76">
        <v>69285.134222833862</v>
      </c>
      <c r="G25" s="76">
        <v>66555.975744286246</v>
      </c>
      <c r="H25" s="76"/>
      <c r="I25" s="259"/>
      <c r="J25" s="259"/>
      <c r="K25" s="259"/>
      <c r="L25" s="116" t="s">
        <v>5</v>
      </c>
      <c r="M25" s="114">
        <v>3.5957692307692306</v>
      </c>
      <c r="N25" s="115">
        <v>280931</v>
      </c>
      <c r="O25" s="9">
        <v>78128.206225264745</v>
      </c>
      <c r="P25" s="259"/>
      <c r="Q25" s="259">
        <v>0.25640000000000002</v>
      </c>
      <c r="R25" s="259"/>
      <c r="S25" s="259">
        <v>0.72</v>
      </c>
    </row>
    <row r="26" spans="1:19">
      <c r="A26" s="77" t="s">
        <v>189</v>
      </c>
      <c r="B26" s="259"/>
      <c r="C26" s="259"/>
      <c r="D26" s="76">
        <v>45959.756784309728</v>
      </c>
      <c r="E26" s="76"/>
      <c r="F26" s="76">
        <v>49190.744494942148</v>
      </c>
      <c r="G26" s="76">
        <v>48781.94202086443</v>
      </c>
      <c r="H26" s="259"/>
      <c r="I26" s="259"/>
      <c r="J26" s="259"/>
      <c r="K26" s="259"/>
      <c r="L26" s="116" t="s">
        <v>4</v>
      </c>
      <c r="M26" s="114">
        <v>4.8561538461538456</v>
      </c>
      <c r="N26" s="115">
        <v>831817</v>
      </c>
      <c r="O26" s="9">
        <v>171291.31949944561</v>
      </c>
      <c r="P26" s="259"/>
      <c r="Q26" s="259">
        <v>0.34686813186813181</v>
      </c>
      <c r="R26" s="259"/>
      <c r="S26" s="259">
        <v>0.49</v>
      </c>
    </row>
    <row r="27" spans="1:19">
      <c r="A27" s="78" t="s">
        <v>200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116" t="s">
        <v>6</v>
      </c>
      <c r="M27" s="114">
        <v>20.278269230769233</v>
      </c>
      <c r="N27" s="115">
        <v>1307801</v>
      </c>
      <c r="O27" s="9">
        <v>64492.732842091282</v>
      </c>
      <c r="P27" s="259"/>
      <c r="Q27" s="259">
        <v>1.4483999999999999</v>
      </c>
      <c r="R27" s="259"/>
      <c r="S27" s="259">
        <v>1.69</v>
      </c>
    </row>
    <row r="28" spans="1:19">
      <c r="A28" s="77" t="s">
        <v>235</v>
      </c>
      <c r="B28" s="122"/>
      <c r="C28" s="259"/>
      <c r="D28" s="76">
        <v>32412.622108824085</v>
      </c>
      <c r="E28" s="76"/>
      <c r="F28" s="76">
        <v>32851.301437954899</v>
      </c>
      <c r="G28" s="76">
        <v>31921.748837209299</v>
      </c>
      <c r="H28" s="76"/>
      <c r="I28" s="259"/>
      <c r="J28" s="259"/>
      <c r="K28" s="259"/>
      <c r="L28" s="116" t="s">
        <v>9</v>
      </c>
      <c r="M28" s="114">
        <v>4.9599999999999991</v>
      </c>
      <c r="N28" s="115">
        <v>279670</v>
      </c>
      <c r="O28" s="9">
        <v>56385.080645161303</v>
      </c>
      <c r="P28" s="259"/>
      <c r="Q28" s="259">
        <v>0.3543</v>
      </c>
      <c r="R28" s="259"/>
      <c r="S28" s="259">
        <v>1.24</v>
      </c>
    </row>
    <row r="29" spans="1:19">
      <c r="A29" s="77" t="s">
        <v>189</v>
      </c>
      <c r="B29" s="122"/>
      <c r="C29" s="259"/>
      <c r="D29" s="76">
        <v>32412.622108824085</v>
      </c>
      <c r="E29" s="76"/>
      <c r="F29" s="76">
        <v>32851.301437954899</v>
      </c>
      <c r="G29" s="76">
        <v>31921.748837209299</v>
      </c>
      <c r="H29" s="76"/>
      <c r="I29" s="259"/>
      <c r="J29" s="259"/>
      <c r="K29" s="259"/>
      <c r="L29" s="116" t="s">
        <v>8</v>
      </c>
      <c r="M29" s="114">
        <v>3.32</v>
      </c>
      <c r="N29" s="115">
        <v>174961</v>
      </c>
      <c r="O29" s="9">
        <v>52699.096385542172</v>
      </c>
      <c r="P29" s="259"/>
      <c r="Q29" s="259">
        <v>0.23710000000000001</v>
      </c>
      <c r="R29" s="259"/>
      <c r="S29" s="259">
        <v>0.66</v>
      </c>
    </row>
    <row r="30" spans="1:19">
      <c r="A30" s="259"/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10"/>
      <c r="M30" s="11">
        <v>96.945673076923057</v>
      </c>
      <c r="N30" s="12">
        <v>5163833</v>
      </c>
      <c r="O30" s="13">
        <v>53265.22407970365</v>
      </c>
      <c r="P30" s="259"/>
      <c r="Q30" s="4">
        <v>6.9192024725274734</v>
      </c>
      <c r="R30" s="259"/>
      <c r="S30" s="259">
        <v>24.319999999999997</v>
      </c>
    </row>
    <row r="31" spans="1:19">
      <c r="A31" s="259"/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14" t="s">
        <v>195</v>
      </c>
      <c r="M31" s="11">
        <v>6.4630448717948701</v>
      </c>
      <c r="N31" s="15">
        <v>344255.53333333333</v>
      </c>
      <c r="O31" s="16">
        <v>58451.097682680578</v>
      </c>
      <c r="P31" s="259"/>
      <c r="Q31" s="259"/>
      <c r="R31" s="259"/>
      <c r="S31" s="259"/>
    </row>
    <row r="32" spans="1:19" ht="15.75" thickBot="1">
      <c r="A32" s="462" t="s">
        <v>213</v>
      </c>
      <c r="B32" s="463"/>
      <c r="C32" s="463"/>
      <c r="D32" s="463"/>
      <c r="E32" s="463"/>
      <c r="F32" s="463"/>
      <c r="G32" s="463"/>
      <c r="H32" s="464"/>
      <c r="I32" s="259"/>
      <c r="J32" s="259"/>
      <c r="K32" s="259"/>
      <c r="L32" s="17" t="s">
        <v>189</v>
      </c>
      <c r="M32" s="18">
        <v>3.5957692307692306</v>
      </c>
      <c r="N32" s="19">
        <v>174961</v>
      </c>
      <c r="O32" s="20">
        <v>52699.096385542172</v>
      </c>
      <c r="P32" s="259"/>
      <c r="Q32" s="259"/>
      <c r="R32" s="259"/>
      <c r="S32" s="259"/>
    </row>
    <row r="33" spans="1:19" ht="39" thickBot="1">
      <c r="A33" s="86" t="s">
        <v>236</v>
      </c>
      <c r="B33" s="45"/>
      <c r="C33" s="46" t="s">
        <v>115</v>
      </c>
      <c r="D33" s="46" t="s">
        <v>215</v>
      </c>
      <c r="E33" s="46" t="s">
        <v>116</v>
      </c>
      <c r="F33" s="48" t="s">
        <v>216</v>
      </c>
      <c r="G33" s="48" t="s">
        <v>217</v>
      </c>
      <c r="H33" s="49" t="s">
        <v>116</v>
      </c>
      <c r="I33" s="259"/>
      <c r="J33" s="259"/>
      <c r="K33" s="259"/>
      <c r="L33" s="21"/>
      <c r="M33" s="21"/>
      <c r="N33" s="21"/>
      <c r="O33" s="21"/>
      <c r="P33" s="259"/>
      <c r="Q33" s="259"/>
      <c r="R33" s="259"/>
      <c r="S33" s="259"/>
    </row>
    <row r="34" spans="1:19" ht="18.75">
      <c r="A34" s="50" t="s">
        <v>198</v>
      </c>
      <c r="B34" s="87"/>
      <c r="C34" s="52"/>
      <c r="D34" s="52"/>
      <c r="E34" s="52"/>
      <c r="F34" s="52"/>
      <c r="G34" s="52"/>
      <c r="H34" s="53"/>
      <c r="I34" s="259"/>
      <c r="J34" s="259"/>
      <c r="K34" s="259"/>
      <c r="L34" s="467" t="s">
        <v>197</v>
      </c>
      <c r="M34" s="468"/>
      <c r="N34" s="468"/>
      <c r="O34" s="469"/>
      <c r="P34" s="259"/>
      <c r="Q34" s="259"/>
      <c r="R34" s="259"/>
      <c r="S34" s="259"/>
    </row>
    <row r="35" spans="1:19" ht="15.75" thickBot="1">
      <c r="A35" s="54" t="s">
        <v>218</v>
      </c>
      <c r="B35" s="55" t="s">
        <v>0</v>
      </c>
      <c r="C35" s="56">
        <v>1</v>
      </c>
      <c r="D35" s="59">
        <v>67960.000697592011</v>
      </c>
      <c r="E35" s="58">
        <v>67960.000697592011</v>
      </c>
      <c r="F35" s="57">
        <v>70358.984343434349</v>
      </c>
      <c r="G35" s="57">
        <v>69729.080730973801</v>
      </c>
      <c r="H35" s="60">
        <v>69729.080730973801</v>
      </c>
      <c r="I35" s="259"/>
      <c r="J35" s="259"/>
      <c r="K35" s="259"/>
      <c r="L35" s="5" t="s">
        <v>192</v>
      </c>
      <c r="M35" s="6" t="s">
        <v>115</v>
      </c>
      <c r="N35" s="6" t="s">
        <v>193</v>
      </c>
      <c r="O35" s="7" t="s">
        <v>194</v>
      </c>
      <c r="P35" s="259"/>
      <c r="Q35" s="259"/>
      <c r="R35" s="259"/>
      <c r="S35" s="259"/>
    </row>
    <row r="36" spans="1:19">
      <c r="A36" s="54" t="s">
        <v>219</v>
      </c>
      <c r="B36" s="55" t="s">
        <v>1</v>
      </c>
      <c r="C36" s="56">
        <v>0.05</v>
      </c>
      <c r="D36" s="59">
        <v>98359.718800246716</v>
      </c>
      <c r="E36" s="58">
        <v>4917.985940012336</v>
      </c>
      <c r="F36" s="59">
        <v>96531.08108108108</v>
      </c>
      <c r="G36" s="59">
        <v>95083.783783783787</v>
      </c>
      <c r="H36" s="60">
        <v>4754.1891891891892</v>
      </c>
      <c r="I36" s="259"/>
      <c r="J36" s="259"/>
      <c r="K36" s="259"/>
      <c r="L36" s="116" t="s">
        <v>20</v>
      </c>
      <c r="M36" s="114">
        <v>12.040096153846159</v>
      </c>
      <c r="N36" s="115">
        <v>392238</v>
      </c>
      <c r="O36" s="9">
        <v>32577.646805146251</v>
      </c>
      <c r="P36" s="259"/>
      <c r="Q36" s="4">
        <v>0.86000686813186855</v>
      </c>
      <c r="R36" s="259"/>
      <c r="S36" s="259">
        <v>1</v>
      </c>
    </row>
    <row r="37" spans="1:19" ht="15.75" thickBot="1">
      <c r="A37" s="88" t="s">
        <v>220</v>
      </c>
      <c r="B37" s="87"/>
      <c r="C37" s="56"/>
      <c r="D37" s="59"/>
      <c r="E37" s="58"/>
      <c r="F37" s="58"/>
      <c r="G37" s="58"/>
      <c r="H37" s="60"/>
      <c r="I37" s="259"/>
      <c r="J37" s="259"/>
      <c r="K37" s="259"/>
      <c r="L37" s="22"/>
      <c r="M37" s="23">
        <v>12.040096153846159</v>
      </c>
      <c r="N37" s="24">
        <v>392238</v>
      </c>
      <c r="O37" s="25">
        <v>32577.646805146251</v>
      </c>
      <c r="P37" s="259"/>
      <c r="Q37" s="259"/>
      <c r="R37" s="259"/>
      <c r="S37" s="259"/>
    </row>
    <row r="38" spans="1:19">
      <c r="A38" s="54" t="s">
        <v>221</v>
      </c>
      <c r="B38" s="55" t="s">
        <v>4</v>
      </c>
      <c r="C38" s="68">
        <v>0.4</v>
      </c>
      <c r="D38" s="59">
        <v>200305</v>
      </c>
      <c r="E38" s="69">
        <v>80122</v>
      </c>
      <c r="F38" s="59">
        <v>217735</v>
      </c>
      <c r="G38" s="59">
        <v>197987</v>
      </c>
      <c r="H38" s="70">
        <v>79194.8</v>
      </c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</row>
    <row r="39" spans="1:19">
      <c r="A39" s="54" t="s">
        <v>222</v>
      </c>
      <c r="B39" s="89" t="s">
        <v>223</v>
      </c>
      <c r="C39" s="56">
        <v>2</v>
      </c>
      <c r="D39" s="57">
        <v>65580.373764685181</v>
      </c>
      <c r="E39" s="58">
        <v>131160.74752937036</v>
      </c>
      <c r="F39" s="59">
        <v>66121.287447653827</v>
      </c>
      <c r="G39" s="59">
        <v>66083.582089552248</v>
      </c>
      <c r="H39" s="60">
        <v>132167.1641791045</v>
      </c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</row>
    <row r="40" spans="1:19" ht="15.75" thickBot="1">
      <c r="A40" s="54" t="s">
        <v>224</v>
      </c>
      <c r="B40" s="55" t="s">
        <v>225</v>
      </c>
      <c r="C40" s="56">
        <v>2</v>
      </c>
      <c r="D40" s="59">
        <v>59849</v>
      </c>
      <c r="E40" s="58">
        <v>119698</v>
      </c>
      <c r="F40" s="59">
        <v>59849</v>
      </c>
      <c r="G40" s="59">
        <v>59849</v>
      </c>
      <c r="H40" s="60">
        <v>119698</v>
      </c>
      <c r="I40" s="259"/>
      <c r="J40" s="259"/>
      <c r="K40" s="259"/>
      <c r="L40" s="259" t="s">
        <v>206</v>
      </c>
      <c r="M40" s="259"/>
      <c r="N40" s="259"/>
      <c r="O40" s="259"/>
      <c r="P40" s="259"/>
      <c r="Q40" s="259"/>
      <c r="R40" s="259"/>
      <c r="S40" s="259"/>
    </row>
    <row r="41" spans="1:19" ht="15.75" thickBot="1">
      <c r="A41" s="88" t="s">
        <v>229</v>
      </c>
      <c r="B41" s="87"/>
      <c r="C41" s="56"/>
      <c r="D41" s="59"/>
      <c r="E41" s="58"/>
      <c r="F41" s="58"/>
      <c r="G41" s="58"/>
      <c r="H41" s="60"/>
      <c r="I41" s="259"/>
      <c r="J41" s="259"/>
      <c r="K41" s="259"/>
      <c r="L41" s="26" t="s">
        <v>207</v>
      </c>
      <c r="M41" s="36">
        <v>156.27259615384614</v>
      </c>
      <c r="N41" s="27">
        <v>8207382.3300000001</v>
      </c>
      <c r="O41" s="259"/>
      <c r="P41" s="259"/>
      <c r="Q41" s="259"/>
      <c r="R41" s="259"/>
      <c r="S41" s="259"/>
    </row>
    <row r="42" spans="1:19" ht="15.75" thickBot="1">
      <c r="A42" s="54" t="s">
        <v>231</v>
      </c>
      <c r="B42" s="55" t="s">
        <v>18</v>
      </c>
      <c r="C42" s="56">
        <v>1</v>
      </c>
      <c r="D42" s="59">
        <v>37196.895682488597</v>
      </c>
      <c r="E42" s="58">
        <v>37196.895682488597</v>
      </c>
      <c r="F42" s="59">
        <v>37398.09911504425</v>
      </c>
      <c r="G42" s="59">
        <v>36988.113274336283</v>
      </c>
      <c r="H42" s="60">
        <v>36988.113274336283</v>
      </c>
      <c r="I42" s="259"/>
      <c r="J42" s="259"/>
      <c r="K42" s="259"/>
      <c r="L42" s="28" t="s">
        <v>208</v>
      </c>
      <c r="M42" s="404">
        <v>156.39259615384614</v>
      </c>
      <c r="N42" s="29">
        <v>8315584.3300000001</v>
      </c>
      <c r="O42" s="259"/>
      <c r="P42" s="259"/>
      <c r="Q42" s="259"/>
      <c r="R42" s="259"/>
      <c r="S42" s="259"/>
    </row>
    <row r="43" spans="1:19">
      <c r="A43" s="54" t="s">
        <v>232</v>
      </c>
      <c r="B43" s="55" t="s">
        <v>18</v>
      </c>
      <c r="C43" s="56">
        <v>1.5</v>
      </c>
      <c r="D43" s="59">
        <v>37196.895682488597</v>
      </c>
      <c r="E43" s="58">
        <v>55795.343523732896</v>
      </c>
      <c r="F43" s="59">
        <v>37398.09911504425</v>
      </c>
      <c r="G43" s="59">
        <v>36988.113274336283</v>
      </c>
      <c r="H43" s="60">
        <v>55482.169911504425</v>
      </c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</row>
    <row r="44" spans="1:19">
      <c r="A44" s="54" t="s">
        <v>233</v>
      </c>
      <c r="B44" s="55" t="s">
        <v>20</v>
      </c>
      <c r="C44" s="56">
        <v>1</v>
      </c>
      <c r="D44" s="59">
        <v>32412.622108824085</v>
      </c>
      <c r="E44" s="58">
        <v>32412.622108824085</v>
      </c>
      <c r="F44" s="59">
        <v>32851.301437954899</v>
      </c>
      <c r="G44" s="59">
        <v>31921.748837209299</v>
      </c>
      <c r="H44" s="60">
        <v>31921.748837209299</v>
      </c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</row>
    <row r="45" spans="1:19" ht="15.75" thickBot="1">
      <c r="A45" s="90" t="s">
        <v>234</v>
      </c>
      <c r="B45" s="91"/>
      <c r="C45" s="92">
        <v>8.9499999999999993</v>
      </c>
      <c r="D45" s="93">
        <v>598860.50673632522</v>
      </c>
      <c r="E45" s="93">
        <v>529263.59548202041</v>
      </c>
      <c r="F45" s="93">
        <v>618242.85254021257</v>
      </c>
      <c r="G45" s="93">
        <v>594630.4219901918</v>
      </c>
      <c r="H45" s="94">
        <v>529935.26612231752</v>
      </c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</row>
    <row r="46" spans="1:19" ht="18.75">
      <c r="A46" s="259"/>
      <c r="B46" s="259"/>
      <c r="C46" s="259"/>
      <c r="D46" s="259"/>
      <c r="E46" s="259"/>
      <c r="F46" s="259"/>
      <c r="G46" s="259"/>
      <c r="H46" s="259"/>
      <c r="I46" s="259"/>
      <c r="J46" s="259"/>
      <c r="K46" s="259"/>
      <c r="L46" s="465" t="s">
        <v>209</v>
      </c>
      <c r="M46" s="466"/>
      <c r="N46" s="259"/>
      <c r="O46" s="259"/>
      <c r="P46" s="259"/>
      <c r="Q46" s="259"/>
      <c r="R46" s="259"/>
      <c r="S46" s="259"/>
    </row>
    <row r="47" spans="1:19" ht="39" thickBot="1">
      <c r="A47" s="84"/>
      <c r="B47" s="85"/>
      <c r="C47" s="80" t="s">
        <v>115</v>
      </c>
      <c r="D47" s="80" t="s">
        <v>215</v>
      </c>
      <c r="E47" s="81" t="s">
        <v>116</v>
      </c>
      <c r="F47" s="82" t="s">
        <v>216</v>
      </c>
      <c r="G47" s="82" t="s">
        <v>217</v>
      </c>
      <c r="H47" s="83" t="s">
        <v>116</v>
      </c>
      <c r="I47" s="259"/>
      <c r="J47" s="259"/>
      <c r="K47" s="259"/>
      <c r="L47" s="30" t="s">
        <v>192</v>
      </c>
      <c r="M47" s="31" t="s">
        <v>115</v>
      </c>
      <c r="N47" s="259" t="s">
        <v>190</v>
      </c>
      <c r="O47" s="259"/>
      <c r="P47" s="259"/>
      <c r="Q47" s="259"/>
      <c r="R47" s="259"/>
      <c r="S47" s="259"/>
    </row>
    <row r="48" spans="1:19">
      <c r="A48" s="79" t="s">
        <v>198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8" t="s">
        <v>0</v>
      </c>
      <c r="M48" s="38">
        <v>0.71828402366863919</v>
      </c>
      <c r="N48" s="37">
        <v>13</v>
      </c>
      <c r="O48" s="259"/>
      <c r="P48" s="259"/>
      <c r="Q48" s="259"/>
      <c r="R48" s="259"/>
      <c r="S48" s="259"/>
    </row>
    <row r="49" spans="1:15" s="1" customFormat="1">
      <c r="A49" s="77" t="s">
        <v>235</v>
      </c>
      <c r="B49" s="259"/>
      <c r="C49" s="259"/>
      <c r="D49" s="76">
        <v>83159.859748919363</v>
      </c>
      <c r="E49" s="76"/>
      <c r="F49" s="76">
        <v>83445.032712257715</v>
      </c>
      <c r="G49" s="76">
        <v>82406.432257378794</v>
      </c>
      <c r="H49" s="76"/>
      <c r="I49" s="259"/>
      <c r="J49" s="259"/>
      <c r="K49" s="259"/>
      <c r="L49" s="8" t="s">
        <v>1</v>
      </c>
      <c r="M49" s="32">
        <v>0.38751748251748275</v>
      </c>
      <c r="N49" s="37">
        <v>11</v>
      </c>
      <c r="O49" s="259"/>
    </row>
    <row r="50" spans="1:15" s="1" customFormat="1">
      <c r="A50" s="77" t="s">
        <v>189</v>
      </c>
      <c r="B50" s="259"/>
      <c r="C50" s="259"/>
      <c r="D50" s="76">
        <v>83159.859748919363</v>
      </c>
      <c r="E50" s="76"/>
      <c r="F50" s="76">
        <v>83445.032712257715</v>
      </c>
      <c r="G50" s="76">
        <v>82406.432257378794</v>
      </c>
      <c r="H50" s="76"/>
      <c r="I50" s="259"/>
      <c r="J50" s="259"/>
      <c r="K50" s="259"/>
      <c r="L50" s="8" t="s">
        <v>2</v>
      </c>
      <c r="M50" s="39">
        <v>0.83499999999999996</v>
      </c>
      <c r="N50" s="37">
        <v>2</v>
      </c>
      <c r="O50" s="259"/>
    </row>
    <row r="51" spans="1:15" s="1" customFormat="1">
      <c r="A51" s="78" t="s">
        <v>199</v>
      </c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8" t="s">
        <v>15</v>
      </c>
      <c r="M51" s="32">
        <v>2.6363186813186812</v>
      </c>
      <c r="N51" s="37">
        <v>7</v>
      </c>
      <c r="O51" s="259"/>
    </row>
    <row r="52" spans="1:15" s="1" customFormat="1">
      <c r="A52" s="77" t="s">
        <v>235</v>
      </c>
      <c r="B52" s="259"/>
      <c r="C52" s="259"/>
      <c r="D52" s="76">
        <v>80025.633025932475</v>
      </c>
      <c r="E52" s="76"/>
      <c r="F52" s="76">
        <v>83700.297135548462</v>
      </c>
      <c r="G52" s="76">
        <v>79579.161727644954</v>
      </c>
      <c r="H52" s="76"/>
      <c r="I52" s="259"/>
      <c r="J52" s="259"/>
      <c r="K52" s="259"/>
      <c r="L52" s="116" t="s">
        <v>13</v>
      </c>
      <c r="M52" s="32">
        <v>2.0307371794871769</v>
      </c>
      <c r="N52" s="37">
        <v>3</v>
      </c>
      <c r="O52" s="259"/>
    </row>
    <row r="53" spans="1:15" s="1" customFormat="1">
      <c r="A53" s="77" t="s">
        <v>189</v>
      </c>
      <c r="B53" s="259"/>
      <c r="C53" s="259"/>
      <c r="D53" s="76">
        <v>59849</v>
      </c>
      <c r="E53" s="76"/>
      <c r="F53" s="76">
        <v>59849</v>
      </c>
      <c r="G53" s="76">
        <v>59849</v>
      </c>
      <c r="H53" s="259"/>
      <c r="I53" s="259"/>
      <c r="J53" s="259"/>
      <c r="K53" s="259"/>
      <c r="L53" s="8" t="s">
        <v>3</v>
      </c>
      <c r="M53" s="32">
        <v>0.83</v>
      </c>
      <c r="N53" s="37">
        <v>9</v>
      </c>
      <c r="O53" s="259"/>
    </row>
    <row r="54" spans="1:15" ht="15.75" thickBot="1">
      <c r="A54" s="78" t="s">
        <v>200</v>
      </c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33"/>
      <c r="M54" s="34">
        <v>7.437857366991981</v>
      </c>
      <c r="N54" s="259">
        <v>45</v>
      </c>
      <c r="O54" s="264"/>
    </row>
    <row r="55" spans="1:15" ht="15.75" thickBot="1">
      <c r="A55" s="77" t="s">
        <v>235</v>
      </c>
      <c r="B55" s="122"/>
      <c r="C55" s="259"/>
      <c r="D55" s="76">
        <v>32412.622108824085</v>
      </c>
      <c r="E55" s="76"/>
      <c r="F55" s="76">
        <v>32851.301437954899</v>
      </c>
      <c r="G55" s="76">
        <v>31921.748837209299</v>
      </c>
      <c r="H55" s="76"/>
      <c r="I55" s="259"/>
      <c r="J55" s="259"/>
      <c r="K55" s="259"/>
      <c r="L55" s="259"/>
      <c r="M55" s="259"/>
      <c r="N55" s="259"/>
      <c r="O55" s="259"/>
    </row>
    <row r="56" spans="1:15" ht="18.75">
      <c r="A56" s="77" t="s">
        <v>189</v>
      </c>
      <c r="B56" s="122"/>
      <c r="C56" s="259"/>
      <c r="D56" s="76">
        <v>32412.622108824085</v>
      </c>
      <c r="E56" s="76"/>
      <c r="F56" s="76">
        <v>32851.301437954899</v>
      </c>
      <c r="G56" s="76">
        <v>31921.748837209299</v>
      </c>
      <c r="H56" s="76"/>
      <c r="I56" s="259"/>
      <c r="J56" s="259"/>
      <c r="K56" s="259"/>
      <c r="L56" s="465" t="s">
        <v>210</v>
      </c>
      <c r="M56" s="466"/>
      <c r="N56" s="259"/>
      <c r="O56" s="259"/>
    </row>
    <row r="57" spans="1:15" ht="15.75" thickBot="1">
      <c r="A57" s="259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30" t="s">
        <v>192</v>
      </c>
      <c r="M57" s="31" t="s">
        <v>115</v>
      </c>
      <c r="N57" s="259"/>
      <c r="O57" s="259"/>
    </row>
    <row r="58" spans="1:15" ht="15.75" thickBot="1">
      <c r="A58" s="462" t="s">
        <v>213</v>
      </c>
      <c r="B58" s="463"/>
      <c r="C58" s="463"/>
      <c r="D58" s="463"/>
      <c r="E58" s="463"/>
      <c r="F58" s="463"/>
      <c r="G58" s="463"/>
      <c r="H58" s="464"/>
      <c r="I58" s="259"/>
      <c r="J58" s="259"/>
      <c r="K58" s="259"/>
      <c r="L58" s="116" t="s">
        <v>11</v>
      </c>
      <c r="M58" s="405">
        <v>0.52384615384615285</v>
      </c>
      <c r="N58" s="259">
        <v>4</v>
      </c>
      <c r="O58" s="259"/>
    </row>
    <row r="59" spans="1:15" s="1" customFormat="1" ht="38.25">
      <c r="A59" s="86" t="s">
        <v>237</v>
      </c>
      <c r="B59" s="45"/>
      <c r="C59" s="46" t="s">
        <v>115</v>
      </c>
      <c r="D59" s="46" t="s">
        <v>215</v>
      </c>
      <c r="E59" s="46" t="s">
        <v>116</v>
      </c>
      <c r="F59" s="48" t="s">
        <v>216</v>
      </c>
      <c r="G59" s="48" t="s">
        <v>217</v>
      </c>
      <c r="H59" s="49" t="s">
        <v>116</v>
      </c>
      <c r="I59" s="259"/>
      <c r="J59" s="259"/>
      <c r="K59" s="259"/>
      <c r="L59" s="116" t="s">
        <v>12</v>
      </c>
      <c r="M59" s="405">
        <v>0.89750000000000008</v>
      </c>
      <c r="N59" s="259">
        <v>4</v>
      </c>
      <c r="O59" s="259"/>
    </row>
    <row r="60" spans="1:15" s="1" customFormat="1">
      <c r="A60" s="50" t="s">
        <v>198</v>
      </c>
      <c r="B60" s="87"/>
      <c r="C60" s="52"/>
      <c r="D60" s="52"/>
      <c r="E60" s="52"/>
      <c r="F60" s="52"/>
      <c r="G60" s="52"/>
      <c r="H60" s="53"/>
      <c r="I60" s="259"/>
      <c r="J60" s="259"/>
      <c r="K60" s="259"/>
      <c r="L60" s="116" t="s">
        <v>122</v>
      </c>
      <c r="M60" s="405">
        <v>1</v>
      </c>
      <c r="N60" s="259">
        <v>1</v>
      </c>
      <c r="O60" s="259"/>
    </row>
    <row r="61" spans="1:15" s="1" customFormat="1">
      <c r="A61" s="54" t="s">
        <v>218</v>
      </c>
      <c r="B61" s="87" t="s">
        <v>0</v>
      </c>
      <c r="C61" s="56">
        <v>1</v>
      </c>
      <c r="D61" s="59">
        <v>67960.000697592011</v>
      </c>
      <c r="E61" s="58">
        <v>67960.000697592011</v>
      </c>
      <c r="F61" s="57">
        <v>70358.984343434349</v>
      </c>
      <c r="G61" s="57">
        <v>69729.080730973801</v>
      </c>
      <c r="H61" s="60">
        <v>69729.080730973801</v>
      </c>
      <c r="I61" s="259"/>
      <c r="J61" s="259"/>
      <c r="K61" s="259"/>
      <c r="L61" s="116" t="s">
        <v>14</v>
      </c>
      <c r="M61" s="405">
        <v>4.6849999999999996</v>
      </c>
      <c r="N61" s="259">
        <v>4</v>
      </c>
      <c r="O61" s="259"/>
    </row>
    <row r="62" spans="1:15" s="1" customFormat="1">
      <c r="A62" s="54" t="s">
        <v>219</v>
      </c>
      <c r="B62" s="87" t="s">
        <v>1</v>
      </c>
      <c r="C62" s="56">
        <v>0.05</v>
      </c>
      <c r="D62" s="59">
        <v>98359.718800246716</v>
      </c>
      <c r="E62" s="58">
        <v>4917.985940012336</v>
      </c>
      <c r="F62" s="59">
        <v>96531.08108108108</v>
      </c>
      <c r="G62" s="59">
        <v>95083.783783783787</v>
      </c>
      <c r="H62" s="60">
        <v>4754.1891891891892</v>
      </c>
      <c r="I62" s="259"/>
      <c r="J62" s="259"/>
      <c r="K62" s="259"/>
      <c r="L62" s="116" t="s">
        <v>19</v>
      </c>
      <c r="M62" s="405">
        <v>6.3666666666666671</v>
      </c>
      <c r="N62" s="259">
        <v>3</v>
      </c>
      <c r="O62" s="259"/>
    </row>
    <row r="63" spans="1:15" s="1" customFormat="1">
      <c r="A63" s="88" t="s">
        <v>220</v>
      </c>
      <c r="B63" s="87"/>
      <c r="C63" s="56"/>
      <c r="D63" s="59"/>
      <c r="E63" s="58">
        <v>0</v>
      </c>
      <c r="F63" s="56"/>
      <c r="G63" s="56"/>
      <c r="H63" s="60"/>
      <c r="I63" s="259"/>
      <c r="J63" s="259"/>
      <c r="K63" s="259"/>
      <c r="L63" s="116" t="s">
        <v>18</v>
      </c>
      <c r="M63" s="405">
        <v>2.29</v>
      </c>
      <c r="N63" s="259">
        <v>3</v>
      </c>
      <c r="O63" s="259"/>
    </row>
    <row r="64" spans="1:15" s="1" customFormat="1">
      <c r="A64" s="54" t="s">
        <v>221</v>
      </c>
      <c r="B64" s="87" t="s">
        <v>4</v>
      </c>
      <c r="C64" s="56">
        <v>0.4</v>
      </c>
      <c r="D64" s="63">
        <v>200305</v>
      </c>
      <c r="E64" s="64">
        <v>80122</v>
      </c>
      <c r="F64" s="63">
        <v>217735</v>
      </c>
      <c r="G64" s="63">
        <v>197987</v>
      </c>
      <c r="H64" s="60">
        <v>79194.8</v>
      </c>
      <c r="I64" s="259"/>
      <c r="J64" s="259"/>
      <c r="K64" s="259"/>
      <c r="L64" s="116" t="s">
        <v>17</v>
      </c>
      <c r="M64" s="405">
        <v>1.46</v>
      </c>
      <c r="N64" s="259">
        <v>3</v>
      </c>
      <c r="O64" s="259"/>
    </row>
    <row r="65" spans="1:15" s="1" customFormat="1">
      <c r="A65" s="54" t="s">
        <v>238</v>
      </c>
      <c r="B65" s="87" t="s">
        <v>6</v>
      </c>
      <c r="C65" s="56">
        <v>2</v>
      </c>
      <c r="D65" s="57">
        <v>65580.373764685181</v>
      </c>
      <c r="E65" s="58">
        <v>131160.74752937036</v>
      </c>
      <c r="F65" s="59">
        <v>66121.287447653827</v>
      </c>
      <c r="G65" s="59">
        <v>66083.582089552248</v>
      </c>
      <c r="H65" s="60">
        <v>132167.1641791045</v>
      </c>
      <c r="I65" s="259"/>
      <c r="J65" s="259"/>
      <c r="K65" s="259"/>
      <c r="L65" s="116" t="s">
        <v>16</v>
      </c>
      <c r="M65" s="405">
        <v>1.05</v>
      </c>
      <c r="N65" s="259">
        <v>1</v>
      </c>
      <c r="O65" s="259"/>
    </row>
    <row r="66" spans="1:15" s="1" customFormat="1">
      <c r="A66" s="54" t="s">
        <v>224</v>
      </c>
      <c r="B66" s="55" t="s">
        <v>225</v>
      </c>
      <c r="C66" s="56">
        <v>2</v>
      </c>
      <c r="D66" s="59">
        <v>59849</v>
      </c>
      <c r="E66" s="58">
        <v>119698</v>
      </c>
      <c r="F66" s="59">
        <v>59849</v>
      </c>
      <c r="G66" s="59">
        <v>59849</v>
      </c>
      <c r="H66" s="60">
        <v>119698</v>
      </c>
      <c r="I66" s="259"/>
      <c r="J66" s="259"/>
      <c r="K66" s="259"/>
      <c r="L66" s="116" t="s">
        <v>7</v>
      </c>
      <c r="M66" s="405">
        <v>0.59</v>
      </c>
      <c r="N66" s="259">
        <v>2</v>
      </c>
      <c r="O66" s="259"/>
    </row>
    <row r="67" spans="1:15" s="1" customFormat="1">
      <c r="A67" s="88" t="s">
        <v>229</v>
      </c>
      <c r="B67" s="87"/>
      <c r="C67" s="56"/>
      <c r="D67" s="59"/>
      <c r="E67" s="58">
        <v>0</v>
      </c>
      <c r="F67" s="56"/>
      <c r="G67" s="56"/>
      <c r="H67" s="60"/>
      <c r="I67" s="259"/>
      <c r="J67" s="259"/>
      <c r="K67" s="259"/>
      <c r="L67" s="116" t="s">
        <v>10</v>
      </c>
      <c r="M67" s="405">
        <v>0.65</v>
      </c>
      <c r="N67" s="259">
        <v>3</v>
      </c>
      <c r="O67" s="259"/>
    </row>
    <row r="68" spans="1:15" s="1" customFormat="1">
      <c r="A68" s="54" t="s">
        <v>231</v>
      </c>
      <c r="B68" s="87" t="s">
        <v>18</v>
      </c>
      <c r="C68" s="56">
        <v>1</v>
      </c>
      <c r="D68" s="59">
        <v>37196.895682488597</v>
      </c>
      <c r="E68" s="58">
        <v>37196.895682488597</v>
      </c>
      <c r="F68" s="59">
        <v>37398.09911504425</v>
      </c>
      <c r="G68" s="59">
        <v>36988.113274336283</v>
      </c>
      <c r="H68" s="60">
        <v>36988.113274336283</v>
      </c>
      <c r="I68" s="259"/>
      <c r="J68" s="259"/>
      <c r="K68" s="259"/>
      <c r="L68" s="116" t="s">
        <v>5</v>
      </c>
      <c r="M68" s="405">
        <v>0.72</v>
      </c>
      <c r="N68" s="259">
        <v>5</v>
      </c>
      <c r="O68" s="259"/>
    </row>
    <row r="69" spans="1:15" s="1" customFormat="1">
      <c r="A69" s="54" t="s">
        <v>239</v>
      </c>
      <c r="B69" s="87" t="s">
        <v>18</v>
      </c>
      <c r="C69" s="56">
        <v>1.5</v>
      </c>
      <c r="D69" s="59">
        <v>37196.895682488597</v>
      </c>
      <c r="E69" s="58">
        <v>55795.343523732896</v>
      </c>
      <c r="F69" s="59">
        <v>37398.09911504425</v>
      </c>
      <c r="G69" s="59">
        <v>36988.113274336283</v>
      </c>
      <c r="H69" s="60">
        <v>55482.169911504425</v>
      </c>
      <c r="I69" s="259"/>
      <c r="J69" s="259"/>
      <c r="K69" s="259"/>
      <c r="L69" s="116" t="s">
        <v>4</v>
      </c>
      <c r="M69" s="405">
        <v>0.49</v>
      </c>
      <c r="N69" s="259">
        <v>10</v>
      </c>
      <c r="O69" s="259"/>
    </row>
    <row r="70" spans="1:15" s="1" customFormat="1" ht="15.75" thickBot="1">
      <c r="A70" s="95" t="s">
        <v>233</v>
      </c>
      <c r="B70" s="87" t="s">
        <v>20</v>
      </c>
      <c r="C70" s="56">
        <v>1</v>
      </c>
      <c r="D70" s="59">
        <v>32412.622108824085</v>
      </c>
      <c r="E70" s="58">
        <v>32412.622108824085</v>
      </c>
      <c r="F70" s="59">
        <v>32851.301437954899</v>
      </c>
      <c r="G70" s="59">
        <v>31921.748837209299</v>
      </c>
      <c r="H70" s="60">
        <v>31921.748837209299</v>
      </c>
      <c r="I70" s="259"/>
      <c r="J70" s="259"/>
      <c r="K70" s="259"/>
      <c r="L70" s="116" t="s">
        <v>6</v>
      </c>
      <c r="M70" s="405">
        <v>1.69</v>
      </c>
      <c r="N70" s="259">
        <v>12</v>
      </c>
      <c r="O70" s="259"/>
    </row>
    <row r="71" spans="1:15" s="1" customFormat="1" ht="15.75" thickTop="1">
      <c r="A71" s="71" t="s">
        <v>234</v>
      </c>
      <c r="B71" s="72"/>
      <c r="C71" s="73">
        <v>8.9499999999999993</v>
      </c>
      <c r="D71" s="74">
        <v>598860.50673632522</v>
      </c>
      <c r="E71" s="74">
        <v>529263.59548202041</v>
      </c>
      <c r="F71" s="73">
        <v>618242.85254021257</v>
      </c>
      <c r="G71" s="73">
        <v>594630.4219901918</v>
      </c>
      <c r="H71" s="75">
        <v>529935.26612231752</v>
      </c>
      <c r="I71" s="259"/>
      <c r="J71" s="259"/>
      <c r="K71" s="259"/>
      <c r="L71" s="116" t="s">
        <v>9</v>
      </c>
      <c r="M71" s="405">
        <v>1.24</v>
      </c>
      <c r="N71" s="259">
        <v>4</v>
      </c>
      <c r="O71" s="259"/>
    </row>
    <row r="72" spans="1:15" s="1" customFormat="1">
      <c r="A72" s="259"/>
      <c r="B72" s="259"/>
      <c r="C72" s="259"/>
      <c r="D72" s="259"/>
      <c r="E72" s="259"/>
      <c r="F72" s="259"/>
      <c r="G72" s="259"/>
      <c r="H72" s="259"/>
      <c r="I72" s="259"/>
      <c r="J72" s="259"/>
      <c r="K72" s="259"/>
      <c r="L72" s="116" t="s">
        <v>8</v>
      </c>
      <c r="M72" s="405">
        <v>0.66</v>
      </c>
      <c r="N72" s="259">
        <v>5</v>
      </c>
      <c r="O72" s="259"/>
    </row>
    <row r="73" spans="1:15" ht="39" thickBot="1">
      <c r="A73" s="84"/>
      <c r="B73" s="85"/>
      <c r="C73" s="80" t="s">
        <v>115</v>
      </c>
      <c r="D73" s="80" t="s">
        <v>215</v>
      </c>
      <c r="E73" s="81" t="s">
        <v>116</v>
      </c>
      <c r="F73" s="82" t="s">
        <v>216</v>
      </c>
      <c r="G73" s="82" t="s">
        <v>217</v>
      </c>
      <c r="H73" s="83" t="s">
        <v>116</v>
      </c>
      <c r="I73" s="259"/>
      <c r="J73" s="259"/>
      <c r="K73" s="259"/>
      <c r="L73" s="33"/>
      <c r="M73" s="35">
        <v>24.313012820512817</v>
      </c>
      <c r="N73" s="259">
        <v>64</v>
      </c>
      <c r="O73" s="259"/>
    </row>
    <row r="74" spans="1:15" ht="15.75" thickBot="1">
      <c r="A74" s="79" t="s">
        <v>198</v>
      </c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</row>
    <row r="75" spans="1:15" ht="18.75">
      <c r="A75" s="77" t="s">
        <v>235</v>
      </c>
      <c r="B75" s="259"/>
      <c r="C75" s="259"/>
      <c r="D75" s="76">
        <v>83159.859748919363</v>
      </c>
      <c r="E75" s="76"/>
      <c r="F75" s="76">
        <v>83445.032712257715</v>
      </c>
      <c r="G75" s="76">
        <v>82406.432257378794</v>
      </c>
      <c r="H75" s="76"/>
      <c r="I75" s="259"/>
      <c r="J75" s="259"/>
      <c r="K75" s="259"/>
      <c r="L75" s="465" t="s">
        <v>211</v>
      </c>
      <c r="M75" s="466"/>
      <c r="N75" s="259"/>
      <c r="O75" s="259"/>
    </row>
    <row r="76" spans="1:15" ht="15.75" thickBot="1">
      <c r="A76" s="77" t="s">
        <v>189</v>
      </c>
      <c r="B76" s="259"/>
      <c r="C76" s="259"/>
      <c r="D76" s="76">
        <v>83159.859748919363</v>
      </c>
      <c r="E76" s="76"/>
      <c r="F76" s="76">
        <v>83445.032712257715</v>
      </c>
      <c r="G76" s="76">
        <v>82406.432257378794</v>
      </c>
      <c r="H76" s="76"/>
      <c r="I76" s="259"/>
      <c r="J76" s="259"/>
      <c r="K76" s="259"/>
      <c r="L76" s="30" t="s">
        <v>192</v>
      </c>
      <c r="M76" s="31" t="s">
        <v>115</v>
      </c>
      <c r="N76" s="259"/>
      <c r="O76" s="259"/>
    </row>
    <row r="77" spans="1:15">
      <c r="A77" s="78" t="s">
        <v>199</v>
      </c>
      <c r="B77" s="259"/>
      <c r="C77" s="259"/>
      <c r="D77" s="259"/>
      <c r="E77" s="259"/>
      <c r="F77" s="259"/>
      <c r="G77" s="259"/>
      <c r="H77" s="259"/>
      <c r="I77" s="259"/>
      <c r="J77" s="259"/>
      <c r="K77" s="259"/>
      <c r="L77" s="116" t="s">
        <v>20</v>
      </c>
      <c r="M77" s="405">
        <v>1</v>
      </c>
      <c r="N77" s="259">
        <v>12</v>
      </c>
      <c r="O77" s="259"/>
    </row>
    <row r="78" spans="1:15" ht="15.75" thickBot="1">
      <c r="A78" s="77" t="s">
        <v>235</v>
      </c>
      <c r="B78" s="259"/>
      <c r="C78" s="259"/>
      <c r="D78" s="76">
        <v>80025.633025932475</v>
      </c>
      <c r="E78" s="76"/>
      <c r="F78" s="76">
        <v>83700.297135548462</v>
      </c>
      <c r="G78" s="76">
        <v>79579.161727644954</v>
      </c>
      <c r="H78" s="76"/>
      <c r="I78" s="259"/>
      <c r="J78" s="259"/>
      <c r="K78" s="259"/>
      <c r="L78" s="33"/>
      <c r="M78" s="35">
        <v>1</v>
      </c>
      <c r="N78" s="259"/>
      <c r="O78" s="259"/>
    </row>
    <row r="79" spans="1:15">
      <c r="A79" s="77" t="s">
        <v>189</v>
      </c>
      <c r="B79" s="259"/>
      <c r="C79" s="259"/>
      <c r="D79" s="76">
        <v>59849</v>
      </c>
      <c r="E79" s="76"/>
      <c r="F79" s="76">
        <v>59849</v>
      </c>
      <c r="G79" s="76">
        <v>59849</v>
      </c>
      <c r="H79" s="259"/>
      <c r="I79" s="259"/>
      <c r="J79" s="259"/>
      <c r="K79" s="259"/>
      <c r="L79" s="259"/>
      <c r="M79" s="259"/>
      <c r="N79" s="259"/>
      <c r="O79" s="259"/>
    </row>
    <row r="80" spans="1:15">
      <c r="A80" s="78" t="s">
        <v>200</v>
      </c>
      <c r="B80" s="259"/>
      <c r="C80" s="259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</row>
    <row r="81" spans="1:8">
      <c r="A81" s="77" t="s">
        <v>235</v>
      </c>
      <c r="B81" s="122"/>
      <c r="C81" s="259"/>
      <c r="D81" s="76">
        <v>32412.622108824085</v>
      </c>
      <c r="E81" s="76"/>
      <c r="F81" s="76">
        <v>32851.301437954899</v>
      </c>
      <c r="G81" s="76">
        <v>31921.748837209299</v>
      </c>
      <c r="H81" s="76"/>
    </row>
    <row r="82" spans="1:8">
      <c r="A82" s="77" t="s">
        <v>189</v>
      </c>
      <c r="B82" s="122"/>
      <c r="C82" s="259"/>
      <c r="D82" s="76">
        <v>32412.622108824085</v>
      </c>
      <c r="E82" s="76"/>
      <c r="F82" s="76">
        <v>32851.301437954899</v>
      </c>
      <c r="G82" s="76">
        <v>31921.748837209299</v>
      </c>
      <c r="H82" s="76"/>
    </row>
  </sheetData>
  <mergeCells count="9">
    <mergeCell ref="A1:H1"/>
    <mergeCell ref="A32:H32"/>
    <mergeCell ref="A58:H58"/>
    <mergeCell ref="L75:M75"/>
    <mergeCell ref="L1:O1"/>
    <mergeCell ref="L13:O13"/>
    <mergeCell ref="L34:O34"/>
    <mergeCell ref="L46:M46"/>
    <mergeCell ref="L56:M56"/>
  </mergeCells>
  <pageMargins left="0.7" right="0.7" top="0.75" bottom="0.75" header="0.3" footer="0.3"/>
  <pageSetup scale="51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6" zoomScaleNormal="100" workbookViewId="0">
      <selection activeCell="F35" sqref="F35"/>
    </sheetView>
  </sheetViews>
  <sheetFormatPr defaultRowHeight="15"/>
  <cols>
    <col min="1" max="1" width="41.85546875" bestFit="1" customWidth="1"/>
    <col min="2" max="2" width="19.42578125" bestFit="1" customWidth="1"/>
    <col min="3" max="3" width="13.28515625" bestFit="1" customWidth="1"/>
    <col min="4" max="4" width="12" bestFit="1" customWidth="1"/>
    <col min="5" max="5" width="12.5703125" bestFit="1" customWidth="1"/>
    <col min="6" max="6" width="10.5703125" bestFit="1" customWidth="1"/>
    <col min="7" max="7" width="18.7109375" bestFit="1" customWidth="1"/>
  </cols>
  <sheetData>
    <row r="1" spans="1:6">
      <c r="A1" t="s">
        <v>269</v>
      </c>
    </row>
    <row r="2" spans="1:6">
      <c r="A2" s="164" t="s">
        <v>286</v>
      </c>
      <c r="B2" s="118"/>
      <c r="C2" s="118"/>
      <c r="D2" s="118"/>
      <c r="E2" s="118"/>
      <c r="F2" s="118"/>
    </row>
    <row r="3" spans="1:6" ht="45">
      <c r="A3" s="118"/>
      <c r="B3" s="118"/>
      <c r="C3" s="165" t="s">
        <v>128</v>
      </c>
      <c r="D3" s="165" t="s">
        <v>124</v>
      </c>
      <c r="E3" s="261" t="s">
        <v>240</v>
      </c>
      <c r="F3" s="118"/>
    </row>
    <row r="4" spans="1:6">
      <c r="A4" s="166" t="s">
        <v>186</v>
      </c>
      <c r="B4" s="167" t="s">
        <v>187</v>
      </c>
      <c r="C4" s="167" t="s">
        <v>176</v>
      </c>
      <c r="D4" s="167" t="s">
        <v>175</v>
      </c>
      <c r="E4" s="260"/>
      <c r="F4" s="118"/>
    </row>
    <row r="5" spans="1:6">
      <c r="A5" s="166" t="s">
        <v>165</v>
      </c>
      <c r="B5" s="167" t="s">
        <v>180</v>
      </c>
      <c r="C5" s="168">
        <v>67677</v>
      </c>
      <c r="D5" s="263">
        <v>12.71</v>
      </c>
      <c r="E5" s="168">
        <f>C5/D5</f>
        <v>5324.704956726986</v>
      </c>
      <c r="F5" s="118"/>
    </row>
    <row r="6" spans="1:6">
      <c r="A6" s="166" t="s">
        <v>185</v>
      </c>
      <c r="B6" s="167" t="s">
        <v>249</v>
      </c>
      <c r="C6" s="168">
        <v>75691</v>
      </c>
      <c r="D6" s="263">
        <v>11.49</v>
      </c>
      <c r="E6" s="168">
        <f t="shared" ref="E6:E14" si="0">C6/D6</f>
        <v>6587.5543951261961</v>
      </c>
      <c r="F6" s="118"/>
    </row>
    <row r="7" spans="1:6">
      <c r="A7" s="170"/>
      <c r="B7" s="167" t="s">
        <v>250</v>
      </c>
      <c r="C7" s="168">
        <v>56490</v>
      </c>
      <c r="D7" s="263">
        <v>11.74</v>
      </c>
      <c r="E7" s="168">
        <f t="shared" si="0"/>
        <v>4811.7546848381598</v>
      </c>
      <c r="F7" s="118"/>
    </row>
    <row r="8" spans="1:6">
      <c r="A8" s="166" t="s">
        <v>167</v>
      </c>
      <c r="B8" s="167" t="s">
        <v>252</v>
      </c>
      <c r="C8" s="168">
        <v>83910</v>
      </c>
      <c r="D8" s="263">
        <v>11.61</v>
      </c>
      <c r="E8" s="168">
        <f t="shared" si="0"/>
        <v>7227.3901808785531</v>
      </c>
      <c r="F8" s="118"/>
    </row>
    <row r="9" spans="1:6">
      <c r="A9" s="118"/>
      <c r="B9" s="167" t="s">
        <v>253</v>
      </c>
      <c r="C9" s="168">
        <v>67753</v>
      </c>
      <c r="D9" s="263">
        <v>13.54</v>
      </c>
      <c r="E9" s="168">
        <f t="shared" si="0"/>
        <v>5003.9143279172822</v>
      </c>
      <c r="F9" s="118"/>
    </row>
    <row r="10" spans="1:6">
      <c r="A10" s="166" t="s">
        <v>168</v>
      </c>
      <c r="B10" s="167" t="s">
        <v>157</v>
      </c>
      <c r="C10" s="168">
        <v>61462</v>
      </c>
      <c r="D10" s="263">
        <v>12.93</v>
      </c>
      <c r="E10" s="168">
        <f t="shared" si="0"/>
        <v>4753.4416086620267</v>
      </c>
      <c r="F10" s="118"/>
    </row>
    <row r="11" spans="1:6">
      <c r="A11" s="166" t="s">
        <v>170</v>
      </c>
      <c r="B11" s="167" t="s">
        <v>254</v>
      </c>
      <c r="C11" s="168">
        <v>44992</v>
      </c>
      <c r="D11" s="263">
        <v>12.54</v>
      </c>
      <c r="E11" s="168">
        <f t="shared" si="0"/>
        <v>3587.878787878788</v>
      </c>
      <c r="F11" s="118"/>
    </row>
    <row r="12" spans="1:6">
      <c r="A12" s="166" t="s">
        <v>171</v>
      </c>
      <c r="B12" s="167" t="s">
        <v>161</v>
      </c>
      <c r="C12" s="168">
        <v>85146</v>
      </c>
      <c r="D12" s="263">
        <v>8.49</v>
      </c>
      <c r="E12" s="168">
        <f t="shared" si="0"/>
        <v>10028.975265017667</v>
      </c>
      <c r="F12" s="118"/>
    </row>
    <row r="13" spans="1:6">
      <c r="A13" s="166" t="s">
        <v>172</v>
      </c>
      <c r="B13" s="167" t="s">
        <v>255</v>
      </c>
      <c r="C13" s="168">
        <v>75340</v>
      </c>
      <c r="D13" s="263">
        <v>11.907692307692299</v>
      </c>
      <c r="E13" s="168">
        <f t="shared" si="0"/>
        <v>6327.0025839793325</v>
      </c>
      <c r="F13" s="118"/>
    </row>
    <row r="14" spans="1:6">
      <c r="A14" s="171"/>
      <c r="B14" s="167" t="s">
        <v>256</v>
      </c>
      <c r="C14" s="168">
        <v>94133</v>
      </c>
      <c r="D14" s="263">
        <v>12.114903846153799</v>
      </c>
      <c r="E14" s="168">
        <f t="shared" si="0"/>
        <v>7770.0162704869545</v>
      </c>
      <c r="F14" s="118"/>
    </row>
    <row r="15" spans="1:6">
      <c r="A15" s="166" t="s">
        <v>167</v>
      </c>
      <c r="B15" s="167" t="s">
        <v>257</v>
      </c>
      <c r="C15" s="168">
        <v>71352</v>
      </c>
      <c r="D15" s="169">
        <v>13.24</v>
      </c>
      <c r="E15" s="168">
        <f>C15/D15</f>
        <v>5389.1238670694866</v>
      </c>
      <c r="F15" s="118"/>
    </row>
    <row r="16" spans="1:6" s="259" customFormat="1" ht="15.75" thickBot="1">
      <c r="A16" s="262"/>
      <c r="B16" s="262"/>
      <c r="C16" s="254"/>
      <c r="D16" s="265"/>
      <c r="E16" s="254"/>
    </row>
    <row r="17" spans="1:7" ht="15.75" thickBot="1">
      <c r="A17" s="118"/>
      <c r="B17" s="118"/>
      <c r="C17" s="162">
        <f>SUM(C5:C15)</f>
        <v>783946</v>
      </c>
      <c r="D17" s="266">
        <f>SUM(D5:D15)</f>
        <v>132.3125961538461</v>
      </c>
      <c r="E17" s="118"/>
      <c r="F17" s="336">
        <f>C17/D17</f>
        <v>5924.9536536073174</v>
      </c>
      <c r="G17" s="264"/>
    </row>
    <row r="18" spans="1:7">
      <c r="A18" s="118"/>
      <c r="B18" s="118"/>
      <c r="C18" s="118"/>
      <c r="D18" s="118"/>
      <c r="E18" s="118"/>
      <c r="F18" s="118"/>
    </row>
    <row r="19" spans="1:7">
      <c r="A19" s="164" t="s">
        <v>287</v>
      </c>
      <c r="B19" s="118"/>
      <c r="C19" s="118"/>
      <c r="D19" s="118"/>
      <c r="E19" s="118"/>
      <c r="F19" s="118"/>
    </row>
    <row r="20" spans="1:7" ht="45">
      <c r="A20" s="118"/>
      <c r="B20" s="118"/>
      <c r="C20" s="165" t="s">
        <v>128</v>
      </c>
      <c r="D20" s="165" t="s">
        <v>124</v>
      </c>
      <c r="E20" s="261" t="s">
        <v>240</v>
      </c>
      <c r="F20" s="118"/>
    </row>
    <row r="21" spans="1:7">
      <c r="A21" s="166" t="s">
        <v>186</v>
      </c>
      <c r="B21" s="167" t="s">
        <v>187</v>
      </c>
      <c r="C21" s="167" t="s">
        <v>176</v>
      </c>
      <c r="D21" s="167" t="s">
        <v>175</v>
      </c>
      <c r="E21" s="118"/>
      <c r="F21" s="118"/>
    </row>
    <row r="22" spans="1:7">
      <c r="A22" s="166" t="s">
        <v>188</v>
      </c>
      <c r="B22" s="167" t="s">
        <v>158</v>
      </c>
      <c r="C22" s="168">
        <v>27476.51</v>
      </c>
      <c r="D22" s="169">
        <v>0.05</v>
      </c>
      <c r="E22" s="168">
        <f>C22/D22</f>
        <v>549530.19999999995</v>
      </c>
      <c r="F22" s="118"/>
    </row>
    <row r="23" spans="1:7" s="259" customFormat="1">
      <c r="A23" s="166" t="s">
        <v>167</v>
      </c>
      <c r="B23" s="260" t="s">
        <v>251</v>
      </c>
      <c r="C23" s="168">
        <v>24167</v>
      </c>
      <c r="D23" s="263">
        <v>0.49</v>
      </c>
      <c r="E23" s="168"/>
    </row>
    <row r="24" spans="1:7">
      <c r="A24" s="118"/>
      <c r="B24" s="118"/>
      <c r="C24" s="162">
        <f>SUM(C15:C22)</f>
        <v>882774.51</v>
      </c>
      <c r="D24" s="4">
        <f>SUM(D15:D22)</f>
        <v>145.60259615384612</v>
      </c>
      <c r="E24" s="118"/>
      <c r="F24" s="259"/>
    </row>
    <row r="25" spans="1:7">
      <c r="B25" s="118"/>
      <c r="C25" s="118"/>
      <c r="D25" s="118"/>
      <c r="E25" s="118"/>
      <c r="F25" s="118"/>
    </row>
    <row r="26" spans="1:7">
      <c r="C26" s="264"/>
    </row>
    <row r="27" spans="1:7">
      <c r="A27" s="164" t="s">
        <v>246</v>
      </c>
      <c r="C27" s="335"/>
      <c r="F27" s="264"/>
    </row>
    <row r="28" spans="1:7">
      <c r="A28" s="260" t="s">
        <v>166</v>
      </c>
      <c r="B28" s="260"/>
      <c r="C28" s="259"/>
      <c r="E28" s="264"/>
    </row>
    <row r="29" spans="1:7">
      <c r="A29" s="260" t="s">
        <v>274</v>
      </c>
      <c r="B29" s="402">
        <v>1825</v>
      </c>
      <c r="C29" s="259"/>
    </row>
    <row r="30" spans="1:7">
      <c r="A30" s="260" t="s">
        <v>276</v>
      </c>
      <c r="B30" s="260"/>
      <c r="C30" s="259"/>
    </row>
    <row r="31" spans="1:7">
      <c r="A31" s="260" t="s">
        <v>277</v>
      </c>
      <c r="B31" s="168">
        <v>68201</v>
      </c>
      <c r="C31" s="259"/>
    </row>
    <row r="32" spans="1:7">
      <c r="A32" s="260" t="s">
        <v>278</v>
      </c>
      <c r="B32" s="168">
        <v>34359</v>
      </c>
      <c r="C32" s="259"/>
    </row>
    <row r="33" spans="1:3">
      <c r="A33" s="260" t="s">
        <v>279</v>
      </c>
      <c r="B33" s="168">
        <v>15751</v>
      </c>
      <c r="C33" s="259"/>
    </row>
    <row r="34" spans="1:3">
      <c r="A34" s="260" t="s">
        <v>280</v>
      </c>
      <c r="B34" s="168">
        <v>4022</v>
      </c>
      <c r="C34" s="259"/>
    </row>
    <row r="35" spans="1:3">
      <c r="A35" s="4" t="s">
        <v>281</v>
      </c>
      <c r="B35" s="162">
        <f>SUM(B31:B34)</f>
        <v>122333</v>
      </c>
      <c r="C35" s="259"/>
    </row>
    <row r="36" spans="1:3">
      <c r="A36" s="259"/>
      <c r="B36" s="264"/>
      <c r="C36" s="259"/>
    </row>
    <row r="37" spans="1:3">
      <c r="A37" s="259"/>
      <c r="B37" s="259"/>
      <c r="C37" s="259"/>
    </row>
    <row r="38" spans="1:3">
      <c r="A38" s="259" t="s">
        <v>282</v>
      </c>
      <c r="B38" s="264">
        <v>122333</v>
      </c>
      <c r="C38" s="259"/>
    </row>
    <row r="39" spans="1:3">
      <c r="A39" s="259" t="s">
        <v>288</v>
      </c>
      <c r="B39" s="264">
        <f>'Forensic PACT Rate'!E23</f>
        <v>88578.057121429389</v>
      </c>
      <c r="C39" s="259"/>
    </row>
    <row r="40" spans="1:3" ht="15.75" thickBot="1">
      <c r="A40" s="259" t="s">
        <v>289</v>
      </c>
      <c r="B40" s="264">
        <f>B38-B39</f>
        <v>33754.942878570611</v>
      </c>
      <c r="C40" s="259"/>
    </row>
    <row r="41" spans="1:3" ht="15.75" thickBot="1">
      <c r="A41" s="259" t="s">
        <v>283</v>
      </c>
      <c r="B41" s="336">
        <v>18.495859111545542</v>
      </c>
      <c r="C41" s="259"/>
    </row>
    <row r="42" spans="1:3">
      <c r="A42" s="259"/>
      <c r="B42" s="259"/>
      <c r="C42" s="259"/>
    </row>
    <row r="43" spans="1:3">
      <c r="A43" s="259"/>
    </row>
    <row r="44" spans="1:3">
      <c r="A44" s="259"/>
    </row>
    <row r="45" spans="1:3">
      <c r="A45" s="259"/>
    </row>
    <row r="46" spans="1:3">
      <c r="A46" s="259"/>
    </row>
    <row r="47" spans="1:3">
      <c r="A47" s="259"/>
    </row>
    <row r="48" spans="1:3">
      <c r="A48" s="259"/>
      <c r="B48" s="259"/>
      <c r="C48" s="2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opLeftCell="A27" zoomScale="115" zoomScaleNormal="115" workbookViewId="0">
      <selection activeCell="O57" sqref="O57"/>
    </sheetView>
  </sheetViews>
  <sheetFormatPr defaultColWidth="9.140625" defaultRowHeight="12.75"/>
  <cols>
    <col min="1" max="1" width="41.28515625" style="341" customWidth="1"/>
    <col min="2" max="3" width="17.85546875" style="341" customWidth="1"/>
    <col min="4" max="4" width="12.140625" style="341" bestFit="1" customWidth="1"/>
    <col min="5" max="5" width="10.42578125" style="341" bestFit="1" customWidth="1"/>
    <col min="6" max="6" width="1.85546875" style="341" customWidth="1"/>
    <col min="7" max="7" width="1.5703125" style="340" customWidth="1"/>
    <col min="8" max="8" width="1.85546875" style="341" customWidth="1"/>
    <col min="9" max="9" width="45" style="341" customWidth="1"/>
    <col min="10" max="10" width="14.85546875" style="341" customWidth="1"/>
    <col min="11" max="11" width="16.140625" style="341" bestFit="1" customWidth="1"/>
    <col min="12" max="12" width="12.140625" style="341" bestFit="1" customWidth="1"/>
    <col min="13" max="16384" width="9.140625" style="341"/>
  </cols>
  <sheetData>
    <row r="1" spans="1:14" ht="51" customHeight="1">
      <c r="A1" s="470" t="s">
        <v>24</v>
      </c>
      <c r="B1" s="470"/>
      <c r="C1" s="470"/>
      <c r="D1" s="470"/>
      <c r="E1" s="470"/>
      <c r="F1" s="339"/>
      <c r="I1" s="470" t="s">
        <v>184</v>
      </c>
      <c r="J1" s="470"/>
      <c r="K1" s="470"/>
      <c r="L1" s="470"/>
      <c r="M1" s="470"/>
      <c r="N1" s="339"/>
    </row>
    <row r="2" spans="1:14" ht="12.75" customHeight="1">
      <c r="A2" s="342"/>
      <c r="B2" s="342"/>
      <c r="C2" s="342"/>
      <c r="D2" s="342"/>
      <c r="E2" s="342"/>
      <c r="F2" s="339"/>
      <c r="I2" s="342"/>
      <c r="J2" s="342"/>
      <c r="K2" s="342"/>
      <c r="L2" s="342"/>
      <c r="M2" s="342"/>
      <c r="N2" s="339"/>
    </row>
    <row r="3" spans="1:14">
      <c r="A3" s="343" t="s">
        <v>118</v>
      </c>
      <c r="B3" s="341" t="s">
        <v>121</v>
      </c>
      <c r="I3" s="343" t="s">
        <v>118</v>
      </c>
      <c r="J3" s="341" t="s">
        <v>121</v>
      </c>
    </row>
    <row r="4" spans="1:14">
      <c r="A4" s="343" t="s">
        <v>119</v>
      </c>
      <c r="B4" s="341" t="s">
        <v>177</v>
      </c>
      <c r="I4" s="343" t="s">
        <v>119</v>
      </c>
      <c r="J4" s="341" t="s">
        <v>177</v>
      </c>
    </row>
    <row r="5" spans="1:14">
      <c r="A5" s="343" t="s">
        <v>120</v>
      </c>
      <c r="B5" s="341" t="s">
        <v>177</v>
      </c>
      <c r="I5" s="343" t="s">
        <v>120</v>
      </c>
      <c r="J5" s="341" t="s">
        <v>177</v>
      </c>
    </row>
    <row r="7" spans="1:14">
      <c r="A7" s="343" t="s">
        <v>173</v>
      </c>
      <c r="B7" s="341" t="s">
        <v>175</v>
      </c>
      <c r="C7" s="341" t="s">
        <v>176</v>
      </c>
      <c r="I7" s="343" t="s">
        <v>173</v>
      </c>
      <c r="J7" s="341" t="s">
        <v>175</v>
      </c>
      <c r="K7" s="341" t="s">
        <v>176</v>
      </c>
    </row>
    <row r="8" spans="1:14">
      <c r="A8" s="344" t="s">
        <v>2</v>
      </c>
      <c r="B8" s="345">
        <v>1.67</v>
      </c>
      <c r="C8" s="346">
        <v>93368</v>
      </c>
      <c r="I8" s="344" t="s">
        <v>2</v>
      </c>
      <c r="J8" s="345">
        <v>1.4399999999999997</v>
      </c>
      <c r="K8" s="346">
        <v>79829</v>
      </c>
    </row>
    <row r="9" spans="1:14">
      <c r="A9" s="344" t="s">
        <v>13</v>
      </c>
      <c r="B9" s="345">
        <v>6.0922115384615303</v>
      </c>
      <c r="C9" s="346">
        <v>311014</v>
      </c>
      <c r="I9" s="344" t="s">
        <v>13</v>
      </c>
      <c r="J9" s="345">
        <v>6.3030769230769197</v>
      </c>
      <c r="K9" s="346">
        <v>327274</v>
      </c>
    </row>
    <row r="10" spans="1:14">
      <c r="A10" s="344" t="s">
        <v>15</v>
      </c>
      <c r="B10" s="345">
        <v>18.454230769230769</v>
      </c>
      <c r="C10" s="346">
        <v>742071</v>
      </c>
      <c r="I10" s="344" t="s">
        <v>15</v>
      </c>
      <c r="J10" s="345">
        <v>20.826826923076933</v>
      </c>
      <c r="K10" s="346">
        <v>802770</v>
      </c>
    </row>
    <row r="11" spans="1:14">
      <c r="A11" s="344" t="s">
        <v>11</v>
      </c>
      <c r="B11" s="345">
        <v>2.0953846153846114</v>
      </c>
      <c r="C11" s="346">
        <v>110808</v>
      </c>
      <c r="I11" s="344" t="s">
        <v>11</v>
      </c>
      <c r="J11" s="345">
        <v>2.0491442307692309</v>
      </c>
      <c r="K11" s="346">
        <v>90506</v>
      </c>
    </row>
    <row r="12" spans="1:14">
      <c r="A12" s="344" t="s">
        <v>12</v>
      </c>
      <c r="B12" s="345">
        <v>3.59</v>
      </c>
      <c r="C12" s="346">
        <v>168401</v>
      </c>
      <c r="I12" s="344" t="s">
        <v>12</v>
      </c>
      <c r="J12" s="345">
        <v>4.9800000000000004</v>
      </c>
      <c r="K12" s="346">
        <v>223351</v>
      </c>
    </row>
    <row r="13" spans="1:14">
      <c r="A13" s="344" t="s">
        <v>122</v>
      </c>
      <c r="B13" s="345">
        <v>1</v>
      </c>
      <c r="C13" s="346">
        <v>59849</v>
      </c>
      <c r="I13" s="344" t="s">
        <v>122</v>
      </c>
      <c r="J13" s="345">
        <v>1</v>
      </c>
      <c r="K13" s="346">
        <v>58455</v>
      </c>
    </row>
    <row r="14" spans="1:14">
      <c r="A14" s="344" t="s">
        <v>14</v>
      </c>
      <c r="B14" s="345">
        <v>18.740000000000002</v>
      </c>
      <c r="C14" s="346">
        <v>737519</v>
      </c>
      <c r="I14" s="344" t="s">
        <v>14</v>
      </c>
      <c r="J14" s="345">
        <v>19.830000000000002</v>
      </c>
      <c r="K14" s="346">
        <v>775540</v>
      </c>
    </row>
    <row r="15" spans="1:14">
      <c r="A15" s="344" t="s">
        <v>19</v>
      </c>
      <c r="B15" s="345">
        <v>19.100000000000001</v>
      </c>
      <c r="C15" s="346">
        <v>593787</v>
      </c>
      <c r="I15" s="344" t="s">
        <v>19</v>
      </c>
      <c r="J15" s="345">
        <v>14.91</v>
      </c>
      <c r="K15" s="346">
        <v>427630</v>
      </c>
    </row>
    <row r="16" spans="1:14">
      <c r="A16" s="344" t="s">
        <v>18</v>
      </c>
      <c r="B16" s="345">
        <v>6.86</v>
      </c>
      <c r="C16" s="346">
        <v>247419</v>
      </c>
      <c r="I16" s="344" t="s">
        <v>18</v>
      </c>
      <c r="J16" s="345">
        <v>8.3800000000000008</v>
      </c>
      <c r="K16" s="346">
        <v>329466</v>
      </c>
    </row>
    <row r="17" spans="1:11">
      <c r="A17" s="344" t="s">
        <v>17</v>
      </c>
      <c r="B17" s="345">
        <v>4.3900961538461498</v>
      </c>
      <c r="C17" s="346">
        <v>169226</v>
      </c>
      <c r="I17" s="344" t="s">
        <v>17</v>
      </c>
      <c r="J17" s="345">
        <v>6.9997596153846198</v>
      </c>
      <c r="K17" s="346">
        <v>285471</v>
      </c>
    </row>
    <row r="18" spans="1:11">
      <c r="A18" s="344" t="s">
        <v>16</v>
      </c>
      <c r="B18" s="345">
        <v>1.05</v>
      </c>
      <c r="C18" s="346">
        <v>47711</v>
      </c>
      <c r="I18" s="344" t="s">
        <v>16</v>
      </c>
      <c r="J18" s="345">
        <v>1.19</v>
      </c>
      <c r="K18" s="346">
        <v>46326</v>
      </c>
    </row>
    <row r="19" spans="1:11">
      <c r="A19" s="344" t="s">
        <v>21</v>
      </c>
      <c r="B19" s="345"/>
      <c r="C19" s="346">
        <v>104368</v>
      </c>
      <c r="I19" s="344" t="s">
        <v>21</v>
      </c>
      <c r="J19" s="345"/>
      <c r="K19" s="346">
        <v>93855</v>
      </c>
    </row>
    <row r="20" spans="1:11">
      <c r="A20" s="344" t="s">
        <v>7</v>
      </c>
      <c r="B20" s="345">
        <v>1.17</v>
      </c>
      <c r="C20" s="346">
        <v>71593</v>
      </c>
      <c r="I20" s="344" t="s">
        <v>7</v>
      </c>
      <c r="J20" s="345">
        <v>0.56000000000000005</v>
      </c>
      <c r="K20" s="346">
        <v>29414</v>
      </c>
    </row>
    <row r="21" spans="1:11">
      <c r="A21" s="344" t="s">
        <v>10</v>
      </c>
      <c r="B21" s="345">
        <v>1.94</v>
      </c>
      <c r="C21" s="346">
        <v>82340</v>
      </c>
      <c r="I21" s="344" t="s">
        <v>10</v>
      </c>
      <c r="J21" s="345">
        <v>1.98</v>
      </c>
      <c r="K21" s="346">
        <v>84194</v>
      </c>
    </row>
    <row r="22" spans="1:11">
      <c r="A22" s="344" t="s">
        <v>123</v>
      </c>
      <c r="B22" s="345">
        <v>0.12</v>
      </c>
      <c r="C22" s="346">
        <v>3834</v>
      </c>
      <c r="I22" s="344" t="s">
        <v>123</v>
      </c>
      <c r="J22" s="345">
        <v>0.05</v>
      </c>
      <c r="K22" s="346">
        <v>1830</v>
      </c>
    </row>
    <row r="23" spans="1:11">
      <c r="A23" s="344" t="s">
        <v>5</v>
      </c>
      <c r="B23" s="345">
        <v>3.5957692307692306</v>
      </c>
      <c r="C23" s="346">
        <v>280931</v>
      </c>
      <c r="I23" s="344" t="s">
        <v>5</v>
      </c>
      <c r="J23" s="345">
        <v>3.8572115384615384</v>
      </c>
      <c r="K23" s="346">
        <v>313437</v>
      </c>
    </row>
    <row r="24" spans="1:11">
      <c r="A24" s="344" t="s">
        <v>4</v>
      </c>
      <c r="B24" s="345">
        <v>4.8561538461538456</v>
      </c>
      <c r="C24" s="346">
        <v>831817</v>
      </c>
      <c r="I24" s="344" t="s">
        <v>4</v>
      </c>
      <c r="J24" s="345">
        <v>4.3185096153846159</v>
      </c>
      <c r="K24" s="346">
        <v>792429</v>
      </c>
    </row>
    <row r="25" spans="1:11">
      <c r="A25" s="347" t="s">
        <v>20</v>
      </c>
      <c r="B25" s="345">
        <v>12.040096153846159</v>
      </c>
      <c r="C25" s="346">
        <v>392238</v>
      </c>
      <c r="I25" s="344" t="s">
        <v>20</v>
      </c>
      <c r="J25" s="345">
        <v>13.001225961538461</v>
      </c>
      <c r="K25" s="346">
        <v>415626</v>
      </c>
    </row>
    <row r="26" spans="1:11">
      <c r="A26" s="344" t="s">
        <v>0</v>
      </c>
      <c r="B26" s="345">
        <v>9.3376923076923113</v>
      </c>
      <c r="C26" s="346">
        <v>642492.4</v>
      </c>
      <c r="I26" s="344" t="s">
        <v>0</v>
      </c>
      <c r="J26" s="345">
        <v>11.08</v>
      </c>
      <c r="K26" s="346">
        <v>772152</v>
      </c>
    </row>
    <row r="27" spans="1:11">
      <c r="A27" s="344" t="s">
        <v>1</v>
      </c>
      <c r="B27" s="345">
        <v>4.2626923076923102</v>
      </c>
      <c r="C27" s="346">
        <v>358951.93</v>
      </c>
      <c r="I27" s="344" t="s">
        <v>1</v>
      </c>
      <c r="J27" s="345">
        <v>3.8025961538461548</v>
      </c>
      <c r="K27" s="346">
        <v>316072</v>
      </c>
    </row>
    <row r="28" spans="1:11">
      <c r="A28" s="344" t="s">
        <v>6</v>
      </c>
      <c r="B28" s="345">
        <v>20.278269230769233</v>
      </c>
      <c r="C28" s="346">
        <v>1307801</v>
      </c>
      <c r="I28" s="344" t="s">
        <v>6</v>
      </c>
      <c r="J28" s="345">
        <v>22.458461538461545</v>
      </c>
      <c r="K28" s="346">
        <v>1442165</v>
      </c>
    </row>
    <row r="29" spans="1:11">
      <c r="A29" s="344" t="s">
        <v>9</v>
      </c>
      <c r="B29" s="345">
        <v>4.9599999999999991</v>
      </c>
      <c r="C29" s="346">
        <v>279670</v>
      </c>
      <c r="I29" s="344" t="s">
        <v>9</v>
      </c>
      <c r="J29" s="345">
        <v>5.79</v>
      </c>
      <c r="K29" s="346">
        <v>324687</v>
      </c>
    </row>
    <row r="30" spans="1:11">
      <c r="A30" s="344" t="s">
        <v>8</v>
      </c>
      <c r="B30" s="345">
        <v>3.32</v>
      </c>
      <c r="C30" s="346">
        <v>174961</v>
      </c>
      <c r="I30" s="344" t="s">
        <v>8</v>
      </c>
      <c r="J30" s="345">
        <v>2.23</v>
      </c>
      <c r="K30" s="346">
        <v>109227</v>
      </c>
    </row>
    <row r="31" spans="1:11">
      <c r="A31" s="344" t="s">
        <v>3</v>
      </c>
      <c r="B31" s="345">
        <v>7.47</v>
      </c>
      <c r="C31" s="346">
        <v>503414</v>
      </c>
      <c r="I31" s="344" t="s">
        <v>3</v>
      </c>
      <c r="J31" s="345">
        <v>7.9300000000000006</v>
      </c>
      <c r="K31" s="346">
        <v>515353</v>
      </c>
    </row>
    <row r="32" spans="1:11">
      <c r="A32" s="344" t="s">
        <v>174</v>
      </c>
      <c r="B32" s="345">
        <v>156.39259615384614</v>
      </c>
      <c r="C32" s="346">
        <v>8315584.3300000001</v>
      </c>
      <c r="I32" s="344" t="s">
        <v>174</v>
      </c>
      <c r="J32" s="345">
        <v>164.9668125</v>
      </c>
      <c r="K32" s="346">
        <v>8657059</v>
      </c>
    </row>
    <row r="35" spans="1:13">
      <c r="A35" s="343" t="s">
        <v>119</v>
      </c>
      <c r="B35" s="341" t="s">
        <v>177</v>
      </c>
      <c r="I35" s="343" t="s">
        <v>119</v>
      </c>
      <c r="J35" s="341" t="s">
        <v>177</v>
      </c>
    </row>
    <row r="37" spans="1:13">
      <c r="A37" s="343" t="s">
        <v>173</v>
      </c>
      <c r="B37" s="341" t="s">
        <v>176</v>
      </c>
      <c r="C37" s="348" t="s">
        <v>176</v>
      </c>
      <c r="D37" s="348" t="s">
        <v>178</v>
      </c>
      <c r="E37" s="348" t="s">
        <v>179</v>
      </c>
      <c r="F37" s="349"/>
      <c r="G37" s="350"/>
      <c r="H37" s="349"/>
      <c r="I37" s="343" t="s">
        <v>173</v>
      </c>
      <c r="J37" s="341" t="s">
        <v>176</v>
      </c>
      <c r="K37" s="348" t="s">
        <v>176</v>
      </c>
      <c r="L37" s="348" t="s">
        <v>178</v>
      </c>
      <c r="M37" s="348" t="s">
        <v>179</v>
      </c>
    </row>
    <row r="38" spans="1:13">
      <c r="A38" s="344" t="s">
        <v>142</v>
      </c>
      <c r="B38" s="346">
        <v>1481494.6002</v>
      </c>
      <c r="C38" s="351">
        <v>1481494.6002</v>
      </c>
      <c r="D38" s="352">
        <v>9472.9203084692563</v>
      </c>
      <c r="E38" s="353">
        <v>0.10754094466013712</v>
      </c>
      <c r="F38" s="354"/>
      <c r="G38" s="355"/>
      <c r="H38" s="354"/>
      <c r="I38" s="344" t="s">
        <v>142</v>
      </c>
      <c r="J38" s="346">
        <v>1588834.2759999998</v>
      </c>
      <c r="K38" s="351">
        <v>1588834.2759999998</v>
      </c>
      <c r="L38" s="352">
        <v>9631.2358341772524</v>
      </c>
      <c r="M38" s="353">
        <v>0.11131837442777005</v>
      </c>
    </row>
    <row r="39" spans="1:13">
      <c r="A39" s="344" t="s">
        <v>127</v>
      </c>
      <c r="B39" s="346">
        <v>1044377.52</v>
      </c>
      <c r="C39" s="351">
        <v>1044377.52</v>
      </c>
      <c r="D39" s="352">
        <v>6677.9217538701614</v>
      </c>
      <c r="E39" s="353">
        <v>7.5810836615569907E-2</v>
      </c>
      <c r="F39" s="354"/>
      <c r="G39" s="355"/>
      <c r="H39" s="354"/>
      <c r="I39" s="344" t="s">
        <v>127</v>
      </c>
      <c r="J39" s="346">
        <v>1099751</v>
      </c>
      <c r="K39" s="351">
        <v>1099751</v>
      </c>
      <c r="L39" s="352">
        <v>6666.4984510142003</v>
      </c>
      <c r="M39" s="353">
        <v>7.7051770247254264E-2</v>
      </c>
    </row>
    <row r="40" spans="1:13">
      <c r="A40" s="344" t="s">
        <v>126</v>
      </c>
      <c r="B40" s="346">
        <v>744318.71</v>
      </c>
      <c r="C40" s="351">
        <v>744318.71</v>
      </c>
      <c r="D40" s="352">
        <v>4759.2963369429626</v>
      </c>
      <c r="E40" s="353">
        <v>5.4029719170632616E-2</v>
      </c>
      <c r="F40" s="354"/>
      <c r="G40" s="355"/>
      <c r="H40" s="354"/>
      <c r="I40" s="344" t="s">
        <v>126</v>
      </c>
      <c r="J40" s="346">
        <v>763463</v>
      </c>
      <c r="K40" s="351">
        <v>763463</v>
      </c>
      <c r="L40" s="352">
        <v>4627.979339783873</v>
      </c>
      <c r="M40" s="353">
        <v>5.3490449809347279E-2</v>
      </c>
    </row>
    <row r="41" spans="1:13">
      <c r="A41" s="344" t="s">
        <v>125</v>
      </c>
      <c r="B41" s="346">
        <v>8315584.3300000001</v>
      </c>
      <c r="C41" s="351">
        <v>8315584.3300000001</v>
      </c>
      <c r="D41" s="352">
        <v>53171.214843315305</v>
      </c>
      <c r="E41" s="353">
        <v>0.60362406594563933</v>
      </c>
      <c r="F41" s="354"/>
      <c r="G41" s="355"/>
      <c r="H41" s="354"/>
      <c r="I41" s="344" t="s">
        <v>125</v>
      </c>
      <c r="J41" s="346">
        <v>8657059</v>
      </c>
      <c r="K41" s="351">
        <v>8657059</v>
      </c>
      <c r="L41" s="352">
        <v>52477.579391915569</v>
      </c>
      <c r="M41" s="353">
        <v>0.60653886296527548</v>
      </c>
    </row>
    <row r="42" spans="1:13">
      <c r="A42" s="344" t="s">
        <v>128</v>
      </c>
      <c r="B42" s="356">
        <v>1058567.51</v>
      </c>
      <c r="C42" s="357">
        <v>1058567.51</v>
      </c>
      <c r="D42" s="358">
        <v>6768.6548854184157</v>
      </c>
      <c r="E42" s="359">
        <v>7.6840880821678975E-2</v>
      </c>
      <c r="F42" s="354"/>
      <c r="G42" s="355"/>
      <c r="H42" s="354"/>
      <c r="I42" s="344" t="s">
        <v>128</v>
      </c>
      <c r="J42" s="346">
        <v>944530</v>
      </c>
      <c r="K42" s="351">
        <v>944530</v>
      </c>
      <c r="L42" s="352">
        <v>5725.575863933238</v>
      </c>
      <c r="M42" s="353">
        <v>6.6176533189457487E-2</v>
      </c>
    </row>
    <row r="43" spans="1:13">
      <c r="A43" s="344" t="s">
        <v>141</v>
      </c>
      <c r="B43" s="356">
        <v>1131755.3999999999</v>
      </c>
      <c r="C43" s="357">
        <v>1131755.3999999999</v>
      </c>
      <c r="D43" s="371">
        <v>7236.6302998555775</v>
      </c>
      <c r="E43" s="359">
        <v>8.215355278634201E-2</v>
      </c>
      <c r="F43" s="354"/>
      <c r="G43" s="355"/>
      <c r="H43" s="354"/>
      <c r="I43" s="344" t="s">
        <v>141</v>
      </c>
      <c r="J43" s="346">
        <v>1219247</v>
      </c>
      <c r="K43" s="351">
        <v>1219247</v>
      </c>
      <c r="L43" s="352">
        <v>7390.8623287486989</v>
      </c>
      <c r="M43" s="353">
        <v>8.5424009360895337E-2</v>
      </c>
    </row>
    <row r="44" spans="1:13">
      <c r="A44" s="344" t="s">
        <v>174</v>
      </c>
      <c r="B44" s="346">
        <v>13776098.0702</v>
      </c>
      <c r="C44" s="360">
        <v>13776098.0702</v>
      </c>
      <c r="D44" s="361"/>
      <c r="E44" s="362">
        <v>1</v>
      </c>
      <c r="F44" s="362"/>
      <c r="G44" s="363"/>
      <c r="H44" s="362"/>
      <c r="I44" s="344" t="s">
        <v>174</v>
      </c>
      <c r="J44" s="346">
        <v>14272884.276000001</v>
      </c>
      <c r="K44" s="360">
        <v>14272884.276000001</v>
      </c>
      <c r="L44" s="361"/>
      <c r="M44" s="362">
        <v>0.99999999999999989</v>
      </c>
    </row>
    <row r="45" spans="1:13">
      <c r="A45" s="344"/>
      <c r="B45" s="346"/>
      <c r="C45" s="360"/>
      <c r="D45" s="361"/>
      <c r="E45" s="362"/>
      <c r="F45" s="362"/>
      <c r="G45" s="363"/>
      <c r="H45" s="362"/>
      <c r="I45" s="344"/>
      <c r="J45" s="346"/>
      <c r="K45" s="360"/>
      <c r="L45" s="361"/>
      <c r="M45" s="362"/>
    </row>
    <row r="46" spans="1:13">
      <c r="A46" s="343" t="s">
        <v>119</v>
      </c>
      <c r="B46" s="341" t="s">
        <v>177</v>
      </c>
      <c r="C46" s="360"/>
      <c r="D46" s="361"/>
      <c r="E46" s="362"/>
      <c r="F46" s="362"/>
      <c r="G46" s="363"/>
      <c r="H46" s="362"/>
      <c r="I46" s="344"/>
      <c r="J46" s="346"/>
      <c r="K46" s="360"/>
      <c r="L46" s="361"/>
      <c r="M46" s="362"/>
    </row>
    <row r="47" spans="1:13">
      <c r="C47" s="360"/>
      <c r="D47" s="361"/>
      <c r="E47" s="362"/>
      <c r="F47" s="362"/>
      <c r="G47" s="363"/>
      <c r="H47" s="362"/>
      <c r="I47" s="344"/>
      <c r="J47" s="346"/>
      <c r="K47" s="360"/>
      <c r="L47" s="361"/>
      <c r="M47" s="362"/>
    </row>
    <row r="48" spans="1:13">
      <c r="A48" s="343" t="s">
        <v>173</v>
      </c>
      <c r="B48" s="341" t="s">
        <v>176</v>
      </c>
      <c r="C48" s="348" t="s">
        <v>176</v>
      </c>
      <c r="D48" s="348" t="s">
        <v>178</v>
      </c>
      <c r="E48" s="362"/>
      <c r="F48" s="362"/>
      <c r="G48" s="363"/>
      <c r="H48" s="362"/>
      <c r="I48" s="344"/>
      <c r="J48" s="346"/>
      <c r="K48" s="360"/>
      <c r="L48" s="361"/>
      <c r="M48" s="362"/>
    </row>
    <row r="49" spans="1:13">
      <c r="A49" s="344" t="s">
        <v>138</v>
      </c>
      <c r="B49" s="364">
        <v>132881</v>
      </c>
      <c r="C49" s="403">
        <v>132881</v>
      </c>
      <c r="D49" s="365">
        <v>849.66298448861755</v>
      </c>
      <c r="E49" s="362"/>
      <c r="F49" s="362"/>
      <c r="G49" s="363"/>
      <c r="H49" s="362"/>
      <c r="I49" s="344"/>
      <c r="J49" s="346"/>
      <c r="K49" s="360"/>
      <c r="L49" s="361"/>
      <c r="M49" s="362"/>
    </row>
    <row r="50" spans="1:13">
      <c r="A50" s="344" t="s">
        <v>131</v>
      </c>
      <c r="B50" s="364">
        <v>180</v>
      </c>
      <c r="C50" s="366">
        <v>180</v>
      </c>
      <c r="D50" s="365">
        <v>1.1509496256647012</v>
      </c>
      <c r="E50" s="362"/>
      <c r="F50" s="362"/>
      <c r="G50" s="363"/>
      <c r="H50" s="362"/>
      <c r="I50" s="344" t="s">
        <v>309</v>
      </c>
      <c r="J50" s="372">
        <v>7236.6302998555775</v>
      </c>
      <c r="K50" s="360"/>
      <c r="L50" s="361"/>
      <c r="M50" s="362"/>
    </row>
    <row r="51" spans="1:13" ht="13.5" thickBot="1">
      <c r="A51" s="344" t="s">
        <v>129</v>
      </c>
      <c r="B51" s="364">
        <v>133509</v>
      </c>
      <c r="C51" s="366">
        <v>133509</v>
      </c>
      <c r="D51" s="365">
        <v>853.67851984926995</v>
      </c>
      <c r="E51" s="362"/>
      <c r="F51" s="362"/>
      <c r="G51" s="363"/>
      <c r="H51" s="362"/>
      <c r="I51" s="367" t="s">
        <v>310</v>
      </c>
      <c r="J51" s="374">
        <v>-3692.0226033718154</v>
      </c>
      <c r="K51" s="360"/>
      <c r="L51" s="361"/>
      <c r="M51" s="362"/>
    </row>
    <row r="52" spans="1:13" ht="13.5" thickBot="1">
      <c r="A52" s="344" t="s">
        <v>137</v>
      </c>
      <c r="B52" s="364">
        <v>9868</v>
      </c>
      <c r="C52" s="403">
        <v>9868</v>
      </c>
      <c r="D52" s="365">
        <v>63.097616144773731</v>
      </c>
      <c r="I52" s="375" t="s">
        <v>311</v>
      </c>
      <c r="J52" s="376">
        <v>3544.6076964837621</v>
      </c>
    </row>
    <row r="53" spans="1:13" ht="13.5" thickTop="1">
      <c r="A53" s="344" t="s">
        <v>134</v>
      </c>
      <c r="B53" s="364">
        <v>20070</v>
      </c>
      <c r="C53" s="366">
        <v>20070</v>
      </c>
      <c r="D53" s="365">
        <v>128.33088326161419</v>
      </c>
    </row>
    <row r="54" spans="1:13">
      <c r="A54" s="344" t="s">
        <v>139</v>
      </c>
      <c r="B54" s="364">
        <v>197917</v>
      </c>
      <c r="C54" s="403">
        <v>197917</v>
      </c>
      <c r="D54" s="365">
        <v>1265.513872570448</v>
      </c>
    </row>
    <row r="55" spans="1:13">
      <c r="A55" s="344" t="s">
        <v>130</v>
      </c>
      <c r="B55" s="364">
        <v>82980</v>
      </c>
      <c r="C55" s="366">
        <v>82980</v>
      </c>
      <c r="D55" s="365">
        <v>530.58777743142718</v>
      </c>
    </row>
    <row r="56" spans="1:13">
      <c r="A56" s="344" t="s">
        <v>174</v>
      </c>
      <c r="B56" s="364">
        <v>577405</v>
      </c>
      <c r="C56" s="368">
        <v>577405</v>
      </c>
      <c r="D56" s="373">
        <v>3692.0226033718154</v>
      </c>
    </row>
    <row r="57" spans="1:13">
      <c r="D57" s="346">
        <v>3692.0226033718154</v>
      </c>
    </row>
    <row r="58" spans="1:13">
      <c r="D58" s="346">
        <v>3544.6076964837621</v>
      </c>
    </row>
    <row r="60" spans="1:13">
      <c r="A60" s="343" t="s">
        <v>119</v>
      </c>
      <c r="B60" s="341" t="s">
        <v>177</v>
      </c>
      <c r="C60" s="360"/>
      <c r="D60" s="361"/>
    </row>
    <row r="61" spans="1:13">
      <c r="C61" s="360"/>
      <c r="D61" s="361"/>
    </row>
    <row r="62" spans="1:13">
      <c r="A62" s="343" t="s">
        <v>173</v>
      </c>
      <c r="B62" s="341" t="s">
        <v>176</v>
      </c>
      <c r="C62" s="348" t="s">
        <v>176</v>
      </c>
      <c r="D62" s="348" t="s">
        <v>178</v>
      </c>
    </row>
    <row r="63" spans="1:13">
      <c r="A63" s="344" t="s">
        <v>135</v>
      </c>
      <c r="B63" s="364">
        <v>1603</v>
      </c>
      <c r="C63" s="403">
        <v>1603</v>
      </c>
      <c r="D63" s="365">
        <v>10.249845833002867</v>
      </c>
    </row>
    <row r="64" spans="1:13">
      <c r="A64" s="344" t="s">
        <v>129</v>
      </c>
      <c r="B64" s="364">
        <v>133509</v>
      </c>
      <c r="C64" s="366">
        <v>133509</v>
      </c>
      <c r="D64" s="365">
        <v>853.67851984926995</v>
      </c>
    </row>
    <row r="65" spans="1:11">
      <c r="A65" s="344" t="s">
        <v>140</v>
      </c>
      <c r="B65" s="364">
        <v>105782.47</v>
      </c>
      <c r="C65" s="366">
        <v>105782.47</v>
      </c>
      <c r="D65" s="365">
        <v>676.39052360215271</v>
      </c>
    </row>
    <row r="66" spans="1:11">
      <c r="A66" s="344" t="s">
        <v>133</v>
      </c>
      <c r="B66" s="364">
        <v>362110.93</v>
      </c>
      <c r="C66" s="403">
        <v>362110.93</v>
      </c>
      <c r="D66" s="365">
        <v>2315.3968851810932</v>
      </c>
    </row>
    <row r="67" spans="1:11">
      <c r="A67" s="344" t="s">
        <v>132</v>
      </c>
      <c r="B67" s="364">
        <v>43744</v>
      </c>
      <c r="C67" s="366">
        <v>43744</v>
      </c>
      <c r="D67" s="365">
        <v>279.70633569487046</v>
      </c>
      <c r="E67" s="369"/>
    </row>
    <row r="68" spans="1:11">
      <c r="A68" s="344" t="s">
        <v>130</v>
      </c>
      <c r="B68" s="364">
        <v>82980</v>
      </c>
      <c r="C68" s="403">
        <v>82980</v>
      </c>
      <c r="D68" s="365">
        <v>530.58777743142718</v>
      </c>
    </row>
    <row r="69" spans="1:11">
      <c r="A69" s="344" t="s">
        <v>136</v>
      </c>
      <c r="B69" s="364">
        <v>41110</v>
      </c>
      <c r="C69" s="403">
        <v>41110</v>
      </c>
      <c r="D69" s="365">
        <v>262.86410617264369</v>
      </c>
      <c r="I69" s="343" t="s">
        <v>119</v>
      </c>
      <c r="J69" s="341" t="s">
        <v>177</v>
      </c>
    </row>
    <row r="70" spans="1:11">
      <c r="A70" s="344" t="s">
        <v>174</v>
      </c>
      <c r="B70" s="364">
        <v>770839.4</v>
      </c>
      <c r="C70" s="403">
        <v>770839.4</v>
      </c>
      <c r="D70" s="365">
        <v>4928.8739937644605</v>
      </c>
    </row>
    <row r="71" spans="1:11">
      <c r="I71" s="343" t="s">
        <v>173</v>
      </c>
      <c r="J71" s="341" t="s">
        <v>176</v>
      </c>
      <c r="K71" s="341" t="s">
        <v>175</v>
      </c>
    </row>
    <row r="72" spans="1:11">
      <c r="A72" s="343" t="s">
        <v>119</v>
      </c>
      <c r="B72" s="341" t="s">
        <v>177</v>
      </c>
      <c r="D72" s="346">
        <v>2588.51083718674</v>
      </c>
      <c r="E72" s="346"/>
      <c r="I72" s="344" t="s">
        <v>165</v>
      </c>
      <c r="J72" s="346">
        <v>729367</v>
      </c>
      <c r="K72" s="345">
        <v>12.5</v>
      </c>
    </row>
    <row r="73" spans="1:11">
      <c r="I73" s="370" t="s">
        <v>180</v>
      </c>
      <c r="J73" s="346">
        <v>729367</v>
      </c>
      <c r="K73" s="345">
        <v>12.5</v>
      </c>
    </row>
    <row r="74" spans="1:11">
      <c r="A74" s="343" t="s">
        <v>173</v>
      </c>
      <c r="B74" s="341" t="s">
        <v>176</v>
      </c>
      <c r="C74" s="341" t="s">
        <v>175</v>
      </c>
      <c r="I74" s="344" t="s">
        <v>166</v>
      </c>
      <c r="J74" s="346">
        <v>791677</v>
      </c>
      <c r="K74" s="345">
        <v>19.810000000000002</v>
      </c>
    </row>
    <row r="75" spans="1:11">
      <c r="A75" s="344" t="s">
        <v>165</v>
      </c>
      <c r="B75" s="346">
        <v>779454</v>
      </c>
      <c r="C75" s="345">
        <v>12.71</v>
      </c>
      <c r="I75" s="370" t="s">
        <v>143</v>
      </c>
      <c r="J75" s="346">
        <v>791677</v>
      </c>
      <c r="K75" s="345">
        <v>19.810000000000002</v>
      </c>
    </row>
    <row r="76" spans="1:11">
      <c r="A76" s="370" t="s">
        <v>180</v>
      </c>
      <c r="B76" s="346">
        <v>779454</v>
      </c>
      <c r="C76" s="345">
        <v>12.71</v>
      </c>
      <c r="I76" s="344" t="s">
        <v>182</v>
      </c>
      <c r="J76" s="346">
        <v>1327947</v>
      </c>
      <c r="K76" s="345">
        <v>24.71</v>
      </c>
    </row>
    <row r="77" spans="1:11">
      <c r="A77" s="344" t="s">
        <v>166</v>
      </c>
      <c r="B77" s="346">
        <v>971279</v>
      </c>
      <c r="C77" s="345">
        <v>23.54</v>
      </c>
      <c r="I77" s="370" t="s">
        <v>144</v>
      </c>
      <c r="J77" s="346">
        <v>692743</v>
      </c>
      <c r="K77" s="345">
        <v>12.720000000000002</v>
      </c>
    </row>
    <row r="78" spans="1:11">
      <c r="A78" s="370" t="s">
        <v>143</v>
      </c>
      <c r="B78" s="346">
        <v>971279</v>
      </c>
      <c r="C78" s="345">
        <v>23.54</v>
      </c>
      <c r="I78" s="370" t="s">
        <v>145</v>
      </c>
      <c r="J78" s="346">
        <v>635204</v>
      </c>
      <c r="K78" s="345">
        <v>11.989999999999998</v>
      </c>
    </row>
    <row r="79" spans="1:11">
      <c r="A79" s="344" t="s">
        <v>185</v>
      </c>
      <c r="B79" s="346">
        <v>1198591</v>
      </c>
      <c r="C79" s="345">
        <v>23.229999999999997</v>
      </c>
      <c r="I79" s="344" t="s">
        <v>183</v>
      </c>
      <c r="J79" s="346">
        <v>512526</v>
      </c>
      <c r="K79" s="345">
        <v>11.2</v>
      </c>
    </row>
    <row r="80" spans="1:11">
      <c r="A80" s="370" t="s">
        <v>144</v>
      </c>
      <c r="B80" s="346">
        <v>601159</v>
      </c>
      <c r="C80" s="345">
        <v>11.489999999999997</v>
      </c>
      <c r="I80" s="370" t="s">
        <v>181</v>
      </c>
      <c r="J80" s="346">
        <v>512526</v>
      </c>
      <c r="K80" s="345">
        <v>11.2</v>
      </c>
    </row>
    <row r="81" spans="1:11">
      <c r="A81" s="370" t="s">
        <v>145</v>
      </c>
      <c r="B81" s="346">
        <v>597432</v>
      </c>
      <c r="C81" s="345">
        <v>11.74</v>
      </c>
      <c r="I81" s="344" t="s">
        <v>167</v>
      </c>
      <c r="J81" s="346">
        <v>2179486</v>
      </c>
      <c r="K81" s="345">
        <v>39.019999999999996</v>
      </c>
    </row>
    <row r="82" spans="1:11">
      <c r="A82" s="344" t="s">
        <v>167</v>
      </c>
      <c r="B82" s="346">
        <v>2226721</v>
      </c>
      <c r="C82" s="345">
        <v>38.879999999999995</v>
      </c>
      <c r="I82" s="370" t="s">
        <v>148</v>
      </c>
      <c r="J82" s="346">
        <v>748137</v>
      </c>
      <c r="K82" s="345">
        <v>13.51</v>
      </c>
    </row>
    <row r="83" spans="1:11">
      <c r="A83" s="370" t="s">
        <v>146</v>
      </c>
      <c r="B83" s="346">
        <v>38283</v>
      </c>
      <c r="C83" s="345">
        <v>0.49</v>
      </c>
      <c r="I83" s="370" t="s">
        <v>149</v>
      </c>
      <c r="J83" s="346">
        <v>641984</v>
      </c>
      <c r="K83" s="345">
        <v>11.49</v>
      </c>
    </row>
    <row r="84" spans="1:11">
      <c r="A84" s="370" t="s">
        <v>147</v>
      </c>
      <c r="B84" s="346"/>
      <c r="C84" s="345"/>
      <c r="I84" s="370" t="s">
        <v>154</v>
      </c>
      <c r="J84" s="346">
        <v>789365</v>
      </c>
      <c r="K84" s="345">
        <v>14.019999999999998</v>
      </c>
    </row>
    <row r="85" spans="1:11">
      <c r="A85" s="370" t="s">
        <v>148</v>
      </c>
      <c r="B85" s="346">
        <v>762465</v>
      </c>
      <c r="C85" s="345">
        <v>13.239999999999998</v>
      </c>
      <c r="I85" s="344" t="s">
        <v>168</v>
      </c>
      <c r="J85" s="346">
        <v>543070</v>
      </c>
      <c r="K85" s="345">
        <v>12.07</v>
      </c>
    </row>
    <row r="86" spans="1:11">
      <c r="A86" s="370" t="s">
        <v>149</v>
      </c>
      <c r="B86" s="346">
        <v>663759</v>
      </c>
      <c r="C86" s="345">
        <v>11.610000000000001</v>
      </c>
      <c r="I86" s="370" t="s">
        <v>157</v>
      </c>
      <c r="J86" s="346">
        <v>543070</v>
      </c>
      <c r="K86" s="345">
        <v>12.07</v>
      </c>
    </row>
    <row r="87" spans="1:11">
      <c r="A87" s="370" t="s">
        <v>150</v>
      </c>
      <c r="B87" s="346"/>
      <c r="C87" s="345"/>
      <c r="I87" s="344" t="s">
        <v>170</v>
      </c>
      <c r="J87" s="346">
        <v>661579</v>
      </c>
      <c r="K87" s="345">
        <v>12.23</v>
      </c>
    </row>
    <row r="88" spans="1:11">
      <c r="A88" s="370" t="s">
        <v>151</v>
      </c>
      <c r="B88" s="346"/>
      <c r="C88" s="345"/>
      <c r="I88" s="370" t="s">
        <v>159</v>
      </c>
      <c r="J88" s="346">
        <v>661579</v>
      </c>
      <c r="K88" s="345">
        <v>12.23</v>
      </c>
    </row>
    <row r="89" spans="1:11">
      <c r="A89" s="370" t="s">
        <v>152</v>
      </c>
      <c r="B89" s="346"/>
      <c r="C89" s="345"/>
      <c r="I89" s="344" t="s">
        <v>171</v>
      </c>
      <c r="J89" s="346">
        <v>494437</v>
      </c>
      <c r="K89" s="345">
        <v>9.41</v>
      </c>
    </row>
    <row r="90" spans="1:11">
      <c r="A90" s="370" t="s">
        <v>153</v>
      </c>
      <c r="B90" s="346"/>
      <c r="C90" s="345"/>
      <c r="I90" s="370" t="s">
        <v>161</v>
      </c>
      <c r="J90" s="346">
        <v>494437</v>
      </c>
      <c r="K90" s="345">
        <v>9.41</v>
      </c>
    </row>
    <row r="91" spans="1:11">
      <c r="A91" s="370" t="s">
        <v>154</v>
      </c>
      <c r="B91" s="346">
        <v>762214</v>
      </c>
      <c r="C91" s="345">
        <v>13.539999999999997</v>
      </c>
      <c r="I91" s="344" t="s">
        <v>172</v>
      </c>
      <c r="J91" s="346">
        <v>1416970</v>
      </c>
      <c r="K91" s="345">
        <v>24.016812500000007</v>
      </c>
    </row>
    <row r="92" spans="1:11">
      <c r="A92" s="370" t="s">
        <v>155</v>
      </c>
      <c r="B92" s="346"/>
      <c r="C92" s="345"/>
      <c r="I92" s="370" t="s">
        <v>162</v>
      </c>
      <c r="J92" s="346">
        <v>718221</v>
      </c>
      <c r="K92" s="345">
        <v>11.699447115384624</v>
      </c>
    </row>
    <row r="93" spans="1:11">
      <c r="A93" s="370" t="s">
        <v>156</v>
      </c>
      <c r="B93" s="346"/>
      <c r="C93" s="345"/>
      <c r="I93" s="370" t="s">
        <v>164</v>
      </c>
      <c r="J93" s="346">
        <v>698749</v>
      </c>
      <c r="K93" s="345">
        <v>12.317365384615385</v>
      </c>
    </row>
    <row r="94" spans="1:11">
      <c r="A94" s="344" t="s">
        <v>168</v>
      </c>
      <c r="B94" s="346">
        <v>562781</v>
      </c>
      <c r="C94" s="345">
        <v>12.93</v>
      </c>
      <c r="I94" s="344" t="s">
        <v>174</v>
      </c>
      <c r="J94" s="346">
        <v>8657059</v>
      </c>
      <c r="K94" s="345">
        <v>164.9668125</v>
      </c>
    </row>
    <row r="95" spans="1:11">
      <c r="A95" s="370" t="s">
        <v>157</v>
      </c>
      <c r="B95" s="346">
        <v>562781</v>
      </c>
      <c r="C95" s="345">
        <v>12.93</v>
      </c>
    </row>
    <row r="96" spans="1:11">
      <c r="A96" s="344" t="s">
        <v>169</v>
      </c>
      <c r="B96" s="346">
        <v>3193.33</v>
      </c>
      <c r="C96" s="345">
        <v>0.05</v>
      </c>
    </row>
    <row r="97" spans="1:3">
      <c r="A97" s="370" t="s">
        <v>158</v>
      </c>
      <c r="B97" s="346">
        <v>3193.33</v>
      </c>
      <c r="C97" s="345">
        <v>0.05</v>
      </c>
    </row>
    <row r="98" spans="1:3">
      <c r="A98" s="344" t="s">
        <v>170</v>
      </c>
      <c r="B98" s="346">
        <v>689216</v>
      </c>
      <c r="C98" s="345">
        <v>12.540000000000001</v>
      </c>
    </row>
    <row r="99" spans="1:3">
      <c r="A99" s="370" t="s">
        <v>159</v>
      </c>
      <c r="B99" s="346">
        <v>689216</v>
      </c>
      <c r="C99" s="345">
        <v>12.540000000000001</v>
      </c>
    </row>
    <row r="100" spans="1:3">
      <c r="A100" s="370" t="s">
        <v>160</v>
      </c>
      <c r="B100" s="346"/>
      <c r="C100" s="345"/>
    </row>
    <row r="101" spans="1:3">
      <c r="A101" s="344" t="s">
        <v>171</v>
      </c>
      <c r="B101" s="346">
        <v>475458</v>
      </c>
      <c r="C101" s="345">
        <v>8.49</v>
      </c>
    </row>
    <row r="102" spans="1:3">
      <c r="A102" s="370" t="s">
        <v>161</v>
      </c>
      <c r="B102" s="346">
        <v>475458</v>
      </c>
      <c r="C102" s="345">
        <v>8.49</v>
      </c>
    </row>
    <row r="103" spans="1:3">
      <c r="A103" s="344" t="s">
        <v>172</v>
      </c>
      <c r="B103" s="346">
        <v>1408891</v>
      </c>
      <c r="C103" s="345">
        <v>24.022596153846152</v>
      </c>
    </row>
    <row r="104" spans="1:3">
      <c r="A104" s="370" t="s">
        <v>162</v>
      </c>
      <c r="B104" s="346">
        <v>719176</v>
      </c>
      <c r="C104" s="345">
        <v>11.907692307692312</v>
      </c>
    </row>
    <row r="105" spans="1:3">
      <c r="A105" s="370" t="s">
        <v>163</v>
      </c>
      <c r="B105" s="346"/>
      <c r="C105" s="345"/>
    </row>
    <row r="106" spans="1:3">
      <c r="A106" s="370" t="s">
        <v>164</v>
      </c>
      <c r="B106" s="346">
        <v>689715</v>
      </c>
      <c r="C106" s="345">
        <v>12.114903846153839</v>
      </c>
    </row>
    <row r="107" spans="1:3">
      <c r="A107" s="344" t="s">
        <v>174</v>
      </c>
      <c r="B107" s="346">
        <v>8315584.3300000001</v>
      </c>
      <c r="C107" s="345">
        <v>156.39259615384617</v>
      </c>
    </row>
  </sheetData>
  <mergeCells count="2">
    <mergeCell ref="A1:E1"/>
    <mergeCell ref="I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PACT 80 Rate</vt:lpstr>
      <vt:lpstr>PACT 50 Rate</vt:lpstr>
      <vt:lpstr>Forensic PACT Rate</vt:lpstr>
      <vt:lpstr>Forensic GLE</vt:lpstr>
      <vt:lpstr>Spring 2016 Forecast</vt:lpstr>
      <vt:lpstr>Salary</vt:lpstr>
      <vt:lpstr>Occupancy</vt:lpstr>
      <vt:lpstr>FY14-15 UFR Pivot</vt:lpstr>
      <vt:lpstr>'Forensic GLE'!Print_Area</vt:lpstr>
      <vt:lpstr>'PACT 50 Rate'!Print_Area</vt:lpstr>
      <vt:lpstr>'PACT 80 Rate'!Print_Area</vt:lpstr>
      <vt:lpstr>Salary!Print_Area</vt:lpstr>
      <vt:lpstr>'Spring 2016 Forecast'!Print_Area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2017-03-31T14:36:15Z</dcterms:modified>
</coreProperties>
</file>