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massgov.sharepoint.com/sites/eec-executive-team/Shared Documents/Commissioner's Office/Communications/Kim/Web/"/>
    </mc:Choice>
  </mc:AlternateContent>
  <xr:revisionPtr revIDLastSave="0" documentId="8_{FBB36D7A-04B7-40B9-B009-44EF1DC46358}" xr6:coauthVersionLast="47" xr6:coauthVersionMax="47" xr10:uidLastSave="{00000000-0000-0000-0000-000000000000}"/>
  <bookViews>
    <workbookView xWindow="34770" yWindow="2475" windowWidth="19095" windowHeight="9975" firstSheet="1" activeTab="1" xr2:uid="{EDFAA8CD-649F-44ED-AD5D-DB36F401DEFA}"/>
  </bookViews>
  <sheets>
    <sheet name="PARENT FEE CHART" sheetId="1" r:id="rId1"/>
    <sheet name="SMI CHART" sheetId="2" r:id="rId2"/>
  </sheets>
  <externalReferences>
    <externalReference r:id="rId3"/>
  </externalReferences>
  <definedNames>
    <definedName name="_xlnm.Print_Area" localSheetId="0">'PARENT FEE CHART'!$A$1:$Z$38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 i="2" l="1"/>
  <c r="C20" i="2" s="1"/>
  <c r="D20" i="2"/>
  <c r="E20" i="2" s="1"/>
  <c r="F20" i="2"/>
  <c r="G20" i="2" s="1"/>
  <c r="H20" i="2"/>
  <c r="I20" i="2" s="1"/>
  <c r="J20" i="2"/>
  <c r="J18" i="2" s="1"/>
  <c r="K18" i="2" s="1"/>
  <c r="B13" i="2"/>
  <c r="C13" i="2" s="1"/>
  <c r="D13" i="2"/>
  <c r="D11" i="2" s="1"/>
  <c r="E11" i="2" s="1"/>
  <c r="F13" i="2"/>
  <c r="F11" i="2" s="1"/>
  <c r="G11" i="2" s="1"/>
  <c r="H13" i="2"/>
  <c r="H11" i="2" s="1"/>
  <c r="I11" i="2" s="1"/>
  <c r="J13" i="2"/>
  <c r="J11" i="2" s="1"/>
  <c r="K11" i="2" s="1"/>
  <c r="L13" i="2"/>
  <c r="L11" i="2" s="1"/>
  <c r="M11" i="2" s="1"/>
  <c r="P21" i="2"/>
  <c r="Q21" i="2"/>
  <c r="R21" i="2"/>
  <c r="P22" i="2"/>
  <c r="Q22" i="2"/>
  <c r="R22" i="2" s="1"/>
  <c r="P23" i="2"/>
  <c r="Q23" i="2"/>
  <c r="R23" i="2"/>
  <c r="P24" i="2"/>
  <c r="Q24" i="2"/>
  <c r="R24" i="2" s="1"/>
  <c r="P25" i="2"/>
  <c r="Q25" i="2"/>
  <c r="R25" i="2"/>
  <c r="P26" i="2"/>
  <c r="Q26" i="2"/>
  <c r="R26" i="2"/>
  <c r="P27" i="2"/>
  <c r="Q27" i="2"/>
  <c r="R27" i="2"/>
  <c r="P28" i="2"/>
  <c r="Q28" i="2"/>
  <c r="R28" i="2" s="1"/>
  <c r="P29" i="2"/>
  <c r="Q29" i="2"/>
  <c r="R29" i="2"/>
  <c r="P30" i="2"/>
  <c r="Q30" i="2"/>
  <c r="R30" i="2"/>
  <c r="P31" i="2"/>
  <c r="Q31" i="2"/>
  <c r="R31" i="2" s="1"/>
  <c r="P32" i="2"/>
  <c r="Q32" i="2"/>
  <c r="R32" i="2" s="1"/>
  <c r="P33" i="2"/>
  <c r="Q33" i="2"/>
  <c r="R33" i="2"/>
  <c r="P34" i="2"/>
  <c r="Q34" i="2"/>
  <c r="R34" i="2"/>
  <c r="P35" i="2"/>
  <c r="Q35" i="2"/>
  <c r="R35" i="2" s="1"/>
  <c r="P36" i="2"/>
  <c r="Q36" i="2"/>
  <c r="R36" i="2" s="1"/>
  <c r="P37" i="2"/>
  <c r="Q37" i="2"/>
  <c r="R37" i="2"/>
  <c r="P38" i="2"/>
  <c r="Q38" i="2"/>
  <c r="R38" i="2"/>
  <c r="P39" i="2"/>
  <c r="Q39" i="2"/>
  <c r="R39" i="2"/>
  <c r="P40" i="2"/>
  <c r="Q40" i="2"/>
  <c r="R40" i="2" s="1"/>
  <c r="P41" i="2"/>
  <c r="Q41" i="2"/>
  <c r="R41" i="2"/>
  <c r="P42" i="2"/>
  <c r="Q42" i="2"/>
  <c r="R42" i="2"/>
  <c r="P43" i="2"/>
  <c r="Q43" i="2"/>
  <c r="R43" i="2"/>
  <c r="P44" i="2"/>
  <c r="Q44" i="2"/>
  <c r="R44" i="2" s="1"/>
  <c r="P45" i="2"/>
  <c r="Q45" i="2"/>
  <c r="R45" i="2"/>
  <c r="P46" i="2"/>
  <c r="Q46" i="2"/>
  <c r="R46" i="2"/>
  <c r="J19" i="2" l="1"/>
  <c r="K19" i="2" s="1"/>
  <c r="K20" i="2"/>
  <c r="F19" i="2"/>
  <c r="G19" i="2" s="1"/>
  <c r="D19" i="2"/>
  <c r="E19" i="2" s="1"/>
  <c r="D18" i="2"/>
  <c r="E18" i="2" s="1"/>
  <c r="M13" i="2"/>
  <c r="I13" i="2"/>
  <c r="B12" i="2"/>
  <c r="C12" i="2" s="1"/>
  <c r="B18" i="2"/>
  <c r="C18" i="2" s="1"/>
  <c r="G13" i="2"/>
  <c r="B19" i="2"/>
  <c r="K13" i="2"/>
  <c r="B11" i="2"/>
  <c r="C11" i="2" s="1"/>
  <c r="L12" i="2"/>
  <c r="J12" i="2"/>
  <c r="K12" i="2" s="1"/>
  <c r="H18" i="2"/>
  <c r="I18" i="2" s="1"/>
  <c r="H12" i="2"/>
  <c r="I12" i="2" s="1"/>
  <c r="H19" i="2"/>
  <c r="F18" i="2"/>
  <c r="G18" i="2" s="1"/>
  <c r="F12" i="2"/>
  <c r="G12" i="2" s="1"/>
  <c r="E13" i="2"/>
  <c r="D12" i="2"/>
  <c r="E12" i="2" s="1"/>
  <c r="C19" i="2" l="1"/>
  <c r="I19" i="2"/>
  <c r="M12" i="2"/>
  <c r="X11" i="1" l="1"/>
  <c r="W12" i="1" s="1"/>
  <c r="V11" i="1"/>
  <c r="T11" i="1"/>
  <c r="R11" i="1"/>
  <c r="Q12" i="1" s="1"/>
  <c r="P11" i="1"/>
  <c r="N11" i="1"/>
  <c r="L11" i="1"/>
  <c r="J11" i="1"/>
  <c r="H11" i="1"/>
  <c r="F11" i="1"/>
  <c r="E12" i="1" s="1"/>
  <c r="D11" i="1"/>
  <c r="C12" i="1" s="1"/>
  <c r="S12" i="1" l="1"/>
  <c r="U12" i="1"/>
  <c r="I12" i="1"/>
  <c r="M12" i="1"/>
  <c r="G12" i="1"/>
  <c r="O12" i="1"/>
  <c r="K12" i="1"/>
  <c r="J38" i="1" l="1"/>
  <c r="P38" i="1"/>
  <c r="R38" i="1"/>
  <c r="L38" i="1"/>
  <c r="D38" i="1"/>
  <c r="N38" i="1"/>
  <c r="P43" i="1" l="1"/>
  <c r="P12" i="1" s="1"/>
  <c r="P46" i="1"/>
  <c r="D43" i="1"/>
  <c r="D12" i="1" s="1"/>
  <c r="D46" i="1"/>
  <c r="J43" i="1"/>
  <c r="J12" i="1" s="1"/>
  <c r="J46" i="1"/>
  <c r="L43" i="1"/>
  <c r="L12" i="1" s="1"/>
  <c r="L46" i="1"/>
  <c r="R43" i="1"/>
  <c r="R12" i="1" s="1"/>
  <c r="R46" i="1"/>
  <c r="N43" i="1"/>
  <c r="N12" i="1" s="1"/>
  <c r="N46" i="1"/>
  <c r="I13" i="1" l="1"/>
  <c r="J13" i="1"/>
  <c r="D13" i="1"/>
  <c r="C13" i="1"/>
  <c r="R13" i="1"/>
  <c r="Q13" i="1"/>
  <c r="K13" i="1"/>
  <c r="L13" i="1"/>
  <c r="P13" i="1"/>
  <c r="O13" i="1"/>
  <c r="M13" i="1"/>
  <c r="N13" i="1"/>
  <c r="P14" i="1" l="1"/>
  <c r="O14" i="1"/>
  <c r="L14" i="1"/>
  <c r="K14" i="1"/>
  <c r="R14" i="1"/>
  <c r="Q14" i="1"/>
  <c r="D14" i="1"/>
  <c r="C14" i="1"/>
  <c r="J14" i="1"/>
  <c r="I14" i="1"/>
  <c r="N14" i="1"/>
  <c r="M14" i="1"/>
  <c r="C15" i="1" l="1"/>
  <c r="D15" i="1"/>
  <c r="J15" i="1"/>
  <c r="I15" i="1"/>
  <c r="R15" i="1"/>
  <c r="Q15" i="1"/>
  <c r="K15" i="1"/>
  <c r="L15" i="1"/>
  <c r="P15" i="1"/>
  <c r="O15" i="1"/>
  <c r="M15" i="1"/>
  <c r="N15" i="1"/>
  <c r="P16" i="1" l="1"/>
  <c r="O16" i="1"/>
  <c r="L16" i="1"/>
  <c r="K16" i="1"/>
  <c r="R16" i="1"/>
  <c r="Q16" i="1"/>
  <c r="I16" i="1"/>
  <c r="J16" i="1"/>
  <c r="D16" i="1"/>
  <c r="C16" i="1"/>
  <c r="N16" i="1"/>
  <c r="M16" i="1"/>
  <c r="D17" i="1" l="1"/>
  <c r="C17" i="1"/>
  <c r="J17" i="1"/>
  <c r="I17" i="1"/>
  <c r="Q17" i="1"/>
  <c r="R17" i="1"/>
  <c r="L17" i="1"/>
  <c r="K17" i="1"/>
  <c r="O17" i="1"/>
  <c r="P17" i="1"/>
  <c r="N17" i="1"/>
  <c r="M17" i="1"/>
  <c r="K18" i="1" l="1"/>
  <c r="L18" i="1"/>
  <c r="O18" i="1"/>
  <c r="P18" i="1"/>
  <c r="R18" i="1"/>
  <c r="Q18" i="1"/>
  <c r="J18" i="1"/>
  <c r="I18" i="1"/>
  <c r="C18" i="1"/>
  <c r="D18" i="1"/>
  <c r="N18" i="1"/>
  <c r="M18" i="1"/>
  <c r="D19" i="1" l="1"/>
  <c r="C19" i="1"/>
  <c r="J19" i="1"/>
  <c r="I19" i="1"/>
  <c r="R19" i="1"/>
  <c r="Q19" i="1"/>
  <c r="P19" i="1"/>
  <c r="O19" i="1"/>
  <c r="L19" i="1"/>
  <c r="K19" i="1"/>
  <c r="M19" i="1"/>
  <c r="N19" i="1"/>
  <c r="L20" i="1" l="1"/>
  <c r="K20" i="1"/>
  <c r="P20" i="1"/>
  <c r="O20" i="1"/>
  <c r="R20" i="1"/>
  <c r="Q20" i="1"/>
  <c r="I20" i="1"/>
  <c r="J20" i="1"/>
  <c r="C20" i="1"/>
  <c r="D20" i="1"/>
  <c r="N20" i="1"/>
  <c r="M20" i="1"/>
  <c r="D21" i="1" l="1"/>
  <c r="C21" i="1"/>
  <c r="J21" i="1"/>
  <c r="I21" i="1"/>
  <c r="R21" i="1"/>
  <c r="Q21" i="1"/>
  <c r="P21" i="1"/>
  <c r="O21" i="1"/>
  <c r="K21" i="1"/>
  <c r="L21" i="1"/>
  <c r="M21" i="1"/>
  <c r="N21" i="1"/>
  <c r="L22" i="1" l="1"/>
  <c r="K22" i="1"/>
  <c r="P22" i="1"/>
  <c r="O22" i="1"/>
  <c r="R22" i="1"/>
  <c r="Q22" i="1"/>
  <c r="J22" i="1"/>
  <c r="I22" i="1"/>
  <c r="D22" i="1"/>
  <c r="C22" i="1"/>
  <c r="N22" i="1"/>
  <c r="M22" i="1"/>
  <c r="C23" i="1" l="1"/>
  <c r="D23" i="1"/>
  <c r="J23" i="1"/>
  <c r="I23" i="1"/>
  <c r="Q23" i="1"/>
  <c r="R23" i="1"/>
  <c r="P23" i="1"/>
  <c r="O23" i="1"/>
  <c r="L23" i="1"/>
  <c r="K23" i="1"/>
  <c r="N23" i="1"/>
  <c r="M23" i="1"/>
  <c r="L24" i="1" l="1"/>
  <c r="K24" i="1"/>
  <c r="O24" i="1"/>
  <c r="P24" i="1"/>
  <c r="R24" i="1"/>
  <c r="Q24" i="1"/>
  <c r="I24" i="1"/>
  <c r="J24" i="1"/>
  <c r="D24" i="1"/>
  <c r="C24" i="1"/>
  <c r="N24" i="1"/>
  <c r="M24" i="1"/>
  <c r="C25" i="1" l="1"/>
  <c r="D25" i="1"/>
  <c r="J25" i="1"/>
  <c r="I25" i="1"/>
  <c r="Q25" i="1"/>
  <c r="R25" i="1"/>
  <c r="P25" i="1"/>
  <c r="O25" i="1"/>
  <c r="K25" i="1"/>
  <c r="L25" i="1"/>
  <c r="N25" i="1"/>
  <c r="M25" i="1"/>
  <c r="L26" i="1" l="1"/>
  <c r="K26" i="1"/>
  <c r="O26" i="1"/>
  <c r="P26" i="1"/>
  <c r="R26" i="1"/>
  <c r="Q26" i="1"/>
  <c r="I26" i="1"/>
  <c r="J26" i="1"/>
  <c r="D26" i="1"/>
  <c r="C26" i="1"/>
  <c r="N26" i="1"/>
  <c r="M26" i="1"/>
  <c r="J27" i="1" l="1"/>
  <c r="I27" i="1"/>
  <c r="D27" i="1"/>
  <c r="C27" i="1"/>
  <c r="R27" i="1"/>
  <c r="Q27" i="1"/>
  <c r="O27" i="1"/>
  <c r="P27" i="1"/>
  <c r="L27" i="1"/>
  <c r="K27" i="1"/>
  <c r="N27" i="1"/>
  <c r="M27" i="1"/>
  <c r="O28" i="1" l="1"/>
  <c r="P28" i="1"/>
  <c r="L28" i="1"/>
  <c r="K28" i="1"/>
  <c r="R28" i="1"/>
  <c r="Q28" i="1"/>
  <c r="D28" i="1"/>
  <c r="C28" i="1"/>
  <c r="I28" i="1"/>
  <c r="J28" i="1"/>
  <c r="N28" i="1"/>
  <c r="M28" i="1"/>
  <c r="J29" i="1" l="1"/>
  <c r="I29" i="1"/>
  <c r="D29" i="1"/>
  <c r="C29" i="1"/>
  <c r="R29" i="1"/>
  <c r="Q29" i="1"/>
  <c r="K29" i="1"/>
  <c r="L29" i="1"/>
  <c r="P29" i="1"/>
  <c r="O29" i="1"/>
  <c r="N29" i="1"/>
  <c r="M29" i="1"/>
  <c r="P30" i="1" l="1"/>
  <c r="O30" i="1"/>
  <c r="L30" i="1"/>
  <c r="K30" i="1"/>
  <c r="Q30" i="1"/>
  <c r="R30" i="1"/>
  <c r="D30" i="1"/>
  <c r="C30" i="1"/>
  <c r="J30" i="1"/>
  <c r="I30" i="1"/>
  <c r="M30" i="1"/>
  <c r="N30" i="1"/>
  <c r="J31" i="1" l="1"/>
  <c r="I31" i="1"/>
  <c r="D31" i="1"/>
  <c r="C31" i="1"/>
  <c r="Q31" i="1"/>
  <c r="R31" i="1"/>
  <c r="L31" i="1"/>
  <c r="K31" i="1"/>
  <c r="O31" i="1"/>
  <c r="P31" i="1"/>
  <c r="M31" i="1"/>
  <c r="N31" i="1"/>
  <c r="O32" i="1" l="1"/>
  <c r="P32" i="1"/>
  <c r="L32" i="1"/>
  <c r="K32" i="1"/>
  <c r="R32" i="1"/>
  <c r="Q32" i="1"/>
  <c r="D32" i="1"/>
  <c r="C32" i="1"/>
  <c r="I32" i="1"/>
  <c r="J32" i="1"/>
  <c r="M32" i="1"/>
  <c r="N32" i="1"/>
  <c r="J33" i="1" l="1"/>
  <c r="I33" i="1"/>
  <c r="D33" i="1"/>
  <c r="C33" i="1"/>
  <c r="R33" i="1"/>
  <c r="Q33" i="1"/>
  <c r="L33" i="1"/>
  <c r="K33" i="1"/>
  <c r="P33" i="1"/>
  <c r="O33" i="1"/>
  <c r="M33" i="1"/>
  <c r="N33" i="1"/>
  <c r="O34" i="1" l="1"/>
  <c r="P34" i="1"/>
  <c r="L34" i="1"/>
  <c r="K34" i="1"/>
  <c r="R34" i="1"/>
  <c r="Q34" i="1"/>
  <c r="D34" i="1"/>
  <c r="C34" i="1"/>
  <c r="J34" i="1"/>
  <c r="I34" i="1"/>
  <c r="N34" i="1"/>
  <c r="M34" i="1"/>
  <c r="J35" i="1" l="1"/>
  <c r="I35" i="1"/>
  <c r="D35" i="1"/>
  <c r="C35" i="1"/>
  <c r="Q35" i="1"/>
  <c r="R35" i="1"/>
  <c r="L35" i="1"/>
  <c r="K35" i="1"/>
  <c r="P35" i="1"/>
  <c r="O35" i="1"/>
  <c r="N35" i="1"/>
  <c r="M35" i="1"/>
  <c r="P36" i="1" l="1"/>
  <c r="O36" i="1"/>
  <c r="L36" i="1"/>
  <c r="K36" i="1"/>
  <c r="R36" i="1"/>
  <c r="Q36" i="1"/>
  <c r="D36" i="1"/>
  <c r="C36" i="1"/>
  <c r="J36" i="1"/>
  <c r="I36" i="1"/>
  <c r="M36" i="1"/>
  <c r="N36" i="1"/>
  <c r="D37" i="1" l="1"/>
  <c r="C38" i="1" s="1"/>
  <c r="C37" i="1"/>
  <c r="Q37" i="1"/>
  <c r="R37" i="1"/>
  <c r="Q38" i="1" s="1"/>
  <c r="K37" i="1"/>
  <c r="L37" i="1"/>
  <c r="K38" i="1" s="1"/>
  <c r="J37" i="1"/>
  <c r="I38" i="1" s="1"/>
  <c r="I37" i="1"/>
  <c r="P37" i="1"/>
  <c r="O38" i="1" s="1"/>
  <c r="O37" i="1"/>
  <c r="M37" i="1"/>
  <c r="N37" i="1"/>
  <c r="M38" i="1" s="1"/>
  <c r="H38" i="1" l="1"/>
  <c r="F38" i="1"/>
  <c r="X38" i="1"/>
  <c r="V38" i="1"/>
  <c r="T38" i="1"/>
  <c r="T43" i="1" l="1"/>
  <c r="T12" i="1" s="1"/>
  <c r="T46" i="1"/>
  <c r="V46" i="1"/>
  <c r="V43" i="1"/>
  <c r="V12" i="1" s="1"/>
  <c r="X43" i="1"/>
  <c r="X12" i="1" s="1"/>
  <c r="X46" i="1"/>
  <c r="F46" i="1"/>
  <c r="F43" i="1"/>
  <c r="F12" i="1" s="1"/>
  <c r="H46" i="1"/>
  <c r="H43" i="1"/>
  <c r="H12" i="1" s="1"/>
  <c r="U13" i="1" l="1"/>
  <c r="V13" i="1"/>
  <c r="H13" i="1"/>
  <c r="G13" i="1"/>
  <c r="X13" i="1"/>
  <c r="W13" i="1"/>
  <c r="F13" i="1"/>
  <c r="E13" i="1"/>
  <c r="T13" i="1"/>
  <c r="S13" i="1"/>
  <c r="X14" i="1" l="1"/>
  <c r="W14" i="1"/>
  <c r="H14" i="1"/>
  <c r="G14" i="1"/>
  <c r="U14" i="1"/>
  <c r="V14" i="1"/>
  <c r="T14" i="1"/>
  <c r="S14" i="1"/>
  <c r="F14" i="1"/>
  <c r="E14" i="1"/>
  <c r="G15" i="1" l="1"/>
  <c r="H15" i="1"/>
  <c r="F15" i="1"/>
  <c r="E15" i="1"/>
  <c r="S15" i="1"/>
  <c r="T15" i="1"/>
  <c r="X15" i="1"/>
  <c r="W15" i="1"/>
  <c r="V15" i="1"/>
  <c r="U15" i="1"/>
  <c r="F16" i="1" l="1"/>
  <c r="E16" i="1"/>
  <c r="U16" i="1"/>
  <c r="V16" i="1"/>
  <c r="H16" i="1"/>
  <c r="G16" i="1"/>
  <c r="X16" i="1"/>
  <c r="W16" i="1"/>
  <c r="T16" i="1"/>
  <c r="S16" i="1"/>
  <c r="V17" i="1" l="1"/>
  <c r="U17" i="1"/>
  <c r="F17" i="1"/>
  <c r="E17" i="1"/>
  <c r="S17" i="1"/>
  <c r="T17" i="1"/>
  <c r="X17" i="1"/>
  <c r="W17" i="1"/>
  <c r="H17" i="1"/>
  <c r="G17" i="1"/>
  <c r="H18" i="1" l="1"/>
  <c r="G18" i="1"/>
  <c r="X18" i="1"/>
  <c r="W18" i="1"/>
  <c r="F18" i="1"/>
  <c r="E18" i="1"/>
  <c r="T18" i="1"/>
  <c r="S18" i="1"/>
  <c r="V18" i="1"/>
  <c r="U18" i="1"/>
  <c r="W19" i="1" l="1"/>
  <c r="X19" i="1"/>
  <c r="V19" i="1"/>
  <c r="U19" i="1"/>
  <c r="G19" i="1"/>
  <c r="H19" i="1"/>
  <c r="S19" i="1"/>
  <c r="T19" i="1"/>
  <c r="F19" i="1"/>
  <c r="E19" i="1"/>
  <c r="T20" i="1" l="1"/>
  <c r="S20" i="1"/>
  <c r="H20" i="1"/>
  <c r="G20" i="1"/>
  <c r="V20" i="1"/>
  <c r="U20" i="1"/>
  <c r="F20" i="1"/>
  <c r="E20" i="1"/>
  <c r="W20" i="1"/>
  <c r="X20" i="1"/>
  <c r="U21" i="1" l="1"/>
  <c r="V21" i="1"/>
  <c r="X21" i="1"/>
  <c r="W21" i="1"/>
  <c r="H21" i="1"/>
  <c r="G21" i="1"/>
  <c r="F21" i="1"/>
  <c r="E21" i="1"/>
  <c r="S21" i="1"/>
  <c r="T21" i="1"/>
  <c r="T22" i="1" l="1"/>
  <c r="S22" i="1"/>
  <c r="H22" i="1"/>
  <c r="G22" i="1"/>
  <c r="X22" i="1"/>
  <c r="W22" i="1"/>
  <c r="F22" i="1"/>
  <c r="E22" i="1"/>
  <c r="V22" i="1"/>
  <c r="U22" i="1"/>
  <c r="W23" i="1" l="1"/>
  <c r="X23" i="1"/>
  <c r="V23" i="1"/>
  <c r="U23" i="1"/>
  <c r="H23" i="1"/>
  <c r="G23" i="1"/>
  <c r="S23" i="1"/>
  <c r="T23" i="1"/>
  <c r="E23" i="1"/>
  <c r="F23" i="1"/>
  <c r="T24" i="1" l="1"/>
  <c r="S24" i="1"/>
  <c r="H24" i="1"/>
  <c r="G24" i="1"/>
  <c r="V24" i="1"/>
  <c r="U24" i="1"/>
  <c r="F24" i="1"/>
  <c r="E24" i="1"/>
  <c r="X24" i="1"/>
  <c r="W24" i="1"/>
  <c r="V25" i="1" l="1"/>
  <c r="U25" i="1"/>
  <c r="W25" i="1"/>
  <c r="X25" i="1"/>
  <c r="H25" i="1"/>
  <c r="G25" i="1"/>
  <c r="F25" i="1"/>
  <c r="E25" i="1"/>
  <c r="T25" i="1"/>
  <c r="S25" i="1"/>
  <c r="T26" i="1" l="1"/>
  <c r="S26" i="1"/>
  <c r="H26" i="1"/>
  <c r="G26" i="1"/>
  <c r="W26" i="1"/>
  <c r="X26" i="1"/>
  <c r="F26" i="1"/>
  <c r="E26" i="1"/>
  <c r="V26" i="1"/>
  <c r="U26" i="1"/>
  <c r="F27" i="1" l="1"/>
  <c r="E27" i="1"/>
  <c r="X27" i="1"/>
  <c r="W27" i="1"/>
  <c r="U27" i="1"/>
  <c r="V27" i="1"/>
  <c r="H27" i="1"/>
  <c r="G27" i="1"/>
  <c r="S27" i="1"/>
  <c r="T27" i="1"/>
  <c r="T28" i="1" l="1"/>
  <c r="S28" i="1"/>
  <c r="H28" i="1"/>
  <c r="G28" i="1"/>
  <c r="V28" i="1"/>
  <c r="U28" i="1"/>
  <c r="X28" i="1"/>
  <c r="W28" i="1"/>
  <c r="F28" i="1"/>
  <c r="E28" i="1"/>
  <c r="V29" i="1" l="1"/>
  <c r="U29" i="1"/>
  <c r="E29" i="1"/>
  <c r="F29" i="1"/>
  <c r="H29" i="1"/>
  <c r="G29" i="1"/>
  <c r="X29" i="1"/>
  <c r="W29" i="1"/>
  <c r="T29" i="1"/>
  <c r="S29" i="1"/>
  <c r="T30" i="1" l="1"/>
  <c r="S30" i="1"/>
  <c r="G30" i="1"/>
  <c r="H30" i="1"/>
  <c r="E30" i="1"/>
  <c r="F30" i="1"/>
  <c r="X30" i="1"/>
  <c r="W30" i="1"/>
  <c r="U30" i="1"/>
  <c r="V30" i="1"/>
  <c r="V31" i="1" l="1"/>
  <c r="U31" i="1"/>
  <c r="S31" i="1"/>
  <c r="T31" i="1"/>
  <c r="F31" i="1"/>
  <c r="E31" i="1"/>
  <c r="H31" i="1"/>
  <c r="G31" i="1"/>
  <c r="X31" i="1"/>
  <c r="W31" i="1"/>
  <c r="G32" i="1" l="1"/>
  <c r="H32" i="1"/>
  <c r="E32" i="1"/>
  <c r="F32" i="1"/>
  <c r="T32" i="1"/>
  <c r="S32" i="1"/>
  <c r="X32" i="1"/>
  <c r="W32" i="1"/>
  <c r="U32" i="1"/>
  <c r="V32" i="1"/>
  <c r="F33" i="1" l="1"/>
  <c r="E33" i="1"/>
  <c r="V33" i="1"/>
  <c r="U33" i="1"/>
  <c r="H33" i="1"/>
  <c r="G33" i="1"/>
  <c r="W33" i="1"/>
  <c r="X33" i="1"/>
  <c r="T33" i="1"/>
  <c r="S33" i="1"/>
  <c r="T34" i="1" l="1"/>
  <c r="S34" i="1"/>
  <c r="V34" i="1"/>
  <c r="U34" i="1"/>
  <c r="W34" i="1"/>
  <c r="X34" i="1"/>
  <c r="H34" i="1"/>
  <c r="G34" i="1"/>
  <c r="E34" i="1"/>
  <c r="F34" i="1"/>
  <c r="V35" i="1" l="1"/>
  <c r="U35" i="1"/>
  <c r="E35" i="1"/>
  <c r="F35" i="1"/>
  <c r="T35" i="1"/>
  <c r="S35" i="1"/>
  <c r="H35" i="1"/>
  <c r="G35" i="1"/>
  <c r="X35" i="1"/>
  <c r="W35" i="1"/>
  <c r="H36" i="1" l="1"/>
  <c r="G36" i="1"/>
  <c r="T36" i="1"/>
  <c r="S36" i="1"/>
  <c r="E36" i="1"/>
  <c r="F36" i="1"/>
  <c r="X36" i="1"/>
  <c r="W36" i="1"/>
  <c r="V36" i="1"/>
  <c r="U36" i="1"/>
  <c r="X37" i="1" l="1"/>
  <c r="W38" i="1" s="1"/>
  <c r="W37" i="1"/>
  <c r="E37" i="1"/>
  <c r="F37" i="1"/>
  <c r="E38" i="1" s="1"/>
  <c r="V37" i="1"/>
  <c r="U38" i="1" s="1"/>
  <c r="U37" i="1"/>
  <c r="T37" i="1"/>
  <c r="S38" i="1" s="1"/>
  <c r="S37" i="1"/>
  <c r="H37" i="1"/>
  <c r="G38" i="1" s="1"/>
  <c r="G37" i="1"/>
</calcChain>
</file>

<file path=xl/sharedStrings.xml><?xml version="1.0" encoding="utf-8"?>
<sst xmlns="http://schemas.openxmlformats.org/spreadsheetml/2006/main" count="91" uniqueCount="40">
  <si>
    <t>COMMONWEALTH OF MASSACHUSETTS</t>
  </si>
  <si>
    <t>DEPARTMENT OF EARLY EDUCATION AND CARE</t>
  </si>
  <si>
    <r>
      <t xml:space="preserve">  EEC FINANCIAL ASSISTANCE PARENT FEE TABLE  -  </t>
    </r>
    <r>
      <rPr>
        <b/>
        <sz val="24"/>
        <color rgb="FFFF0000"/>
        <rFont val="Calibri"/>
        <family val="2"/>
        <scheme val="minor"/>
      </rPr>
      <t xml:space="preserve">EFFECTIVE OCTOBER 1, 2025                    </t>
    </r>
    <r>
      <rPr>
        <b/>
        <sz val="24"/>
        <rFont val="Calibri"/>
        <family val="2"/>
        <scheme val="minor"/>
      </rPr>
      <t xml:space="preserve">                                                                                                          </t>
    </r>
  </si>
  <si>
    <r>
      <t>Parent Co-Payment Schedule</t>
    </r>
    <r>
      <rPr>
        <b/>
        <sz val="18"/>
        <rFont val="Garamond"/>
        <family val="1"/>
      </rPr>
      <t xml:space="preserve"> is used to determine the parent’s co-payment once the family is determined to be eligible and is being enrolled in an early education and care program.</t>
    </r>
  </si>
  <si>
    <r>
      <t>The Parent Fee Table</t>
    </r>
    <r>
      <rPr>
        <b/>
        <sz val="18"/>
        <rFont val="Calibri"/>
        <family val="2"/>
      </rPr>
      <t xml:space="preserve"> is used to determine the household's parent fee once the family is determined to be eligible for subsidized child care and is being enrolled in an early education and care program.</t>
    </r>
    <r>
      <rPr>
        <b/>
        <i/>
        <sz val="18"/>
        <rFont val="Calibri"/>
        <family val="2"/>
      </rPr>
      <t xml:space="preserve">  Use these steps to determine a family's Parent Fee</t>
    </r>
  </si>
  <si>
    <r>
      <t xml:space="preserve">1. Find the column with the family's size written at the top.
2. Read down the column until you come to the correct income bracket for the family's gross monthly income.
3. Then read directly across to the right until you are under the “Monthly Parent Fee Percentage” column to get the percent of income for the family's fee level.
4. Calculate the family's actual parent fee as follows: Subtract the FPG for the family size (FPG can be found as the upper income limit of Fee Level 1) from the family's gross monthly income.  Then multiply the resulting dollar value times the percent for the family's fee level to get the monthly parent fee value.
      </t>
    </r>
    <r>
      <rPr>
        <sz val="18"/>
        <color rgb="FFFF0000"/>
        <rFont val="Calibri"/>
        <family val="2"/>
        <scheme val="minor"/>
      </rPr>
      <t xml:space="preserve">For example: A family of 2 with monthly income of $1,850 would be in Fee Level 2.  Subtract the FPG from their gross income ($1,850 minus $1,763) to get $87.  Multiply 4% times $87 for a monthly fee value of $2.28. Divide by 22 for a daily fee value of $0.16.                                                                                                                                                                                                                                                                                                                                                                    </t>
    </r>
  </si>
  <si>
    <t xml:space="preserve"> FEE LEVEL</t>
  </si>
  <si>
    <t>GROSS MONTHLY INCOME</t>
  </si>
  <si>
    <r>
      <t xml:space="preserve">MONTHLY PARENT FEE PERCENTAGE
</t>
    </r>
    <r>
      <rPr>
        <sz val="16"/>
        <rFont val="Calibri"/>
        <family val="2"/>
      </rPr>
      <t>(Apply percentage to income above poverty line to calculate the fee)</t>
    </r>
  </si>
  <si>
    <t xml:space="preserve">Family of Two </t>
  </si>
  <si>
    <t>Family of Three</t>
  </si>
  <si>
    <t xml:space="preserve">Family of Four </t>
  </si>
  <si>
    <t xml:space="preserve">Family of Five </t>
  </si>
  <si>
    <t>Family of Six</t>
  </si>
  <si>
    <t>Family of Seven</t>
  </si>
  <si>
    <t>Family of Eight</t>
  </si>
  <si>
    <t>Family of Nine</t>
  </si>
  <si>
    <t>Family of Ten</t>
  </si>
  <si>
    <t>Family of Eleven</t>
  </si>
  <si>
    <t>Family of Twelve</t>
  </si>
  <si>
    <t>Min. Income</t>
  </si>
  <si>
    <t>Max Income</t>
  </si>
  <si>
    <t>FPG</t>
  </si>
  <si>
    <t>85% SMI</t>
  </si>
  <si>
    <t>Dollar amount between each threshold ((85% SMI - FPG) / (Number of thresholds -1))</t>
  </si>
  <si>
    <t xml:space="preserve">INCOME ELIGIBILITY TABLE                                                                                                                                                                              </t>
  </si>
  <si>
    <t>Use This Form to Determine Family Eligibility:</t>
  </si>
  <si>
    <t>1. Find the column with the family's size written at the top.                                                                                                                                                                                                                                                                                                                                                                                 2. Read down the column until you come to the correct income (either annual or monthly).                                                                                                                                                                                                                                                                                                       3. Then read directly across to the left to determine "Percent of State Median Income."                                                                                                                                                                                                                                                                                                                                                        4. Please refer to relevant SMI Percentage (i.e. initial vs. reassessment - OR - special needs) to determine the family's eligibility.</t>
  </si>
  <si>
    <t>% of State Median Income (SMI)</t>
  </si>
  <si>
    <t>Family of Two</t>
  </si>
  <si>
    <t>Family of Four</t>
  </si>
  <si>
    <t>Family of Five</t>
  </si>
  <si>
    <t>Annual</t>
  </si>
  <si>
    <t>Monthly*</t>
  </si>
  <si>
    <t>Monthly</t>
  </si>
  <si>
    <t xml:space="preserve">50% SMI </t>
  </si>
  <si>
    <t xml:space="preserve">85% SMI </t>
  </si>
  <si>
    <t>100% SMI</t>
  </si>
  <si>
    <t xml:space="preserve">Annual </t>
  </si>
  <si>
    <t xml:space="preserve">100% SMI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</si>
</sst>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44" formatCode="_(&quot;$&quot;* #,##0.00_);_(&quot;$&quot;* \(#,##0.00\);_(&quot;$&quot;* &quot;-&quot;??_);_(@_)"/>
    <numFmt numFmtId="164" formatCode="&quot;$&quot;#,##0"/>
    <numFmt numFmtId="165" formatCode="0.0%"/>
    <numFmt numFmtId="166" formatCode="_(&quot;$&quot;* #,##0_);_(&quot;$&quot;* \(#,##0\);_(&quot;$&quot;* &quot;-&quot;??_);_(@_)"/>
    <numFmt numFmtId="167" formatCode="&quot;$&quot;#,##0.00"/>
  </numFmts>
  <fonts count="35" x14ac:knownFonts="1">
    <font>
      <sz val="10"/>
      <name val="Arial"/>
    </font>
    <font>
      <sz val="10"/>
      <name val="Arial"/>
      <family val="2"/>
    </font>
    <font>
      <sz val="16"/>
      <name val="Arial"/>
      <family val="2"/>
    </font>
    <font>
      <b/>
      <sz val="16"/>
      <name val="Arial"/>
      <family val="2"/>
    </font>
    <font>
      <sz val="18"/>
      <name val="Arial"/>
      <family val="2"/>
    </font>
    <font>
      <sz val="10"/>
      <name val="Arial"/>
    </font>
    <font>
      <b/>
      <sz val="24"/>
      <name val="Calibri"/>
      <family val="2"/>
    </font>
    <font>
      <b/>
      <sz val="18"/>
      <name val="Garamond"/>
      <family val="1"/>
    </font>
    <font>
      <b/>
      <sz val="10"/>
      <name val="Garamond"/>
      <family val="1"/>
    </font>
    <font>
      <b/>
      <sz val="10"/>
      <name val="Arial"/>
      <family val="2"/>
    </font>
    <font>
      <b/>
      <sz val="24"/>
      <name val="Calibri"/>
      <family val="2"/>
      <scheme val="minor"/>
    </font>
    <font>
      <b/>
      <i/>
      <sz val="18"/>
      <name val="Garamond"/>
      <family val="1"/>
    </font>
    <font>
      <b/>
      <i/>
      <sz val="18"/>
      <name val="Calibri"/>
      <family val="2"/>
    </font>
    <font>
      <b/>
      <sz val="18"/>
      <name val="Calibri"/>
      <family val="2"/>
    </font>
    <font>
      <b/>
      <sz val="16"/>
      <name val="Garamond"/>
      <family val="1"/>
    </font>
    <font>
      <sz val="11"/>
      <name val="Arial"/>
      <family val="2"/>
    </font>
    <font>
      <sz val="18"/>
      <name val="Calibri"/>
      <family val="2"/>
      <scheme val="minor"/>
    </font>
    <font>
      <sz val="18"/>
      <color rgb="FFFF0000"/>
      <name val="Calibri"/>
      <family val="2"/>
      <scheme val="minor"/>
    </font>
    <font>
      <b/>
      <sz val="16"/>
      <name val="Calibri"/>
      <family val="2"/>
    </font>
    <font>
      <sz val="16"/>
      <name val="Calibri"/>
      <family val="2"/>
    </font>
    <font>
      <sz val="18"/>
      <name val="Calibri"/>
      <family val="2"/>
    </font>
    <font>
      <sz val="18"/>
      <name val="Garamond"/>
      <family val="1"/>
    </font>
    <font>
      <b/>
      <sz val="24"/>
      <color rgb="FFFF0000"/>
      <name val="Calibri"/>
      <family val="2"/>
      <scheme val="minor"/>
    </font>
    <font>
      <sz val="12"/>
      <name val="Garamond"/>
      <family val="1"/>
    </font>
    <font>
      <sz val="16"/>
      <name val="Garamond"/>
      <family val="1"/>
    </font>
    <font>
      <b/>
      <sz val="14"/>
      <name val="Garamond"/>
      <family val="1"/>
    </font>
    <font>
      <b/>
      <sz val="20"/>
      <name val="Garamond"/>
      <family val="1"/>
    </font>
    <font>
      <sz val="16"/>
      <name val="Calibri"/>
      <family val="2"/>
      <scheme val="minor"/>
    </font>
    <font>
      <sz val="22"/>
      <name val="Arial"/>
      <family val="2"/>
    </font>
    <font>
      <sz val="22"/>
      <name val="Garamond"/>
      <family val="1"/>
    </font>
    <font>
      <b/>
      <sz val="22"/>
      <name val="Calibri"/>
      <family val="2"/>
      <scheme val="minor"/>
    </font>
    <font>
      <sz val="24"/>
      <name val="Garamond"/>
      <family val="1"/>
    </font>
    <font>
      <b/>
      <sz val="24"/>
      <name val="Garamond"/>
      <family val="1"/>
    </font>
    <font>
      <sz val="10"/>
      <name val="Garamond"/>
      <family val="1"/>
    </font>
    <font>
      <b/>
      <sz val="28"/>
      <name val="Calibri"/>
      <family val="2"/>
      <scheme val="minor"/>
    </font>
  </fonts>
  <fills count="15">
    <fill>
      <patternFill patternType="none"/>
    </fill>
    <fill>
      <patternFill patternType="gray125"/>
    </fill>
    <fill>
      <patternFill patternType="solid">
        <fgColor rgb="FF00FFFF"/>
        <bgColor indexed="64"/>
      </patternFill>
    </fill>
    <fill>
      <patternFill patternType="solid">
        <fgColor theme="0" tint="-4.9989318521683403E-2"/>
        <bgColor indexed="64"/>
      </patternFill>
    </fill>
    <fill>
      <patternFill patternType="lightGray">
        <bgColor indexed="9"/>
      </patternFill>
    </fill>
    <fill>
      <patternFill patternType="mediumGray">
        <fgColor indexed="9"/>
        <bgColor indexed="9"/>
      </patternFill>
    </fill>
    <fill>
      <patternFill patternType="solid">
        <fgColor indexed="9"/>
        <bgColor indexed="9"/>
      </patternFill>
    </fill>
    <fill>
      <patternFill patternType="lightGray">
        <fgColor indexed="9"/>
        <bgColor indexed="9"/>
      </patternFill>
    </fill>
    <fill>
      <patternFill patternType="lightGray"/>
    </fill>
    <fill>
      <patternFill patternType="lightGray">
        <fgColor indexed="9"/>
      </patternFill>
    </fill>
    <fill>
      <patternFill patternType="solid">
        <fgColor indexed="9"/>
        <bgColor indexed="64"/>
      </patternFill>
    </fill>
    <fill>
      <patternFill patternType="solid">
        <fgColor theme="0" tint="-0.14996795556505021"/>
        <bgColor indexed="64"/>
      </patternFill>
    </fill>
    <fill>
      <patternFill patternType="solid">
        <fgColor theme="0"/>
        <bgColor indexed="64"/>
      </patternFill>
    </fill>
    <fill>
      <patternFill patternType="solid">
        <fgColor indexed="42"/>
        <bgColor indexed="64"/>
      </patternFill>
    </fill>
    <fill>
      <patternFill patternType="solid">
        <fgColor indexed="42"/>
        <bgColor indexed="42"/>
      </patternFill>
    </fill>
  </fills>
  <borders count="39">
    <border>
      <left/>
      <right/>
      <top/>
      <bottom/>
      <diagonal/>
    </border>
    <border>
      <left/>
      <right/>
      <top/>
      <bottom style="double">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double">
        <color indexed="64"/>
      </right>
      <top/>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medium">
        <color indexed="64"/>
      </right>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bottom style="thick">
        <color indexed="64"/>
      </bottom>
      <diagonal/>
    </border>
    <border>
      <left/>
      <right style="double">
        <color indexed="64"/>
      </right>
      <top/>
      <bottom/>
      <diagonal/>
    </border>
    <border>
      <left style="double">
        <color indexed="64"/>
      </left>
      <right style="double">
        <color indexed="64"/>
      </right>
      <top/>
      <bottom style="double">
        <color indexed="64"/>
      </bottom>
      <diagonal/>
    </border>
    <border>
      <left/>
      <right style="double">
        <color indexed="64"/>
      </right>
      <top/>
      <bottom style="double">
        <color indexed="64"/>
      </bottom>
      <diagonal/>
    </border>
    <border>
      <left style="double">
        <color indexed="64"/>
      </left>
      <right/>
      <top/>
      <bottom style="double">
        <color indexed="64"/>
      </bottom>
      <diagonal/>
    </border>
    <border>
      <left style="double">
        <color indexed="64"/>
      </left>
      <right/>
      <top/>
      <bottom/>
      <diagonal/>
    </border>
    <border>
      <left/>
      <right style="dotted">
        <color indexed="64"/>
      </right>
      <top/>
      <bottom style="double">
        <color indexed="64"/>
      </bottom>
      <diagonal/>
    </border>
    <border>
      <left style="thin">
        <color indexed="64"/>
      </left>
      <right style="dotted">
        <color indexed="64"/>
      </right>
      <top/>
      <bottom style="double">
        <color indexed="64"/>
      </bottom>
      <diagonal/>
    </border>
    <border>
      <left style="double">
        <color indexed="64"/>
      </left>
      <right style="dotted">
        <color indexed="64"/>
      </right>
      <top/>
      <bottom style="double">
        <color indexed="64"/>
      </bottom>
      <diagonal/>
    </border>
    <border>
      <left style="thin">
        <color indexed="64"/>
      </left>
      <right style="dotted">
        <color indexed="64"/>
      </right>
      <top style="double">
        <color indexed="64"/>
      </top>
      <bottom style="double">
        <color indexed="64"/>
      </bottom>
      <diagonal/>
    </border>
    <border>
      <left/>
      <right style="dotted">
        <color indexed="64"/>
      </right>
      <top style="double">
        <color indexed="64"/>
      </top>
      <bottom style="double">
        <color indexed="64"/>
      </bottom>
      <diagonal/>
    </border>
    <border>
      <left style="double">
        <color indexed="64"/>
      </left>
      <right style="dotted">
        <color indexed="64"/>
      </right>
      <top style="double">
        <color indexed="64"/>
      </top>
      <bottom style="double">
        <color indexed="64"/>
      </bottom>
      <diagonal/>
    </border>
    <border>
      <left/>
      <right style="double">
        <color indexed="64"/>
      </right>
      <top style="double">
        <color indexed="64"/>
      </top>
      <bottom/>
      <diagonal/>
    </border>
    <border>
      <left style="double">
        <color indexed="64"/>
      </left>
      <right/>
      <top style="double">
        <color indexed="64"/>
      </top>
      <bottom/>
      <diagonal/>
    </border>
    <border>
      <left style="dotted">
        <color indexed="64"/>
      </left>
      <right style="double">
        <color indexed="64"/>
      </right>
      <top/>
      <bottom style="double">
        <color indexed="64"/>
      </bottom>
      <diagonal/>
    </border>
    <border>
      <left style="double">
        <color indexed="64"/>
      </left>
      <right style="hair">
        <color indexed="64"/>
      </right>
      <top/>
      <bottom style="double">
        <color indexed="64"/>
      </bottom>
      <diagonal/>
    </border>
    <border>
      <left style="double">
        <color indexed="64"/>
      </left>
      <right style="thin">
        <color indexed="64"/>
      </right>
      <top/>
      <bottom style="double">
        <color indexed="64"/>
      </bottom>
      <diagonal/>
    </border>
    <border>
      <left style="dotted">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right/>
      <top style="double">
        <color indexed="64"/>
      </top>
      <bottom style="double">
        <color indexed="64"/>
      </bottom>
      <diagonal/>
    </border>
    <border>
      <left style="double">
        <color indexed="64"/>
      </left>
      <right style="double">
        <color indexed="64"/>
      </right>
      <top style="double">
        <color indexed="64"/>
      </top>
      <bottom/>
      <diagonal/>
    </border>
  </borders>
  <cellStyleXfs count="5">
    <xf numFmtId="0" fontId="0" fillId="0" borderId="0"/>
    <xf numFmtId="44" fontId="1" fillId="0" borderId="0" applyFont="0" applyFill="0" applyBorder="0" applyAlignment="0" applyProtection="0"/>
    <xf numFmtId="9" fontId="5" fillId="0" borderId="0" applyFont="0" applyFill="0" applyBorder="0" applyAlignment="0" applyProtection="0"/>
    <xf numFmtId="0" fontId="1" fillId="0" borderId="0"/>
    <xf numFmtId="9" fontId="1" fillId="0" borderId="0" applyFont="0" applyFill="0" applyBorder="0" applyAlignment="0" applyProtection="0"/>
  </cellStyleXfs>
  <cellXfs count="142">
    <xf numFmtId="0" fontId="0" fillId="0" borderId="0" xfId="0"/>
    <xf numFmtId="0" fontId="1" fillId="0" borderId="0" xfId="3"/>
    <xf numFmtId="0" fontId="1" fillId="0" borderId="0" xfId="3" applyAlignment="1">
      <alignment horizontal="center"/>
    </xf>
    <xf numFmtId="0" fontId="4" fillId="0" borderId="0" xfId="3" applyFont="1"/>
    <xf numFmtId="0" fontId="7" fillId="0" borderId="0" xfId="3" quotePrefix="1" applyFont="1"/>
    <xf numFmtId="0" fontId="8" fillId="0" borderId="0" xfId="3" applyFont="1" applyAlignment="1">
      <alignment horizontal="center"/>
    </xf>
    <xf numFmtId="0" fontId="9" fillId="0" borderId="0" xfId="3" applyFont="1" applyAlignment="1">
      <alignment wrapText="1"/>
    </xf>
    <xf numFmtId="0" fontId="14" fillId="0" borderId="0" xfId="3" applyFont="1" applyAlignment="1">
      <alignment wrapText="1"/>
    </xf>
    <xf numFmtId="0" fontId="15" fillId="0" borderId="0" xfId="3" applyFont="1" applyAlignment="1">
      <alignment horizontal="left"/>
    </xf>
    <xf numFmtId="0" fontId="15" fillId="0" borderId="1" xfId="3" applyFont="1" applyBorder="1" applyAlignment="1">
      <alignment horizontal="left" vertical="center" wrapText="1"/>
    </xf>
    <xf numFmtId="0" fontId="2" fillId="0" borderId="0" xfId="3" applyFont="1"/>
    <xf numFmtId="0" fontId="14" fillId="0" borderId="6" xfId="3" applyFont="1" applyBorder="1" applyProtection="1">
      <protection locked="0"/>
    </xf>
    <xf numFmtId="0" fontId="19" fillId="2" borderId="12" xfId="3" quotePrefix="1" applyFont="1" applyFill="1" applyBorder="1" applyAlignment="1">
      <alignment horizontal="center" vertical="center" wrapText="1"/>
    </xf>
    <xf numFmtId="0" fontId="19" fillId="2" borderId="13" xfId="3" quotePrefix="1" applyFont="1" applyFill="1" applyBorder="1" applyAlignment="1">
      <alignment horizontal="center" vertical="center" wrapText="1"/>
    </xf>
    <xf numFmtId="0" fontId="16" fillId="0" borderId="15" xfId="1" applyNumberFormat="1" applyFont="1" applyFill="1" applyBorder="1" applyAlignment="1" applyProtection="1">
      <alignment horizontal="center"/>
      <protection locked="0"/>
    </xf>
    <xf numFmtId="0" fontId="20" fillId="3" borderId="16" xfId="3" applyFont="1" applyFill="1" applyBorder="1" applyAlignment="1">
      <alignment horizontal="right"/>
    </xf>
    <xf numFmtId="164" fontId="20" fillId="0" borderId="17" xfId="3" applyNumberFormat="1" applyFont="1" applyBorder="1" applyAlignment="1">
      <alignment horizontal="right" vertical="center"/>
    </xf>
    <xf numFmtId="164" fontId="20" fillId="3" borderId="16" xfId="3" applyNumberFormat="1" applyFont="1" applyFill="1" applyBorder="1" applyAlignment="1">
      <alignment horizontal="right"/>
    </xf>
    <xf numFmtId="0" fontId="21" fillId="0" borderId="6" xfId="3" applyFont="1" applyBorder="1" applyAlignment="1" applyProtection="1">
      <alignment horizontal="right" vertical="center"/>
      <protection locked="0"/>
    </xf>
    <xf numFmtId="44" fontId="16" fillId="0" borderId="15" xfId="1" applyFont="1" applyFill="1" applyBorder="1" applyAlignment="1" applyProtection="1">
      <alignment horizontal="center" vertical="center"/>
      <protection locked="0"/>
    </xf>
    <xf numFmtId="5" fontId="20" fillId="3" borderId="16" xfId="3" applyNumberFormat="1" applyFont="1" applyFill="1" applyBorder="1" applyAlignment="1">
      <alignment horizontal="right"/>
    </xf>
    <xf numFmtId="164" fontId="20" fillId="3" borderId="17" xfId="3" applyNumberFormat="1" applyFont="1" applyFill="1" applyBorder="1" applyAlignment="1">
      <alignment horizontal="right" vertical="center"/>
    </xf>
    <xf numFmtId="165" fontId="16" fillId="0" borderId="15" xfId="4" applyNumberFormat="1" applyFont="1" applyFill="1" applyBorder="1" applyAlignment="1" applyProtection="1">
      <alignment horizontal="center" vertical="center"/>
      <protection locked="0"/>
    </xf>
    <xf numFmtId="10" fontId="16" fillId="0" borderId="15" xfId="4" applyNumberFormat="1" applyFont="1" applyFill="1" applyBorder="1" applyAlignment="1" applyProtection="1">
      <alignment horizontal="center" vertical="center"/>
      <protection locked="0"/>
    </xf>
    <xf numFmtId="164" fontId="20" fillId="0" borderId="17" xfId="1" applyNumberFormat="1" applyFont="1" applyFill="1" applyBorder="1" applyAlignment="1">
      <alignment horizontal="right" vertical="center" wrapText="1"/>
    </xf>
    <xf numFmtId="164" fontId="20" fillId="0" borderId="17" xfId="1" applyNumberFormat="1" applyFont="1" applyFill="1" applyBorder="1" applyAlignment="1">
      <alignment horizontal="right" vertical="center"/>
    </xf>
    <xf numFmtId="164" fontId="20" fillId="3" borderId="17" xfId="1" applyNumberFormat="1" applyFont="1" applyFill="1" applyBorder="1" applyAlignment="1">
      <alignment horizontal="right" vertical="center"/>
    </xf>
    <xf numFmtId="5" fontId="21" fillId="0" borderId="0" xfId="3" applyNumberFormat="1" applyFont="1" applyAlignment="1">
      <alignment horizontal="right"/>
    </xf>
    <xf numFmtId="164" fontId="21" fillId="0" borderId="0" xfId="1" applyNumberFormat="1" applyFont="1" applyFill="1" applyBorder="1" applyAlignment="1">
      <alignment horizontal="right" vertical="center" wrapText="1"/>
    </xf>
    <xf numFmtId="164" fontId="21" fillId="0" borderId="0" xfId="1" applyNumberFormat="1" applyFont="1" applyFill="1" applyBorder="1" applyAlignment="1">
      <alignment horizontal="right" vertical="center"/>
    </xf>
    <xf numFmtId="164" fontId="21" fillId="0" borderId="0" xfId="3" applyNumberFormat="1" applyFont="1" applyAlignment="1">
      <alignment horizontal="right" vertical="center"/>
    </xf>
    <xf numFmtId="166" fontId="21" fillId="0" borderId="0" xfId="1" applyNumberFormat="1" applyFont="1" applyFill="1" applyBorder="1" applyAlignment="1">
      <alignment horizontal="right" vertical="center"/>
    </xf>
    <xf numFmtId="0" fontId="21" fillId="0" borderId="0" xfId="3" applyFont="1" applyAlignment="1" applyProtection="1">
      <alignment horizontal="right" vertical="center"/>
      <protection locked="0"/>
    </xf>
    <xf numFmtId="165" fontId="21" fillId="0" borderId="0" xfId="4" applyNumberFormat="1" applyFont="1" applyFill="1" applyBorder="1" applyAlignment="1" applyProtection="1">
      <alignment horizontal="center" vertical="center"/>
      <protection locked="0"/>
    </xf>
    <xf numFmtId="164" fontId="21" fillId="0" borderId="0" xfId="1" applyNumberFormat="1" applyFont="1" applyFill="1" applyBorder="1" applyAlignment="1">
      <alignment horizontal="left" vertical="center"/>
    </xf>
    <xf numFmtId="164" fontId="21" fillId="0" borderId="0" xfId="1" applyNumberFormat="1" applyFont="1" applyFill="1" applyBorder="1" applyAlignment="1">
      <alignment horizontal="left" vertical="top"/>
    </xf>
    <xf numFmtId="0" fontId="2" fillId="0" borderId="0" xfId="3" applyFont="1" applyAlignment="1">
      <alignment wrapText="1"/>
    </xf>
    <xf numFmtId="167" fontId="2" fillId="0" borderId="0" xfId="3" applyNumberFormat="1" applyFont="1" applyAlignment="1">
      <alignment horizontal="center" vertical="top"/>
    </xf>
    <xf numFmtId="9" fontId="1" fillId="0" borderId="0" xfId="2" applyFont="1"/>
    <xf numFmtId="0" fontId="1" fillId="0" borderId="0" xfId="3" applyAlignment="1">
      <alignment wrapText="1"/>
    </xf>
    <xf numFmtId="44" fontId="1" fillId="4" borderId="18" xfId="1" applyFont="1" applyFill="1" applyBorder="1" applyAlignment="1">
      <alignment horizontal="left"/>
    </xf>
    <xf numFmtId="0" fontId="1" fillId="4" borderId="0" xfId="3" applyFill="1"/>
    <xf numFmtId="44" fontId="1" fillId="4" borderId="6" xfId="1" applyFont="1" applyFill="1" applyBorder="1" applyAlignment="1">
      <alignment horizontal="left"/>
    </xf>
    <xf numFmtId="44" fontId="1" fillId="4" borderId="6" xfId="1" applyFont="1" applyFill="1" applyBorder="1" applyAlignment="1">
      <alignment horizontal="right"/>
    </xf>
    <xf numFmtId="44" fontId="1" fillId="5" borderId="6" xfId="1" applyFont="1" applyFill="1" applyBorder="1" applyAlignment="1">
      <alignment horizontal="left"/>
    </xf>
    <xf numFmtId="0" fontId="1" fillId="6" borderId="0" xfId="3" applyFill="1"/>
    <xf numFmtId="44" fontId="1" fillId="7" borderId="6" xfId="1" applyFont="1" applyFill="1" applyBorder="1" applyAlignment="1">
      <alignment horizontal="left"/>
    </xf>
    <xf numFmtId="44" fontId="1" fillId="5" borderId="6" xfId="1" applyFont="1" applyFill="1" applyBorder="1" applyAlignment="1">
      <alignment horizontal="right"/>
    </xf>
    <xf numFmtId="44" fontId="1" fillId="8" borderId="19" xfId="1" applyFont="1" applyFill="1" applyBorder="1" applyAlignment="1">
      <alignment horizontal="left"/>
    </xf>
    <xf numFmtId="44" fontId="1" fillId="8" borderId="6" xfId="1" applyFont="1" applyFill="1" applyBorder="1" applyAlignment="1">
      <alignment horizontal="left"/>
    </xf>
    <xf numFmtId="44" fontId="1" fillId="8" borderId="0" xfId="1" applyFont="1" applyFill="1" applyBorder="1" applyAlignment="1">
      <alignment horizontal="left"/>
    </xf>
    <xf numFmtId="44" fontId="1" fillId="9" borderId="19" xfId="1" applyFont="1" applyFill="1" applyBorder="1" applyAlignment="1">
      <alignment horizontal="left"/>
    </xf>
    <xf numFmtId="44" fontId="1" fillId="9" borderId="6" xfId="1" applyFont="1" applyFill="1" applyBorder="1" applyAlignment="1">
      <alignment horizontal="left"/>
    </xf>
    <xf numFmtId="44" fontId="1" fillId="9" borderId="0" xfId="1" applyFont="1" applyFill="1" applyBorder="1" applyAlignment="1">
      <alignment horizontal="left"/>
    </xf>
    <xf numFmtId="44" fontId="1" fillId="10" borderId="20" xfId="1" applyFont="1" applyFill="1" applyBorder="1" applyAlignment="1">
      <alignment horizontal="left"/>
    </xf>
    <xf numFmtId="44" fontId="1" fillId="10" borderId="21" xfId="1" applyFont="1" applyFill="1" applyBorder="1" applyAlignment="1">
      <alignment horizontal="left"/>
    </xf>
    <xf numFmtId="44" fontId="1" fillId="10" borderId="22" xfId="1" applyFont="1" applyFill="1" applyBorder="1" applyAlignment="1">
      <alignment horizontal="left"/>
    </xf>
    <xf numFmtId="44" fontId="1" fillId="8" borderId="23" xfId="1" applyFont="1" applyFill="1" applyBorder="1" applyAlignment="1">
      <alignment horizontal="left"/>
    </xf>
    <xf numFmtId="44" fontId="1" fillId="0" borderId="19" xfId="1" applyFont="1" applyBorder="1" applyAlignment="1">
      <alignment horizontal="left"/>
    </xf>
    <xf numFmtId="44" fontId="1" fillId="0" borderId="6" xfId="1" applyFont="1" applyBorder="1" applyAlignment="1">
      <alignment horizontal="left"/>
    </xf>
    <xf numFmtId="44" fontId="1" fillId="0" borderId="0" xfId="1" applyFont="1" applyBorder="1" applyAlignment="1">
      <alignment horizontal="left"/>
    </xf>
    <xf numFmtId="0" fontId="23" fillId="0" borderId="0" xfId="3" applyFont="1"/>
    <xf numFmtId="0" fontId="24" fillId="0" borderId="0" xfId="3" applyFont="1" applyAlignment="1">
      <alignment horizontal="left"/>
    </xf>
    <xf numFmtId="164" fontId="3" fillId="0" borderId="21" xfId="1" applyNumberFormat="1" applyFont="1" applyFill="1" applyBorder="1" applyAlignment="1">
      <alignment vertical="center"/>
    </xf>
    <xf numFmtId="164" fontId="3" fillId="0" borderId="24" xfId="3" applyNumberFormat="1" applyFont="1" applyBorder="1" applyAlignment="1">
      <alignment vertical="center"/>
    </xf>
    <xf numFmtId="164" fontId="3" fillId="0" borderId="25" xfId="3" applyNumberFormat="1" applyFont="1" applyBorder="1" applyAlignment="1">
      <alignment vertical="center"/>
    </xf>
    <xf numFmtId="164" fontId="3" fillId="0" borderId="25" xfId="1" applyNumberFormat="1" applyFont="1" applyFill="1" applyBorder="1" applyAlignment="1">
      <alignment vertical="center"/>
    </xf>
    <xf numFmtId="164" fontId="3" fillId="0" borderId="26" xfId="1" applyNumberFormat="1" applyFont="1" applyFill="1" applyBorder="1" applyAlignment="1">
      <alignment vertical="center"/>
    </xf>
    <xf numFmtId="0" fontId="3" fillId="11" borderId="22" xfId="3" applyFont="1" applyFill="1" applyBorder="1" applyAlignment="1">
      <alignment horizontal="center" vertical="center" wrapText="1"/>
    </xf>
    <xf numFmtId="164" fontId="3" fillId="0" borderId="17" xfId="1" applyNumberFormat="1" applyFont="1" applyFill="1" applyBorder="1" applyAlignment="1">
      <alignment vertical="center"/>
    </xf>
    <xf numFmtId="164" fontId="3" fillId="12" borderId="27" xfId="1" applyNumberFormat="1" applyFont="1" applyFill="1" applyBorder="1" applyAlignment="1">
      <alignment vertical="center"/>
    </xf>
    <xf numFmtId="164" fontId="3" fillId="0" borderId="27" xfId="1" applyNumberFormat="1" applyFont="1" applyFill="1" applyBorder="1" applyAlignment="1">
      <alignment vertical="center"/>
    </xf>
    <xf numFmtId="164" fontId="3" fillId="12" borderId="17" xfId="1" applyNumberFormat="1" applyFont="1" applyFill="1" applyBorder="1" applyAlignment="1">
      <alignment vertical="center"/>
    </xf>
    <xf numFmtId="0" fontId="3" fillId="11" borderId="16" xfId="3" applyFont="1" applyFill="1" applyBorder="1" applyAlignment="1">
      <alignment horizontal="center" vertical="center" wrapText="1"/>
    </xf>
    <xf numFmtId="0" fontId="3" fillId="13" borderId="17" xfId="3" applyFont="1" applyFill="1" applyBorder="1" applyAlignment="1">
      <alignment horizontal="center"/>
    </xf>
    <xf numFmtId="0" fontId="3" fillId="13" borderId="28" xfId="3" applyFont="1" applyFill="1" applyBorder="1" applyAlignment="1">
      <alignment horizontal="center"/>
    </xf>
    <xf numFmtId="0" fontId="3" fillId="13" borderId="29" xfId="3" applyFont="1" applyFill="1" applyBorder="1" applyAlignment="1">
      <alignment horizontal="center"/>
    </xf>
    <xf numFmtId="164" fontId="25" fillId="0" borderId="0" xfId="1" applyNumberFormat="1" applyFont="1" applyFill="1" applyBorder="1" applyAlignment="1">
      <alignment horizontal="center"/>
    </xf>
    <xf numFmtId="164" fontId="26" fillId="0" borderId="0" xfId="1" applyNumberFormat="1" applyFont="1" applyFill="1" applyBorder="1" applyAlignment="1">
      <alignment horizontal="center"/>
    </xf>
    <xf numFmtId="44" fontId="1" fillId="0" borderId="0" xfId="1" applyFont="1" applyFill="1" applyBorder="1" applyAlignment="1">
      <alignment horizontal="left"/>
    </xf>
    <xf numFmtId="0" fontId="1" fillId="0" borderId="0" xfId="3" applyAlignment="1">
      <alignment horizontal="left" indent="1"/>
    </xf>
    <xf numFmtId="0" fontId="9" fillId="0" borderId="0" xfId="3" applyFont="1" applyAlignment="1">
      <alignment horizontal="left" indent="1"/>
    </xf>
    <xf numFmtId="164" fontId="25" fillId="0" borderId="0" xfId="1" applyNumberFormat="1" applyFont="1" applyFill="1" applyBorder="1" applyAlignment="1"/>
    <xf numFmtId="164" fontId="3" fillId="0" borderId="32" xfId="1" applyNumberFormat="1" applyFont="1" applyFill="1" applyBorder="1" applyAlignment="1">
      <alignment vertical="center"/>
    </xf>
    <xf numFmtId="164" fontId="3" fillId="0" borderId="24" xfId="1" applyNumberFormat="1" applyFont="1" applyFill="1" applyBorder="1" applyAlignment="1">
      <alignment vertical="center"/>
    </xf>
    <xf numFmtId="164" fontId="3" fillId="0" borderId="33" xfId="1" applyNumberFormat="1" applyFont="1" applyFill="1" applyBorder="1" applyAlignment="1">
      <alignment vertical="center"/>
    </xf>
    <xf numFmtId="0" fontId="3" fillId="11" borderId="34" xfId="3" applyFont="1" applyFill="1" applyBorder="1" applyAlignment="1">
      <alignment horizontal="center" vertical="center" wrapText="1"/>
    </xf>
    <xf numFmtId="0" fontId="1" fillId="0" borderId="0" xfId="3" applyAlignment="1">
      <alignment horizontal="right"/>
    </xf>
    <xf numFmtId="164" fontId="3" fillId="0" borderId="35" xfId="1" applyNumberFormat="1" applyFont="1" applyFill="1" applyBorder="1" applyAlignment="1">
      <alignment vertical="center"/>
    </xf>
    <xf numFmtId="0" fontId="3" fillId="11" borderId="36" xfId="3" applyFont="1" applyFill="1" applyBorder="1" applyAlignment="1">
      <alignment horizontal="center" vertical="center" wrapText="1"/>
    </xf>
    <xf numFmtId="0" fontId="3" fillId="13" borderId="27" xfId="3" applyFont="1" applyFill="1" applyBorder="1" applyAlignment="1">
      <alignment horizontal="center"/>
    </xf>
    <xf numFmtId="0" fontId="3" fillId="13" borderId="37" xfId="3" quotePrefix="1" applyFont="1" applyFill="1" applyBorder="1" applyAlignment="1">
      <alignment horizontal="center"/>
    </xf>
    <xf numFmtId="0" fontId="24" fillId="0" borderId="0" xfId="3" applyFont="1" applyAlignment="1">
      <alignment horizontal="left" vertical="center"/>
    </xf>
    <xf numFmtId="0" fontId="28" fillId="0" borderId="0" xfId="3" applyFont="1"/>
    <xf numFmtId="0" fontId="29" fillId="0" borderId="0" xfId="3" applyFont="1"/>
    <xf numFmtId="0" fontId="31" fillId="0" borderId="0" xfId="3" applyFont="1"/>
    <xf numFmtId="0" fontId="32" fillId="0" borderId="0" xfId="3" applyFont="1" applyAlignment="1">
      <alignment horizontal="center" vertical="center" wrapText="1"/>
    </xf>
    <xf numFmtId="0" fontId="33" fillId="0" borderId="0" xfId="3" applyFont="1"/>
    <xf numFmtId="0" fontId="7" fillId="0" borderId="0" xfId="3" applyFont="1" applyAlignment="1">
      <alignment horizontal="center" wrapText="1"/>
    </xf>
    <xf numFmtId="0" fontId="16" fillId="0" borderId="0" xfId="0" applyFont="1" applyAlignment="1">
      <alignment horizontal="left" vertical="center" wrapText="1"/>
    </xf>
    <xf numFmtId="0" fontId="13" fillId="2" borderId="2" xfId="0" applyFont="1" applyFill="1" applyBorder="1" applyAlignment="1" applyProtection="1">
      <alignment horizontal="center" vertical="center" wrapText="1"/>
      <protection locked="0"/>
    </xf>
    <xf numFmtId="0" fontId="13" fillId="2" borderId="8" xfId="0" applyFont="1" applyFill="1" applyBorder="1" applyAlignment="1" applyProtection="1">
      <alignment horizontal="center" vertical="center" wrapText="1"/>
      <protection locked="0"/>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13" fillId="2" borderId="5" xfId="0" applyFont="1" applyFill="1" applyBorder="1" applyAlignment="1">
      <alignment horizontal="center" vertical="center"/>
    </xf>
    <xf numFmtId="0" fontId="18" fillId="2" borderId="7" xfId="0" applyFont="1" applyFill="1" applyBorder="1" applyAlignment="1" applyProtection="1">
      <alignment horizontal="center" vertical="center" wrapText="1"/>
      <protection locked="0"/>
    </xf>
    <xf numFmtId="0" fontId="18" fillId="2" borderId="11" xfId="0" applyFont="1" applyFill="1" applyBorder="1" applyAlignment="1" applyProtection="1">
      <alignment horizontal="center" vertical="center" wrapText="1"/>
      <protection locked="0"/>
    </xf>
    <xf numFmtId="0" fontId="18" fillId="2" borderId="14" xfId="0" applyFont="1" applyFill="1" applyBorder="1" applyAlignment="1" applyProtection="1">
      <alignment horizontal="center" vertical="center" wrapText="1"/>
      <protection locked="0"/>
    </xf>
    <xf numFmtId="0" fontId="13" fillId="2" borderId="9" xfId="3" quotePrefix="1" applyFont="1" applyFill="1" applyBorder="1" applyAlignment="1">
      <alignment horizontal="center" vertical="center" wrapText="1"/>
    </xf>
    <xf numFmtId="0" fontId="13" fillId="2" borderId="10" xfId="3" quotePrefix="1" applyFont="1" applyFill="1" applyBorder="1" applyAlignment="1">
      <alignment horizontal="center" vertical="center" wrapText="1"/>
    </xf>
    <xf numFmtId="0" fontId="12" fillId="0" borderId="0" xfId="0" applyFont="1" applyAlignment="1">
      <alignment horizontal="left" vertical="center" wrapText="1"/>
    </xf>
    <xf numFmtId="0" fontId="6" fillId="0" borderId="0" xfId="0" applyFont="1" applyAlignment="1">
      <alignment horizontal="center" vertical="center"/>
    </xf>
    <xf numFmtId="0" fontId="10" fillId="0" borderId="0" xfId="3" applyFont="1" applyAlignment="1">
      <alignment horizontal="center" wrapText="1"/>
    </xf>
    <xf numFmtId="0" fontId="7" fillId="0" borderId="0" xfId="3" applyFont="1" applyAlignment="1">
      <alignment horizontal="center" wrapText="1"/>
    </xf>
    <xf numFmtId="0" fontId="11" fillId="0" borderId="0" xfId="3" applyFont="1" applyAlignment="1">
      <alignment horizontal="left" vertical="center" wrapText="1"/>
    </xf>
    <xf numFmtId="0" fontId="3" fillId="13" borderId="31" xfId="3" quotePrefix="1" applyFont="1" applyFill="1" applyBorder="1" applyAlignment="1">
      <alignment horizontal="center" vertical="center"/>
    </xf>
    <xf numFmtId="0" fontId="3" fillId="13" borderId="30" xfId="3" quotePrefix="1" applyFont="1" applyFill="1" applyBorder="1" applyAlignment="1">
      <alignment horizontal="center" vertical="center"/>
    </xf>
    <xf numFmtId="0" fontId="3" fillId="13" borderId="22" xfId="3" quotePrefix="1" applyFont="1" applyFill="1" applyBorder="1" applyAlignment="1">
      <alignment horizontal="center" vertical="center"/>
    </xf>
    <xf numFmtId="0" fontId="3" fillId="13" borderId="21" xfId="3" quotePrefix="1" applyFont="1" applyFill="1" applyBorder="1" applyAlignment="1">
      <alignment horizontal="center" vertical="center"/>
    </xf>
    <xf numFmtId="0" fontId="24" fillId="0" borderId="1" xfId="3" applyFont="1" applyBorder="1" applyAlignment="1">
      <alignment horizontal="center" vertical="center" wrapText="1"/>
    </xf>
    <xf numFmtId="0" fontId="10" fillId="0" borderId="0" xfId="3" applyFont="1" applyAlignment="1">
      <alignment horizontal="center" vertical="center" wrapText="1"/>
    </xf>
    <xf numFmtId="0" fontId="34" fillId="0" borderId="0" xfId="3" applyFont="1" applyAlignment="1">
      <alignment horizontal="center" vertical="center" wrapText="1"/>
    </xf>
    <xf numFmtId="0" fontId="30" fillId="0" borderId="0" xfId="3" applyFont="1" applyAlignment="1">
      <alignment horizontal="left" vertical="center"/>
    </xf>
    <xf numFmtId="0" fontId="27" fillId="0" borderId="0" xfId="3" applyFont="1" applyAlignment="1">
      <alignment horizontal="left" vertical="center" wrapText="1"/>
    </xf>
    <xf numFmtId="164" fontId="3" fillId="13" borderId="31" xfId="1" applyNumberFormat="1" applyFont="1" applyFill="1" applyBorder="1" applyAlignment="1">
      <alignment horizontal="center" vertical="center" wrapText="1"/>
    </xf>
    <xf numFmtId="164" fontId="3" fillId="13" borderId="30" xfId="1" applyNumberFormat="1" applyFont="1" applyFill="1" applyBorder="1" applyAlignment="1">
      <alignment horizontal="center" vertical="center" wrapText="1"/>
    </xf>
    <xf numFmtId="164" fontId="3" fillId="13" borderId="22" xfId="1" applyNumberFormat="1" applyFont="1" applyFill="1" applyBorder="1" applyAlignment="1">
      <alignment horizontal="center" vertical="center" wrapText="1"/>
    </xf>
    <xf numFmtId="164" fontId="3" fillId="13" borderId="21" xfId="1" applyNumberFormat="1" applyFont="1" applyFill="1" applyBorder="1" applyAlignment="1">
      <alignment horizontal="center" vertical="center" wrapText="1"/>
    </xf>
    <xf numFmtId="0" fontId="3" fillId="14" borderId="38" xfId="3" applyFont="1" applyFill="1" applyBorder="1" applyAlignment="1">
      <alignment horizontal="center" vertical="center" wrapText="1"/>
    </xf>
    <xf numFmtId="0" fontId="2" fillId="14" borderId="6" xfId="3" applyFont="1" applyFill="1" applyBorder="1" applyAlignment="1">
      <alignment horizontal="center" vertical="center"/>
    </xf>
    <xf numFmtId="0" fontId="2" fillId="14" borderId="20" xfId="3" applyFont="1" applyFill="1" applyBorder="1" applyAlignment="1">
      <alignment horizontal="center" vertical="center"/>
    </xf>
    <xf numFmtId="0" fontId="3" fillId="13" borderId="31" xfId="3" applyFont="1" applyFill="1" applyBorder="1" applyAlignment="1">
      <alignment horizontal="center" vertical="center"/>
    </xf>
    <xf numFmtId="0" fontId="3" fillId="13" borderId="30" xfId="3" applyFont="1" applyFill="1" applyBorder="1" applyAlignment="1">
      <alignment horizontal="center" vertical="center"/>
    </xf>
    <xf numFmtId="0" fontId="3" fillId="13" borderId="22" xfId="3" applyFont="1" applyFill="1" applyBorder="1" applyAlignment="1">
      <alignment horizontal="center" vertical="center"/>
    </xf>
    <xf numFmtId="0" fontId="3" fillId="13" borderId="21" xfId="3" applyFont="1" applyFill="1" applyBorder="1" applyAlignment="1">
      <alignment horizontal="center" vertical="center"/>
    </xf>
    <xf numFmtId="0" fontId="3" fillId="14" borderId="31" xfId="3" applyFont="1" applyFill="1" applyBorder="1" applyAlignment="1">
      <alignment horizontal="center" vertical="center" wrapText="1"/>
    </xf>
    <xf numFmtId="0" fontId="2" fillId="14" borderId="23" xfId="3" applyFont="1" applyFill="1" applyBorder="1" applyAlignment="1">
      <alignment horizontal="center" vertical="center"/>
    </xf>
    <xf numFmtId="0" fontId="2" fillId="14" borderId="22" xfId="3" applyFont="1" applyFill="1" applyBorder="1" applyAlignment="1">
      <alignment horizontal="center" vertical="center"/>
    </xf>
    <xf numFmtId="164" fontId="3" fillId="13" borderId="31" xfId="1" applyNumberFormat="1" applyFont="1" applyFill="1" applyBorder="1" applyAlignment="1">
      <alignment horizontal="center" vertical="center"/>
    </xf>
    <xf numFmtId="164" fontId="3" fillId="13" borderId="30" xfId="1" applyNumberFormat="1" applyFont="1" applyFill="1" applyBorder="1" applyAlignment="1">
      <alignment horizontal="center" vertical="center"/>
    </xf>
    <xf numFmtId="164" fontId="3" fillId="13" borderId="22" xfId="1" applyNumberFormat="1" applyFont="1" applyFill="1" applyBorder="1" applyAlignment="1">
      <alignment horizontal="center" vertical="center"/>
    </xf>
    <xf numFmtId="164" fontId="3" fillId="13" borderId="21" xfId="1" applyNumberFormat="1" applyFont="1" applyFill="1" applyBorder="1" applyAlignment="1">
      <alignment horizontal="center" vertical="center"/>
    </xf>
  </cellXfs>
  <cellStyles count="5">
    <cellStyle name="Currency" xfId="1" builtinId="4"/>
    <cellStyle name="Normal" xfId="0" builtinId="0"/>
    <cellStyle name="Normal 2" xfId="3" xr:uid="{2BE0C6A7-2DEC-406C-9027-CD0BC9C5FA3A}"/>
    <cellStyle name="Percent" xfId="2" builtinId="5"/>
    <cellStyle name="Percent 2" xfId="4" xr:uid="{8D008DFF-7E7B-46CB-800D-A61FA1EAB5A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24</xdr:col>
      <xdr:colOff>25400</xdr:colOff>
      <xdr:row>10</xdr:row>
      <xdr:rowOff>88900</xdr:rowOff>
    </xdr:from>
    <xdr:to>
      <xdr:col>24</xdr:col>
      <xdr:colOff>304800</xdr:colOff>
      <xdr:row>10</xdr:row>
      <xdr:rowOff>90488</xdr:rowOff>
    </xdr:to>
    <xdr:cxnSp macro="">
      <xdr:nvCxnSpPr>
        <xdr:cNvPr id="2" name="Straight Arrow Connector 1">
          <a:extLst>
            <a:ext uri="{FF2B5EF4-FFF2-40B4-BE49-F238E27FC236}">
              <a16:creationId xmlns:a16="http://schemas.microsoft.com/office/drawing/2014/main" id="{588AE42E-6C04-422D-BF20-6B2A1FE0F23B}"/>
            </a:ext>
          </a:extLst>
        </xdr:cNvPr>
        <xdr:cNvCxnSpPr/>
      </xdr:nvCxnSpPr>
      <xdr:spPr>
        <a:xfrm>
          <a:off x="38613080" y="7350760"/>
          <a:ext cx="279400" cy="1588"/>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25400</xdr:colOff>
      <xdr:row>11</xdr:row>
      <xdr:rowOff>88900</xdr:rowOff>
    </xdr:from>
    <xdr:to>
      <xdr:col>24</xdr:col>
      <xdr:colOff>304800</xdr:colOff>
      <xdr:row>11</xdr:row>
      <xdr:rowOff>90488</xdr:rowOff>
    </xdr:to>
    <xdr:cxnSp macro="">
      <xdr:nvCxnSpPr>
        <xdr:cNvPr id="3" name="Straight Arrow Connector 2">
          <a:extLst>
            <a:ext uri="{FF2B5EF4-FFF2-40B4-BE49-F238E27FC236}">
              <a16:creationId xmlns:a16="http://schemas.microsoft.com/office/drawing/2014/main" id="{DEEF7095-AE90-4293-A18E-C4342882EB43}"/>
            </a:ext>
          </a:extLst>
        </xdr:cNvPr>
        <xdr:cNvCxnSpPr/>
      </xdr:nvCxnSpPr>
      <xdr:spPr>
        <a:xfrm>
          <a:off x="38613080" y="7663180"/>
          <a:ext cx="279400" cy="1588"/>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25400</xdr:colOff>
      <xdr:row>12</xdr:row>
      <xdr:rowOff>88900</xdr:rowOff>
    </xdr:from>
    <xdr:to>
      <xdr:col>24</xdr:col>
      <xdr:colOff>304800</xdr:colOff>
      <xdr:row>12</xdr:row>
      <xdr:rowOff>90488</xdr:rowOff>
    </xdr:to>
    <xdr:cxnSp macro="">
      <xdr:nvCxnSpPr>
        <xdr:cNvPr id="4" name="Straight Arrow Connector 3">
          <a:extLst>
            <a:ext uri="{FF2B5EF4-FFF2-40B4-BE49-F238E27FC236}">
              <a16:creationId xmlns:a16="http://schemas.microsoft.com/office/drawing/2014/main" id="{B6DB8446-FB4D-460E-933D-F1C2BC283B4F}"/>
            </a:ext>
          </a:extLst>
        </xdr:cNvPr>
        <xdr:cNvCxnSpPr/>
      </xdr:nvCxnSpPr>
      <xdr:spPr>
        <a:xfrm>
          <a:off x="38613080" y="7975600"/>
          <a:ext cx="279400" cy="1588"/>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25400</xdr:colOff>
      <xdr:row>13</xdr:row>
      <xdr:rowOff>88900</xdr:rowOff>
    </xdr:from>
    <xdr:to>
      <xdr:col>24</xdr:col>
      <xdr:colOff>304800</xdr:colOff>
      <xdr:row>13</xdr:row>
      <xdr:rowOff>90488</xdr:rowOff>
    </xdr:to>
    <xdr:cxnSp macro="">
      <xdr:nvCxnSpPr>
        <xdr:cNvPr id="5" name="Straight Arrow Connector 4">
          <a:extLst>
            <a:ext uri="{FF2B5EF4-FFF2-40B4-BE49-F238E27FC236}">
              <a16:creationId xmlns:a16="http://schemas.microsoft.com/office/drawing/2014/main" id="{20D63A8D-F2F7-42C0-9B35-E4E75FC139CF}"/>
            </a:ext>
          </a:extLst>
        </xdr:cNvPr>
        <xdr:cNvCxnSpPr/>
      </xdr:nvCxnSpPr>
      <xdr:spPr>
        <a:xfrm>
          <a:off x="38613080" y="8288020"/>
          <a:ext cx="279400" cy="1588"/>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25400</xdr:colOff>
      <xdr:row>14</xdr:row>
      <xdr:rowOff>88900</xdr:rowOff>
    </xdr:from>
    <xdr:to>
      <xdr:col>24</xdr:col>
      <xdr:colOff>304800</xdr:colOff>
      <xdr:row>14</xdr:row>
      <xdr:rowOff>90488</xdr:rowOff>
    </xdr:to>
    <xdr:cxnSp macro="">
      <xdr:nvCxnSpPr>
        <xdr:cNvPr id="6" name="Straight Arrow Connector 5">
          <a:extLst>
            <a:ext uri="{FF2B5EF4-FFF2-40B4-BE49-F238E27FC236}">
              <a16:creationId xmlns:a16="http://schemas.microsoft.com/office/drawing/2014/main" id="{82484249-F34C-4FCA-92AA-A55D64AF23F5}"/>
            </a:ext>
          </a:extLst>
        </xdr:cNvPr>
        <xdr:cNvCxnSpPr/>
      </xdr:nvCxnSpPr>
      <xdr:spPr>
        <a:xfrm>
          <a:off x="38613080" y="8600440"/>
          <a:ext cx="279400" cy="1588"/>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25400</xdr:colOff>
      <xdr:row>15</xdr:row>
      <xdr:rowOff>88900</xdr:rowOff>
    </xdr:from>
    <xdr:to>
      <xdr:col>24</xdr:col>
      <xdr:colOff>304800</xdr:colOff>
      <xdr:row>15</xdr:row>
      <xdr:rowOff>90488</xdr:rowOff>
    </xdr:to>
    <xdr:cxnSp macro="">
      <xdr:nvCxnSpPr>
        <xdr:cNvPr id="7" name="Straight Arrow Connector 6">
          <a:extLst>
            <a:ext uri="{FF2B5EF4-FFF2-40B4-BE49-F238E27FC236}">
              <a16:creationId xmlns:a16="http://schemas.microsoft.com/office/drawing/2014/main" id="{B628EBEE-ED31-4B4F-8916-5A35D04E88DF}"/>
            </a:ext>
          </a:extLst>
        </xdr:cNvPr>
        <xdr:cNvCxnSpPr/>
      </xdr:nvCxnSpPr>
      <xdr:spPr>
        <a:xfrm>
          <a:off x="38613080" y="8912860"/>
          <a:ext cx="279400" cy="1588"/>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25400</xdr:colOff>
      <xdr:row>16</xdr:row>
      <xdr:rowOff>88900</xdr:rowOff>
    </xdr:from>
    <xdr:to>
      <xdr:col>24</xdr:col>
      <xdr:colOff>304800</xdr:colOff>
      <xdr:row>16</xdr:row>
      <xdr:rowOff>90488</xdr:rowOff>
    </xdr:to>
    <xdr:cxnSp macro="">
      <xdr:nvCxnSpPr>
        <xdr:cNvPr id="8" name="Straight Arrow Connector 7">
          <a:extLst>
            <a:ext uri="{FF2B5EF4-FFF2-40B4-BE49-F238E27FC236}">
              <a16:creationId xmlns:a16="http://schemas.microsoft.com/office/drawing/2014/main" id="{BB3169B5-B743-4A41-B094-5D0298406DDA}"/>
            </a:ext>
          </a:extLst>
        </xdr:cNvPr>
        <xdr:cNvCxnSpPr/>
      </xdr:nvCxnSpPr>
      <xdr:spPr>
        <a:xfrm>
          <a:off x="38613080" y="9225280"/>
          <a:ext cx="279400" cy="1588"/>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25400</xdr:colOff>
      <xdr:row>17</xdr:row>
      <xdr:rowOff>88900</xdr:rowOff>
    </xdr:from>
    <xdr:to>
      <xdr:col>24</xdr:col>
      <xdr:colOff>304800</xdr:colOff>
      <xdr:row>17</xdr:row>
      <xdr:rowOff>90488</xdr:rowOff>
    </xdr:to>
    <xdr:cxnSp macro="">
      <xdr:nvCxnSpPr>
        <xdr:cNvPr id="9" name="Straight Arrow Connector 8">
          <a:extLst>
            <a:ext uri="{FF2B5EF4-FFF2-40B4-BE49-F238E27FC236}">
              <a16:creationId xmlns:a16="http://schemas.microsoft.com/office/drawing/2014/main" id="{29662D90-008E-4395-B64D-603E6DC9A27B}"/>
            </a:ext>
          </a:extLst>
        </xdr:cNvPr>
        <xdr:cNvCxnSpPr/>
      </xdr:nvCxnSpPr>
      <xdr:spPr>
        <a:xfrm>
          <a:off x="38613080" y="9537700"/>
          <a:ext cx="279400" cy="1588"/>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25400</xdr:colOff>
      <xdr:row>18</xdr:row>
      <xdr:rowOff>88900</xdr:rowOff>
    </xdr:from>
    <xdr:to>
      <xdr:col>24</xdr:col>
      <xdr:colOff>304800</xdr:colOff>
      <xdr:row>18</xdr:row>
      <xdr:rowOff>90488</xdr:rowOff>
    </xdr:to>
    <xdr:cxnSp macro="">
      <xdr:nvCxnSpPr>
        <xdr:cNvPr id="10" name="Straight Arrow Connector 9">
          <a:extLst>
            <a:ext uri="{FF2B5EF4-FFF2-40B4-BE49-F238E27FC236}">
              <a16:creationId xmlns:a16="http://schemas.microsoft.com/office/drawing/2014/main" id="{092C9BE1-AA9B-4A40-A7D8-B01CE1D98606}"/>
            </a:ext>
          </a:extLst>
        </xdr:cNvPr>
        <xdr:cNvCxnSpPr/>
      </xdr:nvCxnSpPr>
      <xdr:spPr>
        <a:xfrm>
          <a:off x="38613080" y="9850120"/>
          <a:ext cx="279400" cy="1588"/>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25400</xdr:colOff>
      <xdr:row>19</xdr:row>
      <xdr:rowOff>88900</xdr:rowOff>
    </xdr:from>
    <xdr:to>
      <xdr:col>24</xdr:col>
      <xdr:colOff>304800</xdr:colOff>
      <xdr:row>19</xdr:row>
      <xdr:rowOff>90488</xdr:rowOff>
    </xdr:to>
    <xdr:cxnSp macro="">
      <xdr:nvCxnSpPr>
        <xdr:cNvPr id="11" name="Straight Arrow Connector 10">
          <a:extLst>
            <a:ext uri="{FF2B5EF4-FFF2-40B4-BE49-F238E27FC236}">
              <a16:creationId xmlns:a16="http://schemas.microsoft.com/office/drawing/2014/main" id="{D9BEAAB2-8363-45FE-8615-3D59BF10514F}"/>
            </a:ext>
          </a:extLst>
        </xdr:cNvPr>
        <xdr:cNvCxnSpPr/>
      </xdr:nvCxnSpPr>
      <xdr:spPr>
        <a:xfrm>
          <a:off x="38613080" y="10162540"/>
          <a:ext cx="279400" cy="1588"/>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25400</xdr:colOff>
      <xdr:row>20</xdr:row>
      <xdr:rowOff>88900</xdr:rowOff>
    </xdr:from>
    <xdr:to>
      <xdr:col>24</xdr:col>
      <xdr:colOff>304800</xdr:colOff>
      <xdr:row>20</xdr:row>
      <xdr:rowOff>90488</xdr:rowOff>
    </xdr:to>
    <xdr:cxnSp macro="">
      <xdr:nvCxnSpPr>
        <xdr:cNvPr id="12" name="Straight Arrow Connector 11">
          <a:extLst>
            <a:ext uri="{FF2B5EF4-FFF2-40B4-BE49-F238E27FC236}">
              <a16:creationId xmlns:a16="http://schemas.microsoft.com/office/drawing/2014/main" id="{C91D5136-E949-4111-9DD2-05032305588A}"/>
            </a:ext>
          </a:extLst>
        </xdr:cNvPr>
        <xdr:cNvCxnSpPr/>
      </xdr:nvCxnSpPr>
      <xdr:spPr>
        <a:xfrm>
          <a:off x="38613080" y="10474960"/>
          <a:ext cx="279400" cy="1588"/>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25400</xdr:colOff>
      <xdr:row>21</xdr:row>
      <xdr:rowOff>88900</xdr:rowOff>
    </xdr:from>
    <xdr:to>
      <xdr:col>24</xdr:col>
      <xdr:colOff>304800</xdr:colOff>
      <xdr:row>21</xdr:row>
      <xdr:rowOff>90488</xdr:rowOff>
    </xdr:to>
    <xdr:cxnSp macro="">
      <xdr:nvCxnSpPr>
        <xdr:cNvPr id="13" name="Straight Arrow Connector 12">
          <a:extLst>
            <a:ext uri="{FF2B5EF4-FFF2-40B4-BE49-F238E27FC236}">
              <a16:creationId xmlns:a16="http://schemas.microsoft.com/office/drawing/2014/main" id="{471CB229-1132-47C6-8A34-5CD55EB44FE4}"/>
            </a:ext>
          </a:extLst>
        </xdr:cNvPr>
        <xdr:cNvCxnSpPr/>
      </xdr:nvCxnSpPr>
      <xdr:spPr>
        <a:xfrm>
          <a:off x="38613080" y="10787380"/>
          <a:ext cx="279400" cy="1588"/>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25400</xdr:colOff>
      <xdr:row>22</xdr:row>
      <xdr:rowOff>88900</xdr:rowOff>
    </xdr:from>
    <xdr:to>
      <xdr:col>24</xdr:col>
      <xdr:colOff>304800</xdr:colOff>
      <xdr:row>22</xdr:row>
      <xdr:rowOff>90488</xdr:rowOff>
    </xdr:to>
    <xdr:cxnSp macro="">
      <xdr:nvCxnSpPr>
        <xdr:cNvPr id="14" name="Straight Arrow Connector 13">
          <a:extLst>
            <a:ext uri="{FF2B5EF4-FFF2-40B4-BE49-F238E27FC236}">
              <a16:creationId xmlns:a16="http://schemas.microsoft.com/office/drawing/2014/main" id="{B0DE4AF9-12FA-46A9-B84D-1505B6C60D94}"/>
            </a:ext>
          </a:extLst>
        </xdr:cNvPr>
        <xdr:cNvCxnSpPr/>
      </xdr:nvCxnSpPr>
      <xdr:spPr>
        <a:xfrm>
          <a:off x="38613080" y="11099800"/>
          <a:ext cx="279400" cy="1588"/>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25400</xdr:colOff>
      <xdr:row>23</xdr:row>
      <xdr:rowOff>88900</xdr:rowOff>
    </xdr:from>
    <xdr:to>
      <xdr:col>24</xdr:col>
      <xdr:colOff>304800</xdr:colOff>
      <xdr:row>23</xdr:row>
      <xdr:rowOff>90488</xdr:rowOff>
    </xdr:to>
    <xdr:cxnSp macro="">
      <xdr:nvCxnSpPr>
        <xdr:cNvPr id="15" name="Straight Arrow Connector 14">
          <a:extLst>
            <a:ext uri="{FF2B5EF4-FFF2-40B4-BE49-F238E27FC236}">
              <a16:creationId xmlns:a16="http://schemas.microsoft.com/office/drawing/2014/main" id="{507F916D-717F-43F4-BC93-CFE650740D76}"/>
            </a:ext>
          </a:extLst>
        </xdr:cNvPr>
        <xdr:cNvCxnSpPr/>
      </xdr:nvCxnSpPr>
      <xdr:spPr>
        <a:xfrm>
          <a:off x="38613080" y="11412220"/>
          <a:ext cx="279400" cy="1588"/>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25400</xdr:colOff>
      <xdr:row>24</xdr:row>
      <xdr:rowOff>88900</xdr:rowOff>
    </xdr:from>
    <xdr:to>
      <xdr:col>24</xdr:col>
      <xdr:colOff>304800</xdr:colOff>
      <xdr:row>24</xdr:row>
      <xdr:rowOff>90488</xdr:rowOff>
    </xdr:to>
    <xdr:cxnSp macro="">
      <xdr:nvCxnSpPr>
        <xdr:cNvPr id="16" name="Straight Arrow Connector 15">
          <a:extLst>
            <a:ext uri="{FF2B5EF4-FFF2-40B4-BE49-F238E27FC236}">
              <a16:creationId xmlns:a16="http://schemas.microsoft.com/office/drawing/2014/main" id="{05624A40-9CF8-4783-A70B-327C7381470B}"/>
            </a:ext>
          </a:extLst>
        </xdr:cNvPr>
        <xdr:cNvCxnSpPr/>
      </xdr:nvCxnSpPr>
      <xdr:spPr>
        <a:xfrm>
          <a:off x="38613080" y="11724640"/>
          <a:ext cx="279400" cy="1588"/>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25400</xdr:colOff>
      <xdr:row>25</xdr:row>
      <xdr:rowOff>88900</xdr:rowOff>
    </xdr:from>
    <xdr:to>
      <xdr:col>24</xdr:col>
      <xdr:colOff>304800</xdr:colOff>
      <xdr:row>25</xdr:row>
      <xdr:rowOff>90488</xdr:rowOff>
    </xdr:to>
    <xdr:cxnSp macro="">
      <xdr:nvCxnSpPr>
        <xdr:cNvPr id="17" name="Straight Arrow Connector 16">
          <a:extLst>
            <a:ext uri="{FF2B5EF4-FFF2-40B4-BE49-F238E27FC236}">
              <a16:creationId xmlns:a16="http://schemas.microsoft.com/office/drawing/2014/main" id="{EEC24804-CF2D-4872-B69B-C08A254DEC14}"/>
            </a:ext>
          </a:extLst>
        </xdr:cNvPr>
        <xdr:cNvCxnSpPr/>
      </xdr:nvCxnSpPr>
      <xdr:spPr>
        <a:xfrm>
          <a:off x="38613080" y="12037060"/>
          <a:ext cx="279400" cy="1588"/>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25400</xdr:colOff>
      <xdr:row>26</xdr:row>
      <xdr:rowOff>88900</xdr:rowOff>
    </xdr:from>
    <xdr:to>
      <xdr:col>24</xdr:col>
      <xdr:colOff>304800</xdr:colOff>
      <xdr:row>26</xdr:row>
      <xdr:rowOff>90488</xdr:rowOff>
    </xdr:to>
    <xdr:cxnSp macro="">
      <xdr:nvCxnSpPr>
        <xdr:cNvPr id="18" name="Straight Arrow Connector 17">
          <a:extLst>
            <a:ext uri="{FF2B5EF4-FFF2-40B4-BE49-F238E27FC236}">
              <a16:creationId xmlns:a16="http://schemas.microsoft.com/office/drawing/2014/main" id="{DE547271-148B-4675-BE4B-5E5DA8829A13}"/>
            </a:ext>
          </a:extLst>
        </xdr:cNvPr>
        <xdr:cNvCxnSpPr/>
      </xdr:nvCxnSpPr>
      <xdr:spPr>
        <a:xfrm>
          <a:off x="38613080" y="12349480"/>
          <a:ext cx="279400" cy="1588"/>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25400</xdr:colOff>
      <xdr:row>27</xdr:row>
      <xdr:rowOff>88900</xdr:rowOff>
    </xdr:from>
    <xdr:to>
      <xdr:col>24</xdr:col>
      <xdr:colOff>304800</xdr:colOff>
      <xdr:row>27</xdr:row>
      <xdr:rowOff>90488</xdr:rowOff>
    </xdr:to>
    <xdr:cxnSp macro="">
      <xdr:nvCxnSpPr>
        <xdr:cNvPr id="19" name="Straight Arrow Connector 18">
          <a:extLst>
            <a:ext uri="{FF2B5EF4-FFF2-40B4-BE49-F238E27FC236}">
              <a16:creationId xmlns:a16="http://schemas.microsoft.com/office/drawing/2014/main" id="{0BFBDE66-71F2-4481-82AB-3763CBAABE9C}"/>
            </a:ext>
          </a:extLst>
        </xdr:cNvPr>
        <xdr:cNvCxnSpPr/>
      </xdr:nvCxnSpPr>
      <xdr:spPr>
        <a:xfrm>
          <a:off x="38613080" y="12661900"/>
          <a:ext cx="279400" cy="1588"/>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25400</xdr:colOff>
      <xdr:row>28</xdr:row>
      <xdr:rowOff>88900</xdr:rowOff>
    </xdr:from>
    <xdr:to>
      <xdr:col>24</xdr:col>
      <xdr:colOff>304800</xdr:colOff>
      <xdr:row>28</xdr:row>
      <xdr:rowOff>90488</xdr:rowOff>
    </xdr:to>
    <xdr:cxnSp macro="">
      <xdr:nvCxnSpPr>
        <xdr:cNvPr id="20" name="Straight Arrow Connector 19">
          <a:extLst>
            <a:ext uri="{FF2B5EF4-FFF2-40B4-BE49-F238E27FC236}">
              <a16:creationId xmlns:a16="http://schemas.microsoft.com/office/drawing/2014/main" id="{B8478746-EB89-4F32-9EF7-D0660622359C}"/>
            </a:ext>
          </a:extLst>
        </xdr:cNvPr>
        <xdr:cNvCxnSpPr/>
      </xdr:nvCxnSpPr>
      <xdr:spPr>
        <a:xfrm>
          <a:off x="38613080" y="12974320"/>
          <a:ext cx="279400" cy="1588"/>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25400</xdr:colOff>
      <xdr:row>29</xdr:row>
      <xdr:rowOff>88900</xdr:rowOff>
    </xdr:from>
    <xdr:to>
      <xdr:col>24</xdr:col>
      <xdr:colOff>304800</xdr:colOff>
      <xdr:row>29</xdr:row>
      <xdr:rowOff>90488</xdr:rowOff>
    </xdr:to>
    <xdr:cxnSp macro="">
      <xdr:nvCxnSpPr>
        <xdr:cNvPr id="21" name="Straight Arrow Connector 20">
          <a:extLst>
            <a:ext uri="{FF2B5EF4-FFF2-40B4-BE49-F238E27FC236}">
              <a16:creationId xmlns:a16="http://schemas.microsoft.com/office/drawing/2014/main" id="{F8B4BB74-16FA-4950-97B2-B0AD6C5775F8}"/>
            </a:ext>
          </a:extLst>
        </xdr:cNvPr>
        <xdr:cNvCxnSpPr/>
      </xdr:nvCxnSpPr>
      <xdr:spPr>
        <a:xfrm>
          <a:off x="38613080" y="13286740"/>
          <a:ext cx="279400" cy="1588"/>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25400</xdr:colOff>
      <xdr:row>30</xdr:row>
      <xdr:rowOff>88900</xdr:rowOff>
    </xdr:from>
    <xdr:to>
      <xdr:col>24</xdr:col>
      <xdr:colOff>304800</xdr:colOff>
      <xdr:row>30</xdr:row>
      <xdr:rowOff>90488</xdr:rowOff>
    </xdr:to>
    <xdr:cxnSp macro="">
      <xdr:nvCxnSpPr>
        <xdr:cNvPr id="22" name="Straight Arrow Connector 21">
          <a:extLst>
            <a:ext uri="{FF2B5EF4-FFF2-40B4-BE49-F238E27FC236}">
              <a16:creationId xmlns:a16="http://schemas.microsoft.com/office/drawing/2014/main" id="{ED161041-7B43-4105-A099-B47080E1D8F6}"/>
            </a:ext>
          </a:extLst>
        </xdr:cNvPr>
        <xdr:cNvCxnSpPr/>
      </xdr:nvCxnSpPr>
      <xdr:spPr>
        <a:xfrm>
          <a:off x="38613080" y="13599160"/>
          <a:ext cx="279400" cy="1588"/>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25400</xdr:colOff>
      <xdr:row>31</xdr:row>
      <xdr:rowOff>88900</xdr:rowOff>
    </xdr:from>
    <xdr:to>
      <xdr:col>24</xdr:col>
      <xdr:colOff>304800</xdr:colOff>
      <xdr:row>31</xdr:row>
      <xdr:rowOff>90488</xdr:rowOff>
    </xdr:to>
    <xdr:cxnSp macro="">
      <xdr:nvCxnSpPr>
        <xdr:cNvPr id="23" name="Straight Arrow Connector 22">
          <a:extLst>
            <a:ext uri="{FF2B5EF4-FFF2-40B4-BE49-F238E27FC236}">
              <a16:creationId xmlns:a16="http://schemas.microsoft.com/office/drawing/2014/main" id="{29149CAE-9CD6-4B29-AC3C-1B5822FF934F}"/>
            </a:ext>
          </a:extLst>
        </xdr:cNvPr>
        <xdr:cNvCxnSpPr/>
      </xdr:nvCxnSpPr>
      <xdr:spPr>
        <a:xfrm>
          <a:off x="38613080" y="13911580"/>
          <a:ext cx="279400" cy="1588"/>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25400</xdr:colOff>
      <xdr:row>32</xdr:row>
      <xdr:rowOff>88900</xdr:rowOff>
    </xdr:from>
    <xdr:to>
      <xdr:col>24</xdr:col>
      <xdr:colOff>304800</xdr:colOff>
      <xdr:row>32</xdr:row>
      <xdr:rowOff>90488</xdr:rowOff>
    </xdr:to>
    <xdr:cxnSp macro="">
      <xdr:nvCxnSpPr>
        <xdr:cNvPr id="24" name="Straight Arrow Connector 23">
          <a:extLst>
            <a:ext uri="{FF2B5EF4-FFF2-40B4-BE49-F238E27FC236}">
              <a16:creationId xmlns:a16="http://schemas.microsoft.com/office/drawing/2014/main" id="{E9D936AC-B42E-494A-989A-00CFA11E0EBE}"/>
            </a:ext>
          </a:extLst>
        </xdr:cNvPr>
        <xdr:cNvCxnSpPr/>
      </xdr:nvCxnSpPr>
      <xdr:spPr>
        <a:xfrm>
          <a:off x="38613080" y="14224000"/>
          <a:ext cx="279400" cy="1588"/>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25400</xdr:colOff>
      <xdr:row>33</xdr:row>
      <xdr:rowOff>88900</xdr:rowOff>
    </xdr:from>
    <xdr:to>
      <xdr:col>24</xdr:col>
      <xdr:colOff>304800</xdr:colOff>
      <xdr:row>33</xdr:row>
      <xdr:rowOff>90488</xdr:rowOff>
    </xdr:to>
    <xdr:cxnSp macro="">
      <xdr:nvCxnSpPr>
        <xdr:cNvPr id="25" name="Straight Arrow Connector 24">
          <a:extLst>
            <a:ext uri="{FF2B5EF4-FFF2-40B4-BE49-F238E27FC236}">
              <a16:creationId xmlns:a16="http://schemas.microsoft.com/office/drawing/2014/main" id="{71768530-C4D3-46FE-951D-BFE93D8E38A0}"/>
            </a:ext>
          </a:extLst>
        </xdr:cNvPr>
        <xdr:cNvCxnSpPr/>
      </xdr:nvCxnSpPr>
      <xdr:spPr>
        <a:xfrm>
          <a:off x="38613080" y="14536420"/>
          <a:ext cx="279400" cy="1588"/>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25400</xdr:colOff>
      <xdr:row>34</xdr:row>
      <xdr:rowOff>88900</xdr:rowOff>
    </xdr:from>
    <xdr:to>
      <xdr:col>24</xdr:col>
      <xdr:colOff>304800</xdr:colOff>
      <xdr:row>34</xdr:row>
      <xdr:rowOff>90488</xdr:rowOff>
    </xdr:to>
    <xdr:cxnSp macro="">
      <xdr:nvCxnSpPr>
        <xdr:cNvPr id="26" name="Straight Arrow Connector 25">
          <a:extLst>
            <a:ext uri="{FF2B5EF4-FFF2-40B4-BE49-F238E27FC236}">
              <a16:creationId xmlns:a16="http://schemas.microsoft.com/office/drawing/2014/main" id="{8215CAC9-62CF-4A06-9769-0279F85EC82B}"/>
            </a:ext>
          </a:extLst>
        </xdr:cNvPr>
        <xdr:cNvCxnSpPr/>
      </xdr:nvCxnSpPr>
      <xdr:spPr>
        <a:xfrm>
          <a:off x="38613080" y="14848840"/>
          <a:ext cx="279400" cy="1588"/>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25400</xdr:colOff>
      <xdr:row>35</xdr:row>
      <xdr:rowOff>88900</xdr:rowOff>
    </xdr:from>
    <xdr:to>
      <xdr:col>24</xdr:col>
      <xdr:colOff>304800</xdr:colOff>
      <xdr:row>35</xdr:row>
      <xdr:rowOff>90488</xdr:rowOff>
    </xdr:to>
    <xdr:cxnSp macro="">
      <xdr:nvCxnSpPr>
        <xdr:cNvPr id="27" name="Straight Arrow Connector 26">
          <a:extLst>
            <a:ext uri="{FF2B5EF4-FFF2-40B4-BE49-F238E27FC236}">
              <a16:creationId xmlns:a16="http://schemas.microsoft.com/office/drawing/2014/main" id="{AD38C01B-94E2-4CDB-82EA-969667B77334}"/>
            </a:ext>
          </a:extLst>
        </xdr:cNvPr>
        <xdr:cNvCxnSpPr/>
      </xdr:nvCxnSpPr>
      <xdr:spPr>
        <a:xfrm>
          <a:off x="38613080" y="15161260"/>
          <a:ext cx="279400" cy="1588"/>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25400</xdr:colOff>
      <xdr:row>36</xdr:row>
      <xdr:rowOff>88900</xdr:rowOff>
    </xdr:from>
    <xdr:to>
      <xdr:col>24</xdr:col>
      <xdr:colOff>304800</xdr:colOff>
      <xdr:row>36</xdr:row>
      <xdr:rowOff>90488</xdr:rowOff>
    </xdr:to>
    <xdr:cxnSp macro="">
      <xdr:nvCxnSpPr>
        <xdr:cNvPr id="28" name="Straight Arrow Connector 27">
          <a:extLst>
            <a:ext uri="{FF2B5EF4-FFF2-40B4-BE49-F238E27FC236}">
              <a16:creationId xmlns:a16="http://schemas.microsoft.com/office/drawing/2014/main" id="{991F9BDF-4E85-4EB5-B77C-D6C14B45F5F7}"/>
            </a:ext>
          </a:extLst>
        </xdr:cNvPr>
        <xdr:cNvCxnSpPr/>
      </xdr:nvCxnSpPr>
      <xdr:spPr>
        <a:xfrm>
          <a:off x="38613080" y="15473680"/>
          <a:ext cx="279400" cy="1588"/>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25400</xdr:colOff>
      <xdr:row>37</xdr:row>
      <xdr:rowOff>88900</xdr:rowOff>
    </xdr:from>
    <xdr:to>
      <xdr:col>24</xdr:col>
      <xdr:colOff>304800</xdr:colOff>
      <xdr:row>37</xdr:row>
      <xdr:rowOff>90488</xdr:rowOff>
    </xdr:to>
    <xdr:cxnSp macro="">
      <xdr:nvCxnSpPr>
        <xdr:cNvPr id="29" name="Straight Arrow Connector 28">
          <a:extLst>
            <a:ext uri="{FF2B5EF4-FFF2-40B4-BE49-F238E27FC236}">
              <a16:creationId xmlns:a16="http://schemas.microsoft.com/office/drawing/2014/main" id="{83067B71-221C-4DA6-A509-B9A2615BB572}"/>
            </a:ext>
          </a:extLst>
        </xdr:cNvPr>
        <xdr:cNvCxnSpPr/>
      </xdr:nvCxnSpPr>
      <xdr:spPr>
        <a:xfrm>
          <a:off x="38613080" y="15786100"/>
          <a:ext cx="279400" cy="1588"/>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31750</xdr:colOff>
      <xdr:row>0</xdr:row>
      <xdr:rowOff>111125</xdr:rowOff>
    </xdr:from>
    <xdr:to>
      <xdr:col>4</xdr:col>
      <xdr:colOff>1106261</xdr:colOff>
      <xdr:row>2</xdr:row>
      <xdr:rowOff>269875</xdr:rowOff>
    </xdr:to>
    <xdr:pic>
      <xdr:nvPicPr>
        <xdr:cNvPr id="30" name="Picture 1">
          <a:extLst>
            <a:ext uri="{FF2B5EF4-FFF2-40B4-BE49-F238E27FC236}">
              <a16:creationId xmlns:a16="http://schemas.microsoft.com/office/drawing/2014/main" id="{68EFF928-B61A-49FB-A113-A79DEB1EB12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483350" y="111125"/>
          <a:ext cx="1074511" cy="882650"/>
        </a:xfrm>
        <a:prstGeom prst="rect">
          <a:avLst/>
        </a:prstGeom>
        <a:noFill/>
        <a:ln w="9525">
          <a:noFill/>
          <a:miter lim="800000"/>
          <a:headEnd/>
          <a:tailEnd/>
        </a:ln>
      </xdr:spPr>
    </xdr:pic>
    <xdr:clientData/>
  </xdr:twoCellAnchor>
  <xdr:twoCellAnchor>
    <xdr:from>
      <xdr:col>3</xdr:col>
      <xdr:colOff>809625</xdr:colOff>
      <xdr:row>2</xdr:row>
      <xdr:rowOff>190500</xdr:rowOff>
    </xdr:from>
    <xdr:to>
      <xdr:col>5</xdr:col>
      <xdr:colOff>328840</xdr:colOff>
      <xdr:row>4</xdr:row>
      <xdr:rowOff>203655</xdr:rowOff>
    </xdr:to>
    <xdr:sp macro="" textlink="">
      <xdr:nvSpPr>
        <xdr:cNvPr id="31" name="Text Box 2">
          <a:extLst>
            <a:ext uri="{FF2B5EF4-FFF2-40B4-BE49-F238E27FC236}">
              <a16:creationId xmlns:a16="http://schemas.microsoft.com/office/drawing/2014/main" id="{13FF5F0B-6743-4010-89DB-9A3D1ED7E304}"/>
            </a:ext>
          </a:extLst>
        </xdr:cNvPr>
        <xdr:cNvSpPr txBox="1">
          <a:spLocks noChangeArrowheads="1"/>
        </xdr:cNvSpPr>
      </xdr:nvSpPr>
      <xdr:spPr bwMode="auto">
        <a:xfrm>
          <a:off x="5648325" y="914400"/>
          <a:ext cx="2745015" cy="1308555"/>
        </a:xfrm>
        <a:prstGeom prst="rect">
          <a:avLst/>
        </a:prstGeom>
        <a:noFill/>
        <a:ln w="9525">
          <a:noFill/>
          <a:miter lim="800000"/>
          <a:headEnd/>
          <a:tailEnd/>
        </a:ln>
      </xdr:spPr>
      <xdr:txBody>
        <a:bodyPr vertOverflow="clip" wrap="square" lIns="91440" tIns="45720" rIns="91440" bIns="45720" anchor="t" upright="1"/>
        <a:lstStyle/>
        <a:p>
          <a:pPr algn="ctr" rtl="0">
            <a:defRPr sz="1000"/>
          </a:pPr>
          <a:endParaRPr lang="en-US" sz="1100" b="0" i="0" strike="noStrike">
            <a:solidFill>
              <a:srgbClr val="000000"/>
            </a:solidFill>
            <a:latin typeface="+mn-lt"/>
            <a:cs typeface="Arial"/>
          </a:endParaRPr>
        </a:p>
        <a:p>
          <a:pPr algn="ctr" rtl="0">
            <a:defRPr sz="1000"/>
          </a:pPr>
          <a:r>
            <a:rPr lang="en-US" sz="1500" b="0" i="0" strike="noStrike">
              <a:solidFill>
                <a:srgbClr val="000000"/>
              </a:solidFill>
              <a:latin typeface="+mn-lt"/>
              <a:cs typeface="Arial"/>
            </a:rPr>
            <a:t>Amy</a:t>
          </a:r>
          <a:r>
            <a:rPr lang="en-US" sz="1500" b="0" i="0" strike="noStrike" baseline="0">
              <a:solidFill>
                <a:srgbClr val="000000"/>
              </a:solidFill>
              <a:latin typeface="+mn-lt"/>
              <a:cs typeface="Arial"/>
            </a:rPr>
            <a:t> Kershaw</a:t>
          </a:r>
          <a:endParaRPr lang="en-US" sz="1500" b="0" i="0" strike="noStrike">
            <a:solidFill>
              <a:srgbClr val="000000"/>
            </a:solidFill>
            <a:latin typeface="+mn-lt"/>
            <a:cs typeface="Arial"/>
          </a:endParaRPr>
        </a:p>
        <a:p>
          <a:pPr algn="ctr" rtl="0">
            <a:defRPr sz="1000"/>
          </a:pPr>
          <a:r>
            <a:rPr lang="en-US" sz="1500" b="0" i="0" strike="noStrike">
              <a:solidFill>
                <a:srgbClr val="000000"/>
              </a:solidFill>
              <a:latin typeface="+mn-lt"/>
              <a:cs typeface="Arial"/>
            </a:rPr>
            <a:t>COMMISSIONER</a:t>
          </a:r>
          <a:endParaRPr lang="en-US" sz="1500" b="0" i="0" strike="noStrike">
            <a:solidFill>
              <a:srgbClr val="000000"/>
            </a:solidFill>
            <a:latin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674915</xdr:colOff>
      <xdr:row>0</xdr:row>
      <xdr:rowOff>0</xdr:rowOff>
    </xdr:from>
    <xdr:to>
      <xdr:col>1</xdr:col>
      <xdr:colOff>114301</xdr:colOff>
      <xdr:row>2</xdr:row>
      <xdr:rowOff>0</xdr:rowOff>
    </xdr:to>
    <xdr:pic>
      <xdr:nvPicPr>
        <xdr:cNvPr id="2" name="Picture 1">
          <a:extLst>
            <a:ext uri="{FF2B5EF4-FFF2-40B4-BE49-F238E27FC236}">
              <a16:creationId xmlns:a16="http://schemas.microsoft.com/office/drawing/2014/main" id="{D9A6F296-ACD1-49BB-BFC5-B8E2580A775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06335" y="0"/>
          <a:ext cx="117566" cy="335280"/>
        </a:xfrm>
        <a:prstGeom prst="rect">
          <a:avLst/>
        </a:prstGeom>
        <a:noFill/>
        <a:ln w="9525">
          <a:noFill/>
          <a:miter lim="800000"/>
          <a:headEnd/>
          <a:tailEnd/>
        </a:ln>
      </xdr:spPr>
    </xdr:pic>
    <xdr:clientData/>
  </xdr:twoCellAnchor>
  <xdr:twoCellAnchor>
    <xdr:from>
      <xdr:col>0</xdr:col>
      <xdr:colOff>235652</xdr:colOff>
      <xdr:row>1</xdr:row>
      <xdr:rowOff>541564</xdr:rowOff>
    </xdr:from>
    <xdr:to>
      <xdr:col>1</xdr:col>
      <xdr:colOff>488126</xdr:colOff>
      <xdr:row>2</xdr:row>
      <xdr:rowOff>530679</xdr:rowOff>
    </xdr:to>
    <xdr:sp macro="" textlink="">
      <xdr:nvSpPr>
        <xdr:cNvPr id="3" name="Text Box 2">
          <a:extLst>
            <a:ext uri="{FF2B5EF4-FFF2-40B4-BE49-F238E27FC236}">
              <a16:creationId xmlns:a16="http://schemas.microsoft.com/office/drawing/2014/main" id="{78E9AC1B-CB5B-4E84-8143-51A88F1150B0}"/>
            </a:ext>
          </a:extLst>
        </xdr:cNvPr>
        <xdr:cNvSpPr txBox="1">
          <a:spLocks noChangeArrowheads="1"/>
        </xdr:cNvSpPr>
      </xdr:nvSpPr>
      <xdr:spPr bwMode="auto">
        <a:xfrm>
          <a:off x="235652" y="335824"/>
          <a:ext cx="862074" cy="164375"/>
        </a:xfrm>
        <a:prstGeom prst="rect">
          <a:avLst/>
        </a:prstGeom>
        <a:noFill/>
        <a:ln w="9525">
          <a:noFill/>
          <a:miter lim="800000"/>
          <a:headEnd/>
          <a:tailEnd/>
        </a:ln>
      </xdr:spPr>
      <xdr:txBody>
        <a:bodyPr vertOverflow="clip" wrap="square" lIns="91440" tIns="45720" rIns="91440" bIns="45720" anchor="t" upright="1"/>
        <a:lstStyle/>
        <a:p>
          <a:pPr algn="ctr" rtl="0">
            <a:defRPr sz="1000"/>
          </a:pPr>
          <a:endParaRPr lang="en-US" sz="1100" b="0" i="0" strike="noStrike">
            <a:solidFill>
              <a:srgbClr val="000000"/>
            </a:solidFill>
            <a:latin typeface="+mn-lt"/>
            <a:cs typeface="Arial"/>
          </a:endParaRPr>
        </a:p>
        <a:p>
          <a:pPr algn="ctr" rtl="0">
            <a:defRPr sz="1000"/>
          </a:pPr>
          <a:r>
            <a:rPr lang="en-US" sz="1100" b="0" i="0" strike="noStrike">
              <a:solidFill>
                <a:srgbClr val="000000"/>
              </a:solidFill>
              <a:latin typeface="+mn-lt"/>
              <a:cs typeface="Arial"/>
            </a:rPr>
            <a:t>Amy</a:t>
          </a:r>
          <a:r>
            <a:rPr lang="en-US" sz="1100" b="0" i="0" strike="noStrike" baseline="0">
              <a:solidFill>
                <a:srgbClr val="000000"/>
              </a:solidFill>
              <a:latin typeface="+mn-lt"/>
              <a:cs typeface="Arial"/>
            </a:rPr>
            <a:t> Kershaw</a:t>
          </a:r>
          <a:endParaRPr lang="en-US" sz="1100" b="0" i="0" strike="noStrike">
            <a:solidFill>
              <a:srgbClr val="000000"/>
            </a:solidFill>
            <a:latin typeface="+mn-lt"/>
            <a:cs typeface="Arial"/>
          </a:endParaRPr>
        </a:p>
        <a:p>
          <a:pPr algn="ctr" rtl="0">
            <a:defRPr sz="1000"/>
          </a:pPr>
          <a:r>
            <a:rPr lang="en-US" sz="1100" b="0" i="0" strike="noStrike">
              <a:solidFill>
                <a:srgbClr val="000000"/>
              </a:solidFill>
              <a:latin typeface="+mn-lt"/>
              <a:cs typeface="Arial"/>
            </a:rPr>
            <a:t>COMMISSIONER</a:t>
          </a:r>
        </a:p>
        <a:p>
          <a:pPr algn="ctr" rtl="0">
            <a:defRPr sz="1000"/>
          </a:pPr>
          <a:endParaRPr lang="en-US" sz="800" b="0" i="0" strike="noStrike">
            <a:solidFill>
              <a:srgbClr val="000000"/>
            </a:solidFill>
            <a:latin typeface="Arial"/>
            <a:cs typeface="Arial"/>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assgov-my.sharepoint.com/personal/carmen_quinones_mass_gov/Documents/Desktop/Parent%20Fee%20Chart%20FY2026%20with%20Formulas.xlsx" TargetMode="External"/><Relationship Id="rId1" Type="http://schemas.openxmlformats.org/officeDocument/2006/relationships/externalLinkPath" Target="/sites/eec-financial-assistance/Shared%20Documents/Financial%20Assistance%20Policies/SMI%20Income%20Eligbility%20Table%20Updates%20and%20Motions/FY2026/Desktop/Parent%20Fee%20Chart%20FY2026%20with%20Formul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2026 SMI"/>
      <sheetName val="2025 FPG"/>
      <sheetName val="TAB A"/>
      <sheetName val="Chart with formulas"/>
      <sheetName val="Current SMI Family of 4 "/>
      <sheetName val="Source"/>
      <sheetName val="chart from fed website"/>
      <sheetName val="Curren SMI Family of 4"/>
    </sheetNames>
    <sheetDataSet>
      <sheetData sheetId="0"/>
      <sheetData sheetId="1">
        <row r="17">
          <cell r="C17">
            <v>7993.5</v>
          </cell>
          <cell r="E17">
            <v>9874.2999999999993</v>
          </cell>
          <cell r="G17">
            <v>11755.2</v>
          </cell>
          <cell r="I17">
            <v>13636</v>
          </cell>
          <cell r="K17">
            <v>15516.8</v>
          </cell>
          <cell r="M17">
            <v>15869.4</v>
          </cell>
        </row>
        <row r="22">
          <cell r="C22">
            <v>16222.1</v>
          </cell>
          <cell r="E22">
            <v>16574.8</v>
          </cell>
          <cell r="G22">
            <v>16927.400000000001</v>
          </cell>
          <cell r="I22">
            <v>17280.099999999999</v>
          </cell>
          <cell r="K22">
            <v>17632.8</v>
          </cell>
        </row>
      </sheetData>
      <sheetData sheetId="2">
        <row r="12">
          <cell r="C12">
            <v>1763</v>
          </cell>
        </row>
        <row r="13">
          <cell r="C13">
            <v>2221</v>
          </cell>
        </row>
        <row r="14">
          <cell r="C14">
            <v>2679</v>
          </cell>
        </row>
        <row r="15">
          <cell r="C15">
            <v>3138</v>
          </cell>
        </row>
        <row r="16">
          <cell r="C16">
            <v>3596</v>
          </cell>
        </row>
        <row r="17">
          <cell r="C17">
            <v>4054</v>
          </cell>
        </row>
        <row r="18">
          <cell r="C18">
            <v>4513</v>
          </cell>
        </row>
        <row r="19">
          <cell r="C19">
            <v>4971</v>
          </cell>
        </row>
        <row r="20">
          <cell r="C20">
            <v>5429</v>
          </cell>
        </row>
        <row r="21">
          <cell r="C21">
            <v>5888</v>
          </cell>
        </row>
        <row r="22">
          <cell r="C22">
            <v>6346</v>
          </cell>
        </row>
      </sheetData>
      <sheetData sheetId="3"/>
      <sheetData sheetId="4"/>
      <sheetData sheetId="5">
        <row r="1">
          <cell r="A1">
            <v>165955</v>
          </cell>
        </row>
      </sheetData>
      <sheetData sheetId="6"/>
      <sheetData sheetId="7"/>
      <sheetData sheetId="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38AB2-076D-4452-A943-74248C474008}">
  <sheetPr>
    <tabColor rgb="FF92D050"/>
    <pageSetUpPr fitToPage="1"/>
  </sheetPr>
  <dimension ref="A1:AA46"/>
  <sheetViews>
    <sheetView topLeftCell="B19" zoomScale="60" zoomScaleNormal="60" workbookViewId="0">
      <selection activeCell="D38" sqref="D38"/>
    </sheetView>
  </sheetViews>
  <sheetFormatPr defaultColWidth="23.453125" defaultRowHeight="12.5" x14ac:dyDescent="0.25"/>
  <cols>
    <col min="1" max="1" width="0" style="1" hidden="1" customWidth="1"/>
    <col min="2" max="2" width="13.26953125" style="1" customWidth="1"/>
    <col min="3" max="16" width="16.26953125" style="1" customWidth="1"/>
    <col min="17" max="18" width="16.26953125" style="2" customWidth="1"/>
    <col min="19" max="24" width="15.7265625" style="2" customWidth="1"/>
    <col min="25" max="25" width="6.26953125" style="1" customWidth="1"/>
    <col min="26" max="26" width="31.453125" style="1" customWidth="1"/>
    <col min="27" max="27" width="23.453125" style="2"/>
    <col min="28" max="16384" width="23.453125" style="1"/>
  </cols>
  <sheetData>
    <row r="1" spans="1:27" s="3" customFormat="1" ht="29.25" customHeight="1" x14ac:dyDescent="0.5">
      <c r="C1" s="111" t="s">
        <v>0</v>
      </c>
      <c r="D1" s="111"/>
      <c r="E1" s="111"/>
      <c r="F1" s="111"/>
      <c r="G1" s="111"/>
      <c r="H1" s="111"/>
      <c r="I1" s="111"/>
      <c r="J1" s="111"/>
      <c r="K1" s="111"/>
      <c r="L1" s="111"/>
      <c r="M1" s="111"/>
      <c r="N1" s="111"/>
      <c r="O1" s="111"/>
      <c r="P1" s="111"/>
      <c r="Q1" s="111"/>
      <c r="R1" s="111"/>
      <c r="S1" s="111"/>
      <c r="T1" s="111"/>
      <c r="U1" s="111"/>
      <c r="V1" s="111"/>
      <c r="W1" s="111"/>
      <c r="X1" s="111"/>
      <c r="Y1" s="111"/>
      <c r="Z1" s="111"/>
      <c r="AA1" s="4"/>
    </row>
    <row r="2" spans="1:27" ht="27.75" customHeight="1" x14ac:dyDescent="0.3">
      <c r="C2" s="111" t="s">
        <v>1</v>
      </c>
      <c r="D2" s="111"/>
      <c r="E2" s="111"/>
      <c r="F2" s="111"/>
      <c r="G2" s="111"/>
      <c r="H2" s="111"/>
      <c r="I2" s="111"/>
      <c r="J2" s="111"/>
      <c r="K2" s="111"/>
      <c r="L2" s="111"/>
      <c r="M2" s="111"/>
      <c r="N2" s="111"/>
      <c r="O2" s="111"/>
      <c r="P2" s="111"/>
      <c r="Q2" s="111"/>
      <c r="R2" s="111"/>
      <c r="S2" s="111"/>
      <c r="T2" s="111"/>
      <c r="U2" s="111"/>
      <c r="V2" s="111"/>
      <c r="W2" s="111"/>
      <c r="X2" s="111"/>
      <c r="Y2" s="111"/>
      <c r="Z2" s="111"/>
      <c r="AA2" s="5"/>
    </row>
    <row r="3" spans="1:27" s="6" customFormat="1" ht="33.75" customHeight="1" x14ac:dyDescent="0.7">
      <c r="C3" s="112" t="s">
        <v>2</v>
      </c>
      <c r="D3" s="112"/>
      <c r="E3" s="112"/>
      <c r="F3" s="112"/>
      <c r="G3" s="112"/>
      <c r="H3" s="112"/>
      <c r="I3" s="112"/>
      <c r="J3" s="112"/>
      <c r="K3" s="112"/>
      <c r="L3" s="112"/>
      <c r="M3" s="112"/>
      <c r="N3" s="112"/>
      <c r="O3" s="112"/>
      <c r="P3" s="112"/>
      <c r="Q3" s="112"/>
      <c r="R3" s="112"/>
      <c r="S3" s="112"/>
      <c r="T3" s="112"/>
      <c r="U3" s="112"/>
      <c r="V3" s="112"/>
      <c r="W3" s="112"/>
      <c r="X3" s="112"/>
      <c r="Y3" s="112"/>
      <c r="Z3" s="112"/>
      <c r="AA3" s="98"/>
    </row>
    <row r="4" spans="1:27" s="6" customFormat="1" ht="33.75" customHeight="1" x14ac:dyDescent="0.5">
      <c r="C4" s="113"/>
      <c r="D4" s="113"/>
      <c r="E4" s="113"/>
      <c r="F4" s="113"/>
      <c r="G4" s="113"/>
      <c r="H4" s="113"/>
      <c r="I4" s="113"/>
      <c r="J4" s="113"/>
      <c r="K4" s="113"/>
      <c r="L4" s="113"/>
      <c r="M4" s="113"/>
      <c r="N4" s="113"/>
      <c r="O4" s="113"/>
      <c r="P4" s="113"/>
      <c r="Q4" s="113"/>
      <c r="R4" s="113"/>
      <c r="S4" s="113"/>
      <c r="T4" s="113"/>
      <c r="U4" s="113"/>
      <c r="V4" s="113"/>
      <c r="W4" s="113"/>
      <c r="X4" s="113"/>
      <c r="Y4" s="113"/>
      <c r="Z4" s="113"/>
      <c r="AA4" s="98"/>
    </row>
    <row r="5" spans="1:27" s="6" customFormat="1" ht="51" customHeight="1" x14ac:dyDescent="0.5">
      <c r="C5" s="114" t="s">
        <v>3</v>
      </c>
      <c r="D5" s="114"/>
      <c r="E5" s="114"/>
      <c r="F5" s="114"/>
      <c r="G5" s="114"/>
      <c r="H5" s="114"/>
      <c r="I5" s="114"/>
      <c r="J5" s="114"/>
      <c r="K5" s="114"/>
      <c r="L5" s="114"/>
      <c r="M5" s="114"/>
      <c r="N5" s="114"/>
      <c r="O5" s="114"/>
      <c r="P5" s="114"/>
      <c r="Q5" s="114"/>
      <c r="R5" s="114"/>
      <c r="S5" s="114"/>
      <c r="T5" s="114"/>
      <c r="U5" s="114"/>
      <c r="V5" s="114"/>
      <c r="W5" s="114"/>
      <c r="X5" s="114"/>
      <c r="Y5" s="114"/>
      <c r="Z5" s="114"/>
      <c r="AA5" s="98"/>
    </row>
    <row r="6" spans="1:27" s="6" customFormat="1" ht="30" customHeight="1" x14ac:dyDescent="0.45">
      <c r="C6" s="110" t="s">
        <v>4</v>
      </c>
      <c r="D6" s="110"/>
      <c r="E6" s="110"/>
      <c r="F6" s="110"/>
      <c r="G6" s="110"/>
      <c r="H6" s="110"/>
      <c r="I6" s="110"/>
      <c r="J6" s="110"/>
      <c r="K6" s="110"/>
      <c r="L6" s="110"/>
      <c r="M6" s="110"/>
      <c r="N6" s="110"/>
      <c r="O6" s="110"/>
      <c r="P6" s="110"/>
      <c r="Q6" s="110"/>
      <c r="R6" s="110"/>
      <c r="S6" s="110"/>
      <c r="T6" s="110"/>
      <c r="U6" s="110"/>
      <c r="V6" s="110"/>
      <c r="W6" s="110"/>
      <c r="X6" s="110"/>
      <c r="Y6" s="110"/>
      <c r="Z6" s="110"/>
      <c r="AA6" s="7"/>
    </row>
    <row r="7" spans="1:27" s="8" customFormat="1" ht="138" customHeight="1" thickBot="1" x14ac:dyDescent="0.35">
      <c r="C7" s="99" t="s">
        <v>5</v>
      </c>
      <c r="D7" s="99"/>
      <c r="E7" s="99"/>
      <c r="F7" s="99"/>
      <c r="G7" s="99"/>
      <c r="H7" s="99"/>
      <c r="I7" s="99"/>
      <c r="J7" s="99"/>
      <c r="K7" s="99"/>
      <c r="L7" s="99"/>
      <c r="M7" s="99"/>
      <c r="N7" s="99"/>
      <c r="O7" s="99"/>
      <c r="P7" s="99"/>
      <c r="Q7" s="99"/>
      <c r="R7" s="99"/>
      <c r="S7" s="99"/>
      <c r="T7" s="99"/>
      <c r="U7" s="99"/>
      <c r="V7" s="99"/>
      <c r="W7" s="99"/>
      <c r="X7" s="99"/>
      <c r="Y7" s="99"/>
      <c r="Z7" s="99"/>
      <c r="AA7" s="9"/>
    </row>
    <row r="8" spans="1:27" s="10" customFormat="1" ht="40.5" customHeight="1" thickTop="1" x14ac:dyDescent="0.45">
      <c r="B8" s="100" t="s">
        <v>6</v>
      </c>
      <c r="C8" s="102" t="s">
        <v>7</v>
      </c>
      <c r="D8" s="103"/>
      <c r="E8" s="103"/>
      <c r="F8" s="103"/>
      <c r="G8" s="103"/>
      <c r="H8" s="103"/>
      <c r="I8" s="103"/>
      <c r="J8" s="103"/>
      <c r="K8" s="103"/>
      <c r="L8" s="103"/>
      <c r="M8" s="103"/>
      <c r="N8" s="103"/>
      <c r="O8" s="103"/>
      <c r="P8" s="103"/>
      <c r="Q8" s="103"/>
      <c r="R8" s="103"/>
      <c r="S8" s="103"/>
      <c r="T8" s="103"/>
      <c r="U8" s="103"/>
      <c r="V8" s="103"/>
      <c r="W8" s="103"/>
      <c r="X8" s="104"/>
      <c r="Y8" s="11"/>
      <c r="Z8" s="105" t="s">
        <v>8</v>
      </c>
    </row>
    <row r="9" spans="1:27" s="10" customFormat="1" ht="35.25" customHeight="1" x14ac:dyDescent="0.45">
      <c r="B9" s="101"/>
      <c r="C9" s="108" t="s">
        <v>9</v>
      </c>
      <c r="D9" s="109"/>
      <c r="E9" s="108" t="s">
        <v>10</v>
      </c>
      <c r="F9" s="109"/>
      <c r="G9" s="108" t="s">
        <v>11</v>
      </c>
      <c r="H9" s="109"/>
      <c r="I9" s="108" t="s">
        <v>12</v>
      </c>
      <c r="J9" s="109"/>
      <c r="K9" s="108" t="s">
        <v>13</v>
      </c>
      <c r="L9" s="109"/>
      <c r="M9" s="108" t="s">
        <v>14</v>
      </c>
      <c r="N9" s="109"/>
      <c r="O9" s="108" t="s">
        <v>15</v>
      </c>
      <c r="P9" s="109"/>
      <c r="Q9" s="108" t="s">
        <v>16</v>
      </c>
      <c r="R9" s="109"/>
      <c r="S9" s="108" t="s">
        <v>17</v>
      </c>
      <c r="T9" s="109"/>
      <c r="U9" s="108" t="s">
        <v>18</v>
      </c>
      <c r="V9" s="109"/>
      <c r="W9" s="108" t="s">
        <v>19</v>
      </c>
      <c r="X9" s="109"/>
      <c r="Y9" s="11"/>
      <c r="Z9" s="106"/>
    </row>
    <row r="10" spans="1:27" s="10" customFormat="1" ht="35.25" customHeight="1" thickBot="1" x14ac:dyDescent="0.5">
      <c r="B10" s="101"/>
      <c r="C10" s="12" t="s">
        <v>20</v>
      </c>
      <c r="D10" s="13" t="s">
        <v>21</v>
      </c>
      <c r="E10" s="12" t="s">
        <v>20</v>
      </c>
      <c r="F10" s="13" t="s">
        <v>21</v>
      </c>
      <c r="G10" s="12" t="s">
        <v>20</v>
      </c>
      <c r="H10" s="13" t="s">
        <v>21</v>
      </c>
      <c r="I10" s="12" t="s">
        <v>20</v>
      </c>
      <c r="J10" s="13" t="s">
        <v>21</v>
      </c>
      <c r="K10" s="12" t="s">
        <v>20</v>
      </c>
      <c r="L10" s="13" t="s">
        <v>21</v>
      </c>
      <c r="M10" s="12" t="s">
        <v>20</v>
      </c>
      <c r="N10" s="13" t="s">
        <v>21</v>
      </c>
      <c r="O10" s="12" t="s">
        <v>20</v>
      </c>
      <c r="P10" s="13" t="s">
        <v>21</v>
      </c>
      <c r="Q10" s="12" t="s">
        <v>20</v>
      </c>
      <c r="R10" s="13" t="s">
        <v>21</v>
      </c>
      <c r="S10" s="12" t="s">
        <v>20</v>
      </c>
      <c r="T10" s="13" t="s">
        <v>21</v>
      </c>
      <c r="U10" s="12" t="s">
        <v>20</v>
      </c>
      <c r="V10" s="13" t="s">
        <v>21</v>
      </c>
      <c r="W10" s="12" t="s">
        <v>20</v>
      </c>
      <c r="X10" s="13" t="s">
        <v>21</v>
      </c>
      <c r="Y10" s="11"/>
      <c r="Z10" s="107"/>
    </row>
    <row r="11" spans="1:27" s="10" customFormat="1" ht="24.5" thickTop="1" thickBot="1" x14ac:dyDescent="0.6">
      <c r="A11" s="10" t="s">
        <v>22</v>
      </c>
      <c r="B11" s="14">
        <v>1</v>
      </c>
      <c r="C11" s="15">
        <v>0</v>
      </c>
      <c r="D11" s="16">
        <f>'[1]2025 FPG'!C12</f>
        <v>1763</v>
      </c>
      <c r="E11" s="17">
        <v>0</v>
      </c>
      <c r="F11" s="16">
        <f>'[1]2025 FPG'!C13</f>
        <v>2221</v>
      </c>
      <c r="G11" s="17">
        <v>0</v>
      </c>
      <c r="H11" s="16">
        <f>'[1]2025 FPG'!C14</f>
        <v>2679</v>
      </c>
      <c r="I11" s="17">
        <v>0</v>
      </c>
      <c r="J11" s="16">
        <f>'[1]2025 FPG'!C15</f>
        <v>3138</v>
      </c>
      <c r="K11" s="17">
        <v>0</v>
      </c>
      <c r="L11" s="16">
        <f>'[1]2025 FPG'!C16</f>
        <v>3596</v>
      </c>
      <c r="M11" s="17">
        <v>0</v>
      </c>
      <c r="N11" s="16">
        <f>'[1]2025 FPG'!C17</f>
        <v>4054</v>
      </c>
      <c r="O11" s="17">
        <v>0</v>
      </c>
      <c r="P11" s="16">
        <f>'[1]2025 FPG'!C18</f>
        <v>4513</v>
      </c>
      <c r="Q11" s="17">
        <v>0</v>
      </c>
      <c r="R11" s="16">
        <f>'[1]2025 FPG'!C19</f>
        <v>4971</v>
      </c>
      <c r="S11" s="17">
        <v>0</v>
      </c>
      <c r="T11" s="16">
        <f>'[1]2025 FPG'!C20</f>
        <v>5429</v>
      </c>
      <c r="U11" s="17">
        <v>0</v>
      </c>
      <c r="V11" s="16">
        <f>'[1]2025 FPG'!C21</f>
        <v>5888</v>
      </c>
      <c r="W11" s="17">
        <v>0</v>
      </c>
      <c r="X11" s="16">
        <f>'[1]2025 FPG'!C22</f>
        <v>6346</v>
      </c>
      <c r="Y11" s="18"/>
      <c r="Z11" s="19">
        <v>0</v>
      </c>
    </row>
    <row r="12" spans="1:27" s="10" customFormat="1" ht="24.5" thickTop="1" thickBot="1" x14ac:dyDescent="0.6">
      <c r="B12" s="14">
        <v>2</v>
      </c>
      <c r="C12" s="20">
        <f>D11+1</f>
        <v>1764</v>
      </c>
      <c r="D12" s="21">
        <f>D11+D$43</f>
        <v>1994</v>
      </c>
      <c r="E12" s="17">
        <f>F11+1</f>
        <v>2222</v>
      </c>
      <c r="F12" s="21">
        <f t="shared" ref="F12:F37" si="0">F11+F$43</f>
        <v>2504</v>
      </c>
      <c r="G12" s="17">
        <f>H11+1</f>
        <v>2680</v>
      </c>
      <c r="H12" s="21">
        <f t="shared" ref="H12:H37" si="1">H11+H$43</f>
        <v>3015</v>
      </c>
      <c r="I12" s="17">
        <f>J11+1</f>
        <v>3139</v>
      </c>
      <c r="J12" s="21">
        <f t="shared" ref="J12:J37" si="2">J11+J$43</f>
        <v>3527</v>
      </c>
      <c r="K12" s="17">
        <f>L11+1</f>
        <v>3597</v>
      </c>
      <c r="L12" s="21">
        <f t="shared" ref="L12:L37" si="3">L11+L$43</f>
        <v>4038</v>
      </c>
      <c r="M12" s="17">
        <f>N11+1</f>
        <v>4055</v>
      </c>
      <c r="N12" s="21">
        <f t="shared" ref="N12:N37" si="4">N11+N$43</f>
        <v>4492</v>
      </c>
      <c r="O12" s="17">
        <f>P11+1</f>
        <v>4514</v>
      </c>
      <c r="P12" s="21">
        <f t="shared" ref="P12:P37" si="5">P11+P$43</f>
        <v>4947</v>
      </c>
      <c r="Q12" s="17">
        <f>R11+1</f>
        <v>4972</v>
      </c>
      <c r="R12" s="21">
        <f t="shared" ref="R12:R37" si="6">R11+R$43</f>
        <v>5401</v>
      </c>
      <c r="S12" s="17">
        <f>T11+1</f>
        <v>5430</v>
      </c>
      <c r="T12" s="21">
        <f t="shared" ref="T12:T37" si="7">T11+T$43</f>
        <v>5855</v>
      </c>
      <c r="U12" s="17">
        <f>V11+1</f>
        <v>5889</v>
      </c>
      <c r="V12" s="21">
        <f t="shared" ref="V12:V37" si="8">V11+V$43</f>
        <v>6310</v>
      </c>
      <c r="W12" s="17">
        <f>X11+1</f>
        <v>6347</v>
      </c>
      <c r="X12" s="21">
        <f t="shared" ref="X12:X37" si="9">X11+X$43</f>
        <v>6764</v>
      </c>
      <c r="Y12" s="18"/>
      <c r="Z12" s="22">
        <v>0.04</v>
      </c>
    </row>
    <row r="13" spans="1:27" s="10" customFormat="1" ht="24.5" thickTop="1" thickBot="1" x14ac:dyDescent="0.6">
      <c r="B13" s="14">
        <v>3</v>
      </c>
      <c r="C13" s="20">
        <f t="shared" ref="C13:C38" si="10">D12+1</f>
        <v>1995</v>
      </c>
      <c r="D13" s="21">
        <f>D12+D$43</f>
        <v>2225</v>
      </c>
      <c r="E13" s="17">
        <f t="shared" ref="E13:E38" si="11">F12+1</f>
        <v>2505</v>
      </c>
      <c r="F13" s="21">
        <f t="shared" si="0"/>
        <v>2787</v>
      </c>
      <c r="G13" s="17">
        <f t="shared" ref="G13:G38" si="12">H12+1</f>
        <v>3016</v>
      </c>
      <c r="H13" s="21">
        <f t="shared" si="1"/>
        <v>3351</v>
      </c>
      <c r="I13" s="17">
        <f t="shared" ref="I13:I38" si="13">J12+1</f>
        <v>3528</v>
      </c>
      <c r="J13" s="21">
        <f t="shared" si="2"/>
        <v>3916</v>
      </c>
      <c r="K13" s="17">
        <f t="shared" ref="K13:K38" si="14">L12+1</f>
        <v>4039</v>
      </c>
      <c r="L13" s="21">
        <f t="shared" si="3"/>
        <v>4480</v>
      </c>
      <c r="M13" s="17">
        <f t="shared" ref="M13:M38" si="15">N12+1</f>
        <v>4493</v>
      </c>
      <c r="N13" s="21">
        <f t="shared" si="4"/>
        <v>4930</v>
      </c>
      <c r="O13" s="17">
        <f t="shared" ref="O13:O38" si="16">P12+1</f>
        <v>4948</v>
      </c>
      <c r="P13" s="21">
        <f t="shared" si="5"/>
        <v>5381</v>
      </c>
      <c r="Q13" s="17">
        <f t="shared" ref="Q13:Q38" si="17">R12+1</f>
        <v>5402</v>
      </c>
      <c r="R13" s="21">
        <f t="shared" si="6"/>
        <v>5831</v>
      </c>
      <c r="S13" s="17">
        <f t="shared" ref="S13:S38" si="18">T12+1</f>
        <v>5856</v>
      </c>
      <c r="T13" s="21">
        <f t="shared" si="7"/>
        <v>6281</v>
      </c>
      <c r="U13" s="17">
        <f t="shared" ref="U13:U38" si="19">V12+1</f>
        <v>6311</v>
      </c>
      <c r="V13" s="21">
        <f t="shared" si="8"/>
        <v>6732</v>
      </c>
      <c r="W13" s="17">
        <f t="shared" ref="W13:W38" si="20">X12+1</f>
        <v>6765</v>
      </c>
      <c r="X13" s="21">
        <f t="shared" si="9"/>
        <v>7182</v>
      </c>
      <c r="Y13" s="18"/>
      <c r="Z13" s="23">
        <v>4.4499999999999998E-2</v>
      </c>
    </row>
    <row r="14" spans="1:27" s="10" customFormat="1" ht="24.5" thickTop="1" thickBot="1" x14ac:dyDescent="0.6">
      <c r="B14" s="14">
        <v>4</v>
      </c>
      <c r="C14" s="20">
        <f t="shared" si="10"/>
        <v>2226</v>
      </c>
      <c r="D14" s="21">
        <f t="shared" ref="D14:D37" si="21">D13+D$43</f>
        <v>2456</v>
      </c>
      <c r="E14" s="17">
        <f t="shared" si="11"/>
        <v>2788</v>
      </c>
      <c r="F14" s="21">
        <f t="shared" si="0"/>
        <v>3070</v>
      </c>
      <c r="G14" s="17">
        <f t="shared" si="12"/>
        <v>3352</v>
      </c>
      <c r="H14" s="21">
        <f t="shared" si="1"/>
        <v>3687</v>
      </c>
      <c r="I14" s="17">
        <f t="shared" si="13"/>
        <v>3917</v>
      </c>
      <c r="J14" s="21">
        <f t="shared" si="2"/>
        <v>4305</v>
      </c>
      <c r="K14" s="17">
        <f t="shared" si="14"/>
        <v>4481</v>
      </c>
      <c r="L14" s="21">
        <f t="shared" si="3"/>
        <v>4922</v>
      </c>
      <c r="M14" s="17">
        <f t="shared" si="15"/>
        <v>4931</v>
      </c>
      <c r="N14" s="21">
        <f t="shared" si="4"/>
        <v>5368</v>
      </c>
      <c r="O14" s="17">
        <f t="shared" si="16"/>
        <v>5382</v>
      </c>
      <c r="P14" s="21">
        <f t="shared" si="5"/>
        <v>5815</v>
      </c>
      <c r="Q14" s="17">
        <f t="shared" si="17"/>
        <v>5832</v>
      </c>
      <c r="R14" s="21">
        <f t="shared" si="6"/>
        <v>6261</v>
      </c>
      <c r="S14" s="17">
        <f t="shared" si="18"/>
        <v>6282</v>
      </c>
      <c r="T14" s="21">
        <f t="shared" si="7"/>
        <v>6707</v>
      </c>
      <c r="U14" s="17">
        <f t="shared" si="19"/>
        <v>6733</v>
      </c>
      <c r="V14" s="21">
        <f t="shared" si="8"/>
        <v>7154</v>
      </c>
      <c r="W14" s="17">
        <f t="shared" si="20"/>
        <v>7183</v>
      </c>
      <c r="X14" s="21">
        <f t="shared" si="9"/>
        <v>7600</v>
      </c>
      <c r="Y14" s="18"/>
      <c r="Z14" s="22">
        <v>4.8999999999999995E-2</v>
      </c>
    </row>
    <row r="15" spans="1:27" s="10" customFormat="1" ht="24.5" thickTop="1" thickBot="1" x14ac:dyDescent="0.6">
      <c r="B15" s="14">
        <v>5</v>
      </c>
      <c r="C15" s="20">
        <f t="shared" si="10"/>
        <v>2457</v>
      </c>
      <c r="D15" s="21">
        <f t="shared" si="21"/>
        <v>2687</v>
      </c>
      <c r="E15" s="17">
        <f t="shared" si="11"/>
        <v>3071</v>
      </c>
      <c r="F15" s="21">
        <f t="shared" si="0"/>
        <v>3353</v>
      </c>
      <c r="G15" s="17">
        <f t="shared" si="12"/>
        <v>3688</v>
      </c>
      <c r="H15" s="21">
        <f t="shared" si="1"/>
        <v>4023</v>
      </c>
      <c r="I15" s="17">
        <f t="shared" si="13"/>
        <v>4306</v>
      </c>
      <c r="J15" s="21">
        <f t="shared" si="2"/>
        <v>4694</v>
      </c>
      <c r="K15" s="17">
        <f t="shared" si="14"/>
        <v>4923</v>
      </c>
      <c r="L15" s="21">
        <f t="shared" si="3"/>
        <v>5364</v>
      </c>
      <c r="M15" s="17">
        <f t="shared" si="15"/>
        <v>5369</v>
      </c>
      <c r="N15" s="21">
        <f t="shared" si="4"/>
        <v>5806</v>
      </c>
      <c r="O15" s="17">
        <f t="shared" si="16"/>
        <v>5816</v>
      </c>
      <c r="P15" s="21">
        <f t="shared" si="5"/>
        <v>6249</v>
      </c>
      <c r="Q15" s="17">
        <f t="shared" si="17"/>
        <v>6262</v>
      </c>
      <c r="R15" s="21">
        <f t="shared" si="6"/>
        <v>6691</v>
      </c>
      <c r="S15" s="17">
        <f t="shared" si="18"/>
        <v>6708</v>
      </c>
      <c r="T15" s="21">
        <f t="shared" si="7"/>
        <v>7133</v>
      </c>
      <c r="U15" s="17">
        <f t="shared" si="19"/>
        <v>7155</v>
      </c>
      <c r="V15" s="21">
        <f t="shared" si="8"/>
        <v>7576</v>
      </c>
      <c r="W15" s="17">
        <f t="shared" si="20"/>
        <v>7601</v>
      </c>
      <c r="X15" s="21">
        <f t="shared" si="9"/>
        <v>8018</v>
      </c>
      <c r="Y15" s="18"/>
      <c r="Z15" s="23">
        <v>5.3499999999999992E-2</v>
      </c>
    </row>
    <row r="16" spans="1:27" s="10" customFormat="1" ht="24.5" thickTop="1" thickBot="1" x14ac:dyDescent="0.6">
      <c r="B16" s="14">
        <v>6</v>
      </c>
      <c r="C16" s="20">
        <f t="shared" si="10"/>
        <v>2688</v>
      </c>
      <c r="D16" s="21">
        <f t="shared" si="21"/>
        <v>2918</v>
      </c>
      <c r="E16" s="17">
        <f t="shared" si="11"/>
        <v>3354</v>
      </c>
      <c r="F16" s="21">
        <f t="shared" si="0"/>
        <v>3636</v>
      </c>
      <c r="G16" s="17">
        <f t="shared" si="12"/>
        <v>4024</v>
      </c>
      <c r="H16" s="21">
        <f t="shared" si="1"/>
        <v>4359</v>
      </c>
      <c r="I16" s="17">
        <f t="shared" si="13"/>
        <v>4695</v>
      </c>
      <c r="J16" s="21">
        <f t="shared" si="2"/>
        <v>5083</v>
      </c>
      <c r="K16" s="17">
        <f t="shared" si="14"/>
        <v>5365</v>
      </c>
      <c r="L16" s="21">
        <f t="shared" si="3"/>
        <v>5806</v>
      </c>
      <c r="M16" s="17">
        <f t="shared" si="15"/>
        <v>5807</v>
      </c>
      <c r="N16" s="21">
        <f t="shared" si="4"/>
        <v>6244</v>
      </c>
      <c r="O16" s="17">
        <f t="shared" si="16"/>
        <v>6250</v>
      </c>
      <c r="P16" s="21">
        <f t="shared" si="5"/>
        <v>6683</v>
      </c>
      <c r="Q16" s="17">
        <f t="shared" si="17"/>
        <v>6692</v>
      </c>
      <c r="R16" s="21">
        <f t="shared" si="6"/>
        <v>7121</v>
      </c>
      <c r="S16" s="17">
        <f t="shared" si="18"/>
        <v>7134</v>
      </c>
      <c r="T16" s="21">
        <f t="shared" si="7"/>
        <v>7559</v>
      </c>
      <c r="U16" s="17">
        <f t="shared" si="19"/>
        <v>7577</v>
      </c>
      <c r="V16" s="21">
        <f t="shared" si="8"/>
        <v>7998</v>
      </c>
      <c r="W16" s="17">
        <f t="shared" si="20"/>
        <v>8019</v>
      </c>
      <c r="X16" s="21">
        <f t="shared" si="9"/>
        <v>8436</v>
      </c>
      <c r="Y16" s="18"/>
      <c r="Z16" s="22">
        <v>5.7999999999999989E-2</v>
      </c>
    </row>
    <row r="17" spans="2:26" s="10" customFormat="1" ht="24.5" thickTop="1" thickBot="1" x14ac:dyDescent="0.6">
      <c r="B17" s="14">
        <v>7</v>
      </c>
      <c r="C17" s="20">
        <f t="shared" si="10"/>
        <v>2919</v>
      </c>
      <c r="D17" s="21">
        <f t="shared" si="21"/>
        <v>3149</v>
      </c>
      <c r="E17" s="17">
        <f t="shared" si="11"/>
        <v>3637</v>
      </c>
      <c r="F17" s="21">
        <f t="shared" si="0"/>
        <v>3919</v>
      </c>
      <c r="G17" s="17">
        <f t="shared" si="12"/>
        <v>4360</v>
      </c>
      <c r="H17" s="21">
        <f t="shared" si="1"/>
        <v>4695</v>
      </c>
      <c r="I17" s="17">
        <f t="shared" si="13"/>
        <v>5084</v>
      </c>
      <c r="J17" s="21">
        <f t="shared" si="2"/>
        <v>5472</v>
      </c>
      <c r="K17" s="17">
        <f t="shared" si="14"/>
        <v>5807</v>
      </c>
      <c r="L17" s="21">
        <f t="shared" si="3"/>
        <v>6248</v>
      </c>
      <c r="M17" s="17">
        <f t="shared" si="15"/>
        <v>6245</v>
      </c>
      <c r="N17" s="21">
        <f t="shared" si="4"/>
        <v>6682</v>
      </c>
      <c r="O17" s="17">
        <f t="shared" si="16"/>
        <v>6684</v>
      </c>
      <c r="P17" s="21">
        <f t="shared" si="5"/>
        <v>7117</v>
      </c>
      <c r="Q17" s="17">
        <f t="shared" si="17"/>
        <v>7122</v>
      </c>
      <c r="R17" s="21">
        <f t="shared" si="6"/>
        <v>7551</v>
      </c>
      <c r="S17" s="17">
        <f t="shared" si="18"/>
        <v>7560</v>
      </c>
      <c r="T17" s="21">
        <f t="shared" si="7"/>
        <v>7985</v>
      </c>
      <c r="U17" s="17">
        <f t="shared" si="19"/>
        <v>7999</v>
      </c>
      <c r="V17" s="21">
        <f t="shared" si="8"/>
        <v>8420</v>
      </c>
      <c r="W17" s="17">
        <f t="shared" si="20"/>
        <v>8437</v>
      </c>
      <c r="X17" s="21">
        <f t="shared" si="9"/>
        <v>8854</v>
      </c>
      <c r="Y17" s="18"/>
      <c r="Z17" s="23">
        <v>6.2499999999999986E-2</v>
      </c>
    </row>
    <row r="18" spans="2:26" s="10" customFormat="1" ht="24.5" thickTop="1" thickBot="1" x14ac:dyDescent="0.6">
      <c r="B18" s="14">
        <v>8</v>
      </c>
      <c r="C18" s="20">
        <f t="shared" si="10"/>
        <v>3150</v>
      </c>
      <c r="D18" s="21">
        <f t="shared" si="21"/>
        <v>3380</v>
      </c>
      <c r="E18" s="17">
        <f t="shared" si="11"/>
        <v>3920</v>
      </c>
      <c r="F18" s="21">
        <f t="shared" si="0"/>
        <v>4202</v>
      </c>
      <c r="G18" s="17">
        <f t="shared" si="12"/>
        <v>4696</v>
      </c>
      <c r="H18" s="21">
        <f t="shared" si="1"/>
        <v>5031</v>
      </c>
      <c r="I18" s="17">
        <f t="shared" si="13"/>
        <v>5473</v>
      </c>
      <c r="J18" s="21">
        <f t="shared" si="2"/>
        <v>5861</v>
      </c>
      <c r="K18" s="17">
        <f t="shared" si="14"/>
        <v>6249</v>
      </c>
      <c r="L18" s="21">
        <f t="shared" si="3"/>
        <v>6690</v>
      </c>
      <c r="M18" s="17">
        <f t="shared" si="15"/>
        <v>6683</v>
      </c>
      <c r="N18" s="21">
        <f t="shared" si="4"/>
        <v>7120</v>
      </c>
      <c r="O18" s="17">
        <f t="shared" si="16"/>
        <v>7118</v>
      </c>
      <c r="P18" s="21">
        <f t="shared" si="5"/>
        <v>7551</v>
      </c>
      <c r="Q18" s="17">
        <f t="shared" si="17"/>
        <v>7552</v>
      </c>
      <c r="R18" s="21">
        <f t="shared" si="6"/>
        <v>7981</v>
      </c>
      <c r="S18" s="17">
        <f t="shared" si="18"/>
        <v>7986</v>
      </c>
      <c r="T18" s="21">
        <f t="shared" si="7"/>
        <v>8411</v>
      </c>
      <c r="U18" s="17">
        <f t="shared" si="19"/>
        <v>8421</v>
      </c>
      <c r="V18" s="21">
        <f t="shared" si="8"/>
        <v>8842</v>
      </c>
      <c r="W18" s="17">
        <f t="shared" si="20"/>
        <v>8855</v>
      </c>
      <c r="X18" s="21">
        <f t="shared" si="9"/>
        <v>9272</v>
      </c>
      <c r="Y18" s="18"/>
      <c r="Z18" s="22">
        <v>6.699999999999999E-2</v>
      </c>
    </row>
    <row r="19" spans="2:26" s="10" customFormat="1" ht="24.5" thickTop="1" thickBot="1" x14ac:dyDescent="0.6">
      <c r="B19" s="14">
        <v>9</v>
      </c>
      <c r="C19" s="20">
        <f t="shared" si="10"/>
        <v>3381</v>
      </c>
      <c r="D19" s="21">
        <f t="shared" si="21"/>
        <v>3611</v>
      </c>
      <c r="E19" s="17">
        <f t="shared" si="11"/>
        <v>4203</v>
      </c>
      <c r="F19" s="21">
        <f t="shared" si="0"/>
        <v>4485</v>
      </c>
      <c r="G19" s="17">
        <f t="shared" si="12"/>
        <v>5032</v>
      </c>
      <c r="H19" s="21">
        <f t="shared" si="1"/>
        <v>5367</v>
      </c>
      <c r="I19" s="17">
        <f t="shared" si="13"/>
        <v>5862</v>
      </c>
      <c r="J19" s="21">
        <f t="shared" si="2"/>
        <v>6250</v>
      </c>
      <c r="K19" s="17">
        <f t="shared" si="14"/>
        <v>6691</v>
      </c>
      <c r="L19" s="21">
        <f t="shared" si="3"/>
        <v>7132</v>
      </c>
      <c r="M19" s="17">
        <f t="shared" si="15"/>
        <v>7121</v>
      </c>
      <c r="N19" s="21">
        <f t="shared" si="4"/>
        <v>7558</v>
      </c>
      <c r="O19" s="17">
        <f t="shared" si="16"/>
        <v>7552</v>
      </c>
      <c r="P19" s="21">
        <f t="shared" si="5"/>
        <v>7985</v>
      </c>
      <c r="Q19" s="17">
        <f t="shared" si="17"/>
        <v>7982</v>
      </c>
      <c r="R19" s="21">
        <f t="shared" si="6"/>
        <v>8411</v>
      </c>
      <c r="S19" s="17">
        <f t="shared" si="18"/>
        <v>8412</v>
      </c>
      <c r="T19" s="21">
        <f t="shared" si="7"/>
        <v>8837</v>
      </c>
      <c r="U19" s="17">
        <f t="shared" si="19"/>
        <v>8843</v>
      </c>
      <c r="V19" s="21">
        <f t="shared" si="8"/>
        <v>9264</v>
      </c>
      <c r="W19" s="17">
        <f t="shared" si="20"/>
        <v>9273</v>
      </c>
      <c r="X19" s="21">
        <f t="shared" si="9"/>
        <v>9690</v>
      </c>
      <c r="Y19" s="18"/>
      <c r="Z19" s="23">
        <v>7.1499999999999994E-2</v>
      </c>
    </row>
    <row r="20" spans="2:26" s="10" customFormat="1" ht="24.5" thickTop="1" thickBot="1" x14ac:dyDescent="0.6">
      <c r="B20" s="14">
        <v>10</v>
      </c>
      <c r="C20" s="20">
        <f t="shared" si="10"/>
        <v>3612</v>
      </c>
      <c r="D20" s="21">
        <f t="shared" si="21"/>
        <v>3842</v>
      </c>
      <c r="E20" s="17">
        <f t="shared" si="11"/>
        <v>4486</v>
      </c>
      <c r="F20" s="21">
        <f t="shared" si="0"/>
        <v>4768</v>
      </c>
      <c r="G20" s="17">
        <f t="shared" si="12"/>
        <v>5368</v>
      </c>
      <c r="H20" s="21">
        <f t="shared" si="1"/>
        <v>5703</v>
      </c>
      <c r="I20" s="17">
        <f t="shared" si="13"/>
        <v>6251</v>
      </c>
      <c r="J20" s="21">
        <f t="shared" si="2"/>
        <v>6639</v>
      </c>
      <c r="K20" s="17">
        <f t="shared" si="14"/>
        <v>7133</v>
      </c>
      <c r="L20" s="21">
        <f t="shared" si="3"/>
        <v>7574</v>
      </c>
      <c r="M20" s="17">
        <f t="shared" si="15"/>
        <v>7559</v>
      </c>
      <c r="N20" s="21">
        <f t="shared" si="4"/>
        <v>7996</v>
      </c>
      <c r="O20" s="17">
        <f t="shared" si="16"/>
        <v>7986</v>
      </c>
      <c r="P20" s="21">
        <f t="shared" si="5"/>
        <v>8419</v>
      </c>
      <c r="Q20" s="17">
        <f t="shared" si="17"/>
        <v>8412</v>
      </c>
      <c r="R20" s="21">
        <f t="shared" si="6"/>
        <v>8841</v>
      </c>
      <c r="S20" s="17">
        <f t="shared" si="18"/>
        <v>8838</v>
      </c>
      <c r="T20" s="21">
        <f t="shared" si="7"/>
        <v>9263</v>
      </c>
      <c r="U20" s="17">
        <f t="shared" si="19"/>
        <v>9265</v>
      </c>
      <c r="V20" s="21">
        <f t="shared" si="8"/>
        <v>9686</v>
      </c>
      <c r="W20" s="17">
        <f t="shared" si="20"/>
        <v>9691</v>
      </c>
      <c r="X20" s="21">
        <f t="shared" si="9"/>
        <v>10108</v>
      </c>
      <c r="Y20" s="18"/>
      <c r="Z20" s="22">
        <v>7.5999999999999998E-2</v>
      </c>
    </row>
    <row r="21" spans="2:26" s="10" customFormat="1" ht="24.5" thickTop="1" thickBot="1" x14ac:dyDescent="0.6">
      <c r="B21" s="14">
        <v>11</v>
      </c>
      <c r="C21" s="20">
        <f t="shared" si="10"/>
        <v>3843</v>
      </c>
      <c r="D21" s="21">
        <f t="shared" si="21"/>
        <v>4073</v>
      </c>
      <c r="E21" s="17">
        <f t="shared" si="11"/>
        <v>4769</v>
      </c>
      <c r="F21" s="21">
        <f t="shared" si="0"/>
        <v>5051</v>
      </c>
      <c r="G21" s="17">
        <f t="shared" si="12"/>
        <v>5704</v>
      </c>
      <c r="H21" s="21">
        <f t="shared" si="1"/>
        <v>6039</v>
      </c>
      <c r="I21" s="17">
        <f t="shared" si="13"/>
        <v>6640</v>
      </c>
      <c r="J21" s="21">
        <f t="shared" si="2"/>
        <v>7028</v>
      </c>
      <c r="K21" s="17">
        <f t="shared" si="14"/>
        <v>7575</v>
      </c>
      <c r="L21" s="21">
        <f t="shared" si="3"/>
        <v>8016</v>
      </c>
      <c r="M21" s="17">
        <f t="shared" si="15"/>
        <v>7997</v>
      </c>
      <c r="N21" s="21">
        <f t="shared" si="4"/>
        <v>8434</v>
      </c>
      <c r="O21" s="17">
        <f t="shared" si="16"/>
        <v>8420</v>
      </c>
      <c r="P21" s="21">
        <f t="shared" si="5"/>
        <v>8853</v>
      </c>
      <c r="Q21" s="17">
        <f t="shared" si="17"/>
        <v>8842</v>
      </c>
      <c r="R21" s="21">
        <f t="shared" si="6"/>
        <v>9271</v>
      </c>
      <c r="S21" s="17">
        <f t="shared" si="18"/>
        <v>9264</v>
      </c>
      <c r="T21" s="21">
        <f t="shared" si="7"/>
        <v>9689</v>
      </c>
      <c r="U21" s="17">
        <f t="shared" si="19"/>
        <v>9687</v>
      </c>
      <c r="V21" s="21">
        <f t="shared" si="8"/>
        <v>10108</v>
      </c>
      <c r="W21" s="17">
        <f t="shared" si="20"/>
        <v>10109</v>
      </c>
      <c r="X21" s="21">
        <f t="shared" si="9"/>
        <v>10526</v>
      </c>
      <c r="Y21" s="18"/>
      <c r="Z21" s="23">
        <v>8.0500000000000002E-2</v>
      </c>
    </row>
    <row r="22" spans="2:26" s="10" customFormat="1" ht="24.5" thickTop="1" thickBot="1" x14ac:dyDescent="0.6">
      <c r="B22" s="14">
        <v>12</v>
      </c>
      <c r="C22" s="20">
        <f t="shared" si="10"/>
        <v>4074</v>
      </c>
      <c r="D22" s="21">
        <f t="shared" si="21"/>
        <v>4304</v>
      </c>
      <c r="E22" s="17">
        <f t="shared" si="11"/>
        <v>5052</v>
      </c>
      <c r="F22" s="21">
        <f t="shared" si="0"/>
        <v>5334</v>
      </c>
      <c r="G22" s="17">
        <f t="shared" si="12"/>
        <v>6040</v>
      </c>
      <c r="H22" s="21">
        <f t="shared" si="1"/>
        <v>6375</v>
      </c>
      <c r="I22" s="17">
        <f t="shared" si="13"/>
        <v>7029</v>
      </c>
      <c r="J22" s="21">
        <f t="shared" si="2"/>
        <v>7417</v>
      </c>
      <c r="K22" s="17">
        <f t="shared" si="14"/>
        <v>8017</v>
      </c>
      <c r="L22" s="21">
        <f t="shared" si="3"/>
        <v>8458</v>
      </c>
      <c r="M22" s="17">
        <f t="shared" si="15"/>
        <v>8435</v>
      </c>
      <c r="N22" s="21">
        <f t="shared" si="4"/>
        <v>8872</v>
      </c>
      <c r="O22" s="17">
        <f t="shared" si="16"/>
        <v>8854</v>
      </c>
      <c r="P22" s="21">
        <f t="shared" si="5"/>
        <v>9287</v>
      </c>
      <c r="Q22" s="17">
        <f t="shared" si="17"/>
        <v>9272</v>
      </c>
      <c r="R22" s="21">
        <f t="shared" si="6"/>
        <v>9701</v>
      </c>
      <c r="S22" s="17">
        <f t="shared" si="18"/>
        <v>9690</v>
      </c>
      <c r="T22" s="21">
        <f t="shared" si="7"/>
        <v>10115</v>
      </c>
      <c r="U22" s="17">
        <f t="shared" si="19"/>
        <v>10109</v>
      </c>
      <c r="V22" s="21">
        <f t="shared" si="8"/>
        <v>10530</v>
      </c>
      <c r="W22" s="17">
        <f t="shared" si="20"/>
        <v>10527</v>
      </c>
      <c r="X22" s="21">
        <f t="shared" si="9"/>
        <v>10944</v>
      </c>
      <c r="Y22" s="18"/>
      <c r="Z22" s="22">
        <v>8.5000000000000006E-2</v>
      </c>
    </row>
    <row r="23" spans="2:26" s="10" customFormat="1" ht="24.5" thickTop="1" thickBot="1" x14ac:dyDescent="0.6">
      <c r="B23" s="14">
        <v>13</v>
      </c>
      <c r="C23" s="20">
        <f t="shared" si="10"/>
        <v>4305</v>
      </c>
      <c r="D23" s="21">
        <f t="shared" si="21"/>
        <v>4535</v>
      </c>
      <c r="E23" s="17">
        <f t="shared" si="11"/>
        <v>5335</v>
      </c>
      <c r="F23" s="21">
        <f t="shared" si="0"/>
        <v>5617</v>
      </c>
      <c r="G23" s="17">
        <f t="shared" si="12"/>
        <v>6376</v>
      </c>
      <c r="H23" s="21">
        <f t="shared" si="1"/>
        <v>6711</v>
      </c>
      <c r="I23" s="17">
        <f t="shared" si="13"/>
        <v>7418</v>
      </c>
      <c r="J23" s="21">
        <f t="shared" si="2"/>
        <v>7806</v>
      </c>
      <c r="K23" s="17">
        <f t="shared" si="14"/>
        <v>8459</v>
      </c>
      <c r="L23" s="21">
        <f t="shared" si="3"/>
        <v>8900</v>
      </c>
      <c r="M23" s="17">
        <f t="shared" si="15"/>
        <v>8873</v>
      </c>
      <c r="N23" s="21">
        <f t="shared" si="4"/>
        <v>9310</v>
      </c>
      <c r="O23" s="17">
        <f t="shared" si="16"/>
        <v>9288</v>
      </c>
      <c r="P23" s="21">
        <f t="shared" si="5"/>
        <v>9721</v>
      </c>
      <c r="Q23" s="17">
        <f t="shared" si="17"/>
        <v>9702</v>
      </c>
      <c r="R23" s="21">
        <f t="shared" si="6"/>
        <v>10131</v>
      </c>
      <c r="S23" s="17">
        <f t="shared" si="18"/>
        <v>10116</v>
      </c>
      <c r="T23" s="21">
        <f t="shared" si="7"/>
        <v>10541</v>
      </c>
      <c r="U23" s="17">
        <f t="shared" si="19"/>
        <v>10531</v>
      </c>
      <c r="V23" s="21">
        <f t="shared" si="8"/>
        <v>10952</v>
      </c>
      <c r="W23" s="17">
        <f t="shared" si="20"/>
        <v>10945</v>
      </c>
      <c r="X23" s="21">
        <f t="shared" si="9"/>
        <v>11362</v>
      </c>
      <c r="Y23" s="18"/>
      <c r="Z23" s="23">
        <v>8.950000000000001E-2</v>
      </c>
    </row>
    <row r="24" spans="2:26" s="10" customFormat="1" ht="24.5" thickTop="1" thickBot="1" x14ac:dyDescent="0.6">
      <c r="B24" s="14">
        <v>14</v>
      </c>
      <c r="C24" s="20">
        <f t="shared" si="10"/>
        <v>4536</v>
      </c>
      <c r="D24" s="21">
        <f t="shared" si="21"/>
        <v>4766</v>
      </c>
      <c r="E24" s="17">
        <f t="shared" si="11"/>
        <v>5618</v>
      </c>
      <c r="F24" s="21">
        <f t="shared" si="0"/>
        <v>5900</v>
      </c>
      <c r="G24" s="17">
        <f t="shared" si="12"/>
        <v>6712</v>
      </c>
      <c r="H24" s="21">
        <f t="shared" si="1"/>
        <v>7047</v>
      </c>
      <c r="I24" s="17">
        <f t="shared" si="13"/>
        <v>7807</v>
      </c>
      <c r="J24" s="21">
        <f t="shared" si="2"/>
        <v>8195</v>
      </c>
      <c r="K24" s="17">
        <f t="shared" si="14"/>
        <v>8901</v>
      </c>
      <c r="L24" s="21">
        <f t="shared" si="3"/>
        <v>9342</v>
      </c>
      <c r="M24" s="17">
        <f t="shared" si="15"/>
        <v>9311</v>
      </c>
      <c r="N24" s="21">
        <f t="shared" si="4"/>
        <v>9748</v>
      </c>
      <c r="O24" s="17">
        <f t="shared" si="16"/>
        <v>9722</v>
      </c>
      <c r="P24" s="21">
        <f t="shared" si="5"/>
        <v>10155</v>
      </c>
      <c r="Q24" s="17">
        <f t="shared" si="17"/>
        <v>10132</v>
      </c>
      <c r="R24" s="21">
        <f t="shared" si="6"/>
        <v>10561</v>
      </c>
      <c r="S24" s="17">
        <f t="shared" si="18"/>
        <v>10542</v>
      </c>
      <c r="T24" s="21">
        <f t="shared" si="7"/>
        <v>10967</v>
      </c>
      <c r="U24" s="17">
        <f t="shared" si="19"/>
        <v>10953</v>
      </c>
      <c r="V24" s="21">
        <f t="shared" si="8"/>
        <v>11374</v>
      </c>
      <c r="W24" s="17">
        <f t="shared" si="20"/>
        <v>11363</v>
      </c>
      <c r="X24" s="21">
        <f t="shared" si="9"/>
        <v>11780</v>
      </c>
      <c r="Y24" s="18"/>
      <c r="Z24" s="22">
        <v>9.4000000000000014E-2</v>
      </c>
    </row>
    <row r="25" spans="2:26" s="10" customFormat="1" ht="24.5" thickTop="1" thickBot="1" x14ac:dyDescent="0.6">
      <c r="B25" s="14">
        <v>15</v>
      </c>
      <c r="C25" s="20">
        <f t="shared" si="10"/>
        <v>4767</v>
      </c>
      <c r="D25" s="21">
        <f t="shared" si="21"/>
        <v>4997</v>
      </c>
      <c r="E25" s="17">
        <f t="shared" si="11"/>
        <v>5901</v>
      </c>
      <c r="F25" s="21">
        <f t="shared" si="0"/>
        <v>6183</v>
      </c>
      <c r="G25" s="17">
        <f t="shared" si="12"/>
        <v>7048</v>
      </c>
      <c r="H25" s="21">
        <f t="shared" si="1"/>
        <v>7383</v>
      </c>
      <c r="I25" s="17">
        <f t="shared" si="13"/>
        <v>8196</v>
      </c>
      <c r="J25" s="21">
        <f t="shared" si="2"/>
        <v>8584</v>
      </c>
      <c r="K25" s="17">
        <f t="shared" si="14"/>
        <v>9343</v>
      </c>
      <c r="L25" s="21">
        <f t="shared" si="3"/>
        <v>9784</v>
      </c>
      <c r="M25" s="17">
        <f t="shared" si="15"/>
        <v>9749</v>
      </c>
      <c r="N25" s="21">
        <f t="shared" si="4"/>
        <v>10186</v>
      </c>
      <c r="O25" s="17">
        <f t="shared" si="16"/>
        <v>10156</v>
      </c>
      <c r="P25" s="21">
        <f t="shared" si="5"/>
        <v>10589</v>
      </c>
      <c r="Q25" s="17">
        <f t="shared" si="17"/>
        <v>10562</v>
      </c>
      <c r="R25" s="21">
        <f t="shared" si="6"/>
        <v>10991</v>
      </c>
      <c r="S25" s="17">
        <f t="shared" si="18"/>
        <v>10968</v>
      </c>
      <c r="T25" s="21">
        <f t="shared" si="7"/>
        <v>11393</v>
      </c>
      <c r="U25" s="17">
        <f t="shared" si="19"/>
        <v>11375</v>
      </c>
      <c r="V25" s="21">
        <f t="shared" si="8"/>
        <v>11796</v>
      </c>
      <c r="W25" s="17">
        <f t="shared" si="20"/>
        <v>11781</v>
      </c>
      <c r="X25" s="21">
        <f t="shared" si="9"/>
        <v>12198</v>
      </c>
      <c r="Y25" s="18"/>
      <c r="Z25" s="23">
        <v>9.8500000000000018E-2</v>
      </c>
    </row>
    <row r="26" spans="2:26" s="10" customFormat="1" ht="24.5" thickTop="1" thickBot="1" x14ac:dyDescent="0.6">
      <c r="B26" s="14">
        <v>16</v>
      </c>
      <c r="C26" s="20">
        <f t="shared" si="10"/>
        <v>4998</v>
      </c>
      <c r="D26" s="21">
        <f t="shared" si="21"/>
        <v>5228</v>
      </c>
      <c r="E26" s="17">
        <f t="shared" si="11"/>
        <v>6184</v>
      </c>
      <c r="F26" s="21">
        <f t="shared" si="0"/>
        <v>6466</v>
      </c>
      <c r="G26" s="17">
        <f t="shared" si="12"/>
        <v>7384</v>
      </c>
      <c r="H26" s="21">
        <f t="shared" si="1"/>
        <v>7719</v>
      </c>
      <c r="I26" s="17">
        <f t="shared" si="13"/>
        <v>8585</v>
      </c>
      <c r="J26" s="21">
        <f t="shared" si="2"/>
        <v>8973</v>
      </c>
      <c r="K26" s="17">
        <f t="shared" si="14"/>
        <v>9785</v>
      </c>
      <c r="L26" s="21">
        <f t="shared" si="3"/>
        <v>10226</v>
      </c>
      <c r="M26" s="17">
        <f t="shared" si="15"/>
        <v>10187</v>
      </c>
      <c r="N26" s="21">
        <f t="shared" si="4"/>
        <v>10624</v>
      </c>
      <c r="O26" s="17">
        <f t="shared" si="16"/>
        <v>10590</v>
      </c>
      <c r="P26" s="21">
        <f t="shared" si="5"/>
        <v>11023</v>
      </c>
      <c r="Q26" s="17">
        <f t="shared" si="17"/>
        <v>10992</v>
      </c>
      <c r="R26" s="21">
        <f t="shared" si="6"/>
        <v>11421</v>
      </c>
      <c r="S26" s="17">
        <f t="shared" si="18"/>
        <v>11394</v>
      </c>
      <c r="T26" s="21">
        <f t="shared" si="7"/>
        <v>11819</v>
      </c>
      <c r="U26" s="17">
        <f t="shared" si="19"/>
        <v>11797</v>
      </c>
      <c r="V26" s="21">
        <f t="shared" si="8"/>
        <v>12218</v>
      </c>
      <c r="W26" s="17">
        <f t="shared" si="20"/>
        <v>12199</v>
      </c>
      <c r="X26" s="21">
        <f t="shared" si="9"/>
        <v>12616</v>
      </c>
      <c r="Y26" s="18"/>
      <c r="Z26" s="22">
        <v>0.10300000000000002</v>
      </c>
    </row>
    <row r="27" spans="2:26" s="10" customFormat="1" ht="24.5" thickTop="1" thickBot="1" x14ac:dyDescent="0.6">
      <c r="B27" s="14">
        <v>17</v>
      </c>
      <c r="C27" s="20">
        <f t="shared" si="10"/>
        <v>5229</v>
      </c>
      <c r="D27" s="21">
        <f t="shared" si="21"/>
        <v>5459</v>
      </c>
      <c r="E27" s="17">
        <f t="shared" si="11"/>
        <v>6467</v>
      </c>
      <c r="F27" s="21">
        <f t="shared" si="0"/>
        <v>6749</v>
      </c>
      <c r="G27" s="17">
        <f t="shared" si="12"/>
        <v>7720</v>
      </c>
      <c r="H27" s="21">
        <f t="shared" si="1"/>
        <v>8055</v>
      </c>
      <c r="I27" s="17">
        <f t="shared" si="13"/>
        <v>8974</v>
      </c>
      <c r="J27" s="21">
        <f t="shared" si="2"/>
        <v>9362</v>
      </c>
      <c r="K27" s="17">
        <f t="shared" si="14"/>
        <v>10227</v>
      </c>
      <c r="L27" s="21">
        <f t="shared" si="3"/>
        <v>10668</v>
      </c>
      <c r="M27" s="17">
        <f t="shared" si="15"/>
        <v>10625</v>
      </c>
      <c r="N27" s="21">
        <f t="shared" si="4"/>
        <v>11062</v>
      </c>
      <c r="O27" s="17">
        <f t="shared" si="16"/>
        <v>11024</v>
      </c>
      <c r="P27" s="21">
        <f t="shared" si="5"/>
        <v>11457</v>
      </c>
      <c r="Q27" s="17">
        <f t="shared" si="17"/>
        <v>11422</v>
      </c>
      <c r="R27" s="21">
        <f t="shared" si="6"/>
        <v>11851</v>
      </c>
      <c r="S27" s="17">
        <f t="shared" si="18"/>
        <v>11820</v>
      </c>
      <c r="T27" s="21">
        <f t="shared" si="7"/>
        <v>12245</v>
      </c>
      <c r="U27" s="17">
        <f t="shared" si="19"/>
        <v>12219</v>
      </c>
      <c r="V27" s="21">
        <f t="shared" si="8"/>
        <v>12640</v>
      </c>
      <c r="W27" s="17">
        <f t="shared" si="20"/>
        <v>12617</v>
      </c>
      <c r="X27" s="21">
        <f t="shared" si="9"/>
        <v>13034</v>
      </c>
      <c r="Y27" s="18"/>
      <c r="Z27" s="23">
        <v>0.10750000000000003</v>
      </c>
    </row>
    <row r="28" spans="2:26" s="10" customFormat="1" ht="24.5" thickTop="1" thickBot="1" x14ac:dyDescent="0.6">
      <c r="B28" s="14">
        <v>18</v>
      </c>
      <c r="C28" s="20">
        <f t="shared" si="10"/>
        <v>5460</v>
      </c>
      <c r="D28" s="21">
        <f t="shared" si="21"/>
        <v>5690</v>
      </c>
      <c r="E28" s="17">
        <f t="shared" si="11"/>
        <v>6750</v>
      </c>
      <c r="F28" s="21">
        <f t="shared" si="0"/>
        <v>7032</v>
      </c>
      <c r="G28" s="17">
        <f t="shared" si="12"/>
        <v>8056</v>
      </c>
      <c r="H28" s="21">
        <f t="shared" si="1"/>
        <v>8391</v>
      </c>
      <c r="I28" s="17">
        <f t="shared" si="13"/>
        <v>9363</v>
      </c>
      <c r="J28" s="21">
        <f t="shared" si="2"/>
        <v>9751</v>
      </c>
      <c r="K28" s="17">
        <f t="shared" si="14"/>
        <v>10669</v>
      </c>
      <c r="L28" s="21">
        <f t="shared" si="3"/>
        <v>11110</v>
      </c>
      <c r="M28" s="17">
        <f t="shared" si="15"/>
        <v>11063</v>
      </c>
      <c r="N28" s="21">
        <f t="shared" si="4"/>
        <v>11500</v>
      </c>
      <c r="O28" s="17">
        <f t="shared" si="16"/>
        <v>11458</v>
      </c>
      <c r="P28" s="21">
        <f t="shared" si="5"/>
        <v>11891</v>
      </c>
      <c r="Q28" s="17">
        <f t="shared" si="17"/>
        <v>11852</v>
      </c>
      <c r="R28" s="21">
        <f t="shared" si="6"/>
        <v>12281</v>
      </c>
      <c r="S28" s="17">
        <f t="shared" si="18"/>
        <v>12246</v>
      </c>
      <c r="T28" s="21">
        <f t="shared" si="7"/>
        <v>12671</v>
      </c>
      <c r="U28" s="17">
        <f t="shared" si="19"/>
        <v>12641</v>
      </c>
      <c r="V28" s="21">
        <f t="shared" si="8"/>
        <v>13062</v>
      </c>
      <c r="W28" s="17">
        <f t="shared" si="20"/>
        <v>13035</v>
      </c>
      <c r="X28" s="21">
        <f t="shared" si="9"/>
        <v>13452</v>
      </c>
      <c r="Y28" s="18"/>
      <c r="Z28" s="22">
        <v>0.11200000000000003</v>
      </c>
    </row>
    <row r="29" spans="2:26" s="10" customFormat="1" ht="24.5" thickTop="1" thickBot="1" x14ac:dyDescent="0.6">
      <c r="B29" s="14">
        <v>19</v>
      </c>
      <c r="C29" s="20">
        <f t="shared" si="10"/>
        <v>5691</v>
      </c>
      <c r="D29" s="21">
        <f t="shared" si="21"/>
        <v>5921</v>
      </c>
      <c r="E29" s="17">
        <f t="shared" si="11"/>
        <v>7033</v>
      </c>
      <c r="F29" s="21">
        <f t="shared" si="0"/>
        <v>7315</v>
      </c>
      <c r="G29" s="17">
        <f t="shared" si="12"/>
        <v>8392</v>
      </c>
      <c r="H29" s="21">
        <f t="shared" si="1"/>
        <v>8727</v>
      </c>
      <c r="I29" s="17">
        <f t="shared" si="13"/>
        <v>9752</v>
      </c>
      <c r="J29" s="21">
        <f t="shared" si="2"/>
        <v>10140</v>
      </c>
      <c r="K29" s="17">
        <f t="shared" si="14"/>
        <v>11111</v>
      </c>
      <c r="L29" s="21">
        <f t="shared" si="3"/>
        <v>11552</v>
      </c>
      <c r="M29" s="17">
        <f t="shared" si="15"/>
        <v>11501</v>
      </c>
      <c r="N29" s="21">
        <f t="shared" si="4"/>
        <v>11938</v>
      </c>
      <c r="O29" s="17">
        <f t="shared" si="16"/>
        <v>11892</v>
      </c>
      <c r="P29" s="21">
        <f t="shared" si="5"/>
        <v>12325</v>
      </c>
      <c r="Q29" s="17">
        <f t="shared" si="17"/>
        <v>12282</v>
      </c>
      <c r="R29" s="21">
        <f t="shared" si="6"/>
        <v>12711</v>
      </c>
      <c r="S29" s="17">
        <f t="shared" si="18"/>
        <v>12672</v>
      </c>
      <c r="T29" s="21">
        <f t="shared" si="7"/>
        <v>13097</v>
      </c>
      <c r="U29" s="17">
        <f t="shared" si="19"/>
        <v>13063</v>
      </c>
      <c r="V29" s="21">
        <f t="shared" si="8"/>
        <v>13484</v>
      </c>
      <c r="W29" s="17">
        <f t="shared" si="20"/>
        <v>13453</v>
      </c>
      <c r="X29" s="21">
        <f t="shared" si="9"/>
        <v>13870</v>
      </c>
      <c r="Y29" s="18"/>
      <c r="Z29" s="23">
        <v>0.11650000000000003</v>
      </c>
    </row>
    <row r="30" spans="2:26" s="10" customFormat="1" ht="24.5" thickTop="1" thickBot="1" x14ac:dyDescent="0.6">
      <c r="B30" s="14">
        <v>20</v>
      </c>
      <c r="C30" s="20">
        <f t="shared" si="10"/>
        <v>5922</v>
      </c>
      <c r="D30" s="21">
        <f t="shared" si="21"/>
        <v>6152</v>
      </c>
      <c r="E30" s="17">
        <f t="shared" si="11"/>
        <v>7316</v>
      </c>
      <c r="F30" s="21">
        <f t="shared" si="0"/>
        <v>7598</v>
      </c>
      <c r="G30" s="17">
        <f t="shared" si="12"/>
        <v>8728</v>
      </c>
      <c r="H30" s="21">
        <f t="shared" si="1"/>
        <v>9063</v>
      </c>
      <c r="I30" s="17">
        <f t="shared" si="13"/>
        <v>10141</v>
      </c>
      <c r="J30" s="21">
        <f t="shared" si="2"/>
        <v>10529</v>
      </c>
      <c r="K30" s="17">
        <f t="shared" si="14"/>
        <v>11553</v>
      </c>
      <c r="L30" s="21">
        <f t="shared" si="3"/>
        <v>11994</v>
      </c>
      <c r="M30" s="17">
        <f t="shared" si="15"/>
        <v>11939</v>
      </c>
      <c r="N30" s="21">
        <f t="shared" si="4"/>
        <v>12376</v>
      </c>
      <c r="O30" s="17">
        <f t="shared" si="16"/>
        <v>12326</v>
      </c>
      <c r="P30" s="21">
        <f t="shared" si="5"/>
        <v>12759</v>
      </c>
      <c r="Q30" s="17">
        <f t="shared" si="17"/>
        <v>12712</v>
      </c>
      <c r="R30" s="21">
        <f t="shared" si="6"/>
        <v>13141</v>
      </c>
      <c r="S30" s="17">
        <f t="shared" si="18"/>
        <v>13098</v>
      </c>
      <c r="T30" s="21">
        <f t="shared" si="7"/>
        <v>13523</v>
      </c>
      <c r="U30" s="17">
        <f t="shared" si="19"/>
        <v>13485</v>
      </c>
      <c r="V30" s="21">
        <f t="shared" si="8"/>
        <v>13906</v>
      </c>
      <c r="W30" s="17">
        <f t="shared" si="20"/>
        <v>13871</v>
      </c>
      <c r="X30" s="21">
        <f t="shared" si="9"/>
        <v>14288</v>
      </c>
      <c r="Y30" s="18"/>
      <c r="Z30" s="22">
        <v>0.12100000000000004</v>
      </c>
    </row>
    <row r="31" spans="2:26" s="10" customFormat="1" ht="24.5" thickTop="1" thickBot="1" x14ac:dyDescent="0.6">
      <c r="B31" s="14">
        <v>21</v>
      </c>
      <c r="C31" s="20">
        <f t="shared" si="10"/>
        <v>6153</v>
      </c>
      <c r="D31" s="21">
        <f t="shared" si="21"/>
        <v>6383</v>
      </c>
      <c r="E31" s="17">
        <f t="shared" si="11"/>
        <v>7599</v>
      </c>
      <c r="F31" s="21">
        <f t="shared" si="0"/>
        <v>7881</v>
      </c>
      <c r="G31" s="17">
        <f t="shared" si="12"/>
        <v>9064</v>
      </c>
      <c r="H31" s="21">
        <f t="shared" si="1"/>
        <v>9399</v>
      </c>
      <c r="I31" s="17">
        <f t="shared" si="13"/>
        <v>10530</v>
      </c>
      <c r="J31" s="21">
        <f t="shared" si="2"/>
        <v>10918</v>
      </c>
      <c r="K31" s="17">
        <f t="shared" si="14"/>
        <v>11995</v>
      </c>
      <c r="L31" s="21">
        <f t="shared" si="3"/>
        <v>12436</v>
      </c>
      <c r="M31" s="17">
        <f t="shared" si="15"/>
        <v>12377</v>
      </c>
      <c r="N31" s="21">
        <f t="shared" si="4"/>
        <v>12814</v>
      </c>
      <c r="O31" s="17">
        <f t="shared" si="16"/>
        <v>12760</v>
      </c>
      <c r="P31" s="21">
        <f t="shared" si="5"/>
        <v>13193</v>
      </c>
      <c r="Q31" s="17">
        <f t="shared" si="17"/>
        <v>13142</v>
      </c>
      <c r="R31" s="21">
        <f t="shared" si="6"/>
        <v>13571</v>
      </c>
      <c r="S31" s="17">
        <f t="shared" si="18"/>
        <v>13524</v>
      </c>
      <c r="T31" s="21">
        <f t="shared" si="7"/>
        <v>13949</v>
      </c>
      <c r="U31" s="17">
        <f t="shared" si="19"/>
        <v>13907</v>
      </c>
      <c r="V31" s="21">
        <f t="shared" si="8"/>
        <v>14328</v>
      </c>
      <c r="W31" s="17">
        <f t="shared" si="20"/>
        <v>14289</v>
      </c>
      <c r="X31" s="21">
        <f t="shared" si="9"/>
        <v>14706</v>
      </c>
      <c r="Y31" s="18"/>
      <c r="Z31" s="23">
        <v>0.12550000000000003</v>
      </c>
    </row>
    <row r="32" spans="2:26" s="10" customFormat="1" ht="24.5" thickTop="1" thickBot="1" x14ac:dyDescent="0.6">
      <c r="B32" s="14">
        <v>22</v>
      </c>
      <c r="C32" s="20">
        <f t="shared" si="10"/>
        <v>6384</v>
      </c>
      <c r="D32" s="21">
        <f t="shared" si="21"/>
        <v>6614</v>
      </c>
      <c r="E32" s="17">
        <f t="shared" si="11"/>
        <v>7882</v>
      </c>
      <c r="F32" s="21">
        <f t="shared" si="0"/>
        <v>8164</v>
      </c>
      <c r="G32" s="17">
        <f t="shared" si="12"/>
        <v>9400</v>
      </c>
      <c r="H32" s="21">
        <f t="shared" si="1"/>
        <v>9735</v>
      </c>
      <c r="I32" s="17">
        <f t="shared" si="13"/>
        <v>10919</v>
      </c>
      <c r="J32" s="21">
        <f t="shared" si="2"/>
        <v>11307</v>
      </c>
      <c r="K32" s="17">
        <f t="shared" si="14"/>
        <v>12437</v>
      </c>
      <c r="L32" s="21">
        <f t="shared" si="3"/>
        <v>12878</v>
      </c>
      <c r="M32" s="17">
        <f t="shared" si="15"/>
        <v>12815</v>
      </c>
      <c r="N32" s="21">
        <f t="shared" si="4"/>
        <v>13252</v>
      </c>
      <c r="O32" s="17">
        <f t="shared" si="16"/>
        <v>13194</v>
      </c>
      <c r="P32" s="21">
        <f t="shared" si="5"/>
        <v>13627</v>
      </c>
      <c r="Q32" s="17">
        <f t="shared" si="17"/>
        <v>13572</v>
      </c>
      <c r="R32" s="21">
        <f t="shared" si="6"/>
        <v>14001</v>
      </c>
      <c r="S32" s="17">
        <f t="shared" si="18"/>
        <v>13950</v>
      </c>
      <c r="T32" s="21">
        <f t="shared" si="7"/>
        <v>14375</v>
      </c>
      <c r="U32" s="17">
        <f t="shared" si="19"/>
        <v>14329</v>
      </c>
      <c r="V32" s="21">
        <f t="shared" si="8"/>
        <v>14750</v>
      </c>
      <c r="W32" s="17">
        <f t="shared" si="20"/>
        <v>14707</v>
      </c>
      <c r="X32" s="21">
        <f t="shared" si="9"/>
        <v>15124</v>
      </c>
      <c r="Y32" s="18"/>
      <c r="Z32" s="22">
        <v>0.13000000000000003</v>
      </c>
    </row>
    <row r="33" spans="1:27" s="10" customFormat="1" ht="24.5" thickTop="1" thickBot="1" x14ac:dyDescent="0.6">
      <c r="B33" s="14">
        <v>23</v>
      </c>
      <c r="C33" s="20">
        <f t="shared" si="10"/>
        <v>6615</v>
      </c>
      <c r="D33" s="21">
        <f t="shared" si="21"/>
        <v>6845</v>
      </c>
      <c r="E33" s="17">
        <f t="shared" si="11"/>
        <v>8165</v>
      </c>
      <c r="F33" s="21">
        <f t="shared" si="0"/>
        <v>8447</v>
      </c>
      <c r="G33" s="17">
        <f t="shared" si="12"/>
        <v>9736</v>
      </c>
      <c r="H33" s="21">
        <f t="shared" si="1"/>
        <v>10071</v>
      </c>
      <c r="I33" s="17">
        <f t="shared" si="13"/>
        <v>11308</v>
      </c>
      <c r="J33" s="21">
        <f t="shared" si="2"/>
        <v>11696</v>
      </c>
      <c r="K33" s="17">
        <f t="shared" si="14"/>
        <v>12879</v>
      </c>
      <c r="L33" s="21">
        <f t="shared" si="3"/>
        <v>13320</v>
      </c>
      <c r="M33" s="17">
        <f t="shared" si="15"/>
        <v>13253</v>
      </c>
      <c r="N33" s="21">
        <f t="shared" si="4"/>
        <v>13690</v>
      </c>
      <c r="O33" s="17">
        <f t="shared" si="16"/>
        <v>13628</v>
      </c>
      <c r="P33" s="21">
        <f t="shared" si="5"/>
        <v>14061</v>
      </c>
      <c r="Q33" s="17">
        <f t="shared" si="17"/>
        <v>14002</v>
      </c>
      <c r="R33" s="21">
        <f t="shared" si="6"/>
        <v>14431</v>
      </c>
      <c r="S33" s="17">
        <f t="shared" si="18"/>
        <v>14376</v>
      </c>
      <c r="T33" s="21">
        <f t="shared" si="7"/>
        <v>14801</v>
      </c>
      <c r="U33" s="17">
        <f t="shared" si="19"/>
        <v>14751</v>
      </c>
      <c r="V33" s="21">
        <f t="shared" si="8"/>
        <v>15172</v>
      </c>
      <c r="W33" s="17">
        <f t="shared" si="20"/>
        <v>15125</v>
      </c>
      <c r="X33" s="21">
        <f t="shared" si="9"/>
        <v>15542</v>
      </c>
      <c r="Y33" s="18"/>
      <c r="Z33" s="23">
        <v>0.13450000000000004</v>
      </c>
    </row>
    <row r="34" spans="1:27" s="10" customFormat="1" ht="24.5" thickTop="1" thickBot="1" x14ac:dyDescent="0.6">
      <c r="B34" s="14">
        <v>24</v>
      </c>
      <c r="C34" s="20">
        <f t="shared" si="10"/>
        <v>6846</v>
      </c>
      <c r="D34" s="21">
        <f t="shared" si="21"/>
        <v>7076</v>
      </c>
      <c r="E34" s="17">
        <f t="shared" si="11"/>
        <v>8448</v>
      </c>
      <c r="F34" s="21">
        <f t="shared" si="0"/>
        <v>8730</v>
      </c>
      <c r="G34" s="17">
        <f t="shared" si="12"/>
        <v>10072</v>
      </c>
      <c r="H34" s="21">
        <f t="shared" si="1"/>
        <v>10407</v>
      </c>
      <c r="I34" s="17">
        <f t="shared" si="13"/>
        <v>11697</v>
      </c>
      <c r="J34" s="21">
        <f t="shared" si="2"/>
        <v>12085</v>
      </c>
      <c r="K34" s="17">
        <f t="shared" si="14"/>
        <v>13321</v>
      </c>
      <c r="L34" s="21">
        <f t="shared" si="3"/>
        <v>13762</v>
      </c>
      <c r="M34" s="17">
        <f t="shared" si="15"/>
        <v>13691</v>
      </c>
      <c r="N34" s="21">
        <f t="shared" si="4"/>
        <v>14128</v>
      </c>
      <c r="O34" s="17">
        <f t="shared" si="16"/>
        <v>14062</v>
      </c>
      <c r="P34" s="21">
        <f t="shared" si="5"/>
        <v>14495</v>
      </c>
      <c r="Q34" s="17">
        <f t="shared" si="17"/>
        <v>14432</v>
      </c>
      <c r="R34" s="21">
        <f t="shared" si="6"/>
        <v>14861</v>
      </c>
      <c r="S34" s="17">
        <f t="shared" si="18"/>
        <v>14802</v>
      </c>
      <c r="T34" s="21">
        <f t="shared" si="7"/>
        <v>15227</v>
      </c>
      <c r="U34" s="17">
        <f t="shared" si="19"/>
        <v>15173</v>
      </c>
      <c r="V34" s="21">
        <f t="shared" si="8"/>
        <v>15594</v>
      </c>
      <c r="W34" s="17">
        <f t="shared" si="20"/>
        <v>15543</v>
      </c>
      <c r="X34" s="21">
        <f t="shared" si="9"/>
        <v>15960</v>
      </c>
      <c r="Y34" s="18"/>
      <c r="Z34" s="22">
        <v>0.13900000000000004</v>
      </c>
    </row>
    <row r="35" spans="1:27" s="10" customFormat="1" ht="24.5" thickTop="1" thickBot="1" x14ac:dyDescent="0.6">
      <c r="B35" s="14">
        <v>25</v>
      </c>
      <c r="C35" s="20">
        <f t="shared" si="10"/>
        <v>7077</v>
      </c>
      <c r="D35" s="21">
        <f t="shared" si="21"/>
        <v>7307</v>
      </c>
      <c r="E35" s="17">
        <f t="shared" si="11"/>
        <v>8731</v>
      </c>
      <c r="F35" s="21">
        <f t="shared" si="0"/>
        <v>9013</v>
      </c>
      <c r="G35" s="17">
        <f t="shared" si="12"/>
        <v>10408</v>
      </c>
      <c r="H35" s="21">
        <f t="shared" si="1"/>
        <v>10743</v>
      </c>
      <c r="I35" s="17">
        <f t="shared" si="13"/>
        <v>12086</v>
      </c>
      <c r="J35" s="21">
        <f t="shared" si="2"/>
        <v>12474</v>
      </c>
      <c r="K35" s="17">
        <f t="shared" si="14"/>
        <v>13763</v>
      </c>
      <c r="L35" s="21">
        <f t="shared" si="3"/>
        <v>14204</v>
      </c>
      <c r="M35" s="17">
        <f t="shared" si="15"/>
        <v>14129</v>
      </c>
      <c r="N35" s="21">
        <f t="shared" si="4"/>
        <v>14566</v>
      </c>
      <c r="O35" s="17">
        <f t="shared" si="16"/>
        <v>14496</v>
      </c>
      <c r="P35" s="21">
        <f t="shared" si="5"/>
        <v>14929</v>
      </c>
      <c r="Q35" s="17">
        <f t="shared" si="17"/>
        <v>14862</v>
      </c>
      <c r="R35" s="21">
        <f t="shared" si="6"/>
        <v>15291</v>
      </c>
      <c r="S35" s="17">
        <f t="shared" si="18"/>
        <v>15228</v>
      </c>
      <c r="T35" s="21">
        <f t="shared" si="7"/>
        <v>15653</v>
      </c>
      <c r="U35" s="17">
        <f t="shared" si="19"/>
        <v>15595</v>
      </c>
      <c r="V35" s="21">
        <f t="shared" si="8"/>
        <v>16016</v>
      </c>
      <c r="W35" s="17">
        <f t="shared" si="20"/>
        <v>15961</v>
      </c>
      <c r="X35" s="21">
        <f t="shared" si="9"/>
        <v>16378</v>
      </c>
      <c r="Y35" s="18"/>
      <c r="Z35" s="23">
        <v>0.14350000000000004</v>
      </c>
    </row>
    <row r="36" spans="1:27" s="10" customFormat="1" ht="24.5" thickTop="1" thickBot="1" x14ac:dyDescent="0.6">
      <c r="B36" s="14">
        <v>26</v>
      </c>
      <c r="C36" s="20">
        <f t="shared" si="10"/>
        <v>7308</v>
      </c>
      <c r="D36" s="21">
        <f t="shared" si="21"/>
        <v>7538</v>
      </c>
      <c r="E36" s="17">
        <f t="shared" si="11"/>
        <v>9014</v>
      </c>
      <c r="F36" s="21">
        <f t="shared" si="0"/>
        <v>9296</v>
      </c>
      <c r="G36" s="17">
        <f t="shared" si="12"/>
        <v>10744</v>
      </c>
      <c r="H36" s="21">
        <f t="shared" si="1"/>
        <v>11079</v>
      </c>
      <c r="I36" s="17">
        <f t="shared" si="13"/>
        <v>12475</v>
      </c>
      <c r="J36" s="21">
        <f t="shared" si="2"/>
        <v>12863</v>
      </c>
      <c r="K36" s="17">
        <f t="shared" si="14"/>
        <v>14205</v>
      </c>
      <c r="L36" s="21">
        <f t="shared" si="3"/>
        <v>14646</v>
      </c>
      <c r="M36" s="17">
        <f t="shared" si="15"/>
        <v>14567</v>
      </c>
      <c r="N36" s="21">
        <f t="shared" si="4"/>
        <v>15004</v>
      </c>
      <c r="O36" s="17">
        <f t="shared" si="16"/>
        <v>14930</v>
      </c>
      <c r="P36" s="21">
        <f t="shared" si="5"/>
        <v>15363</v>
      </c>
      <c r="Q36" s="17">
        <f t="shared" si="17"/>
        <v>15292</v>
      </c>
      <c r="R36" s="21">
        <f t="shared" si="6"/>
        <v>15721</v>
      </c>
      <c r="S36" s="17">
        <f t="shared" si="18"/>
        <v>15654</v>
      </c>
      <c r="T36" s="21">
        <f t="shared" si="7"/>
        <v>16079</v>
      </c>
      <c r="U36" s="17">
        <f t="shared" si="19"/>
        <v>16017</v>
      </c>
      <c r="V36" s="21">
        <f t="shared" si="8"/>
        <v>16438</v>
      </c>
      <c r="W36" s="17">
        <f t="shared" si="20"/>
        <v>16379</v>
      </c>
      <c r="X36" s="21">
        <f t="shared" si="9"/>
        <v>16796</v>
      </c>
      <c r="Y36" s="18"/>
      <c r="Z36" s="22">
        <v>0.14800000000000005</v>
      </c>
    </row>
    <row r="37" spans="1:27" s="10" customFormat="1" ht="24.5" thickTop="1" thickBot="1" x14ac:dyDescent="0.6">
      <c r="B37" s="14">
        <v>27</v>
      </c>
      <c r="C37" s="20">
        <f t="shared" si="10"/>
        <v>7539</v>
      </c>
      <c r="D37" s="21">
        <f t="shared" si="21"/>
        <v>7769</v>
      </c>
      <c r="E37" s="17">
        <f t="shared" si="11"/>
        <v>9297</v>
      </c>
      <c r="F37" s="21">
        <f t="shared" si="0"/>
        <v>9579</v>
      </c>
      <c r="G37" s="17">
        <f t="shared" si="12"/>
        <v>11080</v>
      </c>
      <c r="H37" s="21">
        <f t="shared" si="1"/>
        <v>11415</v>
      </c>
      <c r="I37" s="17">
        <f t="shared" si="13"/>
        <v>12864</v>
      </c>
      <c r="J37" s="21">
        <f t="shared" si="2"/>
        <v>13252</v>
      </c>
      <c r="K37" s="17">
        <f t="shared" si="14"/>
        <v>14647</v>
      </c>
      <c r="L37" s="21">
        <f t="shared" si="3"/>
        <v>15088</v>
      </c>
      <c r="M37" s="17">
        <f t="shared" si="15"/>
        <v>15005</v>
      </c>
      <c r="N37" s="21">
        <f t="shared" si="4"/>
        <v>15442</v>
      </c>
      <c r="O37" s="17">
        <f t="shared" si="16"/>
        <v>15364</v>
      </c>
      <c r="P37" s="21">
        <f t="shared" si="5"/>
        <v>15797</v>
      </c>
      <c r="Q37" s="17">
        <f t="shared" si="17"/>
        <v>15722</v>
      </c>
      <c r="R37" s="21">
        <f t="shared" si="6"/>
        <v>16151</v>
      </c>
      <c r="S37" s="17">
        <f t="shared" si="18"/>
        <v>16080</v>
      </c>
      <c r="T37" s="21">
        <f t="shared" si="7"/>
        <v>16505</v>
      </c>
      <c r="U37" s="17">
        <f t="shared" si="19"/>
        <v>16439</v>
      </c>
      <c r="V37" s="21">
        <f t="shared" si="8"/>
        <v>16860</v>
      </c>
      <c r="W37" s="17">
        <f t="shared" si="20"/>
        <v>16797</v>
      </c>
      <c r="X37" s="21">
        <f t="shared" si="9"/>
        <v>17214</v>
      </c>
      <c r="Y37" s="18"/>
      <c r="Z37" s="23">
        <v>0.15250000000000005</v>
      </c>
    </row>
    <row r="38" spans="1:27" s="10" customFormat="1" ht="24.5" thickTop="1" thickBot="1" x14ac:dyDescent="0.6">
      <c r="A38" s="10" t="s">
        <v>23</v>
      </c>
      <c r="B38" s="14">
        <v>28</v>
      </c>
      <c r="C38" s="20">
        <f t="shared" si="10"/>
        <v>7770</v>
      </c>
      <c r="D38" s="24">
        <f>'[1]2026 SMI'!C17</f>
        <v>7993.5</v>
      </c>
      <c r="E38" s="17">
        <f t="shared" si="11"/>
        <v>9580</v>
      </c>
      <c r="F38" s="25">
        <f>'[1]2026 SMI'!E17</f>
        <v>9874.2999999999993</v>
      </c>
      <c r="G38" s="17">
        <f t="shared" si="12"/>
        <v>11416</v>
      </c>
      <c r="H38" s="25">
        <f>'[1]2026 SMI'!G17</f>
        <v>11755.2</v>
      </c>
      <c r="I38" s="17">
        <f t="shared" si="13"/>
        <v>13253</v>
      </c>
      <c r="J38" s="25">
        <f>'[1]2026 SMI'!I17</f>
        <v>13636</v>
      </c>
      <c r="K38" s="17">
        <f t="shared" si="14"/>
        <v>15089</v>
      </c>
      <c r="L38" s="21">
        <f>'[1]2026 SMI'!K17</f>
        <v>15516.8</v>
      </c>
      <c r="M38" s="17">
        <f t="shared" si="15"/>
        <v>15443</v>
      </c>
      <c r="N38" s="16">
        <f>'[1]2026 SMI'!M17</f>
        <v>15869.4</v>
      </c>
      <c r="O38" s="17">
        <f t="shared" si="16"/>
        <v>15798</v>
      </c>
      <c r="P38" s="26">
        <f>'[1]2026 SMI'!C22</f>
        <v>16222.1</v>
      </c>
      <c r="Q38" s="17">
        <f t="shared" si="17"/>
        <v>16152</v>
      </c>
      <c r="R38" s="16">
        <f>'[1]2026 SMI'!E22</f>
        <v>16574.8</v>
      </c>
      <c r="S38" s="17">
        <f t="shared" si="18"/>
        <v>16506</v>
      </c>
      <c r="T38" s="16">
        <f>'[1]2026 SMI'!G22</f>
        <v>16927.400000000001</v>
      </c>
      <c r="U38" s="17">
        <f t="shared" si="19"/>
        <v>16861</v>
      </c>
      <c r="V38" s="16">
        <f>'[1]2026 SMI'!I22</f>
        <v>17280.099999999999</v>
      </c>
      <c r="W38" s="17">
        <f t="shared" si="20"/>
        <v>17215</v>
      </c>
      <c r="X38" s="16">
        <f>'[1]2026 SMI'!K22</f>
        <v>17632.8</v>
      </c>
      <c r="Y38" s="18"/>
      <c r="Z38" s="22">
        <v>0.156</v>
      </c>
    </row>
    <row r="39" spans="1:27" s="10" customFormat="1" ht="23.5" thickTop="1" x14ac:dyDescent="0.5">
      <c r="C39" s="27"/>
      <c r="D39" s="28"/>
      <c r="E39" s="27"/>
      <c r="F39" s="29"/>
      <c r="G39" s="27"/>
      <c r="H39" s="29"/>
      <c r="I39" s="27"/>
      <c r="J39" s="29"/>
      <c r="K39" s="27"/>
      <c r="L39" s="30"/>
      <c r="M39" s="27"/>
      <c r="N39" s="30"/>
      <c r="O39" s="27"/>
      <c r="P39" s="29"/>
      <c r="Q39" s="27"/>
      <c r="R39" s="30"/>
      <c r="S39" s="27"/>
      <c r="T39" s="31"/>
      <c r="U39" s="27"/>
      <c r="V39" s="31"/>
      <c r="W39" s="27"/>
      <c r="X39" s="31"/>
      <c r="Y39" s="32"/>
      <c r="Z39" s="33"/>
    </row>
    <row r="40" spans="1:27" s="10" customFormat="1" ht="23" x14ac:dyDescent="0.5">
      <c r="C40" s="27"/>
      <c r="D40" s="34"/>
      <c r="E40" s="27"/>
      <c r="F40" s="29"/>
      <c r="G40" s="27"/>
      <c r="H40" s="29"/>
      <c r="I40" s="27"/>
      <c r="J40" s="29"/>
      <c r="K40" s="27"/>
      <c r="L40" s="30"/>
      <c r="M40" s="27"/>
      <c r="N40" s="30"/>
      <c r="O40" s="27"/>
      <c r="P40" s="29"/>
      <c r="Q40" s="27"/>
      <c r="R40" s="30"/>
      <c r="S40" s="27"/>
      <c r="T40" s="31"/>
      <c r="U40" s="27"/>
      <c r="V40" s="31"/>
      <c r="W40" s="27"/>
      <c r="X40" s="31"/>
      <c r="Y40" s="32"/>
      <c r="Z40" s="33"/>
    </row>
    <row r="41" spans="1:27" s="10" customFormat="1" ht="23" x14ac:dyDescent="0.5">
      <c r="C41" s="27"/>
      <c r="D41" s="35"/>
      <c r="E41" s="27"/>
      <c r="F41" s="29"/>
      <c r="G41" s="27"/>
      <c r="H41" s="29"/>
      <c r="I41" s="27"/>
      <c r="J41" s="29"/>
      <c r="K41" s="27"/>
      <c r="L41" s="30"/>
      <c r="M41" s="27"/>
      <c r="N41" s="30"/>
      <c r="O41" s="27"/>
      <c r="P41" s="29"/>
      <c r="Q41" s="27"/>
      <c r="R41" s="30"/>
      <c r="S41" s="27"/>
      <c r="T41" s="31"/>
      <c r="U41" s="27"/>
      <c r="V41" s="31"/>
      <c r="W41" s="27"/>
      <c r="X41" s="31"/>
      <c r="Y41" s="32"/>
      <c r="Z41" s="33"/>
    </row>
    <row r="42" spans="1:27" s="10" customFormat="1" ht="23" x14ac:dyDescent="0.5">
      <c r="C42" s="27"/>
      <c r="D42" s="28"/>
      <c r="E42" s="27"/>
      <c r="F42" s="29"/>
      <c r="G42" s="27"/>
      <c r="H42" s="29"/>
      <c r="I42" s="27"/>
      <c r="J42" s="29"/>
      <c r="K42" s="27"/>
      <c r="L42" s="30"/>
      <c r="M42" s="27"/>
      <c r="N42" s="30"/>
      <c r="O42" s="27"/>
      <c r="P42" s="29"/>
      <c r="Q42" s="27"/>
      <c r="R42" s="30"/>
      <c r="S42" s="27"/>
      <c r="T42" s="31"/>
      <c r="U42" s="27"/>
      <c r="V42" s="31"/>
      <c r="W42" s="27"/>
      <c r="X42" s="31"/>
      <c r="Y42" s="32"/>
      <c r="Z42" s="33"/>
    </row>
    <row r="43" spans="1:27" ht="126.75" hidden="1" customHeight="1" thickBot="1" x14ac:dyDescent="0.45">
      <c r="A43" s="36" t="s">
        <v>24</v>
      </c>
      <c r="B43" s="36"/>
      <c r="D43" s="37">
        <f>ROUND((D38-D11)/27,0)</f>
        <v>231</v>
      </c>
      <c r="E43" s="37"/>
      <c r="F43" s="37">
        <f>ROUND((F38-F11)/27,0)</f>
        <v>283</v>
      </c>
      <c r="G43" s="37"/>
      <c r="H43" s="37">
        <f>ROUND((H38-H11)/27,0)</f>
        <v>336</v>
      </c>
      <c r="I43" s="37"/>
      <c r="J43" s="37">
        <f>ROUND((J38-J11)/27,0)</f>
        <v>389</v>
      </c>
      <c r="K43" s="37"/>
      <c r="L43" s="37">
        <f>ROUND((L38-L11)/27,0)</f>
        <v>442</v>
      </c>
      <c r="M43" s="37"/>
      <c r="N43" s="37">
        <f>ROUND((N38-N11)/27,0)</f>
        <v>438</v>
      </c>
      <c r="O43" s="37"/>
      <c r="P43" s="37">
        <f>ROUND((P38-P11)/27,0)</f>
        <v>434</v>
      </c>
      <c r="Q43" s="37"/>
      <c r="R43" s="37">
        <f>ROUND((R38-R11)/27,0)</f>
        <v>430</v>
      </c>
      <c r="S43" s="37"/>
      <c r="T43" s="37">
        <f>ROUND((T38-T11)/27,0)</f>
        <v>426</v>
      </c>
      <c r="U43" s="37"/>
      <c r="V43" s="37">
        <f>ROUND((V38-V11)/27,0)</f>
        <v>422</v>
      </c>
      <c r="W43" s="37"/>
      <c r="X43" s="37">
        <f>ROUND((X38-X11)/27,0)</f>
        <v>418</v>
      </c>
      <c r="AA43" s="1"/>
    </row>
    <row r="44" spans="1:27" hidden="1" x14ac:dyDescent="0.25"/>
    <row r="45" spans="1:27" hidden="1" x14ac:dyDescent="0.25"/>
    <row r="46" spans="1:27" hidden="1" x14ac:dyDescent="0.25">
      <c r="D46" s="38">
        <f>D38/D11</f>
        <v>4.5340328984685199</v>
      </c>
      <c r="F46" s="38">
        <f>F38/F11</f>
        <v>4.4458802341287704</v>
      </c>
      <c r="H46" s="38">
        <f>H38/H11</f>
        <v>4.3879059350503926</v>
      </c>
      <c r="J46" s="38">
        <f>J38/J11</f>
        <v>4.3454429572976414</v>
      </c>
      <c r="L46" s="38">
        <f>L38/L11</f>
        <v>4.3150166852057836</v>
      </c>
      <c r="N46" s="38">
        <f>N38/N11</f>
        <v>3.914504193389245</v>
      </c>
      <c r="P46" s="38">
        <f>P38/P11</f>
        <v>3.5945269222246843</v>
      </c>
      <c r="R46" s="38">
        <f>R38/R11</f>
        <v>3.3342989338161333</v>
      </c>
      <c r="T46" s="38">
        <f>T38/T11</f>
        <v>3.1179591084914353</v>
      </c>
      <c r="V46" s="38">
        <f>V38/V11</f>
        <v>2.9347995923913039</v>
      </c>
      <c r="X46" s="38">
        <f>X38/X11</f>
        <v>2.7785691774346044</v>
      </c>
    </row>
  </sheetData>
  <sheetProtection algorithmName="SHA-512" hashValue="jngEL9Lj5rziodwp1NyPZGvQI2OspDip3x0Jeu00aCV6rubP9oCoK67SjV50C7tSY/VPalQ4X+wxGdUpJywQcw==" saltValue="6MfU2xikSlbeqUeRPyOmSg==" spinCount="100000" sheet="1" objects="1" scenarios="1"/>
  <mergeCells count="21">
    <mergeCell ref="C6:Z6"/>
    <mergeCell ref="C1:Z1"/>
    <mergeCell ref="C2:Z2"/>
    <mergeCell ref="C3:Z3"/>
    <mergeCell ref="C4:Z4"/>
    <mergeCell ref="C5:Z5"/>
    <mergeCell ref="C7:Z7"/>
    <mergeCell ref="B8:B10"/>
    <mergeCell ref="C8:X8"/>
    <mergeCell ref="Z8:Z10"/>
    <mergeCell ref="C9:D9"/>
    <mergeCell ref="E9:F9"/>
    <mergeCell ref="G9:H9"/>
    <mergeCell ref="I9:J9"/>
    <mergeCell ref="K9:L9"/>
    <mergeCell ref="M9:N9"/>
    <mergeCell ref="O9:P9"/>
    <mergeCell ref="Q9:R9"/>
    <mergeCell ref="S9:T9"/>
    <mergeCell ref="U9:V9"/>
    <mergeCell ref="W9:X9"/>
  </mergeCells>
  <pageMargins left="0.38" right="0.25" top="0.38" bottom="0.4" header="0.5" footer="0.5"/>
  <pageSetup paperSize="5" scale="42"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9D87C-FCBC-4D50-A340-35A38D910E83}">
  <sheetPr>
    <pageSetUpPr fitToPage="1"/>
  </sheetPr>
  <dimension ref="A1:S47"/>
  <sheetViews>
    <sheetView tabSelected="1" topLeftCell="A6" zoomScale="60" zoomScaleNormal="60" workbookViewId="0">
      <selection activeCell="G27" sqref="G26:G27"/>
    </sheetView>
  </sheetViews>
  <sheetFormatPr defaultColWidth="8.81640625" defaultRowHeight="12.5" x14ac:dyDescent="0.25"/>
  <cols>
    <col min="1" max="1" width="24.453125" style="39" customWidth="1"/>
    <col min="2" max="2" width="14.26953125" style="1" bestFit="1" customWidth="1"/>
    <col min="3" max="3" width="14.1796875" style="1" customWidth="1"/>
    <col min="4" max="4" width="14.26953125" style="1" bestFit="1" customWidth="1"/>
    <col min="5" max="5" width="15.1796875" style="1" customWidth="1"/>
    <col min="6" max="6" width="14.26953125" style="1" bestFit="1" customWidth="1"/>
    <col min="7" max="7" width="14.453125" style="1" customWidth="1"/>
    <col min="8" max="8" width="14.26953125" style="1" bestFit="1" customWidth="1"/>
    <col min="9" max="9" width="14.453125" style="1" bestFit="1" customWidth="1"/>
    <col min="10" max="10" width="14.26953125" style="1" bestFit="1" customWidth="1"/>
    <col min="11" max="11" width="13.26953125" style="1" customWidth="1"/>
    <col min="12" max="12" width="14.26953125" style="1" bestFit="1" customWidth="1"/>
    <col min="13" max="13" width="16" style="1" customWidth="1"/>
    <col min="14" max="18" width="1.54296875" style="1" hidden="1" customWidth="1"/>
    <col min="19" max="20" width="16" style="1" customWidth="1"/>
    <col min="21" max="16384" width="8.81640625" style="1"/>
  </cols>
  <sheetData>
    <row r="1" spans="1:19" ht="51" customHeight="1" x14ac:dyDescent="0.3">
      <c r="A1" s="120" t="s">
        <v>0</v>
      </c>
      <c r="B1" s="120"/>
      <c r="C1" s="120"/>
      <c r="D1" s="120"/>
      <c r="E1" s="120"/>
      <c r="F1" s="120"/>
      <c r="G1" s="120"/>
      <c r="H1" s="120"/>
      <c r="I1" s="120"/>
      <c r="J1" s="120"/>
      <c r="K1" s="120"/>
      <c r="L1" s="120"/>
      <c r="M1" s="120"/>
      <c r="N1" s="97"/>
      <c r="O1" s="97"/>
      <c r="P1" s="97"/>
      <c r="Q1" s="97"/>
      <c r="R1" s="97"/>
    </row>
    <row r="2" spans="1:19" ht="51" customHeight="1" x14ac:dyDescent="0.3">
      <c r="A2" s="121" t="s">
        <v>1</v>
      </c>
      <c r="B2" s="121"/>
      <c r="C2" s="121"/>
      <c r="D2" s="121"/>
      <c r="E2" s="121"/>
      <c r="F2" s="121"/>
      <c r="G2" s="121"/>
      <c r="H2" s="121"/>
      <c r="I2" s="121"/>
      <c r="J2" s="121"/>
      <c r="K2" s="121"/>
      <c r="L2" s="121"/>
      <c r="M2" s="121"/>
      <c r="N2" s="97"/>
      <c r="O2" s="97"/>
      <c r="P2" s="97"/>
      <c r="Q2" s="97"/>
      <c r="R2" s="97"/>
    </row>
    <row r="3" spans="1:19" s="93" customFormat="1" ht="51" customHeight="1" x14ac:dyDescent="0.7">
      <c r="A3" s="120" t="s">
        <v>25</v>
      </c>
      <c r="B3" s="120"/>
      <c r="C3" s="120"/>
      <c r="D3" s="120"/>
      <c r="E3" s="120"/>
      <c r="F3" s="120"/>
      <c r="G3" s="120"/>
      <c r="H3" s="120"/>
      <c r="I3" s="120"/>
      <c r="J3" s="120"/>
      <c r="K3" s="120"/>
      <c r="L3" s="120"/>
      <c r="M3" s="120"/>
      <c r="N3" s="95"/>
      <c r="O3" s="95"/>
      <c r="P3" s="95"/>
      <c r="Q3" s="95"/>
      <c r="R3" s="95"/>
    </row>
    <row r="4" spans="1:19" s="93" customFormat="1" ht="6" customHeight="1" x14ac:dyDescent="0.7">
      <c r="A4" s="96"/>
      <c r="B4" s="96"/>
      <c r="C4" s="96"/>
      <c r="D4" s="96"/>
      <c r="E4" s="96"/>
      <c r="F4" s="96"/>
      <c r="G4" s="96"/>
      <c r="H4" s="96"/>
      <c r="I4" s="96"/>
      <c r="J4" s="96"/>
      <c r="K4" s="96"/>
      <c r="L4" s="96"/>
      <c r="M4" s="96"/>
      <c r="N4" s="95"/>
      <c r="O4" s="95"/>
      <c r="P4" s="95"/>
      <c r="Q4" s="95"/>
      <c r="R4" s="95"/>
    </row>
    <row r="5" spans="1:19" s="93" customFormat="1" ht="28.5" x14ac:dyDescent="0.65">
      <c r="A5" s="122" t="s">
        <v>26</v>
      </c>
      <c r="B5" s="122"/>
      <c r="C5" s="122"/>
      <c r="D5" s="122"/>
      <c r="E5" s="122"/>
      <c r="F5" s="122"/>
      <c r="G5" s="122"/>
      <c r="H5" s="122"/>
      <c r="I5" s="122"/>
      <c r="J5" s="122"/>
      <c r="K5" s="122"/>
      <c r="L5" s="122"/>
      <c r="M5" s="122"/>
      <c r="N5" s="94"/>
      <c r="O5" s="94"/>
      <c r="P5" s="94"/>
      <c r="Q5" s="94"/>
      <c r="R5" s="94"/>
    </row>
    <row r="6" spans="1:19" s="92" customFormat="1" ht="93.75" customHeight="1" x14ac:dyDescent="0.25">
      <c r="A6" s="123" t="s">
        <v>27</v>
      </c>
      <c r="B6" s="123"/>
      <c r="C6" s="123"/>
      <c r="D6" s="123"/>
      <c r="E6" s="123"/>
      <c r="F6" s="123"/>
      <c r="G6" s="123"/>
      <c r="H6" s="123"/>
      <c r="I6" s="123"/>
      <c r="J6" s="123"/>
      <c r="K6" s="123"/>
      <c r="L6" s="123"/>
      <c r="M6" s="123"/>
    </row>
    <row r="7" spans="1:19" s="92" customFormat="1" ht="6.75" customHeight="1" thickBot="1" x14ac:dyDescent="0.3">
      <c r="A7" s="119"/>
      <c r="B7" s="119"/>
      <c r="C7" s="119"/>
      <c r="D7" s="119"/>
      <c r="E7" s="119"/>
      <c r="F7" s="119"/>
      <c r="G7" s="119"/>
      <c r="H7" s="119"/>
      <c r="I7" s="119"/>
      <c r="J7" s="119"/>
      <c r="K7" s="119"/>
      <c r="L7" s="119"/>
      <c r="M7" s="119"/>
    </row>
    <row r="8" spans="1:19" ht="33" customHeight="1" thickTop="1" x14ac:dyDescent="0.25">
      <c r="A8" s="128" t="s">
        <v>28</v>
      </c>
      <c r="B8" s="131" t="s">
        <v>29</v>
      </c>
      <c r="C8" s="132"/>
      <c r="D8" s="131" t="s">
        <v>10</v>
      </c>
      <c r="E8" s="132"/>
      <c r="F8" s="115" t="s">
        <v>30</v>
      </c>
      <c r="G8" s="116"/>
      <c r="H8" s="115" t="s">
        <v>31</v>
      </c>
      <c r="I8" s="116"/>
      <c r="J8" s="131" t="s">
        <v>13</v>
      </c>
      <c r="K8" s="132"/>
      <c r="L8" s="115" t="s">
        <v>14</v>
      </c>
      <c r="M8" s="116"/>
      <c r="Q8" s="79"/>
    </row>
    <row r="9" spans="1:19" ht="22.5" customHeight="1" thickBot="1" x14ac:dyDescent="0.3">
      <c r="A9" s="129"/>
      <c r="B9" s="133"/>
      <c r="C9" s="134"/>
      <c r="D9" s="133"/>
      <c r="E9" s="134"/>
      <c r="F9" s="117"/>
      <c r="G9" s="118"/>
      <c r="H9" s="117"/>
      <c r="I9" s="118"/>
      <c r="J9" s="133"/>
      <c r="K9" s="134"/>
      <c r="L9" s="117"/>
      <c r="M9" s="118"/>
      <c r="Q9" s="79"/>
    </row>
    <row r="10" spans="1:19" ht="25.5" customHeight="1" thickTop="1" thickBot="1" x14ac:dyDescent="0.45">
      <c r="A10" s="130"/>
      <c r="B10" s="76" t="s">
        <v>32</v>
      </c>
      <c r="C10" s="74" t="s">
        <v>33</v>
      </c>
      <c r="D10" s="76" t="s">
        <v>32</v>
      </c>
      <c r="E10" s="91" t="s">
        <v>34</v>
      </c>
      <c r="F10" s="76" t="s">
        <v>32</v>
      </c>
      <c r="G10" s="74" t="s">
        <v>34</v>
      </c>
      <c r="H10" s="90" t="s">
        <v>32</v>
      </c>
      <c r="I10" s="74" t="s">
        <v>34</v>
      </c>
      <c r="J10" s="75" t="s">
        <v>32</v>
      </c>
      <c r="K10" s="74" t="s">
        <v>34</v>
      </c>
      <c r="L10" s="76" t="s">
        <v>32</v>
      </c>
      <c r="M10" s="74" t="s">
        <v>34</v>
      </c>
      <c r="Q10" s="79"/>
    </row>
    <row r="11" spans="1:19" ht="49.5" customHeight="1" thickTop="1" thickBot="1" x14ac:dyDescent="0.45">
      <c r="A11" s="89" t="s">
        <v>35</v>
      </c>
      <c r="B11" s="71">
        <f>ROUND(+B13*0.5,0)</f>
        <v>56425</v>
      </c>
      <c r="C11" s="88">
        <f>ROUND(+B11/12,0)</f>
        <v>4702</v>
      </c>
      <c r="D11" s="71">
        <f>ROUND(+D13*0.5,0)</f>
        <v>69701</v>
      </c>
      <c r="E11" s="88">
        <f>ROUND(+D11/12,0)</f>
        <v>5808</v>
      </c>
      <c r="F11" s="71">
        <f>ROUND(+F13*0.5,0)</f>
        <v>82978</v>
      </c>
      <c r="G11" s="69">
        <f>ROUND(+F11/12,0)</f>
        <v>6915</v>
      </c>
      <c r="H11" s="70">
        <f>ROUND(+H13*0.5,0)</f>
        <v>96254</v>
      </c>
      <c r="I11" s="69">
        <f>ROUND(+H11/12,0)</f>
        <v>8021</v>
      </c>
      <c r="J11" s="71">
        <f>ROUND(+J13*0.5,0)</f>
        <v>109531</v>
      </c>
      <c r="K11" s="69">
        <f>ROUND(+J11/12,0)</f>
        <v>9128</v>
      </c>
      <c r="L11" s="71">
        <f>ROUND(+L13*0.5,0)</f>
        <v>112020</v>
      </c>
      <c r="M11" s="69">
        <f>ROUND(+L11/12,0)</f>
        <v>9335</v>
      </c>
      <c r="O11" s="87"/>
      <c r="P11" s="87"/>
      <c r="Q11" s="87"/>
      <c r="S11" s="10"/>
    </row>
    <row r="12" spans="1:19" ht="49.5" customHeight="1" thickTop="1" thickBot="1" x14ac:dyDescent="0.3">
      <c r="A12" s="86" t="s">
        <v>36</v>
      </c>
      <c r="B12" s="71">
        <f>ROUND(+B13*0.85,0)</f>
        <v>95922</v>
      </c>
      <c r="C12" s="88">
        <f>ROUND(+B12/12,0)</f>
        <v>7994</v>
      </c>
      <c r="D12" s="71">
        <f>ROUND(+D13*0.85,0)</f>
        <v>118492</v>
      </c>
      <c r="E12" s="88">
        <f>ROUND(+D12/12,0)</f>
        <v>9874</v>
      </c>
      <c r="F12" s="71">
        <f>ROUND(+F13*0.85,0)</f>
        <v>141062</v>
      </c>
      <c r="G12" s="69">
        <f>ROUND(+F12/12,0)</f>
        <v>11755</v>
      </c>
      <c r="H12" s="70">
        <f>ROUND(+H13*0.85,0)</f>
        <v>163632</v>
      </c>
      <c r="I12" s="69">
        <f>ROUND(+H12/12,0)</f>
        <v>13636</v>
      </c>
      <c r="J12" s="71">
        <f>ROUND(+J13*0.85,0)</f>
        <v>186202</v>
      </c>
      <c r="K12" s="69">
        <f>ROUND(+J12/12,0)</f>
        <v>15517</v>
      </c>
      <c r="L12" s="71">
        <f>ROUND(+L13*0.85,0)</f>
        <v>190433</v>
      </c>
      <c r="M12" s="69">
        <f>ROUND(+L12/12,0)</f>
        <v>15869</v>
      </c>
      <c r="O12" s="87"/>
      <c r="P12" s="87"/>
      <c r="Q12" s="87"/>
    </row>
    <row r="13" spans="1:19" ht="49.5" hidden="1" customHeight="1" thickTop="1" thickBot="1" x14ac:dyDescent="0.35">
      <c r="A13" s="86" t="s">
        <v>37</v>
      </c>
      <c r="B13" s="85">
        <f>ROUND('[1]Current SMI Family of 4 '!A1*0.68,0)</f>
        <v>112849</v>
      </c>
      <c r="C13" s="83">
        <f>ROUND(+B13/12,0)</f>
        <v>9404</v>
      </c>
      <c r="D13" s="84">
        <f>ROUND('[1]Current SMI Family of 4 '!A1*0.84,0)</f>
        <v>139402</v>
      </c>
      <c r="E13" s="83">
        <f>ROUND(+D13/12,0)</f>
        <v>11617</v>
      </c>
      <c r="F13" s="67">
        <f>'[1]Current SMI Family of 4 '!A1</f>
        <v>165955</v>
      </c>
      <c r="G13" s="63">
        <f>ROUND(+F13/12,0)</f>
        <v>13830</v>
      </c>
      <c r="H13" s="66">
        <f>ROUND('[1]Current SMI Family of 4 '!A1*1.16,0)</f>
        <v>192508</v>
      </c>
      <c r="I13" s="63">
        <f>ROUND(H13/12,0)</f>
        <v>16042</v>
      </c>
      <c r="J13" s="66">
        <f>ROUND('[1]Current SMI Family of 4 '!A1*1.32,0)</f>
        <v>219061</v>
      </c>
      <c r="K13" s="63">
        <f>ROUND(J13/12,0)</f>
        <v>18255</v>
      </c>
      <c r="L13" s="67">
        <f>ROUND('[1]Current SMI Family of 4 '!A1*1.35,0)</f>
        <v>224039</v>
      </c>
      <c r="M13" s="63">
        <f>ROUND(L13/12,0)</f>
        <v>18670</v>
      </c>
      <c r="N13" s="81"/>
      <c r="O13" s="80"/>
      <c r="P13" s="80"/>
      <c r="Q13" s="79"/>
    </row>
    <row r="14" spans="1:19" ht="19" thickTop="1" thickBot="1" x14ac:dyDescent="0.45">
      <c r="A14" s="82"/>
      <c r="B14" s="82"/>
      <c r="C14" s="82"/>
      <c r="D14" s="82"/>
      <c r="E14" s="82"/>
      <c r="F14" s="82"/>
      <c r="G14" s="82"/>
      <c r="H14" s="82"/>
      <c r="I14" s="82"/>
      <c r="J14" s="82"/>
      <c r="K14" s="82"/>
      <c r="L14" s="82"/>
      <c r="M14" s="82"/>
      <c r="N14" s="81"/>
      <c r="O14" s="80"/>
      <c r="P14" s="80"/>
      <c r="Q14" s="79"/>
    </row>
    <row r="15" spans="1:19" ht="33" customHeight="1" thickTop="1" x14ac:dyDescent="0.6">
      <c r="A15" s="135" t="s">
        <v>28</v>
      </c>
      <c r="B15" s="115" t="s">
        <v>15</v>
      </c>
      <c r="C15" s="116"/>
      <c r="D15" s="115" t="s">
        <v>16</v>
      </c>
      <c r="E15" s="116"/>
      <c r="F15" s="138" t="s">
        <v>17</v>
      </c>
      <c r="G15" s="139"/>
      <c r="H15" s="124" t="s">
        <v>18</v>
      </c>
      <c r="I15" s="125"/>
      <c r="J15" s="124" t="s">
        <v>19</v>
      </c>
      <c r="K15" s="125"/>
      <c r="L15" s="78"/>
      <c r="M15" s="78"/>
    </row>
    <row r="16" spans="1:19" ht="22.5" customHeight="1" thickBot="1" x14ac:dyDescent="0.45">
      <c r="A16" s="136"/>
      <c r="B16" s="117"/>
      <c r="C16" s="118"/>
      <c r="D16" s="117"/>
      <c r="E16" s="118"/>
      <c r="F16" s="140"/>
      <c r="G16" s="141"/>
      <c r="H16" s="126"/>
      <c r="I16" s="127"/>
      <c r="J16" s="126"/>
      <c r="K16" s="127"/>
      <c r="L16" s="77"/>
      <c r="M16" s="77"/>
    </row>
    <row r="17" spans="1:18" ht="25.5" customHeight="1" thickTop="1" thickBot="1" x14ac:dyDescent="0.45">
      <c r="A17" s="137"/>
      <c r="B17" s="76" t="s">
        <v>32</v>
      </c>
      <c r="C17" s="74" t="s">
        <v>34</v>
      </c>
      <c r="D17" s="75" t="s">
        <v>32</v>
      </c>
      <c r="E17" s="74" t="s">
        <v>34</v>
      </c>
      <c r="F17" s="76" t="s">
        <v>32</v>
      </c>
      <c r="G17" s="74" t="s">
        <v>34</v>
      </c>
      <c r="H17" s="75" t="s">
        <v>38</v>
      </c>
      <c r="I17" s="74" t="s">
        <v>34</v>
      </c>
      <c r="J17" s="75" t="s">
        <v>32</v>
      </c>
      <c r="K17" s="74" t="s">
        <v>34</v>
      </c>
    </row>
    <row r="18" spans="1:18" ht="48.75" customHeight="1" thickTop="1" thickBot="1" x14ac:dyDescent="0.5">
      <c r="A18" s="73" t="s">
        <v>35</v>
      </c>
      <c r="B18" s="71">
        <f>ROUND(+B20*0.5,0)</f>
        <v>114509</v>
      </c>
      <c r="C18" s="69">
        <f>ROUND(+B18/12,0)</f>
        <v>9542</v>
      </c>
      <c r="D18" s="71">
        <f>ROUND(+D20*0.5,0)</f>
        <v>116999</v>
      </c>
      <c r="E18" s="69">
        <f>ROUND(+D18/12,0)</f>
        <v>9750</v>
      </c>
      <c r="F18" s="71">
        <f>ROUND(+F20*0.5,0)</f>
        <v>119488</v>
      </c>
      <c r="G18" s="69">
        <f>ROUND(+F18/12,0)</f>
        <v>9957</v>
      </c>
      <c r="H18" s="71">
        <f>ROUND(+H20*0.5,0)</f>
        <v>121977</v>
      </c>
      <c r="I18" s="69">
        <f>ROUND(+H18/12,0)</f>
        <v>10165</v>
      </c>
      <c r="J18" s="70">
        <f>ROUND(+J20*0.5,0)</f>
        <v>124467</v>
      </c>
      <c r="K18" s="72">
        <f>ROUND(+J18/12,0)</f>
        <v>10372</v>
      </c>
      <c r="M18" s="62"/>
    </row>
    <row r="19" spans="1:18" ht="48.75" customHeight="1" thickTop="1" thickBot="1" x14ac:dyDescent="0.5">
      <c r="A19" s="68" t="s">
        <v>36</v>
      </c>
      <c r="B19" s="71">
        <f>ROUND(+B20*0.85,0)</f>
        <v>194665</v>
      </c>
      <c r="C19" s="69">
        <f>ROUND(+B19/12,0)</f>
        <v>16222</v>
      </c>
      <c r="D19" s="71">
        <f>ROUND(+D20*0.85,0)</f>
        <v>198897</v>
      </c>
      <c r="E19" s="69">
        <f>ROUND(+D19/12,0)</f>
        <v>16575</v>
      </c>
      <c r="F19" s="71">
        <f>ROUND(+F20*0.85,0)</f>
        <v>203129</v>
      </c>
      <c r="G19" s="69">
        <f>ROUND(+F19/12,0)</f>
        <v>16927</v>
      </c>
      <c r="H19" s="71">
        <f>ROUND(+H20*0.85,0)</f>
        <v>207361</v>
      </c>
      <c r="I19" s="69">
        <f>ROUND(+H19/12,0)</f>
        <v>17280</v>
      </c>
      <c r="J19" s="70">
        <f>ROUND(+J20*0.85,0)</f>
        <v>211593</v>
      </c>
      <c r="K19" s="69">
        <f>ROUND(+J19/12,0)</f>
        <v>17633</v>
      </c>
      <c r="M19" s="62"/>
    </row>
    <row r="20" spans="1:18" ht="56.25" hidden="1" customHeight="1" thickTop="1" thickBot="1" x14ac:dyDescent="0.5">
      <c r="A20" s="68" t="s">
        <v>39</v>
      </c>
      <c r="B20" s="67">
        <f>ROUND('[1]Current SMI Family of 4 '!A1*1.38,0)</f>
        <v>229018</v>
      </c>
      <c r="C20" s="63">
        <f>ROUND(B20/12,0)</f>
        <v>19085</v>
      </c>
      <c r="D20" s="66">
        <f>ROUND('[1]Current SMI Family of 4 '!A1*1.41,0)</f>
        <v>233997</v>
      </c>
      <c r="E20" s="63">
        <f>ROUND(D20/12,0)</f>
        <v>19500</v>
      </c>
      <c r="F20" s="65">
        <f>ROUND('[1]Current SMI Family of 4 '!A1*1.44,0)</f>
        <v>238975</v>
      </c>
      <c r="G20" s="63">
        <f>ROUND(F20/12,0)</f>
        <v>19915</v>
      </c>
      <c r="H20" s="64">
        <f>ROUND('[1]Current SMI Family of 4 '!A1*1.47,0)</f>
        <v>243954</v>
      </c>
      <c r="I20" s="63">
        <f>ROUND(H20/12,0)</f>
        <v>20330</v>
      </c>
      <c r="J20" s="64">
        <f>ROUND('[1]Current SMI Family of 4 '!A1*1.5,0)</f>
        <v>248933</v>
      </c>
      <c r="K20" s="63">
        <f>ROUND(J20/12,0)</f>
        <v>20744</v>
      </c>
      <c r="M20" s="62"/>
    </row>
    <row r="21" spans="1:18" ht="25" customHeight="1" thickTop="1" x14ac:dyDescent="0.35">
      <c r="H21" s="61"/>
      <c r="I21" s="61"/>
      <c r="O21" s="52">
        <v>0</v>
      </c>
      <c r="P21" s="53">
        <f t="shared" ref="P21:P46" si="0">+O21*5</f>
        <v>0</v>
      </c>
      <c r="Q21" s="52">
        <f t="shared" ref="Q21:Q46" si="1">+O21*0.6</f>
        <v>0</v>
      </c>
      <c r="R21" s="51">
        <f t="shared" ref="R21:R46" si="2">+Q21*5</f>
        <v>0</v>
      </c>
    </row>
    <row r="22" spans="1:18" ht="15" customHeight="1" x14ac:dyDescent="0.25">
      <c r="O22" s="49">
        <v>4.5</v>
      </c>
      <c r="P22" s="50">
        <f t="shared" si="0"/>
        <v>22.5</v>
      </c>
      <c r="Q22" s="49">
        <f t="shared" si="1"/>
        <v>2.6999999999999997</v>
      </c>
      <c r="R22" s="48">
        <f t="shared" si="2"/>
        <v>13.499999999999998</v>
      </c>
    </row>
    <row r="23" spans="1:18" x14ac:dyDescent="0.25">
      <c r="O23" s="52">
        <v>5.5</v>
      </c>
      <c r="P23" s="53">
        <f t="shared" si="0"/>
        <v>27.5</v>
      </c>
      <c r="Q23" s="52">
        <f t="shared" si="1"/>
        <v>3.3</v>
      </c>
      <c r="R23" s="51">
        <f t="shared" si="2"/>
        <v>16.5</v>
      </c>
    </row>
    <row r="24" spans="1:18" x14ac:dyDescent="0.25">
      <c r="O24" s="49">
        <v>6.5</v>
      </c>
      <c r="P24" s="50">
        <f t="shared" si="0"/>
        <v>32.5</v>
      </c>
      <c r="Q24" s="49">
        <f t="shared" si="1"/>
        <v>3.9</v>
      </c>
      <c r="R24" s="48">
        <f t="shared" si="2"/>
        <v>19.5</v>
      </c>
    </row>
    <row r="25" spans="1:18" x14ac:dyDescent="0.25">
      <c r="O25" s="52">
        <v>7.5</v>
      </c>
      <c r="P25" s="53">
        <f t="shared" si="0"/>
        <v>37.5</v>
      </c>
      <c r="Q25" s="52">
        <f t="shared" si="1"/>
        <v>4.5</v>
      </c>
      <c r="R25" s="51">
        <f t="shared" si="2"/>
        <v>22.5</v>
      </c>
    </row>
    <row r="26" spans="1:18" x14ac:dyDescent="0.25">
      <c r="O26" s="49">
        <v>8</v>
      </c>
      <c r="P26" s="50">
        <f t="shared" si="0"/>
        <v>40</v>
      </c>
      <c r="Q26" s="49">
        <f t="shared" si="1"/>
        <v>4.8</v>
      </c>
      <c r="R26" s="48">
        <f t="shared" si="2"/>
        <v>24</v>
      </c>
    </row>
    <row r="27" spans="1:18" x14ac:dyDescent="0.25">
      <c r="O27" s="52">
        <v>8.5</v>
      </c>
      <c r="P27" s="53">
        <f t="shared" si="0"/>
        <v>42.5</v>
      </c>
      <c r="Q27" s="52">
        <f t="shared" si="1"/>
        <v>5.0999999999999996</v>
      </c>
      <c r="R27" s="51">
        <f t="shared" si="2"/>
        <v>25.5</v>
      </c>
    </row>
    <row r="28" spans="1:18" x14ac:dyDescent="0.25">
      <c r="O28" s="49">
        <v>9</v>
      </c>
      <c r="P28" s="50">
        <f t="shared" si="0"/>
        <v>45</v>
      </c>
      <c r="Q28" s="49">
        <f t="shared" si="1"/>
        <v>5.3999999999999995</v>
      </c>
      <c r="R28" s="48">
        <f t="shared" si="2"/>
        <v>26.999999999999996</v>
      </c>
    </row>
    <row r="29" spans="1:18" x14ac:dyDescent="0.25">
      <c r="O29" s="59">
        <v>12.5</v>
      </c>
      <c r="P29" s="60">
        <f t="shared" si="0"/>
        <v>62.5</v>
      </c>
      <c r="Q29" s="59">
        <f t="shared" si="1"/>
        <v>7.5</v>
      </c>
      <c r="R29" s="58">
        <f t="shared" si="2"/>
        <v>37.5</v>
      </c>
    </row>
    <row r="30" spans="1:18" x14ac:dyDescent="0.25">
      <c r="O30" s="49">
        <v>15</v>
      </c>
      <c r="P30" s="50">
        <f t="shared" si="0"/>
        <v>75</v>
      </c>
      <c r="Q30" s="49">
        <f t="shared" si="1"/>
        <v>9</v>
      </c>
      <c r="R30" s="48">
        <f t="shared" si="2"/>
        <v>45</v>
      </c>
    </row>
    <row r="31" spans="1:18" x14ac:dyDescent="0.25">
      <c r="G31" s="39"/>
      <c r="O31" s="59">
        <v>16.5</v>
      </c>
      <c r="P31" s="60">
        <f t="shared" si="0"/>
        <v>82.5</v>
      </c>
      <c r="Q31" s="59">
        <f t="shared" si="1"/>
        <v>9.9</v>
      </c>
      <c r="R31" s="58">
        <f t="shared" si="2"/>
        <v>49.5</v>
      </c>
    </row>
    <row r="32" spans="1:18" x14ac:dyDescent="0.25">
      <c r="O32" s="49">
        <v>17.5</v>
      </c>
      <c r="P32" s="50">
        <f t="shared" si="0"/>
        <v>87.5</v>
      </c>
      <c r="Q32" s="49">
        <f t="shared" si="1"/>
        <v>10.5</v>
      </c>
      <c r="R32" s="48">
        <f t="shared" si="2"/>
        <v>52.5</v>
      </c>
    </row>
    <row r="33" spans="15:18" x14ac:dyDescent="0.25">
      <c r="O33" s="59">
        <v>19</v>
      </c>
      <c r="P33" s="60">
        <f t="shared" si="0"/>
        <v>95</v>
      </c>
      <c r="Q33" s="59">
        <f t="shared" si="1"/>
        <v>11.4</v>
      </c>
      <c r="R33" s="58">
        <f t="shared" si="2"/>
        <v>57</v>
      </c>
    </row>
    <row r="34" spans="15:18" x14ac:dyDescent="0.25">
      <c r="O34" s="49">
        <v>20.5</v>
      </c>
      <c r="P34" s="50">
        <f t="shared" si="0"/>
        <v>102.5</v>
      </c>
      <c r="Q34" s="49">
        <f t="shared" si="1"/>
        <v>12.299999999999999</v>
      </c>
      <c r="R34" s="48">
        <f t="shared" si="2"/>
        <v>61.499999999999993</v>
      </c>
    </row>
    <row r="35" spans="15:18" x14ac:dyDescent="0.25">
      <c r="O35" s="59">
        <v>22</v>
      </c>
      <c r="P35" s="60">
        <f t="shared" si="0"/>
        <v>110</v>
      </c>
      <c r="Q35" s="59">
        <f t="shared" si="1"/>
        <v>13.2</v>
      </c>
      <c r="R35" s="58">
        <f t="shared" si="2"/>
        <v>66</v>
      </c>
    </row>
    <row r="36" spans="15:18" x14ac:dyDescent="0.25">
      <c r="O36" s="49">
        <v>23</v>
      </c>
      <c r="P36" s="57">
        <f t="shared" si="0"/>
        <v>115</v>
      </c>
      <c r="Q36" s="57">
        <f t="shared" si="1"/>
        <v>13.799999999999999</v>
      </c>
      <c r="R36" s="49">
        <f t="shared" si="2"/>
        <v>69</v>
      </c>
    </row>
    <row r="37" spans="15:18" ht="13" thickBot="1" x14ac:dyDescent="0.3">
      <c r="O37" s="56">
        <v>24</v>
      </c>
      <c r="P37" s="54">
        <f t="shared" si="0"/>
        <v>120</v>
      </c>
      <c r="Q37" s="55">
        <f t="shared" si="1"/>
        <v>14.399999999999999</v>
      </c>
      <c r="R37" s="54">
        <f t="shared" si="2"/>
        <v>72</v>
      </c>
    </row>
    <row r="38" spans="15:18" ht="13" thickTop="1" x14ac:dyDescent="0.25">
      <c r="O38" s="49">
        <v>25</v>
      </c>
      <c r="P38" s="50">
        <f t="shared" si="0"/>
        <v>125</v>
      </c>
      <c r="Q38" s="49">
        <f t="shared" si="1"/>
        <v>15</v>
      </c>
      <c r="R38" s="48">
        <f t="shared" si="2"/>
        <v>75</v>
      </c>
    </row>
    <row r="39" spans="15:18" x14ac:dyDescent="0.25">
      <c r="O39" s="52">
        <v>26</v>
      </c>
      <c r="P39" s="53">
        <f t="shared" si="0"/>
        <v>130</v>
      </c>
      <c r="Q39" s="52">
        <f t="shared" si="1"/>
        <v>15.6</v>
      </c>
      <c r="R39" s="51">
        <f t="shared" si="2"/>
        <v>78</v>
      </c>
    </row>
    <row r="40" spans="15:18" x14ac:dyDescent="0.25">
      <c r="O40" s="49">
        <v>27</v>
      </c>
      <c r="P40" s="50">
        <f t="shared" si="0"/>
        <v>135</v>
      </c>
      <c r="Q40" s="49">
        <f t="shared" si="1"/>
        <v>16.2</v>
      </c>
      <c r="R40" s="48">
        <f t="shared" si="2"/>
        <v>81</v>
      </c>
    </row>
    <row r="41" spans="15:18" x14ac:dyDescent="0.25">
      <c r="O41" s="52">
        <v>28</v>
      </c>
      <c r="P41" s="53">
        <f t="shared" si="0"/>
        <v>140</v>
      </c>
      <c r="Q41" s="52">
        <f t="shared" si="1"/>
        <v>16.8</v>
      </c>
      <c r="R41" s="51">
        <f t="shared" si="2"/>
        <v>84</v>
      </c>
    </row>
    <row r="42" spans="15:18" x14ac:dyDescent="0.25">
      <c r="O42" s="42">
        <v>29</v>
      </c>
      <c r="P42" s="50">
        <f t="shared" si="0"/>
        <v>145</v>
      </c>
      <c r="Q42" s="49">
        <f t="shared" si="1"/>
        <v>17.399999999999999</v>
      </c>
      <c r="R42" s="48">
        <f t="shared" si="2"/>
        <v>87</v>
      </c>
    </row>
    <row r="43" spans="15:18" x14ac:dyDescent="0.25">
      <c r="O43" s="47">
        <v>32</v>
      </c>
      <c r="P43" s="46">
        <f t="shared" si="0"/>
        <v>160</v>
      </c>
      <c r="Q43" s="45">
        <f t="shared" si="1"/>
        <v>19.2</v>
      </c>
      <c r="R43" s="44">
        <f t="shared" si="2"/>
        <v>96</v>
      </c>
    </row>
    <row r="44" spans="15:18" x14ac:dyDescent="0.25">
      <c r="O44" s="43">
        <v>35</v>
      </c>
      <c r="P44" s="42">
        <f t="shared" si="0"/>
        <v>175</v>
      </c>
      <c r="Q44" s="41">
        <f t="shared" si="1"/>
        <v>21</v>
      </c>
      <c r="R44" s="42">
        <f t="shared" si="2"/>
        <v>105</v>
      </c>
    </row>
    <row r="45" spans="15:18" x14ac:dyDescent="0.25">
      <c r="O45" s="47">
        <v>38</v>
      </c>
      <c r="P45" s="46">
        <f t="shared" si="0"/>
        <v>190</v>
      </c>
      <c r="Q45" s="45">
        <f t="shared" si="1"/>
        <v>22.8</v>
      </c>
      <c r="R45" s="44">
        <f t="shared" si="2"/>
        <v>114</v>
      </c>
    </row>
    <row r="46" spans="15:18" ht="13" thickBot="1" x14ac:dyDescent="0.3">
      <c r="O46" s="43">
        <v>41</v>
      </c>
      <c r="P46" s="42">
        <f t="shared" si="0"/>
        <v>205</v>
      </c>
      <c r="Q46" s="41">
        <f t="shared" si="1"/>
        <v>24.599999999999998</v>
      </c>
      <c r="R46" s="40">
        <f t="shared" si="2"/>
        <v>122.99999999999999</v>
      </c>
    </row>
    <row r="47" spans="15:18" ht="13" thickTop="1" x14ac:dyDescent="0.25"/>
  </sheetData>
  <sheetProtection algorithmName="SHA-512" hashValue="rOXH+2NG7NdQfNHv9Qe/5yg3AGQ/M10qIDChaDDj1a1dxW/AZJljAWo0vgkiEbXXweK4hgzY6CXuBOfIe2O9qQ==" saltValue="ewMHn79PjQQfii/B27EEjw==" spinCount="100000" sheet="1" objects="1" scenarios="1"/>
  <mergeCells count="19">
    <mergeCell ref="J15:K16"/>
    <mergeCell ref="A8:A10"/>
    <mergeCell ref="B8:C9"/>
    <mergeCell ref="D8:E9"/>
    <mergeCell ref="A15:A17"/>
    <mergeCell ref="B15:C16"/>
    <mergeCell ref="D15:E16"/>
    <mergeCell ref="F15:G16"/>
    <mergeCell ref="H15:I16"/>
    <mergeCell ref="F8:G9"/>
    <mergeCell ref="H8:I9"/>
    <mergeCell ref="J8:K9"/>
    <mergeCell ref="L8:M9"/>
    <mergeCell ref="A7:M7"/>
    <mergeCell ref="A1:M1"/>
    <mergeCell ref="A2:M2"/>
    <mergeCell ref="A3:M3"/>
    <mergeCell ref="A5:M5"/>
    <mergeCell ref="A6:M6"/>
  </mergeCells>
  <printOptions horizontalCentered="1"/>
  <pageMargins left="0.5" right="0.5" top="0.5" bottom="0.5" header="0.5" footer="0.5"/>
  <pageSetup scale="65" orientation="landscape" r:id="rId1"/>
  <headerFooter alignWithMargins="0">
    <oddFooter>&amp;R&amp;"-,Bold"&amp;14Effective October 1, 2025</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502BEF9A943549BD33FB23CBFBFEC8" ma:contentTypeVersion="16" ma:contentTypeDescription="Create a new document." ma:contentTypeScope="" ma:versionID="ae9557e54ddf4fc8a6495300d92f4b3a">
  <xsd:schema xmlns:xsd="http://www.w3.org/2001/XMLSchema" xmlns:xs="http://www.w3.org/2001/XMLSchema" xmlns:p="http://schemas.microsoft.com/office/2006/metadata/properties" xmlns:ns2="9ba65420-7720-41ed-bcad-c2a55fef165f" xmlns:ns3="025e7347-02b9-4ccf-9345-e3928028332f" targetNamespace="http://schemas.microsoft.com/office/2006/metadata/properties" ma:root="true" ma:fieldsID="a11fad5900a60502a16f805ab6543766" ns2:_="" ns3:_="">
    <xsd:import namespace="9ba65420-7720-41ed-bcad-c2a55fef165f"/>
    <xsd:import namespace="025e7347-02b9-4ccf-9345-e3928028332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a65420-7720-41ed-bcad-c2a55fef16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25e7347-02b9-4ccf-9345-e392802833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2e07eec1-0f35-4b72-8d33-19d2e2cccd60}" ma:internalName="TaxCatchAll" ma:showField="CatchAllData" ma:web="025e7347-02b9-4ccf-9345-e392802833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ba65420-7720-41ed-bcad-c2a55fef165f">
      <Terms xmlns="http://schemas.microsoft.com/office/infopath/2007/PartnerControls"/>
    </lcf76f155ced4ddcb4097134ff3c332f>
    <TaxCatchAll xmlns="025e7347-02b9-4ccf-9345-e3928028332f" xsi:nil="true"/>
  </documentManagement>
</p:properties>
</file>

<file path=customXml/itemProps1.xml><?xml version="1.0" encoding="utf-8"?>
<ds:datastoreItem xmlns:ds="http://schemas.openxmlformats.org/officeDocument/2006/customXml" ds:itemID="{AD960A17-24FB-416E-8AAE-AEE7DD3A03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a65420-7720-41ed-bcad-c2a55fef165f"/>
    <ds:schemaRef ds:uri="025e7347-02b9-4ccf-9345-e392802833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566175C-CB8F-4C28-86B0-C6639DFDBBB1}">
  <ds:schemaRefs>
    <ds:schemaRef ds:uri="http://schemas.microsoft.com/sharepoint/v3/contenttype/forms"/>
  </ds:schemaRefs>
</ds:datastoreItem>
</file>

<file path=customXml/itemProps3.xml><?xml version="1.0" encoding="utf-8"?>
<ds:datastoreItem xmlns:ds="http://schemas.openxmlformats.org/officeDocument/2006/customXml" ds:itemID="{8A8410B3-EF88-4C63-AB67-1ACB550A4F26}">
  <ds:schemaRefs>
    <ds:schemaRef ds:uri="025e7347-02b9-4ccf-9345-e3928028332f"/>
    <ds:schemaRef ds:uri="http://schemas.microsoft.com/office/2006/metadata/properties"/>
    <ds:schemaRef ds:uri="http://purl.org/dc/dcmitype/"/>
    <ds:schemaRef ds:uri="http://schemas.openxmlformats.org/package/2006/metadata/core-properties"/>
    <ds:schemaRef ds:uri="http://schemas.microsoft.com/office/infopath/2007/PartnerControls"/>
    <ds:schemaRef ds:uri="http://schemas.microsoft.com/office/2006/documentManagement/types"/>
    <ds:schemaRef ds:uri="http://purl.org/dc/elements/1.1/"/>
    <ds:schemaRef ds:uri="http://purl.org/dc/terms/"/>
    <ds:schemaRef ds:uri="9ba65420-7720-41ed-bcad-c2a55fef165f"/>
    <ds:schemaRef ds:uri="http://www.w3.org/XML/1998/namespace"/>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PARENT FEE CHART</vt:lpstr>
      <vt:lpstr>SMI CHART</vt:lpstr>
      <vt:lpstr>'PARENT FEE CHART'!Print_Area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Quinones, Carmen (EEC)</dc:creator>
  <cp:keywords/>
  <dc:description/>
  <cp:lastModifiedBy>Le, Kim (EEC)</cp:lastModifiedBy>
  <cp:revision/>
  <dcterms:created xsi:type="dcterms:W3CDTF">2025-09-16T09:21:30Z</dcterms:created>
  <dcterms:modified xsi:type="dcterms:W3CDTF">2025-10-01T12:39:20Z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0x0101000D502BEF9A943549BD33FB23CBFBFEC8</vt:lpwstr>
  </property>
  <property fmtid="{D5CDD505-2E9C-101B-9397-08002B2CF9AE}" pid="3" name="MediaServiceImageTags">
    <vt:lpwstr/>
  </property>
</Properties>
</file>