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ohincm\AppData\Local\Microsoft\Windows\INetCache\Content.Outlook\6N3N9APZ\"/>
    </mc:Choice>
  </mc:AlternateContent>
  <xr:revisionPtr revIDLastSave="0" documentId="13_ncr:1_{725B70A9-37E4-4033-A256-F7B76DB8130D}" xr6:coauthVersionLast="47" xr6:coauthVersionMax="47" xr10:uidLastSave="{00000000-0000-0000-0000-000000000000}"/>
  <workbookProtection workbookAlgorithmName="SHA-512" workbookHashValue="zs24tmEGzdo36hNU/4yYXNWGZZKWXUXe046bogON8Sg/MDrMs1fS9iZy2ROUELS98pVGwAw4c40zSIXh7Tev+w==" workbookSaltValue="InLEi+akbJXNIKGJOoFV0g==" workbookSpinCount="100000" lockStructure="1"/>
  <bookViews>
    <workbookView xWindow="-120" yWindow="-120" windowWidth="29040" windowHeight="15720" xr2:uid="{00000000-000D-0000-FFFF-FFFF00000000}"/>
  </bookViews>
  <sheets>
    <sheet name="Summary" sheetId="16" r:id="rId1"/>
    <sheet name="Charts" sheetId="17" r:id="rId2"/>
    <sheet name="Debt Summary" sheetId="18" r:id="rId3"/>
    <sheet name="Budget under 10m" sheetId="7" state="hidden" r:id="rId4"/>
    <sheet name="Budget 10m-25m" sheetId="8" state="hidden" r:id="rId5"/>
    <sheet name="Budget 25m-40m" sheetId="9" state="hidden" r:id="rId6"/>
    <sheet name="Budget 40m-60m" sheetId="10" state="hidden" r:id="rId7"/>
    <sheet name="Budget 60m-80m" sheetId="11" state="hidden" r:id="rId8"/>
    <sheet name="Budget 80m-120m" sheetId="12" state="hidden" r:id="rId9"/>
    <sheet name="Budget 120m-200m" sheetId="13" state="hidden" r:id="rId10"/>
    <sheet name="Budget 200m-300m" sheetId="14" state="hidden" r:id="rId11"/>
    <sheet name="Budget over 300m" sheetId="15" state="hidden" r:id="rId12"/>
    <sheet name="Demographics" sheetId="5" state="hidden" r:id="rId13"/>
    <sheet name="Debt by FY2025 GF Budget" sheetId="19" state="hidden" r:id="rId14"/>
    <sheet name="Debt by Project" sheetId="20" state="hidden" r:id="rId15"/>
  </sheets>
  <definedNames>
    <definedName name="_xlnm._FilterDatabase" localSheetId="4">'Budget 10m-25m'!$A$1:$S$1</definedName>
    <definedName name="_xlnm._FilterDatabase" localSheetId="9">'Budget 120m-200m'!$A$1:$S$1</definedName>
    <definedName name="_xlnm._FilterDatabase" localSheetId="10">'Budget 200m-300m'!$B$1:$S$1</definedName>
    <definedName name="_xlnm._FilterDatabase" localSheetId="5" hidden="1">'Budget 25m-40m'!$A$1:$S$1</definedName>
    <definedName name="_xlnm._FilterDatabase" localSheetId="6" hidden="1">'Budget 40m-60m'!$A$1:$S$1</definedName>
    <definedName name="_xlnm._FilterDatabase" localSheetId="7" hidden="1">'Budget 60m-80m'!$A$1:$T$1</definedName>
    <definedName name="_xlnm._FilterDatabase" localSheetId="8">'Budget 80m-120m'!$A$1:$T$1</definedName>
    <definedName name="_xlnm._FilterDatabase" localSheetId="11">'Budget over 300m'!$A$1:$S$1</definedName>
    <definedName name="_xlnm._FilterDatabase" localSheetId="3" hidden="1">'Budget under 10m'!$A$1:$S$68</definedName>
    <definedName name="_xlnm._FilterDatabase" localSheetId="13" hidden="1">'Debt by FY2025 GF Budget'!$A$1:$G$1</definedName>
    <definedName name="_xlnm._FilterDatabase" localSheetId="14" hidden="1">'Debt by Project'!$A$1:$F$1</definedName>
    <definedName name="_xlnm._FilterDatabase" localSheetId="12" hidden="1">Demographics!$A$1:$D$1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" i="15" l="1"/>
  <c r="D245" i="5"/>
  <c r="G4" i="18"/>
  <c r="G5" i="18"/>
  <c r="G6" i="18"/>
  <c r="G7" i="18"/>
  <c r="G8" i="18"/>
  <c r="G9" i="18"/>
  <c r="G10" i="18"/>
  <c r="G11" i="18"/>
  <c r="G12" i="18"/>
  <c r="M53" i="19"/>
  <c r="M43" i="19"/>
  <c r="M29" i="19"/>
  <c r="M84" i="19"/>
  <c r="M82" i="19"/>
  <c r="M77" i="19"/>
  <c r="M66" i="19"/>
  <c r="M15" i="19"/>
  <c r="M8" i="19"/>
  <c r="L5" i="18"/>
  <c r="M5" i="18"/>
  <c r="L6" i="18"/>
  <c r="M6" i="18"/>
  <c r="L7" i="18"/>
  <c r="M7" i="18"/>
  <c r="L8" i="18"/>
  <c r="M8" i="18"/>
  <c r="L9" i="18"/>
  <c r="M9" i="18"/>
  <c r="K9" i="18"/>
  <c r="K8" i="18"/>
  <c r="K7" i="18"/>
  <c r="K6" i="18"/>
  <c r="K5" i="18"/>
  <c r="M4" i="18"/>
  <c r="L4" i="18"/>
  <c r="K4" i="18"/>
  <c r="H85" i="20"/>
  <c r="G85" i="20"/>
  <c r="F85" i="20"/>
  <c r="H84" i="20"/>
  <c r="I84" i="20" s="1"/>
  <c r="H69" i="20"/>
  <c r="I69" i="20" s="1"/>
  <c r="H55" i="20"/>
  <c r="I55" i="20" s="1"/>
  <c r="H44" i="20"/>
  <c r="I44" i="20" s="1"/>
  <c r="H14" i="20"/>
  <c r="I14" i="20" s="1"/>
  <c r="H2" i="20"/>
  <c r="I2" i="20" s="1"/>
  <c r="K82" i="19"/>
  <c r="E11" i="18" s="1"/>
  <c r="E8" i="18"/>
  <c r="E10" i="18"/>
  <c r="D11" i="18"/>
  <c r="F11" i="18"/>
  <c r="E4" i="18"/>
  <c r="C12" i="18"/>
  <c r="C11" i="18"/>
  <c r="C10" i="18"/>
  <c r="C9" i="18"/>
  <c r="C8" i="18"/>
  <c r="C7" i="18"/>
  <c r="C6" i="18"/>
  <c r="C5" i="18"/>
  <c r="C4" i="18"/>
  <c r="F85" i="19"/>
  <c r="L84" i="19"/>
  <c r="F12" i="18" s="1"/>
  <c r="J84" i="19"/>
  <c r="K84" i="19" s="1"/>
  <c r="E12" i="18" s="1"/>
  <c r="J82" i="19"/>
  <c r="L77" i="19"/>
  <c r="F10" i="18" s="1"/>
  <c r="J77" i="19"/>
  <c r="K77" i="19" s="1"/>
  <c r="L66" i="19"/>
  <c r="F9" i="18" s="1"/>
  <c r="J66" i="19"/>
  <c r="K66" i="19" s="1"/>
  <c r="E9" i="18" s="1"/>
  <c r="L53" i="19"/>
  <c r="F8" i="18" s="1"/>
  <c r="J53" i="19"/>
  <c r="K53" i="19" s="1"/>
  <c r="L43" i="19"/>
  <c r="F7" i="18" s="1"/>
  <c r="J43" i="19"/>
  <c r="D7" i="18" s="1"/>
  <c r="L29" i="19"/>
  <c r="F6" i="18" s="1"/>
  <c r="J29" i="19"/>
  <c r="K29" i="19" s="1"/>
  <c r="E6" i="18" s="1"/>
  <c r="L15" i="19"/>
  <c r="F5" i="18" s="1"/>
  <c r="K15" i="19"/>
  <c r="E5" i="18" s="1"/>
  <c r="J15" i="19"/>
  <c r="D5" i="18" s="1"/>
  <c r="L8" i="19"/>
  <c r="F4" i="18" s="1"/>
  <c r="K8" i="19"/>
  <c r="J8" i="19"/>
  <c r="D4" i="18" s="1"/>
  <c r="D6" i="18" l="1"/>
  <c r="D8" i="18"/>
  <c r="K43" i="19"/>
  <c r="E7" i="18" s="1"/>
  <c r="D10" i="18"/>
  <c r="D12" i="18"/>
  <c r="D9" i="18"/>
  <c r="J4" i="16"/>
  <c r="I4" i="16"/>
  <c r="H4" i="16"/>
  <c r="G4" i="16"/>
  <c r="F4" i="16"/>
  <c r="E4" i="16"/>
  <c r="D4" i="16"/>
  <c r="C4" i="16"/>
  <c r="C50" i="8" a="1"/>
  <c r="C50" i="8" s="1"/>
  <c r="C49" i="8"/>
  <c r="C63" i="9" a="1"/>
  <c r="C63" i="9" s="1"/>
  <c r="F5" i="16" s="1"/>
  <c r="C62" i="9"/>
  <c r="J5" i="16"/>
  <c r="I5" i="16"/>
  <c r="H5" i="16"/>
  <c r="G5" i="16"/>
  <c r="E5" i="16"/>
  <c r="D5" i="16"/>
  <c r="C5" i="16"/>
  <c r="J6" i="16"/>
  <c r="C51" i="10" a="1"/>
  <c r="C51" i="10" s="1"/>
  <c r="F6" i="16" s="1"/>
  <c r="C50" i="10"/>
  <c r="E6" i="16" s="1"/>
  <c r="C44" i="11" a="1"/>
  <c r="C44" i="11" s="1"/>
  <c r="F7" i="16" s="1"/>
  <c r="C43" i="11"/>
  <c r="E7" i="16" s="1"/>
  <c r="C53" i="12" a="1"/>
  <c r="C53" i="12" s="1"/>
  <c r="F8" i="16" s="1"/>
  <c r="C52" i="12"/>
  <c r="E8" i="16" s="1"/>
  <c r="C32" i="15" a="1"/>
  <c r="C32" i="15" s="1"/>
  <c r="F11" i="16" s="1"/>
  <c r="C31" i="15"/>
  <c r="E11" i="16" s="1"/>
  <c r="C32" i="14" a="1"/>
  <c r="C32" i="14" s="1"/>
  <c r="F10" i="16" s="1"/>
  <c r="C31" i="14"/>
  <c r="I10" i="16"/>
  <c r="E10" i="16"/>
  <c r="C54" i="13" a="1"/>
  <c r="C54" i="13" s="1"/>
  <c r="F9" i="16" s="1"/>
  <c r="C53" i="13"/>
  <c r="E9" i="16"/>
  <c r="P112" i="16"/>
  <c r="Q112" i="16"/>
  <c r="N101" i="16"/>
  <c r="N102" i="16"/>
  <c r="F101" i="16"/>
  <c r="N90" i="16"/>
  <c r="P68" i="16"/>
  <c r="P58" i="16"/>
  <c r="F58" i="16"/>
  <c r="N46" i="16"/>
  <c r="O46" i="16"/>
  <c r="P46" i="16"/>
  <c r="Q46" i="16"/>
  <c r="N47" i="16"/>
  <c r="O47" i="16"/>
  <c r="P47" i="16"/>
  <c r="Q47" i="16"/>
  <c r="F46" i="16"/>
  <c r="G46" i="16"/>
  <c r="H46" i="16"/>
  <c r="I46" i="16"/>
  <c r="J46" i="16"/>
  <c r="K46" i="16"/>
  <c r="F47" i="16"/>
  <c r="G47" i="16"/>
  <c r="H47" i="16"/>
  <c r="I47" i="16"/>
  <c r="J47" i="16"/>
  <c r="K47" i="16"/>
  <c r="B46" i="16"/>
  <c r="C46" i="16"/>
  <c r="B47" i="16"/>
  <c r="C47" i="16"/>
  <c r="N35" i="16"/>
  <c r="O35" i="16"/>
  <c r="P35" i="16"/>
  <c r="Q35" i="16"/>
  <c r="N36" i="16"/>
  <c r="O36" i="16"/>
  <c r="P36" i="16"/>
  <c r="Q36" i="16"/>
  <c r="F35" i="16"/>
  <c r="G35" i="16"/>
  <c r="H35" i="16"/>
  <c r="I35" i="16"/>
  <c r="J35" i="16"/>
  <c r="K35" i="16"/>
  <c r="F36" i="16"/>
  <c r="G36" i="16"/>
  <c r="H36" i="16"/>
  <c r="I36" i="16"/>
  <c r="J36" i="16"/>
  <c r="K36" i="16"/>
  <c r="F50" i="8" a="1"/>
  <c r="F50" i="8" s="1"/>
  <c r="C36" i="16" s="1"/>
  <c r="F49" i="8"/>
  <c r="C35" i="16" s="1"/>
  <c r="B35" i="16"/>
  <c r="B36" i="16"/>
  <c r="P25" i="16"/>
  <c r="H25" i="16"/>
  <c r="F24" i="16"/>
  <c r="Q24" i="15"/>
  <c r="J3" i="16"/>
  <c r="C79" i="7" a="1"/>
  <c r="C79" i="7" s="1"/>
  <c r="F3" i="16" s="1"/>
  <c r="C78" i="7"/>
  <c r="E3" i="16" s="1"/>
  <c r="E31" i="15"/>
  <c r="B112" i="16" s="1"/>
  <c r="G31" i="15"/>
  <c r="I11" i="16" s="1"/>
  <c r="H31" i="15"/>
  <c r="F112" i="16" s="1"/>
  <c r="J31" i="15"/>
  <c r="H112" i="16" s="1"/>
  <c r="N31" i="15"/>
  <c r="N112" i="16" s="1"/>
  <c r="P31" i="15"/>
  <c r="Q31" i="15"/>
  <c r="P113" i="16" s="1"/>
  <c r="S31" i="15"/>
  <c r="E32" i="15" a="1"/>
  <c r="E32" i="15" s="1"/>
  <c r="B113" i="16" s="1"/>
  <c r="G32" i="15" a="1"/>
  <c r="G32" i="15" s="1"/>
  <c r="J11" i="16" s="1"/>
  <c r="H32" i="15" a="1"/>
  <c r="H32" i="15" s="1"/>
  <c r="F113" i="16" s="1"/>
  <c r="J32" i="15" a="1"/>
  <c r="J32" i="15" s="1"/>
  <c r="H113" i="16" s="1"/>
  <c r="N32" i="15" a="1"/>
  <c r="N32" i="15" s="1"/>
  <c r="N113" i="16" s="1"/>
  <c r="P32" i="15" a="1"/>
  <c r="P32" i="15" s="1"/>
  <c r="Q32" i="15" a="1"/>
  <c r="Q32" i="15" s="1"/>
  <c r="S32" i="15" a="1"/>
  <c r="S32" i="15" s="1"/>
  <c r="D32" i="15" a="1"/>
  <c r="D32" i="15" s="1"/>
  <c r="D31" i="15"/>
  <c r="E31" i="14"/>
  <c r="B101" i="16" s="1"/>
  <c r="G31" i="14"/>
  <c r="H31" i="14"/>
  <c r="J31" i="14"/>
  <c r="H101" i="16" s="1"/>
  <c r="N31" i="14"/>
  <c r="P31" i="14"/>
  <c r="Q31" i="14"/>
  <c r="P101" i="16" s="1"/>
  <c r="S31" i="14"/>
  <c r="E32" i="14" a="1"/>
  <c r="E32" i="14" s="1"/>
  <c r="B102" i="16" s="1"/>
  <c r="G32" i="14" a="1"/>
  <c r="G32" i="14" s="1"/>
  <c r="H32" i="14" a="1"/>
  <c r="H32" i="14" s="1"/>
  <c r="F102" i="16" s="1"/>
  <c r="J32" i="14" a="1"/>
  <c r="J32" i="14" s="1"/>
  <c r="H102" i="16" s="1"/>
  <c r="N32" i="14" a="1"/>
  <c r="N32" i="14" s="1"/>
  <c r="P32" i="14" a="1"/>
  <c r="P32" i="14" s="1"/>
  <c r="Q32" i="14" a="1"/>
  <c r="Q32" i="14" s="1"/>
  <c r="P102" i="16" s="1"/>
  <c r="S32" i="14" a="1"/>
  <c r="S32" i="14" s="1"/>
  <c r="D32" i="14" a="1"/>
  <c r="D32" i="14" s="1"/>
  <c r="D31" i="14"/>
  <c r="E53" i="13"/>
  <c r="B90" i="16" s="1"/>
  <c r="G53" i="13"/>
  <c r="I9" i="16" s="1"/>
  <c r="H53" i="13"/>
  <c r="F90" i="16" s="1"/>
  <c r="J53" i="13"/>
  <c r="H90" i="16" s="1"/>
  <c r="N53" i="13"/>
  <c r="P53" i="13"/>
  <c r="Q53" i="13"/>
  <c r="P90" i="16" s="1"/>
  <c r="S53" i="13"/>
  <c r="E54" i="13" a="1"/>
  <c r="E54" i="13" s="1"/>
  <c r="B91" i="16" s="1"/>
  <c r="G54" i="13" a="1"/>
  <c r="G54" i="13" s="1"/>
  <c r="J10" i="16" s="1"/>
  <c r="H54" i="13" a="1"/>
  <c r="H54" i="13" s="1"/>
  <c r="F91" i="16" s="1"/>
  <c r="J54" i="13" a="1"/>
  <c r="J54" i="13" s="1"/>
  <c r="H91" i="16" s="1"/>
  <c r="N54" i="13" a="1"/>
  <c r="N54" i="13" s="1"/>
  <c r="N91" i="16" s="1"/>
  <c r="P54" i="13" a="1"/>
  <c r="P54" i="13" s="1"/>
  <c r="Q54" i="13" a="1"/>
  <c r="Q54" i="13" s="1"/>
  <c r="P91" i="16" s="1"/>
  <c r="S54" i="13" a="1"/>
  <c r="S54" i="13" s="1"/>
  <c r="D54" i="13" a="1"/>
  <c r="D54" i="13" s="1"/>
  <c r="D53" i="13"/>
  <c r="E52" i="12"/>
  <c r="B79" i="16" s="1"/>
  <c r="H52" i="12"/>
  <c r="F79" i="16" s="1"/>
  <c r="J52" i="12"/>
  <c r="H79" i="16" s="1"/>
  <c r="N52" i="12"/>
  <c r="N79" i="16" s="1"/>
  <c r="P52" i="12"/>
  <c r="Q52" i="12"/>
  <c r="P79" i="16" s="1"/>
  <c r="S52" i="12"/>
  <c r="E53" i="12" a="1"/>
  <c r="E53" i="12" s="1"/>
  <c r="B80" i="16" s="1"/>
  <c r="H53" i="12" a="1"/>
  <c r="H53" i="12" s="1"/>
  <c r="F80" i="16" s="1"/>
  <c r="J53" i="12" a="1"/>
  <c r="J53" i="12" s="1"/>
  <c r="H80" i="16" s="1"/>
  <c r="N53" i="12" a="1"/>
  <c r="N53" i="12" s="1"/>
  <c r="N80" i="16" s="1"/>
  <c r="P53" i="12" a="1"/>
  <c r="P53" i="12" s="1"/>
  <c r="Q53" i="12" a="1"/>
  <c r="Q53" i="12" s="1"/>
  <c r="P80" i="16" s="1"/>
  <c r="S53" i="12" a="1"/>
  <c r="S53" i="12" s="1"/>
  <c r="D53" i="12" a="1"/>
  <c r="D53" i="12" s="1"/>
  <c r="D52" i="12"/>
  <c r="E43" i="11"/>
  <c r="B68" i="16" s="1"/>
  <c r="G43" i="11"/>
  <c r="I7" i="16" s="1"/>
  <c r="H43" i="11"/>
  <c r="F68" i="16" s="1"/>
  <c r="J43" i="11"/>
  <c r="H68" i="16" s="1"/>
  <c r="N43" i="11"/>
  <c r="N68" i="16" s="1"/>
  <c r="P43" i="11"/>
  <c r="Q43" i="11"/>
  <c r="S43" i="11"/>
  <c r="E44" i="11" a="1"/>
  <c r="E44" i="11" s="1"/>
  <c r="B69" i="16" s="1"/>
  <c r="G44" i="11" a="1"/>
  <c r="G44" i="11" s="1"/>
  <c r="J7" i="16" s="1"/>
  <c r="H44" i="11" a="1"/>
  <c r="H44" i="11" s="1"/>
  <c r="F69" i="16" s="1"/>
  <c r="J44" i="11" a="1"/>
  <c r="J44" i="11" s="1"/>
  <c r="H69" i="16" s="1"/>
  <c r="N44" i="11" a="1"/>
  <c r="N44" i="11" s="1"/>
  <c r="N69" i="16" s="1"/>
  <c r="P44" i="11" a="1"/>
  <c r="P44" i="11" s="1"/>
  <c r="Q44" i="11" a="1"/>
  <c r="Q44" i="11" s="1"/>
  <c r="P69" i="16" s="1"/>
  <c r="S44" i="11" a="1"/>
  <c r="S44" i="11" s="1"/>
  <c r="D44" i="11" a="1"/>
  <c r="D44" i="11" s="1"/>
  <c r="D43" i="11"/>
  <c r="D27" i="14"/>
  <c r="E27" i="14"/>
  <c r="G27" i="14"/>
  <c r="H27" i="14"/>
  <c r="J27" i="14"/>
  <c r="N27" i="14"/>
  <c r="P27" i="14"/>
  <c r="Q27" i="14"/>
  <c r="S27" i="14"/>
  <c r="D28" i="14"/>
  <c r="E28" i="14"/>
  <c r="G28" i="14"/>
  <c r="H28" i="14"/>
  <c r="J28" i="14"/>
  <c r="N28" i="14"/>
  <c r="P28" i="14"/>
  <c r="Q28" i="14"/>
  <c r="S28" i="14"/>
  <c r="D29" i="14"/>
  <c r="E29" i="14"/>
  <c r="G29" i="14"/>
  <c r="H29" i="14"/>
  <c r="J29" i="14"/>
  <c r="N29" i="14"/>
  <c r="P29" i="14"/>
  <c r="Q29" i="14"/>
  <c r="S29" i="14"/>
  <c r="E50" i="10"/>
  <c r="B57" i="16" s="1"/>
  <c r="G50" i="10"/>
  <c r="I6" i="16" s="1"/>
  <c r="H50" i="10"/>
  <c r="F57" i="16" s="1"/>
  <c r="J50" i="10"/>
  <c r="H57" i="16" s="1"/>
  <c r="N50" i="10"/>
  <c r="N57" i="16" s="1"/>
  <c r="P50" i="10"/>
  <c r="Q50" i="10"/>
  <c r="P57" i="16" s="1"/>
  <c r="S50" i="10"/>
  <c r="E51" i="10" a="1"/>
  <c r="E51" i="10" s="1"/>
  <c r="B58" i="16" s="1"/>
  <c r="G51" i="10" a="1"/>
  <c r="G51" i="10" s="1"/>
  <c r="H51" i="10" a="1"/>
  <c r="H51" i="10" s="1"/>
  <c r="J51" i="10" a="1"/>
  <c r="J51" i="10" s="1"/>
  <c r="H58" i="16" s="1"/>
  <c r="N51" i="10" a="1"/>
  <c r="N51" i="10" s="1"/>
  <c r="N58" i="16" s="1"/>
  <c r="P51" i="10" a="1"/>
  <c r="P51" i="10" s="1"/>
  <c r="Q51" i="10" a="1"/>
  <c r="Q51" i="10" s="1"/>
  <c r="S51" i="10" a="1"/>
  <c r="S51" i="10" s="1"/>
  <c r="D51" i="10" a="1"/>
  <c r="D51" i="10" s="1"/>
  <c r="D50" i="10"/>
  <c r="G63" i="9" a="1"/>
  <c r="G63" i="9" s="1"/>
  <c r="G62" i="9"/>
  <c r="E62" i="9"/>
  <c r="H62" i="9"/>
  <c r="J62" i="9"/>
  <c r="N62" i="9"/>
  <c r="P62" i="9"/>
  <c r="Q62" i="9"/>
  <c r="S62" i="9"/>
  <c r="E63" i="9" a="1"/>
  <c r="E63" i="9" s="1"/>
  <c r="H63" i="9" a="1"/>
  <c r="H63" i="9" s="1"/>
  <c r="J63" i="9" a="1"/>
  <c r="J63" i="9" s="1"/>
  <c r="N63" i="9" a="1"/>
  <c r="N63" i="9" s="1"/>
  <c r="P63" i="9" a="1"/>
  <c r="P63" i="9" s="1"/>
  <c r="Q63" i="9" a="1"/>
  <c r="Q63" i="9" s="1"/>
  <c r="S63" i="9" a="1"/>
  <c r="S63" i="9" s="1"/>
  <c r="D63" i="9" a="1"/>
  <c r="D63" i="9" s="1"/>
  <c r="D62" i="9"/>
  <c r="D49" i="8"/>
  <c r="E49" i="8"/>
  <c r="G49" i="8"/>
  <c r="H49" i="8"/>
  <c r="J49" i="8"/>
  <c r="N49" i="8"/>
  <c r="P49" i="8"/>
  <c r="Q49" i="8"/>
  <c r="S49" i="8"/>
  <c r="D50" i="8" a="1"/>
  <c r="D50" i="8" s="1"/>
  <c r="E50" i="8" a="1"/>
  <c r="E50" i="8" s="1"/>
  <c r="G50" i="8" a="1"/>
  <c r="G50" i="8" s="1"/>
  <c r="H50" i="8" a="1"/>
  <c r="H50" i="8" s="1"/>
  <c r="J50" i="8" a="1"/>
  <c r="J50" i="8" s="1"/>
  <c r="N50" i="8" a="1"/>
  <c r="N50" i="8" s="1"/>
  <c r="P50" i="8" a="1"/>
  <c r="P50" i="8" s="1"/>
  <c r="Q50" i="8" a="1"/>
  <c r="Q50" i="8" s="1"/>
  <c r="S50" i="8" a="1"/>
  <c r="S50" i="8" s="1"/>
  <c r="E79" i="7" a="1"/>
  <c r="E79" i="7" s="1"/>
  <c r="B25" i="16" s="1"/>
  <c r="G79" i="7" a="1"/>
  <c r="G79" i="7" s="1"/>
  <c r="H79" i="7" a="1"/>
  <c r="H79" i="7" s="1"/>
  <c r="F25" i="16" s="1"/>
  <c r="J79" i="7" a="1"/>
  <c r="J79" i="7" s="1"/>
  <c r="N79" i="7" a="1"/>
  <c r="N79" i="7" s="1"/>
  <c r="N25" i="16" s="1"/>
  <c r="P79" i="7" a="1"/>
  <c r="P79" i="7" s="1"/>
  <c r="Q79" i="7" a="1"/>
  <c r="Q79" i="7" s="1"/>
  <c r="S79" i="7" a="1"/>
  <c r="S79" i="7" s="1"/>
  <c r="D79" i="7" a="1"/>
  <c r="D79" i="7" s="1"/>
  <c r="E78" i="7"/>
  <c r="B24" i="16" s="1"/>
  <c r="G78" i="7"/>
  <c r="I3" i="16" s="1"/>
  <c r="H78" i="7"/>
  <c r="J78" i="7"/>
  <c r="H24" i="16" s="1"/>
  <c r="N78" i="7"/>
  <c r="N24" i="16" s="1"/>
  <c r="P78" i="7"/>
  <c r="Q78" i="7"/>
  <c r="P24" i="16" s="1"/>
  <c r="S78" i="7"/>
  <c r="D78" i="7"/>
  <c r="J9" i="16" l="1"/>
  <c r="N41" i="16"/>
  <c r="O41" i="16"/>
  <c r="P41" i="16"/>
  <c r="Q41" i="16"/>
  <c r="S60" i="9"/>
  <c r="S59" i="9"/>
  <c r="S58" i="9"/>
  <c r="G60" i="9"/>
  <c r="G59" i="9"/>
  <c r="G58" i="9"/>
  <c r="G56" i="9"/>
  <c r="G55" i="9"/>
  <c r="G54" i="9"/>
  <c r="E55" i="9"/>
  <c r="B39" i="16" s="1"/>
  <c r="Q29" i="17" s="1"/>
  <c r="E54" i="9"/>
  <c r="D60" i="9"/>
  <c r="E56" i="9"/>
  <c r="B40" i="16" s="1"/>
  <c r="D59" i="9"/>
  <c r="D58" i="9"/>
  <c r="D56" i="9"/>
  <c r="D55" i="9"/>
  <c r="D54" i="9"/>
  <c r="P108" i="16"/>
  <c r="Q108" i="16"/>
  <c r="E27" i="15"/>
  <c r="B108" i="16" s="1"/>
  <c r="G27" i="15"/>
  <c r="H27" i="15"/>
  <c r="F108" i="16" s="1"/>
  <c r="J27" i="15"/>
  <c r="H108" i="16" s="1"/>
  <c r="N27" i="15"/>
  <c r="N108" i="16" s="1"/>
  <c r="P27" i="15"/>
  <c r="Q27" i="15"/>
  <c r="P109" i="16" s="1"/>
  <c r="S27" i="15"/>
  <c r="E28" i="15"/>
  <c r="B109" i="16" s="1"/>
  <c r="G28" i="15"/>
  <c r="H28" i="15"/>
  <c r="F109" i="16" s="1"/>
  <c r="J28" i="15"/>
  <c r="H109" i="16" s="1"/>
  <c r="N28" i="15"/>
  <c r="N109" i="16" s="1"/>
  <c r="P28" i="15"/>
  <c r="Q28" i="15"/>
  <c r="P110" i="16" s="1"/>
  <c r="S28" i="15"/>
  <c r="E29" i="15"/>
  <c r="B110" i="16" s="1"/>
  <c r="G29" i="15"/>
  <c r="H29" i="15"/>
  <c r="F110" i="16" s="1"/>
  <c r="J29" i="15"/>
  <c r="H110" i="16" s="1"/>
  <c r="N29" i="15"/>
  <c r="N110" i="16" s="1"/>
  <c r="P29" i="15"/>
  <c r="Q29" i="15"/>
  <c r="S29" i="15"/>
  <c r="D29" i="15"/>
  <c r="D28" i="15"/>
  <c r="S23" i="15"/>
  <c r="Q23" i="15"/>
  <c r="P23" i="15"/>
  <c r="N23" i="15"/>
  <c r="J23" i="15"/>
  <c r="H23" i="15"/>
  <c r="G23" i="15"/>
  <c r="D23" i="15"/>
  <c r="E23" i="15"/>
  <c r="C23" i="15"/>
  <c r="S25" i="15"/>
  <c r="S24" i="15"/>
  <c r="P25" i="15"/>
  <c r="P24" i="15"/>
  <c r="N25" i="15"/>
  <c r="N106" i="16" s="1"/>
  <c r="N24" i="15"/>
  <c r="N105" i="16" s="1"/>
  <c r="Q61" i="17" s="1"/>
  <c r="J25" i="15"/>
  <c r="H106" i="16" s="1"/>
  <c r="H25" i="15"/>
  <c r="F106" i="16" s="1"/>
  <c r="G25" i="15"/>
  <c r="H11" i="16" s="1"/>
  <c r="J24" i="15"/>
  <c r="H105" i="16" s="1"/>
  <c r="S11" i="17" s="1"/>
  <c r="H24" i="15"/>
  <c r="F105" i="16" s="1"/>
  <c r="Q11" i="17" s="1"/>
  <c r="G24" i="15"/>
  <c r="G11" i="16" s="1"/>
  <c r="D24" i="15"/>
  <c r="E24" i="15"/>
  <c r="B105" i="16" s="1"/>
  <c r="Q35" i="17" s="1"/>
  <c r="D25" i="15"/>
  <c r="E25" i="15"/>
  <c r="B106" i="16" s="1"/>
  <c r="C25" i="15"/>
  <c r="D11" i="16" s="1"/>
  <c r="C24" i="15"/>
  <c r="C11" i="16" s="1"/>
  <c r="D27" i="15"/>
  <c r="N97" i="16"/>
  <c r="P97" i="16"/>
  <c r="N98" i="16"/>
  <c r="P98" i="16"/>
  <c r="N99" i="16"/>
  <c r="P99" i="16"/>
  <c r="F97" i="16"/>
  <c r="H97" i="16"/>
  <c r="F98" i="16"/>
  <c r="H98" i="16"/>
  <c r="F99" i="16"/>
  <c r="H99" i="16"/>
  <c r="B97" i="16"/>
  <c r="B98" i="16"/>
  <c r="B99" i="16"/>
  <c r="N83" i="16"/>
  <c r="Q59" i="17" s="1"/>
  <c r="S50" i="13"/>
  <c r="S49" i="13"/>
  <c r="E51" i="13"/>
  <c r="B88" i="16" s="1"/>
  <c r="G51" i="13"/>
  <c r="H51" i="13"/>
  <c r="F88" i="16" s="1"/>
  <c r="J51" i="13"/>
  <c r="H88" i="16" s="1"/>
  <c r="N51" i="13"/>
  <c r="N88" i="16" s="1"/>
  <c r="P51" i="13"/>
  <c r="Q51" i="13"/>
  <c r="P88" i="16" s="1"/>
  <c r="S51" i="13"/>
  <c r="D51" i="13"/>
  <c r="L14" i="11"/>
  <c r="L18" i="11"/>
  <c r="L15" i="11"/>
  <c r="L12" i="11"/>
  <c r="L16" i="11"/>
  <c r="L19" i="11"/>
  <c r="L17" i="11"/>
  <c r="L20" i="11"/>
  <c r="L29" i="11"/>
  <c r="L21" i="11"/>
  <c r="L23" i="11"/>
  <c r="L24" i="11"/>
  <c r="L27" i="11"/>
  <c r="L26" i="11"/>
  <c r="L25" i="11"/>
  <c r="L30" i="11"/>
  <c r="L31" i="11"/>
  <c r="L28" i="11"/>
  <c r="L33" i="11"/>
  <c r="L32" i="12"/>
  <c r="N77" i="16"/>
  <c r="S50" i="12"/>
  <c r="S49" i="12"/>
  <c r="S48" i="12"/>
  <c r="S46" i="12"/>
  <c r="S45" i="12"/>
  <c r="S44" i="12"/>
  <c r="Q50" i="12"/>
  <c r="P77" i="16" s="1"/>
  <c r="Q49" i="12"/>
  <c r="P76" i="16" s="1"/>
  <c r="Q48" i="12"/>
  <c r="P75" i="16" s="1"/>
  <c r="Q46" i="12"/>
  <c r="P73" i="16" s="1"/>
  <c r="Q45" i="12"/>
  <c r="P72" i="16" s="1"/>
  <c r="S58" i="17" s="1"/>
  <c r="Q44" i="12"/>
  <c r="P50" i="12"/>
  <c r="P49" i="12"/>
  <c r="P48" i="12"/>
  <c r="P46" i="12"/>
  <c r="P45" i="12"/>
  <c r="P44" i="12"/>
  <c r="N50" i="12"/>
  <c r="N49" i="12"/>
  <c r="N76" i="16" s="1"/>
  <c r="N48" i="12"/>
  <c r="N75" i="16" s="1"/>
  <c r="N46" i="12"/>
  <c r="N73" i="16" s="1"/>
  <c r="N45" i="12"/>
  <c r="N72" i="16" s="1"/>
  <c r="Q58" i="17" s="1"/>
  <c r="N44" i="12"/>
  <c r="J50" i="12"/>
  <c r="H77" i="16" s="1"/>
  <c r="J49" i="12"/>
  <c r="H76" i="16" s="1"/>
  <c r="J48" i="12"/>
  <c r="H75" i="16" s="1"/>
  <c r="J46" i="12"/>
  <c r="H73" i="16" s="1"/>
  <c r="J45" i="12"/>
  <c r="H72" i="16" s="1"/>
  <c r="S8" i="17" s="1"/>
  <c r="J44" i="12"/>
  <c r="H50" i="12"/>
  <c r="F77" i="16" s="1"/>
  <c r="H49" i="12"/>
  <c r="F76" i="16" s="1"/>
  <c r="H48" i="12"/>
  <c r="F75" i="16" s="1"/>
  <c r="H46" i="12"/>
  <c r="F73" i="16" s="1"/>
  <c r="H45" i="12"/>
  <c r="F72" i="16" s="1"/>
  <c r="Q8" i="17" s="1"/>
  <c r="H44" i="12"/>
  <c r="E50" i="12"/>
  <c r="B77" i="16" s="1"/>
  <c r="E49" i="12"/>
  <c r="B76" i="16" s="1"/>
  <c r="E48" i="12"/>
  <c r="B75" i="16" s="1"/>
  <c r="E46" i="12"/>
  <c r="B73" i="16" s="1"/>
  <c r="E45" i="12"/>
  <c r="B72" i="16" s="1"/>
  <c r="Q32" i="17" s="1"/>
  <c r="E44" i="12"/>
  <c r="D50" i="12"/>
  <c r="D49" i="12"/>
  <c r="D48" i="12"/>
  <c r="D44" i="12"/>
  <c r="D45" i="12"/>
  <c r="D46" i="12"/>
  <c r="C46" i="12"/>
  <c r="D8" i="16" s="1"/>
  <c r="C45" i="12"/>
  <c r="C8" i="16" s="1"/>
  <c r="C44" i="12"/>
  <c r="S41" i="11"/>
  <c r="S40" i="11"/>
  <c r="S39" i="11"/>
  <c r="S37" i="11"/>
  <c r="S36" i="11"/>
  <c r="S35" i="11"/>
  <c r="Q41" i="11"/>
  <c r="P66" i="16" s="1"/>
  <c r="Q40" i="11"/>
  <c r="P65" i="16" s="1"/>
  <c r="Q39" i="11"/>
  <c r="P64" i="16" s="1"/>
  <c r="Q37" i="11"/>
  <c r="P62" i="16" s="1"/>
  <c r="Q36" i="11"/>
  <c r="P61" i="16" s="1"/>
  <c r="S57" i="17" s="1"/>
  <c r="Q35" i="11"/>
  <c r="P41" i="11"/>
  <c r="P40" i="11"/>
  <c r="P39" i="11"/>
  <c r="P37" i="11"/>
  <c r="P36" i="11"/>
  <c r="P35" i="11"/>
  <c r="N41" i="11"/>
  <c r="N66" i="16" s="1"/>
  <c r="N40" i="11"/>
  <c r="N65" i="16" s="1"/>
  <c r="N39" i="11"/>
  <c r="N64" i="16" s="1"/>
  <c r="N37" i="11"/>
  <c r="N36" i="11"/>
  <c r="N61" i="16" s="1"/>
  <c r="Q57" i="17" s="1"/>
  <c r="N35" i="11"/>
  <c r="J41" i="11"/>
  <c r="H66" i="16" s="1"/>
  <c r="H41" i="11"/>
  <c r="F66" i="16" s="1"/>
  <c r="G41" i="11"/>
  <c r="E41" i="11"/>
  <c r="B66" i="16" s="1"/>
  <c r="D41" i="11"/>
  <c r="S48" i="10"/>
  <c r="S47" i="10"/>
  <c r="S46" i="10"/>
  <c r="S44" i="10"/>
  <c r="S43" i="10"/>
  <c r="S42" i="10"/>
  <c r="E48" i="10"/>
  <c r="B55" i="16" s="1"/>
  <c r="G48" i="10"/>
  <c r="H48" i="10"/>
  <c r="F55" i="16" s="1"/>
  <c r="J48" i="10"/>
  <c r="H55" i="16" s="1"/>
  <c r="N48" i="10"/>
  <c r="N55" i="16" s="1"/>
  <c r="P48" i="10"/>
  <c r="Q48" i="10"/>
  <c r="P55" i="16" s="1"/>
  <c r="D48" i="10"/>
  <c r="E47" i="8"/>
  <c r="B33" i="16" s="1"/>
  <c r="D47" i="8"/>
  <c r="Q47" i="8"/>
  <c r="P33" i="16" s="1"/>
  <c r="P47" i="8"/>
  <c r="N47" i="8"/>
  <c r="N33" i="16" s="1"/>
  <c r="J47" i="8"/>
  <c r="H33" i="16" s="1"/>
  <c r="H47" i="8"/>
  <c r="F33" i="16" s="1"/>
  <c r="N19" i="16"/>
  <c r="Q43" i="8"/>
  <c r="P29" i="16" s="1"/>
  <c r="Q42" i="8"/>
  <c r="P28" i="16" s="1"/>
  <c r="S54" i="17" s="1"/>
  <c r="Q41" i="8"/>
  <c r="P43" i="8"/>
  <c r="P42" i="8"/>
  <c r="P41" i="8"/>
  <c r="N43" i="8"/>
  <c r="N29" i="16" s="1"/>
  <c r="N42" i="8"/>
  <c r="N28" i="16" s="1"/>
  <c r="Q54" i="17" s="1"/>
  <c r="N41" i="8"/>
  <c r="J43" i="8"/>
  <c r="H29" i="16" s="1"/>
  <c r="H43" i="8"/>
  <c r="F29" i="16" s="1"/>
  <c r="G43" i="8"/>
  <c r="J42" i="8"/>
  <c r="H28" i="16" s="1"/>
  <c r="S4" i="17" s="1"/>
  <c r="H42" i="8"/>
  <c r="F28" i="16" s="1"/>
  <c r="Q4" i="17" s="1"/>
  <c r="G42" i="8"/>
  <c r="J41" i="8"/>
  <c r="H41" i="8"/>
  <c r="G41" i="8"/>
  <c r="D41" i="8"/>
  <c r="E41" i="8"/>
  <c r="D42" i="8"/>
  <c r="E42" i="8"/>
  <c r="B28" i="16" s="1"/>
  <c r="Q28" i="17" s="1"/>
  <c r="D43" i="8"/>
  <c r="E43" i="8"/>
  <c r="B29" i="16" s="1"/>
  <c r="C41" i="8"/>
  <c r="Q76" i="7"/>
  <c r="P22" i="16" s="1"/>
  <c r="Q75" i="7"/>
  <c r="P21" i="16" s="1"/>
  <c r="Q74" i="7"/>
  <c r="P20" i="16" s="1"/>
  <c r="J76" i="7"/>
  <c r="J75" i="7"/>
  <c r="H21" i="16" s="1"/>
  <c r="J74" i="7"/>
  <c r="H20" i="16" s="1"/>
  <c r="S72" i="7"/>
  <c r="S71" i="7"/>
  <c r="S70" i="7"/>
  <c r="Q72" i="7"/>
  <c r="P18" i="16" s="1"/>
  <c r="P72" i="7"/>
  <c r="N72" i="7"/>
  <c r="N18" i="16" s="1"/>
  <c r="J72" i="7"/>
  <c r="H72" i="7"/>
  <c r="F18" i="16" s="1"/>
  <c r="G72" i="7"/>
  <c r="H3" i="16" s="1"/>
  <c r="Q71" i="7"/>
  <c r="P17" i="16" s="1"/>
  <c r="S53" i="17" s="1"/>
  <c r="P71" i="7"/>
  <c r="N71" i="7"/>
  <c r="N17" i="16" s="1"/>
  <c r="Q53" i="17" s="1"/>
  <c r="J71" i="7"/>
  <c r="H17" i="16" s="1"/>
  <c r="H71" i="7"/>
  <c r="F17" i="16" s="1"/>
  <c r="G71" i="7"/>
  <c r="G3" i="16" s="1"/>
  <c r="Q70" i="7"/>
  <c r="P70" i="7"/>
  <c r="N70" i="7"/>
  <c r="J70" i="7"/>
  <c r="H70" i="7"/>
  <c r="G70" i="7"/>
  <c r="D70" i="7"/>
  <c r="E70" i="7"/>
  <c r="D71" i="7"/>
  <c r="E71" i="7"/>
  <c r="D72" i="7"/>
  <c r="E72" i="7"/>
  <c r="C71" i="7"/>
  <c r="C3" i="16" s="1"/>
  <c r="L39" i="8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2" i="8"/>
  <c r="O5" i="9"/>
  <c r="O51" i="9"/>
  <c r="O4" i="9"/>
  <c r="O2" i="9"/>
  <c r="O8" i="9"/>
  <c r="O7" i="9"/>
  <c r="O9" i="9"/>
  <c r="O10" i="9"/>
  <c r="O11" i="9"/>
  <c r="O14" i="9"/>
  <c r="O6" i="9"/>
  <c r="O18" i="9"/>
  <c r="O17" i="9"/>
  <c r="O15" i="9"/>
  <c r="O20" i="9"/>
  <c r="O13" i="9"/>
  <c r="O19" i="9"/>
  <c r="O16" i="9"/>
  <c r="O26" i="9"/>
  <c r="O25" i="9"/>
  <c r="O23" i="9"/>
  <c r="O12" i="9"/>
  <c r="O27" i="9"/>
  <c r="O29" i="9"/>
  <c r="O22" i="9"/>
  <c r="O21" i="9"/>
  <c r="O24" i="9"/>
  <c r="O30" i="9"/>
  <c r="O28" i="9"/>
  <c r="O52" i="9"/>
  <c r="O31" i="9"/>
  <c r="O38" i="9"/>
  <c r="O50" i="9"/>
  <c r="O34" i="9"/>
  <c r="O32" i="9"/>
  <c r="O35" i="9"/>
  <c r="O36" i="9"/>
  <c r="O39" i="9"/>
  <c r="O33" i="9"/>
  <c r="O37" i="9"/>
  <c r="O44" i="9"/>
  <c r="O42" i="9"/>
  <c r="O41" i="9"/>
  <c r="O46" i="9"/>
  <c r="O40" i="9"/>
  <c r="O43" i="9"/>
  <c r="O47" i="9"/>
  <c r="O48" i="9"/>
  <c r="O45" i="9"/>
  <c r="O49" i="9"/>
  <c r="O3" i="9"/>
  <c r="O22" i="10"/>
  <c r="O16" i="10"/>
  <c r="O15" i="10"/>
  <c r="O12" i="10"/>
  <c r="O17" i="10"/>
  <c r="O13" i="10"/>
  <c r="O14" i="10"/>
  <c r="O18" i="10"/>
  <c r="O28" i="10"/>
  <c r="O19" i="10"/>
  <c r="O20" i="10"/>
  <c r="O24" i="10"/>
  <c r="O25" i="10"/>
  <c r="O21" i="10"/>
  <c r="O23" i="10"/>
  <c r="O26" i="10"/>
  <c r="O31" i="10"/>
  <c r="O40" i="10"/>
  <c r="O27" i="10"/>
  <c r="O30" i="10"/>
  <c r="O29" i="10"/>
  <c r="O32" i="10"/>
  <c r="O36" i="10"/>
  <c r="O35" i="10"/>
  <c r="O33" i="10"/>
  <c r="O34" i="10"/>
  <c r="O37" i="10"/>
  <c r="O38" i="10"/>
  <c r="O39" i="10"/>
  <c r="O5" i="10"/>
  <c r="R3" i="10"/>
  <c r="R4" i="10"/>
  <c r="R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2" i="10"/>
  <c r="O12" i="12"/>
  <c r="O8" i="12"/>
  <c r="O4" i="12"/>
  <c r="O5" i="12"/>
  <c r="O2" i="12"/>
  <c r="O9" i="12"/>
  <c r="O15" i="12"/>
  <c r="O11" i="12"/>
  <c r="O6" i="12"/>
  <c r="O14" i="12"/>
  <c r="O13" i="12"/>
  <c r="O18" i="12"/>
  <c r="O7" i="12"/>
  <c r="O21" i="12"/>
  <c r="O10" i="12"/>
  <c r="O16" i="12"/>
  <c r="O17" i="12"/>
  <c r="O20" i="12"/>
  <c r="O23" i="12"/>
  <c r="O19" i="12"/>
  <c r="O22" i="12"/>
  <c r="O24" i="12"/>
  <c r="O28" i="12"/>
  <c r="O26" i="12"/>
  <c r="O32" i="12"/>
  <c r="O35" i="12"/>
  <c r="O25" i="12"/>
  <c r="O27" i="12"/>
  <c r="O31" i="12"/>
  <c r="O29" i="12"/>
  <c r="O30" i="12"/>
  <c r="O38" i="12"/>
  <c r="O39" i="12"/>
  <c r="O34" i="12"/>
  <c r="O33" i="12"/>
  <c r="O36" i="12"/>
  <c r="O37" i="12"/>
  <c r="O41" i="12"/>
  <c r="O42" i="12"/>
  <c r="O40" i="12"/>
  <c r="O3" i="12"/>
  <c r="O2" i="11"/>
  <c r="O4" i="11"/>
  <c r="O7" i="11"/>
  <c r="O22" i="11"/>
  <c r="O3" i="11"/>
  <c r="O6" i="11"/>
  <c r="O10" i="11"/>
  <c r="O9" i="11"/>
  <c r="O11" i="11"/>
  <c r="O13" i="11"/>
  <c r="O8" i="11"/>
  <c r="O14" i="11"/>
  <c r="O18" i="11"/>
  <c r="O15" i="11"/>
  <c r="O12" i="11"/>
  <c r="O16" i="11"/>
  <c r="O19" i="11"/>
  <c r="O17" i="11"/>
  <c r="O20" i="11"/>
  <c r="O29" i="11"/>
  <c r="O21" i="11"/>
  <c r="O23" i="11"/>
  <c r="O24" i="11"/>
  <c r="O27" i="11"/>
  <c r="O26" i="11"/>
  <c r="O25" i="11"/>
  <c r="O30" i="11"/>
  <c r="O31" i="11"/>
  <c r="O28" i="11"/>
  <c r="O33" i="11"/>
  <c r="O32" i="11"/>
  <c r="O5" i="11"/>
  <c r="R3" i="11"/>
  <c r="R4" i="11"/>
  <c r="R5" i="11"/>
  <c r="R6" i="11"/>
  <c r="R7" i="11"/>
  <c r="R8" i="11"/>
  <c r="R9" i="11"/>
  <c r="R10" i="11"/>
  <c r="R11" i="11"/>
  <c r="R12" i="11"/>
  <c r="R13" i="11"/>
  <c r="R14" i="11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R28" i="11"/>
  <c r="R29" i="11"/>
  <c r="R30" i="11"/>
  <c r="R31" i="11"/>
  <c r="R32" i="11"/>
  <c r="R33" i="11"/>
  <c r="R2" i="11"/>
  <c r="R2" i="12"/>
  <c r="R3" i="12"/>
  <c r="R4" i="12"/>
  <c r="R5" i="12"/>
  <c r="R6" i="12"/>
  <c r="R7" i="12"/>
  <c r="R9" i="12"/>
  <c r="R10" i="12"/>
  <c r="R11" i="12"/>
  <c r="R12" i="12"/>
  <c r="R13" i="12"/>
  <c r="R14" i="12"/>
  <c r="R15" i="12"/>
  <c r="R16" i="12"/>
  <c r="R17" i="12"/>
  <c r="R18" i="12"/>
  <c r="R19" i="12"/>
  <c r="R20" i="12"/>
  <c r="R21" i="12"/>
  <c r="R22" i="12"/>
  <c r="R23" i="12"/>
  <c r="R24" i="12"/>
  <c r="R25" i="12"/>
  <c r="R26" i="12"/>
  <c r="R27" i="12"/>
  <c r="R28" i="12"/>
  <c r="R29" i="12"/>
  <c r="R30" i="12"/>
  <c r="R31" i="12"/>
  <c r="R32" i="12"/>
  <c r="R33" i="12"/>
  <c r="R34" i="12"/>
  <c r="R35" i="12"/>
  <c r="R36" i="12"/>
  <c r="R37" i="12"/>
  <c r="R38" i="12"/>
  <c r="R39" i="12"/>
  <c r="R40" i="12"/>
  <c r="R41" i="12"/>
  <c r="R8" i="12"/>
  <c r="P50" i="13"/>
  <c r="P49" i="13"/>
  <c r="Q50" i="13"/>
  <c r="P87" i="16" s="1"/>
  <c r="Q49" i="13"/>
  <c r="P86" i="16" s="1"/>
  <c r="N50" i="13"/>
  <c r="N87" i="16" s="1"/>
  <c r="N49" i="13"/>
  <c r="N86" i="16" s="1"/>
  <c r="J50" i="13"/>
  <c r="H87" i="16" s="1"/>
  <c r="J49" i="13"/>
  <c r="H86" i="16" s="1"/>
  <c r="H50" i="13"/>
  <c r="F87" i="16" s="1"/>
  <c r="H49" i="13"/>
  <c r="F86" i="16" s="1"/>
  <c r="G50" i="13"/>
  <c r="G49" i="13"/>
  <c r="E50" i="13"/>
  <c r="B87" i="16" s="1"/>
  <c r="E49" i="13"/>
  <c r="B86" i="16" s="1"/>
  <c r="D50" i="13"/>
  <c r="D49" i="13"/>
  <c r="S47" i="13"/>
  <c r="S46" i="13"/>
  <c r="S45" i="13"/>
  <c r="P47" i="13"/>
  <c r="Q47" i="13"/>
  <c r="P84" i="16" s="1"/>
  <c r="P46" i="13"/>
  <c r="Q46" i="13"/>
  <c r="P83" i="16" s="1"/>
  <c r="S59" i="17" s="1"/>
  <c r="P45" i="13"/>
  <c r="Q45" i="13"/>
  <c r="N47" i="13"/>
  <c r="N84" i="16" s="1"/>
  <c r="N46" i="13"/>
  <c r="N45" i="13"/>
  <c r="J47" i="13"/>
  <c r="H84" i="16" s="1"/>
  <c r="H47" i="13"/>
  <c r="F84" i="16" s="1"/>
  <c r="G47" i="13"/>
  <c r="H9" i="16" s="1"/>
  <c r="J46" i="13"/>
  <c r="H83" i="16" s="1"/>
  <c r="S9" i="17" s="1"/>
  <c r="H46" i="13"/>
  <c r="F83" i="16" s="1"/>
  <c r="Q9" i="17" s="1"/>
  <c r="G46" i="13"/>
  <c r="G9" i="16" s="1"/>
  <c r="J45" i="13"/>
  <c r="H45" i="13"/>
  <c r="G45" i="13"/>
  <c r="D45" i="13"/>
  <c r="E45" i="13"/>
  <c r="D46" i="13"/>
  <c r="E46" i="13"/>
  <c r="B83" i="16" s="1"/>
  <c r="Q33" i="17" s="1"/>
  <c r="D47" i="13"/>
  <c r="E47" i="13"/>
  <c r="B84" i="16" s="1"/>
  <c r="C47" i="13"/>
  <c r="D9" i="16" s="1"/>
  <c r="C46" i="13"/>
  <c r="C9" i="16" s="1"/>
  <c r="C45" i="13"/>
  <c r="R43" i="13"/>
  <c r="R40" i="13"/>
  <c r="O2" i="13"/>
  <c r="O6" i="13"/>
  <c r="O5" i="13"/>
  <c r="O4" i="13"/>
  <c r="O8" i="13"/>
  <c r="O12" i="13"/>
  <c r="O9" i="13"/>
  <c r="O14" i="13"/>
  <c r="O7" i="13"/>
  <c r="O10" i="13"/>
  <c r="O21" i="13"/>
  <c r="O16" i="13"/>
  <c r="O15" i="13"/>
  <c r="O13" i="13"/>
  <c r="O11" i="13"/>
  <c r="O18" i="13"/>
  <c r="O20" i="13"/>
  <c r="O17" i="13"/>
  <c r="O23" i="13"/>
  <c r="O19" i="13"/>
  <c r="O24" i="13"/>
  <c r="O22" i="13"/>
  <c r="O25" i="13"/>
  <c r="O26" i="13"/>
  <c r="O28" i="13"/>
  <c r="O27" i="13"/>
  <c r="O30" i="13"/>
  <c r="O29" i="13"/>
  <c r="O32" i="13"/>
  <c r="O31" i="13"/>
  <c r="O35" i="13"/>
  <c r="O33" i="13"/>
  <c r="O37" i="13"/>
  <c r="O36" i="13"/>
  <c r="O34" i="13"/>
  <c r="O38" i="13"/>
  <c r="O41" i="13"/>
  <c r="O39" i="13"/>
  <c r="O42" i="13"/>
  <c r="O43" i="13"/>
  <c r="O40" i="13"/>
  <c r="O3" i="13"/>
  <c r="R3" i="13"/>
  <c r="R4" i="13"/>
  <c r="R5" i="13"/>
  <c r="R6" i="13"/>
  <c r="R7" i="13"/>
  <c r="R8" i="13"/>
  <c r="R9" i="13"/>
  <c r="R10" i="13"/>
  <c r="R11" i="13"/>
  <c r="R12" i="13"/>
  <c r="R13" i="13"/>
  <c r="R14" i="13"/>
  <c r="R15" i="13"/>
  <c r="R16" i="13"/>
  <c r="R17" i="13"/>
  <c r="R18" i="13"/>
  <c r="R19" i="13"/>
  <c r="R20" i="13"/>
  <c r="R21" i="13"/>
  <c r="R22" i="13"/>
  <c r="R23" i="13"/>
  <c r="R24" i="13"/>
  <c r="R25" i="13"/>
  <c r="R26" i="13"/>
  <c r="R27" i="13"/>
  <c r="R28" i="13"/>
  <c r="R29" i="13"/>
  <c r="R30" i="13"/>
  <c r="R31" i="13"/>
  <c r="R32" i="13"/>
  <c r="R33" i="13"/>
  <c r="R34" i="13"/>
  <c r="R35" i="13"/>
  <c r="R36" i="13"/>
  <c r="R37" i="13"/>
  <c r="R38" i="13"/>
  <c r="R39" i="13"/>
  <c r="R41" i="13"/>
  <c r="R42" i="13"/>
  <c r="R2" i="13"/>
  <c r="S25" i="14"/>
  <c r="S24" i="14"/>
  <c r="S23" i="14"/>
  <c r="P25" i="14"/>
  <c r="Q25" i="14"/>
  <c r="P95" i="16" s="1"/>
  <c r="P24" i="14"/>
  <c r="Q24" i="14"/>
  <c r="P94" i="16" s="1"/>
  <c r="S60" i="17" s="1"/>
  <c r="P23" i="14"/>
  <c r="Q23" i="14"/>
  <c r="N25" i="14"/>
  <c r="N95" i="16" s="1"/>
  <c r="N24" i="14"/>
  <c r="N94" i="16" s="1"/>
  <c r="Q60" i="17" s="1"/>
  <c r="N23" i="14"/>
  <c r="J25" i="14"/>
  <c r="H95" i="16" s="1"/>
  <c r="H25" i="14"/>
  <c r="F95" i="16" s="1"/>
  <c r="G25" i="14"/>
  <c r="H10" i="16" s="1"/>
  <c r="J24" i="14"/>
  <c r="H94" i="16" s="1"/>
  <c r="S10" i="17" s="1"/>
  <c r="H24" i="14"/>
  <c r="F94" i="16" s="1"/>
  <c r="Q10" i="17" s="1"/>
  <c r="G24" i="14"/>
  <c r="G10" i="16" s="1"/>
  <c r="J23" i="14"/>
  <c r="H23" i="14"/>
  <c r="G23" i="14"/>
  <c r="D23" i="14"/>
  <c r="E23" i="14"/>
  <c r="D24" i="14"/>
  <c r="E24" i="14"/>
  <c r="B94" i="16" s="1"/>
  <c r="Q34" i="17" s="1"/>
  <c r="D25" i="14"/>
  <c r="E25" i="14"/>
  <c r="B95" i="16" s="1"/>
  <c r="C25" i="14"/>
  <c r="D10" i="16" s="1"/>
  <c r="C24" i="14"/>
  <c r="C10" i="16" s="1"/>
  <c r="C23" i="14"/>
  <c r="O5" i="14"/>
  <c r="O10" i="14"/>
  <c r="O14" i="14"/>
  <c r="O9" i="14"/>
  <c r="O7" i="14"/>
  <c r="O12" i="14"/>
  <c r="O8" i="14"/>
  <c r="O13" i="14"/>
  <c r="O4" i="14"/>
  <c r="O11" i="14"/>
  <c r="O16" i="14"/>
  <c r="O17" i="14"/>
  <c r="O18" i="14"/>
  <c r="O19" i="14"/>
  <c r="O20" i="14"/>
  <c r="O21" i="14"/>
  <c r="O15" i="14"/>
  <c r="O2" i="14"/>
  <c r="O3" i="14"/>
  <c r="O6" i="14"/>
  <c r="R3" i="14"/>
  <c r="R4" i="14"/>
  <c r="R5" i="14"/>
  <c r="R6" i="14"/>
  <c r="R7" i="14"/>
  <c r="R8" i="14"/>
  <c r="R9" i="14"/>
  <c r="R10" i="14"/>
  <c r="R11" i="14"/>
  <c r="R12" i="14"/>
  <c r="R13" i="14"/>
  <c r="R14" i="14"/>
  <c r="R15" i="14"/>
  <c r="R16" i="14"/>
  <c r="R17" i="14"/>
  <c r="R18" i="14"/>
  <c r="R19" i="14"/>
  <c r="R20" i="14"/>
  <c r="R21" i="14"/>
  <c r="R2" i="14"/>
  <c r="O3" i="15"/>
  <c r="O5" i="15"/>
  <c r="O4" i="15"/>
  <c r="O6" i="15"/>
  <c r="O7" i="15"/>
  <c r="O8" i="15"/>
  <c r="O10" i="15"/>
  <c r="O9" i="15"/>
  <c r="O11" i="15"/>
  <c r="O12" i="15"/>
  <c r="O14" i="15"/>
  <c r="O13" i="15"/>
  <c r="O15" i="15"/>
  <c r="O17" i="15"/>
  <c r="O16" i="15"/>
  <c r="O18" i="15"/>
  <c r="O19" i="15"/>
  <c r="O20" i="15"/>
  <c r="O21" i="15"/>
  <c r="O36" i="15"/>
  <c r="O2" i="15"/>
  <c r="R3" i="15"/>
  <c r="R4" i="15"/>
  <c r="R5" i="15"/>
  <c r="R6" i="15"/>
  <c r="R7" i="15"/>
  <c r="R8" i="15"/>
  <c r="R9" i="15"/>
  <c r="R10" i="15"/>
  <c r="R11" i="15"/>
  <c r="R12" i="15"/>
  <c r="R13" i="15"/>
  <c r="R14" i="15"/>
  <c r="R15" i="15"/>
  <c r="R16" i="15"/>
  <c r="R17" i="15"/>
  <c r="R18" i="15"/>
  <c r="R19" i="15"/>
  <c r="R20" i="15"/>
  <c r="R21" i="15"/>
  <c r="R36" i="15"/>
  <c r="R2" i="15"/>
  <c r="R32" i="15" l="1" a="1"/>
  <c r="R32" i="15" s="1"/>
  <c r="R31" i="15"/>
  <c r="Q113" i="16" s="1"/>
  <c r="O32" i="15" a="1"/>
  <c r="O32" i="15" s="1"/>
  <c r="O113" i="16" s="1"/>
  <c r="O31" i="15"/>
  <c r="O112" i="16" s="1"/>
  <c r="R32" i="14" a="1"/>
  <c r="R32" i="14" s="1"/>
  <c r="Q102" i="16" s="1"/>
  <c r="R31" i="14"/>
  <c r="Q101" i="16" s="1"/>
  <c r="O32" i="14" a="1"/>
  <c r="O32" i="14" s="1"/>
  <c r="O102" i="16" s="1"/>
  <c r="O31" i="14"/>
  <c r="O101" i="16" s="1"/>
  <c r="F24" i="14"/>
  <c r="C94" i="16" s="1"/>
  <c r="R34" i="17" s="1"/>
  <c r="F23" i="14"/>
  <c r="R24" i="14"/>
  <c r="Q94" i="16" s="1"/>
  <c r="T60" i="17" s="1"/>
  <c r="R51" i="13"/>
  <c r="Q88" i="16" s="1"/>
  <c r="R54" i="13" a="1"/>
  <c r="R54" i="13" s="1"/>
  <c r="Q91" i="16" s="1"/>
  <c r="R53" i="13"/>
  <c r="Q90" i="16" s="1"/>
  <c r="O51" i="13"/>
  <c r="O88" i="16" s="1"/>
  <c r="O53" i="13"/>
  <c r="O90" i="16" s="1"/>
  <c r="O54" i="13" a="1"/>
  <c r="O54" i="13" s="1"/>
  <c r="O91" i="16" s="1"/>
  <c r="O50" i="12"/>
  <c r="O77" i="16" s="1"/>
  <c r="O49" i="12"/>
  <c r="O76" i="16" s="1"/>
  <c r="O53" i="12" a="1"/>
  <c r="O53" i="12" s="1"/>
  <c r="O80" i="16" s="1"/>
  <c r="O52" i="12"/>
  <c r="O79" i="16" s="1"/>
  <c r="R48" i="12"/>
  <c r="Q75" i="16" s="1"/>
  <c r="R50" i="12"/>
  <c r="Q77" i="16" s="1"/>
  <c r="R52" i="12"/>
  <c r="Q79" i="16" s="1"/>
  <c r="R53" i="12" a="1"/>
  <c r="R53" i="12" s="1"/>
  <c r="Q80" i="16" s="1"/>
  <c r="R41" i="11"/>
  <c r="Q66" i="16" s="1"/>
  <c r="R43" i="11"/>
  <c r="Q68" i="16" s="1"/>
  <c r="R44" i="11" a="1"/>
  <c r="R44" i="11" s="1"/>
  <c r="Q69" i="16" s="1"/>
  <c r="O40" i="11"/>
  <c r="O65" i="16" s="1"/>
  <c r="O44" i="11" a="1"/>
  <c r="O44" i="11" s="1"/>
  <c r="O69" i="16" s="1"/>
  <c r="O43" i="11"/>
  <c r="O68" i="16" s="1"/>
  <c r="R51" i="10" a="1"/>
  <c r="R51" i="10" s="1"/>
  <c r="Q58" i="16" s="1"/>
  <c r="R50" i="10"/>
  <c r="Q57" i="16" s="1"/>
  <c r="O51" i="10" a="1"/>
  <c r="O51" i="10" s="1"/>
  <c r="O58" i="16" s="1"/>
  <c r="O50" i="10"/>
  <c r="O57" i="16" s="1"/>
  <c r="O62" i="9"/>
  <c r="O63" i="9" a="1"/>
  <c r="O63" i="9" s="1"/>
  <c r="L49" i="8"/>
  <c r="L50" i="8" a="1"/>
  <c r="L50" i="8" s="1"/>
  <c r="I24" i="14"/>
  <c r="G94" i="16" s="1"/>
  <c r="R10" i="17" s="1"/>
  <c r="O29" i="14"/>
  <c r="O99" i="16" s="1"/>
  <c r="O27" i="14"/>
  <c r="O97" i="16" s="1"/>
  <c r="O28" i="14"/>
  <c r="O98" i="16" s="1"/>
  <c r="R23" i="14"/>
  <c r="R27" i="14"/>
  <c r="Q97" i="16" s="1"/>
  <c r="R28" i="14"/>
  <c r="Q98" i="16" s="1"/>
  <c r="R29" i="14"/>
  <c r="Q99" i="16" s="1"/>
  <c r="R49" i="12"/>
  <c r="Q76" i="16" s="1"/>
  <c r="O48" i="12"/>
  <c r="O75" i="16" s="1"/>
  <c r="O41" i="11"/>
  <c r="O66" i="16" s="1"/>
  <c r="N62" i="16"/>
  <c r="R39" i="11"/>
  <c r="Q64" i="16" s="1"/>
  <c r="R40" i="11"/>
  <c r="Q65" i="16" s="1"/>
  <c r="O39" i="11"/>
  <c r="O64" i="16" s="1"/>
  <c r="L42" i="8"/>
  <c r="J28" i="16" s="1"/>
  <c r="U4" i="17" s="1"/>
  <c r="L47" i="8"/>
  <c r="J33" i="16" s="1"/>
  <c r="L41" i="8"/>
  <c r="L43" i="8"/>
  <c r="J29" i="16" s="1"/>
  <c r="F70" i="7"/>
  <c r="F71" i="7"/>
  <c r="F72" i="7"/>
  <c r="I70" i="7"/>
  <c r="R70" i="7"/>
  <c r="R71" i="7"/>
  <c r="Q17" i="16" s="1"/>
  <c r="T53" i="17" s="1"/>
  <c r="O70" i="7"/>
  <c r="K72" i="7"/>
  <c r="I18" i="16" s="1"/>
  <c r="O71" i="7"/>
  <c r="O17" i="16" s="1"/>
  <c r="R53" i="17" s="1"/>
  <c r="I72" i="7"/>
  <c r="G18" i="16" s="1"/>
  <c r="K70" i="7"/>
  <c r="O72" i="7"/>
  <c r="O18" i="16" s="1"/>
  <c r="R72" i="7"/>
  <c r="Q18" i="16" s="1"/>
  <c r="I71" i="7"/>
  <c r="G17" i="16" s="1"/>
  <c r="K71" i="7"/>
  <c r="I17" i="16" s="1"/>
  <c r="H18" i="16"/>
  <c r="I25" i="15"/>
  <c r="G106" i="16" s="1"/>
  <c r="R27" i="15"/>
  <c r="Q109" i="16" s="1"/>
  <c r="F25" i="15"/>
  <c r="C106" i="16" s="1"/>
  <c r="F23" i="15"/>
  <c r="R29" i="15"/>
  <c r="O29" i="15"/>
  <c r="O110" i="16" s="1"/>
  <c r="R28" i="15"/>
  <c r="Q110" i="16" s="1"/>
  <c r="O27" i="15"/>
  <c r="O108" i="16" s="1"/>
  <c r="O28" i="15"/>
  <c r="O109" i="16" s="1"/>
  <c r="I24" i="15"/>
  <c r="G105" i="16" s="1"/>
  <c r="R11" i="17" s="1"/>
  <c r="F24" i="15"/>
  <c r="C105" i="16" s="1"/>
  <c r="R35" i="17" s="1"/>
  <c r="K24" i="15"/>
  <c r="I105" i="16" s="1"/>
  <c r="T11" i="17" s="1"/>
  <c r="O24" i="15"/>
  <c r="O105" i="16" s="1"/>
  <c r="R61" i="17" s="1"/>
  <c r="K23" i="14"/>
  <c r="R25" i="14"/>
  <c r="Q95" i="16" s="1"/>
  <c r="O25" i="14"/>
  <c r="O95" i="16" s="1"/>
  <c r="K25" i="14"/>
  <c r="I95" i="16" s="1"/>
  <c r="I25" i="14"/>
  <c r="G95" i="16" s="1"/>
  <c r="I23" i="14"/>
  <c r="O23" i="14"/>
  <c r="I23" i="15"/>
  <c r="R50" i="13"/>
  <c r="Q87" i="16" s="1"/>
  <c r="R48" i="10"/>
  <c r="Q55" i="16" s="1"/>
  <c r="O48" i="10"/>
  <c r="O55" i="16" s="1"/>
  <c r="F25" i="14"/>
  <c r="C95" i="16" s="1"/>
  <c r="K24" i="14"/>
  <c r="I94" i="16" s="1"/>
  <c r="T10" i="17" s="1"/>
  <c r="K23" i="15"/>
  <c r="O23" i="15"/>
  <c r="K25" i="15"/>
  <c r="I106" i="16" s="1"/>
  <c r="O49" i="13"/>
  <c r="O86" i="16" s="1"/>
  <c r="O50" i="13"/>
  <c r="O87" i="16" s="1"/>
  <c r="R49" i="13"/>
  <c r="Q86" i="16" s="1"/>
  <c r="O24" i="14"/>
  <c r="O94" i="16" s="1"/>
  <c r="R60" i="17" s="1"/>
  <c r="O25" i="15"/>
  <c r="O106" i="16" s="1"/>
  <c r="R23" i="15"/>
  <c r="Q105" i="16" s="1"/>
  <c r="T61" i="17" s="1"/>
  <c r="R5" i="9" l="1"/>
  <c r="R51" i="9"/>
  <c r="R4" i="9"/>
  <c r="R2" i="9"/>
  <c r="R8" i="9"/>
  <c r="R7" i="9"/>
  <c r="R9" i="9"/>
  <c r="R10" i="9"/>
  <c r="R11" i="9"/>
  <c r="R14" i="9"/>
  <c r="R6" i="9"/>
  <c r="R18" i="9"/>
  <c r="R17" i="9"/>
  <c r="R15" i="9"/>
  <c r="R20" i="9"/>
  <c r="R13" i="9"/>
  <c r="R19" i="9"/>
  <c r="R16" i="9"/>
  <c r="R26" i="9"/>
  <c r="R25" i="9"/>
  <c r="R23" i="9"/>
  <c r="R12" i="9"/>
  <c r="R27" i="9"/>
  <c r="R29" i="9"/>
  <c r="R22" i="9"/>
  <c r="R21" i="9"/>
  <c r="R24" i="9"/>
  <c r="R30" i="9"/>
  <c r="R28" i="9"/>
  <c r="R52" i="9"/>
  <c r="R31" i="9"/>
  <c r="R38" i="9"/>
  <c r="R50" i="9"/>
  <c r="R34" i="9"/>
  <c r="R32" i="9"/>
  <c r="R35" i="9"/>
  <c r="R36" i="9"/>
  <c r="R39" i="9"/>
  <c r="R33" i="9"/>
  <c r="R37" i="9"/>
  <c r="R44" i="9"/>
  <c r="R42" i="9"/>
  <c r="R41" i="9"/>
  <c r="R46" i="9"/>
  <c r="R40" i="9"/>
  <c r="R43" i="9"/>
  <c r="R47" i="9"/>
  <c r="R48" i="9"/>
  <c r="R45" i="9"/>
  <c r="R49" i="9"/>
  <c r="R3" i="9"/>
  <c r="L3" i="15"/>
  <c r="M3" i="15" s="1"/>
  <c r="I3" i="15"/>
  <c r="K3" i="15"/>
  <c r="L4" i="15"/>
  <c r="M4" i="15" s="1"/>
  <c r="I4" i="15"/>
  <c r="K4" i="15"/>
  <c r="L5" i="15"/>
  <c r="M5" i="15" s="1"/>
  <c r="I5" i="15"/>
  <c r="K5" i="15"/>
  <c r="L6" i="15"/>
  <c r="M6" i="15" s="1"/>
  <c r="I6" i="15"/>
  <c r="K6" i="15"/>
  <c r="L7" i="15"/>
  <c r="M7" i="15" s="1"/>
  <c r="I7" i="15"/>
  <c r="K7" i="15"/>
  <c r="L8" i="15"/>
  <c r="M8" i="15" s="1"/>
  <c r="I8" i="15"/>
  <c r="K8" i="15"/>
  <c r="L9" i="15"/>
  <c r="M9" i="15" s="1"/>
  <c r="I9" i="15"/>
  <c r="K9" i="15"/>
  <c r="L10" i="15"/>
  <c r="M10" i="15" s="1"/>
  <c r="I10" i="15"/>
  <c r="K10" i="15"/>
  <c r="L11" i="15"/>
  <c r="M11" i="15" s="1"/>
  <c r="I11" i="15"/>
  <c r="K11" i="15"/>
  <c r="L12" i="15"/>
  <c r="M12" i="15" s="1"/>
  <c r="I12" i="15"/>
  <c r="K12" i="15"/>
  <c r="L13" i="15"/>
  <c r="M13" i="15" s="1"/>
  <c r="I13" i="15"/>
  <c r="K13" i="15"/>
  <c r="L14" i="15"/>
  <c r="M14" i="15" s="1"/>
  <c r="I14" i="15"/>
  <c r="K14" i="15"/>
  <c r="L15" i="15"/>
  <c r="M15" i="15" s="1"/>
  <c r="I15" i="15"/>
  <c r="K15" i="15"/>
  <c r="L16" i="15"/>
  <c r="M16" i="15" s="1"/>
  <c r="I16" i="15"/>
  <c r="K16" i="15"/>
  <c r="L17" i="15"/>
  <c r="M17" i="15" s="1"/>
  <c r="I17" i="15"/>
  <c r="K17" i="15"/>
  <c r="L18" i="15"/>
  <c r="M18" i="15" s="1"/>
  <c r="I18" i="15"/>
  <c r="K18" i="15"/>
  <c r="L19" i="15"/>
  <c r="M19" i="15" s="1"/>
  <c r="I19" i="15"/>
  <c r="K19" i="15"/>
  <c r="L20" i="15"/>
  <c r="M20" i="15" s="1"/>
  <c r="I20" i="15"/>
  <c r="K20" i="15"/>
  <c r="L21" i="15"/>
  <c r="M21" i="15" s="1"/>
  <c r="I21" i="15"/>
  <c r="K21" i="15"/>
  <c r="L36" i="15"/>
  <c r="M36" i="15" s="1"/>
  <c r="I36" i="15"/>
  <c r="K36" i="15"/>
  <c r="K2" i="15"/>
  <c r="I2" i="15"/>
  <c r="L2" i="15"/>
  <c r="L3" i="14"/>
  <c r="M3" i="14" s="1"/>
  <c r="I3" i="14"/>
  <c r="K3" i="14"/>
  <c r="L4" i="14"/>
  <c r="M4" i="14" s="1"/>
  <c r="I4" i="14"/>
  <c r="K4" i="14"/>
  <c r="L5" i="14"/>
  <c r="M5" i="14" s="1"/>
  <c r="I5" i="14"/>
  <c r="K5" i="14"/>
  <c r="L6" i="14"/>
  <c r="I6" i="14"/>
  <c r="K6" i="14"/>
  <c r="L7" i="14"/>
  <c r="M7" i="14" s="1"/>
  <c r="I7" i="14"/>
  <c r="K7" i="14"/>
  <c r="L8" i="14"/>
  <c r="M8" i="14" s="1"/>
  <c r="I8" i="14"/>
  <c r="K8" i="14"/>
  <c r="L9" i="14"/>
  <c r="M9" i="14" s="1"/>
  <c r="I9" i="14"/>
  <c r="K9" i="14"/>
  <c r="L10" i="14"/>
  <c r="M10" i="14" s="1"/>
  <c r="I10" i="14"/>
  <c r="K10" i="14"/>
  <c r="L11" i="14"/>
  <c r="M11" i="14" s="1"/>
  <c r="I11" i="14"/>
  <c r="K11" i="14"/>
  <c r="L12" i="14"/>
  <c r="M12" i="14" s="1"/>
  <c r="I12" i="14"/>
  <c r="K12" i="14"/>
  <c r="L13" i="14"/>
  <c r="M13" i="14" s="1"/>
  <c r="I13" i="14"/>
  <c r="K13" i="14"/>
  <c r="L14" i="14"/>
  <c r="M14" i="14" s="1"/>
  <c r="I14" i="14"/>
  <c r="K14" i="14"/>
  <c r="L15" i="14"/>
  <c r="M15" i="14" s="1"/>
  <c r="I15" i="14"/>
  <c r="K15" i="14"/>
  <c r="L16" i="14"/>
  <c r="M16" i="14" s="1"/>
  <c r="I16" i="14"/>
  <c r="K16" i="14"/>
  <c r="L17" i="14"/>
  <c r="M17" i="14" s="1"/>
  <c r="I17" i="14"/>
  <c r="K17" i="14"/>
  <c r="L18" i="14"/>
  <c r="M18" i="14" s="1"/>
  <c r="I18" i="14"/>
  <c r="K18" i="14"/>
  <c r="L19" i="14"/>
  <c r="M19" i="14" s="1"/>
  <c r="I19" i="14"/>
  <c r="K19" i="14"/>
  <c r="L20" i="14"/>
  <c r="M20" i="14" s="1"/>
  <c r="I20" i="14"/>
  <c r="K20" i="14"/>
  <c r="L21" i="14"/>
  <c r="M21" i="14" s="1"/>
  <c r="I21" i="14"/>
  <c r="K21" i="14"/>
  <c r="K2" i="14"/>
  <c r="I2" i="14"/>
  <c r="L2" i="14"/>
  <c r="M2" i="14" s="1"/>
  <c r="L3" i="13"/>
  <c r="I3" i="13"/>
  <c r="K3" i="13"/>
  <c r="L4" i="13"/>
  <c r="M4" i="13" s="1"/>
  <c r="I4" i="13"/>
  <c r="K4" i="13"/>
  <c r="L5" i="13"/>
  <c r="M5" i="13" s="1"/>
  <c r="I5" i="13"/>
  <c r="K5" i="13"/>
  <c r="L6" i="13"/>
  <c r="M6" i="13" s="1"/>
  <c r="I6" i="13"/>
  <c r="K6" i="13"/>
  <c r="L7" i="13"/>
  <c r="M7" i="13" s="1"/>
  <c r="I7" i="13"/>
  <c r="K7" i="13"/>
  <c r="L8" i="13"/>
  <c r="M8" i="13" s="1"/>
  <c r="I8" i="13"/>
  <c r="K8" i="13"/>
  <c r="L9" i="13"/>
  <c r="M9" i="13" s="1"/>
  <c r="I9" i="13"/>
  <c r="K9" i="13"/>
  <c r="L10" i="13"/>
  <c r="M10" i="13" s="1"/>
  <c r="I10" i="13"/>
  <c r="K10" i="13"/>
  <c r="L11" i="13"/>
  <c r="M11" i="13" s="1"/>
  <c r="I11" i="13"/>
  <c r="K11" i="13"/>
  <c r="L12" i="13"/>
  <c r="M12" i="13" s="1"/>
  <c r="I12" i="13"/>
  <c r="K12" i="13"/>
  <c r="L13" i="13"/>
  <c r="M13" i="13" s="1"/>
  <c r="I13" i="13"/>
  <c r="K13" i="13"/>
  <c r="L14" i="13"/>
  <c r="M14" i="13" s="1"/>
  <c r="I14" i="13"/>
  <c r="K14" i="13"/>
  <c r="L15" i="13"/>
  <c r="M15" i="13" s="1"/>
  <c r="I15" i="13"/>
  <c r="K15" i="13"/>
  <c r="L16" i="13"/>
  <c r="M16" i="13" s="1"/>
  <c r="I16" i="13"/>
  <c r="K16" i="13"/>
  <c r="L17" i="13"/>
  <c r="M17" i="13" s="1"/>
  <c r="I17" i="13"/>
  <c r="K17" i="13"/>
  <c r="L18" i="13"/>
  <c r="M18" i="13" s="1"/>
  <c r="I18" i="13"/>
  <c r="K18" i="13"/>
  <c r="L19" i="13"/>
  <c r="M19" i="13" s="1"/>
  <c r="I19" i="13"/>
  <c r="K19" i="13"/>
  <c r="L20" i="13"/>
  <c r="M20" i="13" s="1"/>
  <c r="I20" i="13"/>
  <c r="K20" i="13"/>
  <c r="L21" i="13"/>
  <c r="M21" i="13" s="1"/>
  <c r="I21" i="13"/>
  <c r="K21" i="13"/>
  <c r="L22" i="13"/>
  <c r="M22" i="13" s="1"/>
  <c r="I22" i="13"/>
  <c r="K22" i="13"/>
  <c r="L23" i="13"/>
  <c r="M23" i="13" s="1"/>
  <c r="I23" i="13"/>
  <c r="K23" i="13"/>
  <c r="L24" i="13"/>
  <c r="I24" i="13"/>
  <c r="K24" i="13"/>
  <c r="L25" i="13"/>
  <c r="M25" i="13" s="1"/>
  <c r="I25" i="13"/>
  <c r="K25" i="13"/>
  <c r="L26" i="13"/>
  <c r="M26" i="13" s="1"/>
  <c r="I26" i="13"/>
  <c r="K26" i="13"/>
  <c r="L27" i="13"/>
  <c r="M27" i="13" s="1"/>
  <c r="I27" i="13"/>
  <c r="K27" i="13"/>
  <c r="L28" i="13"/>
  <c r="M28" i="13" s="1"/>
  <c r="I28" i="13"/>
  <c r="K28" i="13"/>
  <c r="L29" i="13"/>
  <c r="M29" i="13" s="1"/>
  <c r="I29" i="13"/>
  <c r="K29" i="13"/>
  <c r="L30" i="13"/>
  <c r="M30" i="13" s="1"/>
  <c r="I30" i="13"/>
  <c r="K30" i="13"/>
  <c r="L31" i="13"/>
  <c r="M31" i="13" s="1"/>
  <c r="I31" i="13"/>
  <c r="K31" i="13"/>
  <c r="L32" i="13"/>
  <c r="M32" i="13" s="1"/>
  <c r="I32" i="13"/>
  <c r="K32" i="13"/>
  <c r="L33" i="13"/>
  <c r="M33" i="13" s="1"/>
  <c r="I33" i="13"/>
  <c r="K33" i="13"/>
  <c r="L34" i="13"/>
  <c r="M34" i="13" s="1"/>
  <c r="I34" i="13"/>
  <c r="K34" i="13"/>
  <c r="L35" i="13"/>
  <c r="M35" i="13" s="1"/>
  <c r="I35" i="13"/>
  <c r="K35" i="13"/>
  <c r="L36" i="13"/>
  <c r="M36" i="13" s="1"/>
  <c r="I36" i="13"/>
  <c r="K36" i="13"/>
  <c r="L37" i="13"/>
  <c r="M37" i="13" s="1"/>
  <c r="I37" i="13"/>
  <c r="K37" i="13"/>
  <c r="L38" i="13"/>
  <c r="M38" i="13" s="1"/>
  <c r="I38" i="13"/>
  <c r="K38" i="13"/>
  <c r="L39" i="13"/>
  <c r="M39" i="13" s="1"/>
  <c r="I39" i="13"/>
  <c r="K39" i="13"/>
  <c r="L40" i="13"/>
  <c r="M40" i="13" s="1"/>
  <c r="I40" i="13"/>
  <c r="K40" i="13"/>
  <c r="L41" i="13"/>
  <c r="M41" i="13" s="1"/>
  <c r="I41" i="13"/>
  <c r="K41" i="13"/>
  <c r="L42" i="13"/>
  <c r="M42" i="13" s="1"/>
  <c r="I42" i="13"/>
  <c r="K42" i="13"/>
  <c r="L43" i="13"/>
  <c r="M43" i="13" s="1"/>
  <c r="I43" i="13"/>
  <c r="K43" i="13"/>
  <c r="K2" i="13"/>
  <c r="I2" i="13"/>
  <c r="L2" i="13"/>
  <c r="M2" i="13" s="1"/>
  <c r="G18" i="12"/>
  <c r="F18" i="12"/>
  <c r="L18" i="12"/>
  <c r="L3" i="12"/>
  <c r="I3" i="12"/>
  <c r="K3" i="12"/>
  <c r="L4" i="12"/>
  <c r="M4" i="12" s="1"/>
  <c r="I4" i="12"/>
  <c r="K4" i="12"/>
  <c r="L5" i="12"/>
  <c r="I5" i="12"/>
  <c r="K5" i="12"/>
  <c r="L6" i="12"/>
  <c r="M6" i="12" s="1"/>
  <c r="I6" i="12"/>
  <c r="K6" i="12"/>
  <c r="L7" i="12"/>
  <c r="I7" i="12"/>
  <c r="K7" i="12"/>
  <c r="L8" i="12"/>
  <c r="M8" i="12" s="1"/>
  <c r="I8" i="12"/>
  <c r="K8" i="12"/>
  <c r="L9" i="12"/>
  <c r="I9" i="12"/>
  <c r="K9" i="12"/>
  <c r="L10" i="12"/>
  <c r="I10" i="12"/>
  <c r="K10" i="12"/>
  <c r="L11" i="12"/>
  <c r="M11" i="12" s="1"/>
  <c r="I11" i="12"/>
  <c r="K11" i="12"/>
  <c r="L12" i="12"/>
  <c r="M12" i="12" s="1"/>
  <c r="I12" i="12"/>
  <c r="K12" i="12"/>
  <c r="L13" i="12"/>
  <c r="I13" i="12"/>
  <c r="K13" i="12"/>
  <c r="L14" i="12"/>
  <c r="I14" i="12"/>
  <c r="K14" i="12"/>
  <c r="L15" i="12"/>
  <c r="M15" i="12" s="1"/>
  <c r="I15" i="12"/>
  <c r="K15" i="12"/>
  <c r="L16" i="12"/>
  <c r="M16" i="12" s="1"/>
  <c r="I16" i="12"/>
  <c r="K16" i="12"/>
  <c r="L17" i="12"/>
  <c r="M17" i="12" s="1"/>
  <c r="I17" i="12"/>
  <c r="K17" i="12"/>
  <c r="L19" i="12"/>
  <c r="I19" i="12"/>
  <c r="K19" i="12"/>
  <c r="L20" i="12"/>
  <c r="M20" i="12" s="1"/>
  <c r="I20" i="12"/>
  <c r="K20" i="12"/>
  <c r="L21" i="12"/>
  <c r="M21" i="12" s="1"/>
  <c r="I21" i="12"/>
  <c r="K21" i="12"/>
  <c r="L22" i="12"/>
  <c r="M22" i="12" s="1"/>
  <c r="I22" i="12"/>
  <c r="K22" i="12"/>
  <c r="L23" i="12"/>
  <c r="I23" i="12"/>
  <c r="K23" i="12"/>
  <c r="L24" i="12"/>
  <c r="M24" i="12" s="1"/>
  <c r="I24" i="12"/>
  <c r="K24" i="12"/>
  <c r="L25" i="12"/>
  <c r="M25" i="12" s="1"/>
  <c r="I25" i="12"/>
  <c r="K25" i="12"/>
  <c r="L26" i="12"/>
  <c r="M26" i="12" s="1"/>
  <c r="I26" i="12"/>
  <c r="K26" i="12"/>
  <c r="L27" i="12"/>
  <c r="I27" i="12"/>
  <c r="K27" i="12"/>
  <c r="L28" i="12"/>
  <c r="M28" i="12" s="1"/>
  <c r="I28" i="12"/>
  <c r="K28" i="12"/>
  <c r="L29" i="12"/>
  <c r="M29" i="12" s="1"/>
  <c r="I29" i="12"/>
  <c r="K29" i="12"/>
  <c r="L30" i="12"/>
  <c r="M30" i="12" s="1"/>
  <c r="I30" i="12"/>
  <c r="K30" i="12"/>
  <c r="L31" i="12"/>
  <c r="M31" i="12" s="1"/>
  <c r="I31" i="12"/>
  <c r="K31" i="12"/>
  <c r="M32" i="12"/>
  <c r="I32" i="12"/>
  <c r="K32" i="12"/>
  <c r="L33" i="12"/>
  <c r="M33" i="12" s="1"/>
  <c r="I33" i="12"/>
  <c r="K33" i="12"/>
  <c r="L34" i="12"/>
  <c r="M34" i="12" s="1"/>
  <c r="I34" i="12"/>
  <c r="K34" i="12"/>
  <c r="L35" i="12"/>
  <c r="I35" i="12"/>
  <c r="K35" i="12"/>
  <c r="L36" i="12"/>
  <c r="M36" i="12" s="1"/>
  <c r="I36" i="12"/>
  <c r="K36" i="12"/>
  <c r="L37" i="12"/>
  <c r="I37" i="12"/>
  <c r="K37" i="12"/>
  <c r="L38" i="12"/>
  <c r="M38" i="12" s="1"/>
  <c r="I38" i="12"/>
  <c r="K38" i="12"/>
  <c r="L39" i="12"/>
  <c r="M39" i="12" s="1"/>
  <c r="I39" i="12"/>
  <c r="K39" i="12"/>
  <c r="L40" i="12"/>
  <c r="M40" i="12" s="1"/>
  <c r="I40" i="12"/>
  <c r="K40" i="12"/>
  <c r="L41" i="12"/>
  <c r="I41" i="12"/>
  <c r="K41" i="12"/>
  <c r="L42" i="12"/>
  <c r="M42" i="12" s="1"/>
  <c r="I42" i="12"/>
  <c r="K42" i="12"/>
  <c r="K2" i="12"/>
  <c r="I2" i="12"/>
  <c r="L2" i="12"/>
  <c r="M2" i="12" s="1"/>
  <c r="F30" i="12"/>
  <c r="F38" i="12"/>
  <c r="F39" i="12"/>
  <c r="F34" i="12"/>
  <c r="F33" i="12"/>
  <c r="F36" i="12"/>
  <c r="F37" i="12"/>
  <c r="F41" i="12"/>
  <c r="F42" i="12"/>
  <c r="F40" i="12"/>
  <c r="F28" i="12"/>
  <c r="F16" i="12"/>
  <c r="L3" i="11"/>
  <c r="I3" i="11"/>
  <c r="K3" i="11"/>
  <c r="L4" i="11"/>
  <c r="M4" i="11" s="1"/>
  <c r="I4" i="11"/>
  <c r="K4" i="11"/>
  <c r="L5" i="11"/>
  <c r="I5" i="11"/>
  <c r="K5" i="11"/>
  <c r="L6" i="11"/>
  <c r="M6" i="11" s="1"/>
  <c r="I6" i="11"/>
  <c r="K6" i="11"/>
  <c r="L7" i="11"/>
  <c r="M7" i="11" s="1"/>
  <c r="I7" i="11"/>
  <c r="K7" i="11"/>
  <c r="L8" i="11"/>
  <c r="M8" i="11" s="1"/>
  <c r="I8" i="11"/>
  <c r="K8" i="11"/>
  <c r="L9" i="11"/>
  <c r="M9" i="11" s="1"/>
  <c r="I9" i="11"/>
  <c r="K9" i="11"/>
  <c r="L10" i="11"/>
  <c r="M10" i="11" s="1"/>
  <c r="I10" i="11"/>
  <c r="K10" i="11"/>
  <c r="L11" i="11"/>
  <c r="M11" i="11" s="1"/>
  <c r="I11" i="11"/>
  <c r="K11" i="11"/>
  <c r="M12" i="11"/>
  <c r="I12" i="11"/>
  <c r="K12" i="11"/>
  <c r="L13" i="11"/>
  <c r="M13" i="11" s="1"/>
  <c r="I13" i="11"/>
  <c r="K13" i="11"/>
  <c r="M14" i="11"/>
  <c r="I14" i="11"/>
  <c r="K14" i="11"/>
  <c r="M15" i="11"/>
  <c r="I15" i="11"/>
  <c r="K15" i="11"/>
  <c r="M16" i="11"/>
  <c r="I16" i="11"/>
  <c r="K16" i="11"/>
  <c r="M17" i="11"/>
  <c r="I17" i="11"/>
  <c r="K17" i="11"/>
  <c r="M18" i="11"/>
  <c r="I18" i="11"/>
  <c r="K18" i="11"/>
  <c r="M19" i="11"/>
  <c r="I19" i="11"/>
  <c r="K19" i="11"/>
  <c r="M20" i="11"/>
  <c r="I20" i="11"/>
  <c r="K20" i="11"/>
  <c r="M21" i="11"/>
  <c r="I21" i="11"/>
  <c r="K21" i="11"/>
  <c r="L22" i="11"/>
  <c r="M22" i="11" s="1"/>
  <c r="I22" i="11"/>
  <c r="K22" i="11"/>
  <c r="M23" i="11"/>
  <c r="I23" i="11"/>
  <c r="K23" i="11"/>
  <c r="M24" i="11"/>
  <c r="I24" i="11"/>
  <c r="K24" i="11"/>
  <c r="M25" i="11"/>
  <c r="I25" i="11"/>
  <c r="K25" i="11"/>
  <c r="M26" i="11"/>
  <c r="I26" i="11"/>
  <c r="K26" i="11"/>
  <c r="M27" i="11"/>
  <c r="I27" i="11"/>
  <c r="K27" i="11"/>
  <c r="M28" i="11"/>
  <c r="I28" i="11"/>
  <c r="K28" i="11"/>
  <c r="M29" i="11"/>
  <c r="I29" i="11"/>
  <c r="K29" i="11"/>
  <c r="M30" i="11"/>
  <c r="I30" i="11"/>
  <c r="K30" i="11"/>
  <c r="M31" i="11"/>
  <c r="I31" i="11"/>
  <c r="K31" i="11"/>
  <c r="L32" i="11"/>
  <c r="M32" i="11" s="1"/>
  <c r="I32" i="11"/>
  <c r="K32" i="11"/>
  <c r="M33" i="11"/>
  <c r="I33" i="11"/>
  <c r="K33" i="11"/>
  <c r="K2" i="11"/>
  <c r="I2" i="11"/>
  <c r="L2" i="11"/>
  <c r="M2" i="11" s="1"/>
  <c r="L18" i="10"/>
  <c r="I18" i="10"/>
  <c r="K18" i="10"/>
  <c r="L19" i="10"/>
  <c r="I19" i="10"/>
  <c r="K19" i="10"/>
  <c r="L20" i="10"/>
  <c r="M20" i="10" s="1"/>
  <c r="I20" i="10"/>
  <c r="K20" i="10"/>
  <c r="L21" i="10"/>
  <c r="M21" i="10" s="1"/>
  <c r="I21" i="10"/>
  <c r="K21" i="10"/>
  <c r="L22" i="10"/>
  <c r="I22" i="10"/>
  <c r="K22" i="10"/>
  <c r="L23" i="10"/>
  <c r="M23" i="10" s="1"/>
  <c r="I23" i="10"/>
  <c r="K23" i="10"/>
  <c r="L24" i="10"/>
  <c r="M24" i="10" s="1"/>
  <c r="I24" i="10"/>
  <c r="K24" i="10"/>
  <c r="L25" i="10"/>
  <c r="M25" i="10" s="1"/>
  <c r="I25" i="10"/>
  <c r="K25" i="10"/>
  <c r="L26" i="10"/>
  <c r="I26" i="10"/>
  <c r="K26" i="10"/>
  <c r="L27" i="10"/>
  <c r="M27" i="10" s="1"/>
  <c r="I27" i="10"/>
  <c r="K27" i="10"/>
  <c r="L28" i="10"/>
  <c r="M28" i="10" s="1"/>
  <c r="I28" i="10"/>
  <c r="K28" i="10"/>
  <c r="L29" i="10"/>
  <c r="M29" i="10" s="1"/>
  <c r="I29" i="10"/>
  <c r="K29" i="10"/>
  <c r="L30" i="10"/>
  <c r="I30" i="10"/>
  <c r="K30" i="10"/>
  <c r="L31" i="10"/>
  <c r="I31" i="10"/>
  <c r="K31" i="10"/>
  <c r="L32" i="10"/>
  <c r="M32" i="10" s="1"/>
  <c r="I32" i="10"/>
  <c r="K32" i="10"/>
  <c r="L33" i="10"/>
  <c r="I33" i="10"/>
  <c r="K33" i="10"/>
  <c r="L34" i="10"/>
  <c r="I34" i="10"/>
  <c r="K34" i="10"/>
  <c r="L35" i="10"/>
  <c r="M35" i="10" s="1"/>
  <c r="I35" i="10"/>
  <c r="K35" i="10"/>
  <c r="L36" i="10"/>
  <c r="M36" i="10" s="1"/>
  <c r="I36" i="10"/>
  <c r="K36" i="10"/>
  <c r="L37" i="10"/>
  <c r="M37" i="10" s="1"/>
  <c r="I37" i="10"/>
  <c r="K37" i="10"/>
  <c r="L38" i="10"/>
  <c r="I38" i="10"/>
  <c r="K38" i="10"/>
  <c r="L39" i="10"/>
  <c r="I39" i="10"/>
  <c r="K39" i="10"/>
  <c r="L40" i="10"/>
  <c r="M40" i="10" s="1"/>
  <c r="I40" i="10"/>
  <c r="K40" i="10"/>
  <c r="K17" i="10"/>
  <c r="I17" i="10"/>
  <c r="L17" i="10"/>
  <c r="M17" i="10" s="1"/>
  <c r="I3" i="9"/>
  <c r="K3" i="9"/>
  <c r="I4" i="9"/>
  <c r="K4" i="9"/>
  <c r="I5" i="9"/>
  <c r="K5" i="9"/>
  <c r="I6" i="9"/>
  <c r="K6" i="9"/>
  <c r="I7" i="9"/>
  <c r="K7" i="9"/>
  <c r="I8" i="9"/>
  <c r="K8" i="9"/>
  <c r="I9" i="9"/>
  <c r="K9" i="9"/>
  <c r="I10" i="9"/>
  <c r="K10" i="9"/>
  <c r="I11" i="9"/>
  <c r="K11" i="9"/>
  <c r="I12" i="9"/>
  <c r="K12" i="9"/>
  <c r="I13" i="9"/>
  <c r="K13" i="9"/>
  <c r="I14" i="9"/>
  <c r="K14" i="9"/>
  <c r="I15" i="9"/>
  <c r="K15" i="9"/>
  <c r="I16" i="9"/>
  <c r="K16" i="9"/>
  <c r="I17" i="9"/>
  <c r="K17" i="9"/>
  <c r="I18" i="9"/>
  <c r="K18" i="9"/>
  <c r="I19" i="9"/>
  <c r="K19" i="9"/>
  <c r="I20" i="9"/>
  <c r="K20" i="9"/>
  <c r="I21" i="9"/>
  <c r="K21" i="9"/>
  <c r="I22" i="9"/>
  <c r="K22" i="9"/>
  <c r="I23" i="9"/>
  <c r="K23" i="9"/>
  <c r="I24" i="9"/>
  <c r="K24" i="9"/>
  <c r="I25" i="9"/>
  <c r="K25" i="9"/>
  <c r="I26" i="9"/>
  <c r="K26" i="9"/>
  <c r="I27" i="9"/>
  <c r="K27" i="9"/>
  <c r="I28" i="9"/>
  <c r="K28" i="9"/>
  <c r="I29" i="9"/>
  <c r="K29" i="9"/>
  <c r="I30" i="9"/>
  <c r="K30" i="9"/>
  <c r="I31" i="9"/>
  <c r="K31" i="9"/>
  <c r="I32" i="9"/>
  <c r="K32" i="9"/>
  <c r="I33" i="9"/>
  <c r="K33" i="9"/>
  <c r="I34" i="9"/>
  <c r="K34" i="9"/>
  <c r="I35" i="9"/>
  <c r="K35" i="9"/>
  <c r="I36" i="9"/>
  <c r="K36" i="9"/>
  <c r="I37" i="9"/>
  <c r="K37" i="9"/>
  <c r="I38" i="9"/>
  <c r="K38" i="9"/>
  <c r="I39" i="9"/>
  <c r="K39" i="9"/>
  <c r="I40" i="9"/>
  <c r="K40" i="9"/>
  <c r="I41" i="9"/>
  <c r="K41" i="9"/>
  <c r="I42" i="9"/>
  <c r="K42" i="9"/>
  <c r="I43" i="9"/>
  <c r="K43" i="9"/>
  <c r="I44" i="9"/>
  <c r="K44" i="9"/>
  <c r="I45" i="9"/>
  <c r="K45" i="9"/>
  <c r="I46" i="9"/>
  <c r="K46" i="9"/>
  <c r="I47" i="9"/>
  <c r="K47" i="9"/>
  <c r="I48" i="9"/>
  <c r="K48" i="9"/>
  <c r="I49" i="9"/>
  <c r="K49" i="9"/>
  <c r="I50" i="9"/>
  <c r="K50" i="9"/>
  <c r="I51" i="9"/>
  <c r="K51" i="9"/>
  <c r="I52" i="9"/>
  <c r="K52" i="9"/>
  <c r="K2" i="9"/>
  <c r="I2" i="9"/>
  <c r="L3" i="9"/>
  <c r="M3" i="9" s="1"/>
  <c r="L4" i="9"/>
  <c r="M4" i="9" s="1"/>
  <c r="L5" i="9"/>
  <c r="M5" i="9" s="1"/>
  <c r="L6" i="9"/>
  <c r="M6" i="9" s="1"/>
  <c r="L7" i="9"/>
  <c r="M7" i="9" s="1"/>
  <c r="L8" i="9"/>
  <c r="M8" i="9" s="1"/>
  <c r="L9" i="9"/>
  <c r="M9" i="9" s="1"/>
  <c r="L10" i="9"/>
  <c r="M10" i="9" s="1"/>
  <c r="L11" i="9"/>
  <c r="M11" i="9" s="1"/>
  <c r="L12" i="9"/>
  <c r="M12" i="9" s="1"/>
  <c r="L13" i="9"/>
  <c r="M13" i="9" s="1"/>
  <c r="L14" i="9"/>
  <c r="M14" i="9" s="1"/>
  <c r="L15" i="9"/>
  <c r="L16" i="9"/>
  <c r="M16" i="9" s="1"/>
  <c r="L17" i="9"/>
  <c r="M17" i="9" s="1"/>
  <c r="L18" i="9"/>
  <c r="M18" i="9" s="1"/>
  <c r="L19" i="9"/>
  <c r="M19" i="9" s="1"/>
  <c r="L20" i="9"/>
  <c r="M20" i="9" s="1"/>
  <c r="L21" i="9"/>
  <c r="M21" i="9" s="1"/>
  <c r="L22" i="9"/>
  <c r="M22" i="9" s="1"/>
  <c r="L23" i="9"/>
  <c r="M23" i="9" s="1"/>
  <c r="L24" i="9"/>
  <c r="M24" i="9" s="1"/>
  <c r="L25" i="9"/>
  <c r="M25" i="9" s="1"/>
  <c r="L26" i="9"/>
  <c r="M26" i="9" s="1"/>
  <c r="L27" i="9"/>
  <c r="M27" i="9" s="1"/>
  <c r="L28" i="9"/>
  <c r="M28" i="9" s="1"/>
  <c r="L29" i="9"/>
  <c r="M29" i="9" s="1"/>
  <c r="L30" i="9"/>
  <c r="M30" i="9" s="1"/>
  <c r="L31" i="9"/>
  <c r="M31" i="9" s="1"/>
  <c r="L32" i="9"/>
  <c r="M32" i="9" s="1"/>
  <c r="L33" i="9"/>
  <c r="M33" i="9" s="1"/>
  <c r="L34" i="9"/>
  <c r="M34" i="9" s="1"/>
  <c r="L35" i="9"/>
  <c r="M35" i="9" s="1"/>
  <c r="L36" i="9"/>
  <c r="M36" i="9" s="1"/>
  <c r="L37" i="9"/>
  <c r="M37" i="9" s="1"/>
  <c r="L38" i="9"/>
  <c r="M38" i="9" s="1"/>
  <c r="L39" i="9"/>
  <c r="M39" i="9" s="1"/>
  <c r="L40" i="9"/>
  <c r="M40" i="9" s="1"/>
  <c r="L41" i="9"/>
  <c r="M41" i="9" s="1"/>
  <c r="L42" i="9"/>
  <c r="M42" i="9" s="1"/>
  <c r="L43" i="9"/>
  <c r="M43" i="9" s="1"/>
  <c r="L44" i="9"/>
  <c r="M44" i="9" s="1"/>
  <c r="L45" i="9"/>
  <c r="M45" i="9" s="1"/>
  <c r="L46" i="9"/>
  <c r="M46" i="9" s="1"/>
  <c r="L47" i="9"/>
  <c r="M47" i="9" s="1"/>
  <c r="L48" i="9"/>
  <c r="M48" i="9" s="1"/>
  <c r="L49" i="9"/>
  <c r="M49" i="9" s="1"/>
  <c r="L50" i="9"/>
  <c r="M50" i="9" s="1"/>
  <c r="L51" i="9"/>
  <c r="M51" i="9" s="1"/>
  <c r="L52" i="9"/>
  <c r="M52" i="9" s="1"/>
  <c r="L2" i="9"/>
  <c r="E39" i="11"/>
  <c r="B64" i="16" s="1"/>
  <c r="G39" i="11"/>
  <c r="H39" i="11"/>
  <c r="F64" i="16" s="1"/>
  <c r="J39" i="11"/>
  <c r="H64" i="16" s="1"/>
  <c r="E40" i="11"/>
  <c r="B65" i="16" s="1"/>
  <c r="G40" i="11"/>
  <c r="H40" i="11"/>
  <c r="F65" i="16" s="1"/>
  <c r="J40" i="11"/>
  <c r="H65" i="16" s="1"/>
  <c r="D40" i="11"/>
  <c r="D39" i="11"/>
  <c r="J37" i="11"/>
  <c r="H62" i="16" s="1"/>
  <c r="H37" i="11"/>
  <c r="F62" i="16" s="1"/>
  <c r="G37" i="11"/>
  <c r="H7" i="16" s="1"/>
  <c r="J36" i="11"/>
  <c r="H61" i="16" s="1"/>
  <c r="S7" i="17" s="1"/>
  <c r="H36" i="11"/>
  <c r="F61" i="16" s="1"/>
  <c r="Q7" i="17" s="1"/>
  <c r="G36" i="11"/>
  <c r="G7" i="16" s="1"/>
  <c r="J35" i="11"/>
  <c r="H35" i="11"/>
  <c r="G35" i="11"/>
  <c r="D35" i="11"/>
  <c r="E35" i="11"/>
  <c r="D36" i="11"/>
  <c r="E36" i="11"/>
  <c r="B61" i="16" s="1"/>
  <c r="Q31" i="17" s="1"/>
  <c r="D37" i="11"/>
  <c r="E37" i="11"/>
  <c r="B62" i="16" s="1"/>
  <c r="C37" i="11"/>
  <c r="D7" i="16" s="1"/>
  <c r="C36" i="11"/>
  <c r="C7" i="16" s="1"/>
  <c r="C35" i="11"/>
  <c r="E46" i="10"/>
  <c r="B53" i="16" s="1"/>
  <c r="G46" i="10"/>
  <c r="H46" i="10"/>
  <c r="F53" i="16" s="1"/>
  <c r="J46" i="10"/>
  <c r="H53" i="16" s="1"/>
  <c r="N46" i="10"/>
  <c r="N53" i="16" s="1"/>
  <c r="O46" i="10"/>
  <c r="O53" i="16" s="1"/>
  <c r="Q46" i="10"/>
  <c r="P53" i="16" s="1"/>
  <c r="P46" i="10"/>
  <c r="R46" i="10"/>
  <c r="Q53" i="16" s="1"/>
  <c r="E47" i="10"/>
  <c r="B54" i="16" s="1"/>
  <c r="G47" i="10"/>
  <c r="H47" i="10"/>
  <c r="F54" i="16" s="1"/>
  <c r="J47" i="10"/>
  <c r="H54" i="16" s="1"/>
  <c r="N47" i="10"/>
  <c r="N54" i="16" s="1"/>
  <c r="O47" i="10"/>
  <c r="O54" i="16" s="1"/>
  <c r="Q47" i="10"/>
  <c r="P54" i="16" s="1"/>
  <c r="P47" i="10"/>
  <c r="R47" i="10"/>
  <c r="Q54" i="16" s="1"/>
  <c r="D47" i="10"/>
  <c r="D46" i="10"/>
  <c r="P44" i="10"/>
  <c r="Q44" i="10"/>
  <c r="P51" i="16" s="1"/>
  <c r="P43" i="10"/>
  <c r="Q43" i="10"/>
  <c r="P50" i="16" s="1"/>
  <c r="S56" i="17" s="1"/>
  <c r="P42" i="10"/>
  <c r="Q42" i="10"/>
  <c r="N44" i="10"/>
  <c r="N51" i="16" s="1"/>
  <c r="N43" i="10"/>
  <c r="N50" i="16" s="1"/>
  <c r="Q56" i="17" s="1"/>
  <c r="N42" i="10"/>
  <c r="J44" i="10"/>
  <c r="H44" i="10"/>
  <c r="G44" i="10"/>
  <c r="H6" i="16" s="1"/>
  <c r="J43" i="10"/>
  <c r="H50" i="16" s="1"/>
  <c r="S6" i="17" s="1"/>
  <c r="H43" i="10"/>
  <c r="G43" i="10"/>
  <c r="G6" i="16" s="1"/>
  <c r="J42" i="10"/>
  <c r="H42" i="10"/>
  <c r="G42" i="10"/>
  <c r="D42" i="10"/>
  <c r="E42" i="10"/>
  <c r="D43" i="10"/>
  <c r="E43" i="10"/>
  <c r="B50" i="16" s="1"/>
  <c r="Q30" i="17" s="1"/>
  <c r="D44" i="10"/>
  <c r="E44" i="10"/>
  <c r="B51" i="16" s="1"/>
  <c r="C44" i="10"/>
  <c r="D6" i="16" s="1"/>
  <c r="C43" i="10"/>
  <c r="C6" i="16" s="1"/>
  <c r="C42" i="10"/>
  <c r="F36" i="15"/>
  <c r="F19" i="13"/>
  <c r="F2" i="11"/>
  <c r="F4" i="11"/>
  <c r="F7" i="11"/>
  <c r="F22" i="11"/>
  <c r="F3" i="11"/>
  <c r="F6" i="11"/>
  <c r="F10" i="11"/>
  <c r="F9" i="11"/>
  <c r="F11" i="11"/>
  <c r="F13" i="11"/>
  <c r="F8" i="11"/>
  <c r="F14" i="11"/>
  <c r="F18" i="11"/>
  <c r="F15" i="11"/>
  <c r="F12" i="11"/>
  <c r="F16" i="11"/>
  <c r="F19" i="11"/>
  <c r="F17" i="11"/>
  <c r="F20" i="11"/>
  <c r="F29" i="11"/>
  <c r="F21" i="11"/>
  <c r="F23" i="11"/>
  <c r="F24" i="11"/>
  <c r="F27" i="11"/>
  <c r="F26" i="11"/>
  <c r="F25" i="11"/>
  <c r="F30" i="11"/>
  <c r="F31" i="11"/>
  <c r="F28" i="11"/>
  <c r="F33" i="11"/>
  <c r="F32" i="11"/>
  <c r="F5" i="11"/>
  <c r="F13" i="10"/>
  <c r="F14" i="10"/>
  <c r="F18" i="10"/>
  <c r="F28" i="10"/>
  <c r="F19" i="10"/>
  <c r="F20" i="10"/>
  <c r="F24" i="10"/>
  <c r="F25" i="10"/>
  <c r="F21" i="10"/>
  <c r="F23" i="10"/>
  <c r="F26" i="10"/>
  <c r="F31" i="10"/>
  <c r="F27" i="10"/>
  <c r="F30" i="10"/>
  <c r="F29" i="10"/>
  <c r="F32" i="10"/>
  <c r="F36" i="10"/>
  <c r="F35" i="10"/>
  <c r="F33" i="10"/>
  <c r="F34" i="10"/>
  <c r="F37" i="10"/>
  <c r="F38" i="10"/>
  <c r="F39" i="10"/>
  <c r="F40" i="10"/>
  <c r="F2" i="10"/>
  <c r="F4" i="10"/>
  <c r="F7" i="10"/>
  <c r="F9" i="10"/>
  <c r="F6" i="10"/>
  <c r="F11" i="10"/>
  <c r="F8" i="10"/>
  <c r="F10" i="10"/>
  <c r="F5" i="10"/>
  <c r="F22" i="10"/>
  <c r="F16" i="10"/>
  <c r="F15" i="10"/>
  <c r="F12" i="10"/>
  <c r="F17" i="10"/>
  <c r="F3" i="10"/>
  <c r="F5" i="9"/>
  <c r="F51" i="9"/>
  <c r="F4" i="9"/>
  <c r="F2" i="9"/>
  <c r="F8" i="9"/>
  <c r="F7" i="9"/>
  <c r="F9" i="9"/>
  <c r="F10" i="9"/>
  <c r="F11" i="9"/>
  <c r="F14" i="9"/>
  <c r="F6" i="9"/>
  <c r="F18" i="9"/>
  <c r="F17" i="9"/>
  <c r="F15" i="9"/>
  <c r="F20" i="9"/>
  <c r="F13" i="9"/>
  <c r="F19" i="9"/>
  <c r="F16" i="9"/>
  <c r="F26" i="9"/>
  <c r="F25" i="9"/>
  <c r="F23" i="9"/>
  <c r="F12" i="9"/>
  <c r="F27" i="9"/>
  <c r="F29" i="9"/>
  <c r="F22" i="9"/>
  <c r="F21" i="9"/>
  <c r="F24" i="9"/>
  <c r="F30" i="9"/>
  <c r="F28" i="9"/>
  <c r="F52" i="9"/>
  <c r="F31" i="9"/>
  <c r="F38" i="9"/>
  <c r="F50" i="9"/>
  <c r="F34" i="9"/>
  <c r="F32" i="9"/>
  <c r="F35" i="9"/>
  <c r="F36" i="9"/>
  <c r="F39" i="9"/>
  <c r="F33" i="9"/>
  <c r="F37" i="9"/>
  <c r="F44" i="9"/>
  <c r="F42" i="9"/>
  <c r="F41" i="9"/>
  <c r="F46" i="9"/>
  <c r="F40" i="9"/>
  <c r="F43" i="9"/>
  <c r="F47" i="9"/>
  <c r="F48" i="9"/>
  <c r="F45" i="9"/>
  <c r="F49" i="9"/>
  <c r="F3" i="9"/>
  <c r="P46" i="8"/>
  <c r="Q46" i="8"/>
  <c r="P32" i="16" s="1"/>
  <c r="N46" i="8"/>
  <c r="N32" i="16" s="1"/>
  <c r="P45" i="8"/>
  <c r="Q45" i="8"/>
  <c r="P31" i="16" s="1"/>
  <c r="N45" i="8"/>
  <c r="N31" i="16" s="1"/>
  <c r="I43" i="8"/>
  <c r="G29" i="16" s="1"/>
  <c r="R2" i="8"/>
  <c r="R12" i="8"/>
  <c r="R4" i="8"/>
  <c r="R6" i="8"/>
  <c r="R7" i="8"/>
  <c r="R5" i="8"/>
  <c r="R8" i="8"/>
  <c r="R11" i="8"/>
  <c r="R9" i="8"/>
  <c r="R10" i="8"/>
  <c r="R14" i="8"/>
  <c r="R15" i="8"/>
  <c r="R13" i="8"/>
  <c r="R16" i="8"/>
  <c r="R18" i="8"/>
  <c r="R19" i="8"/>
  <c r="R17" i="8"/>
  <c r="R20" i="8"/>
  <c r="R25" i="8"/>
  <c r="R21" i="8"/>
  <c r="R22" i="8"/>
  <c r="R23" i="8"/>
  <c r="R24" i="8"/>
  <c r="R30" i="8"/>
  <c r="R26" i="8"/>
  <c r="R27" i="8"/>
  <c r="R28" i="8"/>
  <c r="R31" i="8"/>
  <c r="R33" i="8"/>
  <c r="R32" i="8"/>
  <c r="R34" i="8"/>
  <c r="R29" i="8"/>
  <c r="R35" i="8"/>
  <c r="R39" i="8"/>
  <c r="R38" i="8"/>
  <c r="R37" i="8"/>
  <c r="R36" i="8"/>
  <c r="R3" i="8"/>
  <c r="O2" i="8"/>
  <c r="O12" i="8"/>
  <c r="O4" i="8"/>
  <c r="O6" i="8"/>
  <c r="O7" i="8"/>
  <c r="O5" i="8"/>
  <c r="O8" i="8"/>
  <c r="O11" i="8"/>
  <c r="O9" i="8"/>
  <c r="O10" i="8"/>
  <c r="O14" i="8"/>
  <c r="O15" i="8"/>
  <c r="O13" i="8"/>
  <c r="O16" i="8"/>
  <c r="O18" i="8"/>
  <c r="O19" i="8"/>
  <c r="O17" i="8"/>
  <c r="O20" i="8"/>
  <c r="O25" i="8"/>
  <c r="O21" i="8"/>
  <c r="O22" i="8"/>
  <c r="O23" i="8"/>
  <c r="O24" i="8"/>
  <c r="O30" i="8"/>
  <c r="O26" i="8"/>
  <c r="O27" i="8"/>
  <c r="O28" i="8"/>
  <c r="O31" i="8"/>
  <c r="O33" i="8"/>
  <c r="O32" i="8"/>
  <c r="O34" i="8"/>
  <c r="O29" i="8"/>
  <c r="O35" i="8"/>
  <c r="O39" i="8"/>
  <c r="O38" i="8"/>
  <c r="O37" i="8"/>
  <c r="O36" i="8"/>
  <c r="O3" i="8"/>
  <c r="J46" i="8"/>
  <c r="H32" i="16" s="1"/>
  <c r="H46" i="8"/>
  <c r="F32" i="16" s="1"/>
  <c r="J45" i="8"/>
  <c r="H31" i="16" s="1"/>
  <c r="H45" i="8"/>
  <c r="F31" i="16" s="1"/>
  <c r="E45" i="8"/>
  <c r="B31" i="16" s="1"/>
  <c r="E46" i="8"/>
  <c r="B32" i="16" s="1"/>
  <c r="D46" i="8"/>
  <c r="D45" i="8"/>
  <c r="I36" i="8"/>
  <c r="K36" i="8"/>
  <c r="I2" i="8"/>
  <c r="K2" i="8"/>
  <c r="I12" i="8"/>
  <c r="K12" i="8"/>
  <c r="I4" i="8"/>
  <c r="K4" i="8"/>
  <c r="I6" i="8"/>
  <c r="K6" i="8"/>
  <c r="I7" i="8"/>
  <c r="K7" i="8"/>
  <c r="I5" i="8"/>
  <c r="K5" i="8"/>
  <c r="I8" i="8"/>
  <c r="K8" i="8"/>
  <c r="I11" i="8"/>
  <c r="K11" i="8"/>
  <c r="I9" i="8"/>
  <c r="K9" i="8"/>
  <c r="I10" i="8"/>
  <c r="K10" i="8"/>
  <c r="I14" i="8"/>
  <c r="K14" i="8"/>
  <c r="I15" i="8"/>
  <c r="K15" i="8"/>
  <c r="I13" i="8"/>
  <c r="K13" i="8"/>
  <c r="I16" i="8"/>
  <c r="K16" i="8"/>
  <c r="I18" i="8"/>
  <c r="K18" i="8"/>
  <c r="I19" i="8"/>
  <c r="K19" i="8"/>
  <c r="I17" i="8"/>
  <c r="K17" i="8"/>
  <c r="I20" i="8"/>
  <c r="K20" i="8"/>
  <c r="I25" i="8"/>
  <c r="K25" i="8"/>
  <c r="I21" i="8"/>
  <c r="K21" i="8"/>
  <c r="I22" i="8"/>
  <c r="K22" i="8"/>
  <c r="I23" i="8"/>
  <c r="K23" i="8"/>
  <c r="I24" i="8"/>
  <c r="K24" i="8"/>
  <c r="I30" i="8"/>
  <c r="K30" i="8"/>
  <c r="I26" i="8"/>
  <c r="K26" i="8"/>
  <c r="I27" i="8"/>
  <c r="K27" i="8"/>
  <c r="I28" i="8"/>
  <c r="K28" i="8"/>
  <c r="I31" i="8"/>
  <c r="K31" i="8"/>
  <c r="I33" i="8"/>
  <c r="K33" i="8"/>
  <c r="I32" i="8"/>
  <c r="K32" i="8"/>
  <c r="I34" i="8"/>
  <c r="K34" i="8"/>
  <c r="I29" i="8"/>
  <c r="K29" i="8"/>
  <c r="I35" i="8"/>
  <c r="K35" i="8"/>
  <c r="I39" i="8"/>
  <c r="K39" i="8"/>
  <c r="I38" i="8"/>
  <c r="K38" i="8"/>
  <c r="I37" i="8"/>
  <c r="K37" i="8"/>
  <c r="K3" i="8"/>
  <c r="I3" i="8"/>
  <c r="M12" i="8"/>
  <c r="M6" i="8"/>
  <c r="M7" i="8"/>
  <c r="M11" i="8"/>
  <c r="M10" i="8"/>
  <c r="M15" i="8"/>
  <c r="M13" i="8"/>
  <c r="M16" i="8"/>
  <c r="M19" i="8"/>
  <c r="M20" i="8"/>
  <c r="M21" i="8"/>
  <c r="M22" i="8"/>
  <c r="M23" i="8"/>
  <c r="M30" i="8"/>
  <c r="M27" i="8"/>
  <c r="M31" i="8"/>
  <c r="M33" i="8"/>
  <c r="M32" i="8"/>
  <c r="M29" i="8"/>
  <c r="M39" i="8"/>
  <c r="M38" i="8"/>
  <c r="M37" i="8"/>
  <c r="M36" i="8"/>
  <c r="C43" i="8"/>
  <c r="C42" i="8"/>
  <c r="F34" i="8"/>
  <c r="F18" i="8"/>
  <c r="N76" i="7"/>
  <c r="N22" i="16" s="1"/>
  <c r="N75" i="7"/>
  <c r="N21" i="16" s="1"/>
  <c r="N74" i="7"/>
  <c r="N20" i="16" s="1"/>
  <c r="H76" i="7"/>
  <c r="F22" i="16" s="1"/>
  <c r="H75" i="7"/>
  <c r="F21" i="16" s="1"/>
  <c r="H74" i="7"/>
  <c r="F20" i="16" s="1"/>
  <c r="E74" i="7"/>
  <c r="B20" i="16" s="1"/>
  <c r="E76" i="7"/>
  <c r="B22" i="16" s="1"/>
  <c r="E75" i="7"/>
  <c r="B21" i="16" s="1"/>
  <c r="C72" i="7"/>
  <c r="D3" i="16" s="1"/>
  <c r="C70" i="7"/>
  <c r="O36" i="7"/>
  <c r="O15" i="7"/>
  <c r="O51" i="7"/>
  <c r="O59" i="7"/>
  <c r="O58" i="7"/>
  <c r="O31" i="7"/>
  <c r="O13" i="7"/>
  <c r="O22" i="7"/>
  <c r="O44" i="7"/>
  <c r="O9" i="7"/>
  <c r="O12" i="7"/>
  <c r="O60" i="7"/>
  <c r="O47" i="7"/>
  <c r="O14" i="7"/>
  <c r="O25" i="7"/>
  <c r="O38" i="7"/>
  <c r="O23" i="7"/>
  <c r="O43" i="7"/>
  <c r="O65" i="7"/>
  <c r="O21" i="7"/>
  <c r="O40" i="7"/>
  <c r="O39" i="7"/>
  <c r="O17" i="7"/>
  <c r="O55" i="7"/>
  <c r="O66" i="7"/>
  <c r="O34" i="7"/>
  <c r="O29" i="7"/>
  <c r="O57" i="7"/>
  <c r="O20" i="7"/>
  <c r="O2" i="7"/>
  <c r="O5" i="7"/>
  <c r="O10" i="7"/>
  <c r="O42" i="7"/>
  <c r="O3" i="7"/>
  <c r="O63" i="7"/>
  <c r="O7" i="7"/>
  <c r="O11" i="7"/>
  <c r="O62" i="7"/>
  <c r="O49" i="7"/>
  <c r="O67" i="7"/>
  <c r="O54" i="7"/>
  <c r="O18" i="7"/>
  <c r="O4" i="7"/>
  <c r="O50" i="7"/>
  <c r="O16" i="7"/>
  <c r="O37" i="7"/>
  <c r="O6" i="7"/>
  <c r="O26" i="7"/>
  <c r="O27" i="7"/>
  <c r="O30" i="7"/>
  <c r="O52" i="7"/>
  <c r="O48" i="7"/>
  <c r="O19" i="7"/>
  <c r="O64" i="7"/>
  <c r="O35" i="7"/>
  <c r="O41" i="7"/>
  <c r="O33" i="7"/>
  <c r="O24" i="7"/>
  <c r="O56" i="7"/>
  <c r="O28" i="7"/>
  <c r="O45" i="7"/>
  <c r="O32" i="7"/>
  <c r="O53" i="7"/>
  <c r="O68" i="7"/>
  <c r="O46" i="7"/>
  <c r="O61" i="7"/>
  <c r="O8" i="7"/>
  <c r="R8" i="7"/>
  <c r="R61" i="7"/>
  <c r="R46" i="7"/>
  <c r="R68" i="7"/>
  <c r="R53" i="7"/>
  <c r="R32" i="7"/>
  <c r="R45" i="7"/>
  <c r="R28" i="7"/>
  <c r="R56" i="7"/>
  <c r="R24" i="7"/>
  <c r="R33" i="7"/>
  <c r="R41" i="7"/>
  <c r="R35" i="7"/>
  <c r="R64" i="7"/>
  <c r="R19" i="7"/>
  <c r="R48" i="7"/>
  <c r="R52" i="7"/>
  <c r="R30" i="7"/>
  <c r="R27" i="7"/>
  <c r="R26" i="7"/>
  <c r="R6" i="7"/>
  <c r="R37" i="7"/>
  <c r="R16" i="7"/>
  <c r="R50" i="7"/>
  <c r="R4" i="7"/>
  <c r="R18" i="7"/>
  <c r="R54" i="7"/>
  <c r="R67" i="7"/>
  <c r="R49" i="7"/>
  <c r="R62" i="7"/>
  <c r="R11" i="7"/>
  <c r="R7" i="7"/>
  <c r="R63" i="7"/>
  <c r="R3" i="7"/>
  <c r="R42" i="7"/>
  <c r="R10" i="7"/>
  <c r="R5" i="7"/>
  <c r="R2" i="7"/>
  <c r="R20" i="7"/>
  <c r="R57" i="7"/>
  <c r="R34" i="7"/>
  <c r="R66" i="7"/>
  <c r="R55" i="7"/>
  <c r="R17" i="7"/>
  <c r="R39" i="7"/>
  <c r="R40" i="7"/>
  <c r="R21" i="7"/>
  <c r="R65" i="7"/>
  <c r="R43" i="7"/>
  <c r="R23" i="7"/>
  <c r="R38" i="7"/>
  <c r="R25" i="7"/>
  <c r="R14" i="7"/>
  <c r="R47" i="7"/>
  <c r="R60" i="7"/>
  <c r="R12" i="7"/>
  <c r="R9" i="7"/>
  <c r="R44" i="7"/>
  <c r="R22" i="7"/>
  <c r="R13" i="7"/>
  <c r="R31" i="7"/>
  <c r="R58" i="7"/>
  <c r="R59" i="7"/>
  <c r="R51" i="7"/>
  <c r="R15" i="7"/>
  <c r="R36" i="7"/>
  <c r="R29" i="7"/>
  <c r="I61" i="7"/>
  <c r="K61" i="7"/>
  <c r="I46" i="7"/>
  <c r="K46" i="7"/>
  <c r="I68" i="7"/>
  <c r="K68" i="7"/>
  <c r="I53" i="7"/>
  <c r="K53" i="7"/>
  <c r="I32" i="7"/>
  <c r="K32" i="7"/>
  <c r="I45" i="7"/>
  <c r="K45" i="7"/>
  <c r="I28" i="7"/>
  <c r="K28" i="7"/>
  <c r="I56" i="7"/>
  <c r="K56" i="7"/>
  <c r="I24" i="7"/>
  <c r="K24" i="7"/>
  <c r="I33" i="7"/>
  <c r="K33" i="7"/>
  <c r="I41" i="7"/>
  <c r="K41" i="7"/>
  <c r="I35" i="7"/>
  <c r="K35" i="7"/>
  <c r="I64" i="7"/>
  <c r="K64" i="7"/>
  <c r="I19" i="7"/>
  <c r="K19" i="7"/>
  <c r="I48" i="7"/>
  <c r="K48" i="7"/>
  <c r="I52" i="7"/>
  <c r="K52" i="7"/>
  <c r="I30" i="7"/>
  <c r="K30" i="7"/>
  <c r="I27" i="7"/>
  <c r="K27" i="7"/>
  <c r="I26" i="7"/>
  <c r="K26" i="7"/>
  <c r="I6" i="7"/>
  <c r="K6" i="7"/>
  <c r="I37" i="7"/>
  <c r="K37" i="7"/>
  <c r="I16" i="7"/>
  <c r="K16" i="7"/>
  <c r="I50" i="7"/>
  <c r="K50" i="7"/>
  <c r="I4" i="7"/>
  <c r="K4" i="7"/>
  <c r="I18" i="7"/>
  <c r="K18" i="7"/>
  <c r="I54" i="7"/>
  <c r="K54" i="7"/>
  <c r="I67" i="7"/>
  <c r="K67" i="7"/>
  <c r="I49" i="7"/>
  <c r="K49" i="7"/>
  <c r="I62" i="7"/>
  <c r="K62" i="7"/>
  <c r="I11" i="7"/>
  <c r="K11" i="7"/>
  <c r="I7" i="7"/>
  <c r="K7" i="7"/>
  <c r="I63" i="7"/>
  <c r="K63" i="7"/>
  <c r="I3" i="7"/>
  <c r="K3" i="7"/>
  <c r="I42" i="7"/>
  <c r="K42" i="7"/>
  <c r="I10" i="7"/>
  <c r="K10" i="7"/>
  <c r="I5" i="7"/>
  <c r="K5" i="7"/>
  <c r="I2" i="7"/>
  <c r="K2" i="7"/>
  <c r="I20" i="7"/>
  <c r="K20" i="7"/>
  <c r="I57" i="7"/>
  <c r="K57" i="7"/>
  <c r="I29" i="7"/>
  <c r="K29" i="7"/>
  <c r="I34" i="7"/>
  <c r="K34" i="7"/>
  <c r="I66" i="7"/>
  <c r="K66" i="7"/>
  <c r="I55" i="7"/>
  <c r="K55" i="7"/>
  <c r="I17" i="7"/>
  <c r="K17" i="7"/>
  <c r="I39" i="7"/>
  <c r="K39" i="7"/>
  <c r="I40" i="7"/>
  <c r="K40" i="7"/>
  <c r="I21" i="7"/>
  <c r="K21" i="7"/>
  <c r="I65" i="7"/>
  <c r="K65" i="7"/>
  <c r="I43" i="7"/>
  <c r="K43" i="7"/>
  <c r="I23" i="7"/>
  <c r="K23" i="7"/>
  <c r="I38" i="7"/>
  <c r="K38" i="7"/>
  <c r="I25" i="7"/>
  <c r="K25" i="7"/>
  <c r="I14" i="7"/>
  <c r="K14" i="7"/>
  <c r="I47" i="7"/>
  <c r="K47" i="7"/>
  <c r="I60" i="7"/>
  <c r="K60" i="7"/>
  <c r="I12" i="7"/>
  <c r="K12" i="7"/>
  <c r="I9" i="7"/>
  <c r="K9" i="7"/>
  <c r="I44" i="7"/>
  <c r="K44" i="7"/>
  <c r="I22" i="7"/>
  <c r="K22" i="7"/>
  <c r="I13" i="7"/>
  <c r="K13" i="7"/>
  <c r="I31" i="7"/>
  <c r="K31" i="7"/>
  <c r="I58" i="7"/>
  <c r="K58" i="7"/>
  <c r="I59" i="7"/>
  <c r="K59" i="7"/>
  <c r="I51" i="7"/>
  <c r="K51" i="7"/>
  <c r="I15" i="7"/>
  <c r="K15" i="7"/>
  <c r="I36" i="7"/>
  <c r="K36" i="7"/>
  <c r="K8" i="7"/>
  <c r="I8" i="7"/>
  <c r="F61" i="7"/>
  <c r="F46" i="7"/>
  <c r="F68" i="7"/>
  <c r="F53" i="7"/>
  <c r="F32" i="7"/>
  <c r="F45" i="7"/>
  <c r="F28" i="7"/>
  <c r="F56" i="7"/>
  <c r="F24" i="7"/>
  <c r="F33" i="7"/>
  <c r="F41" i="7"/>
  <c r="F35" i="7"/>
  <c r="F64" i="7"/>
  <c r="F19" i="7"/>
  <c r="F48" i="7"/>
  <c r="F52" i="7"/>
  <c r="F30" i="7"/>
  <c r="F27" i="7"/>
  <c r="F26" i="7"/>
  <c r="F6" i="7"/>
  <c r="F37" i="7"/>
  <c r="F16" i="7"/>
  <c r="F50" i="7"/>
  <c r="F4" i="7"/>
  <c r="F18" i="7"/>
  <c r="F54" i="7"/>
  <c r="F67" i="7"/>
  <c r="F49" i="7"/>
  <c r="F62" i="7"/>
  <c r="F11" i="7"/>
  <c r="F7" i="7"/>
  <c r="F63" i="7"/>
  <c r="F3" i="7"/>
  <c r="F42" i="7"/>
  <c r="F10" i="7"/>
  <c r="F5" i="7"/>
  <c r="F2" i="7"/>
  <c r="F20" i="7"/>
  <c r="F57" i="7"/>
  <c r="F29" i="7"/>
  <c r="F34" i="7"/>
  <c r="F66" i="7"/>
  <c r="F55" i="7"/>
  <c r="F17" i="7"/>
  <c r="F39" i="7"/>
  <c r="F40" i="7"/>
  <c r="F21" i="7"/>
  <c r="F65" i="7"/>
  <c r="F43" i="7"/>
  <c r="F23" i="7"/>
  <c r="F38" i="7"/>
  <c r="F25" i="7"/>
  <c r="F14" i="7"/>
  <c r="F47" i="7"/>
  <c r="F60" i="7"/>
  <c r="F12" i="7"/>
  <c r="F9" i="7"/>
  <c r="F44" i="7"/>
  <c r="F22" i="7"/>
  <c r="F13" i="7"/>
  <c r="F31" i="7"/>
  <c r="F58" i="7"/>
  <c r="F59" i="7"/>
  <c r="F51" i="7"/>
  <c r="F15" i="7"/>
  <c r="F36" i="7"/>
  <c r="L9" i="7"/>
  <c r="M9" i="7" s="1"/>
  <c r="L44" i="7"/>
  <c r="L22" i="7"/>
  <c r="M22" i="7" s="1"/>
  <c r="L13" i="7"/>
  <c r="M13" i="7" s="1"/>
  <c r="L31" i="7"/>
  <c r="M31" i="7" s="1"/>
  <c r="L58" i="7"/>
  <c r="M58" i="7" s="1"/>
  <c r="L59" i="7"/>
  <c r="M59" i="7" s="1"/>
  <c r="L51" i="7"/>
  <c r="M51" i="7" s="1"/>
  <c r="L15" i="7"/>
  <c r="M15" i="7" s="1"/>
  <c r="L36" i="7"/>
  <c r="M36" i="7" s="1"/>
  <c r="L61" i="7"/>
  <c r="M61" i="7" s="1"/>
  <c r="L46" i="7"/>
  <c r="M46" i="7" s="1"/>
  <c r="L68" i="7"/>
  <c r="M68" i="7" s="1"/>
  <c r="L53" i="7"/>
  <c r="M53" i="7" s="1"/>
  <c r="L32" i="7"/>
  <c r="M32" i="7" s="1"/>
  <c r="L45" i="7"/>
  <c r="M45" i="7" s="1"/>
  <c r="L28" i="7"/>
  <c r="M28" i="7" s="1"/>
  <c r="L56" i="7"/>
  <c r="M56" i="7" s="1"/>
  <c r="L24" i="7"/>
  <c r="M24" i="7" s="1"/>
  <c r="L33" i="7"/>
  <c r="M33" i="7" s="1"/>
  <c r="L41" i="7"/>
  <c r="M41" i="7" s="1"/>
  <c r="L35" i="7"/>
  <c r="M35" i="7" s="1"/>
  <c r="L64" i="7"/>
  <c r="M64" i="7" s="1"/>
  <c r="L19" i="7"/>
  <c r="M19" i="7" s="1"/>
  <c r="L48" i="7"/>
  <c r="M48" i="7" s="1"/>
  <c r="L52" i="7"/>
  <c r="M52" i="7" s="1"/>
  <c r="L30" i="7"/>
  <c r="M30" i="7" s="1"/>
  <c r="L27" i="7"/>
  <c r="M27" i="7" s="1"/>
  <c r="L26" i="7"/>
  <c r="M26" i="7" s="1"/>
  <c r="L6" i="7"/>
  <c r="M6" i="7" s="1"/>
  <c r="L37" i="7"/>
  <c r="M37" i="7" s="1"/>
  <c r="L16" i="7"/>
  <c r="M16" i="7" s="1"/>
  <c r="L50" i="7"/>
  <c r="M50" i="7" s="1"/>
  <c r="L4" i="7"/>
  <c r="M4" i="7" s="1"/>
  <c r="L18" i="7"/>
  <c r="M18" i="7" s="1"/>
  <c r="L54" i="7"/>
  <c r="M54" i="7" s="1"/>
  <c r="L67" i="7"/>
  <c r="M67" i="7" s="1"/>
  <c r="L49" i="7"/>
  <c r="M49" i="7" s="1"/>
  <c r="L62" i="7"/>
  <c r="M62" i="7" s="1"/>
  <c r="L11" i="7"/>
  <c r="M11" i="7" s="1"/>
  <c r="L7" i="7"/>
  <c r="M7" i="7" s="1"/>
  <c r="L63" i="7"/>
  <c r="M63" i="7" s="1"/>
  <c r="L3" i="7"/>
  <c r="M3" i="7" s="1"/>
  <c r="L42" i="7"/>
  <c r="M42" i="7" s="1"/>
  <c r="L10" i="7"/>
  <c r="M10" i="7" s="1"/>
  <c r="L5" i="7"/>
  <c r="M5" i="7" s="1"/>
  <c r="L2" i="7"/>
  <c r="L20" i="7"/>
  <c r="M20" i="7" s="1"/>
  <c r="L57" i="7"/>
  <c r="M57" i="7" s="1"/>
  <c r="L29" i="7"/>
  <c r="M29" i="7" s="1"/>
  <c r="L34" i="7"/>
  <c r="M34" i="7" s="1"/>
  <c r="L66" i="7"/>
  <c r="M66" i="7" s="1"/>
  <c r="L55" i="7"/>
  <c r="M55" i="7" s="1"/>
  <c r="L17" i="7"/>
  <c r="M17" i="7" s="1"/>
  <c r="L39" i="7"/>
  <c r="M39" i="7" s="1"/>
  <c r="L40" i="7"/>
  <c r="M40" i="7" s="1"/>
  <c r="L21" i="7"/>
  <c r="M21" i="7" s="1"/>
  <c r="L65" i="7"/>
  <c r="M65" i="7" s="1"/>
  <c r="L43" i="7"/>
  <c r="M43" i="7" s="1"/>
  <c r="L23" i="7"/>
  <c r="M23" i="7" s="1"/>
  <c r="L38" i="7"/>
  <c r="M38" i="7" s="1"/>
  <c r="L25" i="7"/>
  <c r="M25" i="7" s="1"/>
  <c r="L14" i="7"/>
  <c r="M14" i="7" s="1"/>
  <c r="L47" i="7"/>
  <c r="M47" i="7" s="1"/>
  <c r="L60" i="7"/>
  <c r="M60" i="7" s="1"/>
  <c r="L12" i="7"/>
  <c r="M12" i="7" s="1"/>
  <c r="L8" i="7"/>
  <c r="M8" i="7" s="1"/>
  <c r="K32" i="15" l="1" a="1"/>
  <c r="K32" i="15" s="1"/>
  <c r="I113" i="16" s="1"/>
  <c r="K31" i="15"/>
  <c r="I112" i="16" s="1"/>
  <c r="L32" i="15" a="1"/>
  <c r="L32" i="15" s="1"/>
  <c r="J113" i="16" s="1"/>
  <c r="L31" i="15"/>
  <c r="J112" i="16" s="1"/>
  <c r="I31" i="15"/>
  <c r="G112" i="16" s="1"/>
  <c r="I32" i="15" a="1"/>
  <c r="I32" i="15" s="1"/>
  <c r="G113" i="16" s="1"/>
  <c r="K32" i="14" a="1"/>
  <c r="K32" i="14" s="1"/>
  <c r="I102" i="16" s="1"/>
  <c r="K31" i="14"/>
  <c r="I101" i="16" s="1"/>
  <c r="L31" i="14"/>
  <c r="J101" i="16" s="1"/>
  <c r="L32" i="14" a="1"/>
  <c r="L32" i="14" s="1"/>
  <c r="J102" i="16" s="1"/>
  <c r="I31" i="14"/>
  <c r="G101" i="16" s="1"/>
  <c r="I32" i="14" a="1"/>
  <c r="I32" i="14" s="1"/>
  <c r="G102" i="16" s="1"/>
  <c r="I53" i="13"/>
  <c r="G90" i="16" s="1"/>
  <c r="I54" i="13" a="1"/>
  <c r="I54" i="13" s="1"/>
  <c r="G91" i="16" s="1"/>
  <c r="L54" i="13" a="1"/>
  <c r="L54" i="13" s="1"/>
  <c r="J91" i="16" s="1"/>
  <c r="L53" i="13"/>
  <c r="J90" i="16" s="1"/>
  <c r="K54" i="13" a="1"/>
  <c r="K54" i="13" s="1"/>
  <c r="I91" i="16" s="1"/>
  <c r="K53" i="13"/>
  <c r="I90" i="16" s="1"/>
  <c r="G53" i="12" a="1"/>
  <c r="G53" i="12" s="1"/>
  <c r="J8" i="16" s="1"/>
  <c r="G52" i="12"/>
  <c r="I8" i="16" s="1"/>
  <c r="L53" i="12" a="1"/>
  <c r="L53" i="12" s="1"/>
  <c r="J80" i="16" s="1"/>
  <c r="L52" i="12"/>
  <c r="J79" i="16" s="1"/>
  <c r="K43" i="11"/>
  <c r="I68" i="16" s="1"/>
  <c r="K44" i="11" a="1"/>
  <c r="K44" i="11" s="1"/>
  <c r="I69" i="16" s="1"/>
  <c r="I44" i="11" a="1"/>
  <c r="I44" i="11" s="1"/>
  <c r="G69" i="16" s="1"/>
  <c r="I43" i="11"/>
  <c r="G68" i="16" s="1"/>
  <c r="L44" i="11" a="1"/>
  <c r="L44" i="11" s="1"/>
  <c r="J69" i="16" s="1"/>
  <c r="L43" i="11"/>
  <c r="J68" i="16" s="1"/>
  <c r="F44" i="11" a="1"/>
  <c r="F44" i="11" s="1"/>
  <c r="C69" i="16" s="1"/>
  <c r="F43" i="11"/>
  <c r="C68" i="16" s="1"/>
  <c r="L51" i="10" a="1"/>
  <c r="L51" i="10" s="1"/>
  <c r="J58" i="16" s="1"/>
  <c r="L50" i="10"/>
  <c r="J57" i="16" s="1"/>
  <c r="K50" i="10"/>
  <c r="I57" i="16" s="1"/>
  <c r="K51" i="10" a="1"/>
  <c r="K51" i="10" s="1"/>
  <c r="I58" i="16" s="1"/>
  <c r="F51" i="10" a="1"/>
  <c r="F51" i="10" s="1"/>
  <c r="C58" i="16" s="1"/>
  <c r="F50" i="10"/>
  <c r="C57" i="16" s="1"/>
  <c r="I51" i="10" a="1"/>
  <c r="I51" i="10" s="1"/>
  <c r="G58" i="16" s="1"/>
  <c r="I50" i="10"/>
  <c r="G57" i="16" s="1"/>
  <c r="K62" i="9"/>
  <c r="K63" i="9" a="1"/>
  <c r="K63" i="9" s="1"/>
  <c r="F63" i="9" a="1"/>
  <c r="F63" i="9" s="1"/>
  <c r="F62" i="9"/>
  <c r="L63" i="9" a="1"/>
  <c r="L63" i="9" s="1"/>
  <c r="L62" i="9"/>
  <c r="R62" i="9"/>
  <c r="R63" i="9" a="1"/>
  <c r="R63" i="9" s="1"/>
  <c r="I63" i="9" a="1"/>
  <c r="I63" i="9" s="1"/>
  <c r="I62" i="9"/>
  <c r="O79" i="7" a="1"/>
  <c r="O79" i="7" s="1"/>
  <c r="O25" i="16" s="1"/>
  <c r="O78" i="7"/>
  <c r="O24" i="16" s="1"/>
  <c r="K78" i="7"/>
  <c r="I24" i="16" s="1"/>
  <c r="K79" i="7" a="1"/>
  <c r="K79" i="7" s="1"/>
  <c r="I25" i="16" s="1"/>
  <c r="L79" i="7" a="1"/>
  <c r="L79" i="7" s="1"/>
  <c r="J25" i="16" s="1"/>
  <c r="L78" i="7"/>
  <c r="J24" i="16" s="1"/>
  <c r="I79" i="7" a="1"/>
  <c r="I79" i="7" s="1"/>
  <c r="G25" i="16" s="1"/>
  <c r="I78" i="7"/>
  <c r="G24" i="16" s="1"/>
  <c r="R78" i="7"/>
  <c r="Q24" i="16" s="1"/>
  <c r="R79" i="7" a="1"/>
  <c r="R79" i="7" s="1"/>
  <c r="Q25" i="16" s="1"/>
  <c r="R50" i="8" a="1"/>
  <c r="R50" i="8" s="1"/>
  <c r="R49" i="8"/>
  <c r="K49" i="8"/>
  <c r="K50" i="8" a="1"/>
  <c r="K50" i="8" s="1"/>
  <c r="I50" i="8" a="1"/>
  <c r="I50" i="8" s="1"/>
  <c r="I49" i="8"/>
  <c r="O49" i="8"/>
  <c r="O50" i="8" a="1"/>
  <c r="O50" i="8" s="1"/>
  <c r="K28" i="14"/>
  <c r="I98" i="16" s="1"/>
  <c r="K27" i="14"/>
  <c r="I97" i="16" s="1"/>
  <c r="K29" i="14"/>
  <c r="I99" i="16" s="1"/>
  <c r="I27" i="14"/>
  <c r="G97" i="16" s="1"/>
  <c r="I28" i="14"/>
  <c r="G98" i="16" s="1"/>
  <c r="I29" i="14"/>
  <c r="G99" i="16" s="1"/>
  <c r="L27" i="14"/>
  <c r="J97" i="16" s="1"/>
  <c r="L28" i="14"/>
  <c r="J98" i="16" s="1"/>
  <c r="L29" i="14"/>
  <c r="J99" i="16" s="1"/>
  <c r="I51" i="13"/>
  <c r="G88" i="16" s="1"/>
  <c r="L51" i="13"/>
  <c r="J88" i="16" s="1"/>
  <c r="K51" i="13"/>
  <c r="I88" i="16" s="1"/>
  <c r="I18" i="12"/>
  <c r="I53" i="12" s="1" a="1"/>
  <c r="I53" i="12" s="1"/>
  <c r="G80" i="16" s="1"/>
  <c r="G49" i="12"/>
  <c r="G45" i="12"/>
  <c r="G8" i="16" s="1"/>
  <c r="G50" i="12"/>
  <c r="G46" i="12"/>
  <c r="H8" i="16" s="1"/>
  <c r="G44" i="12"/>
  <c r="I44" i="12" s="1"/>
  <c r="G48" i="12"/>
  <c r="M3" i="12"/>
  <c r="L48" i="12"/>
  <c r="J75" i="16" s="1"/>
  <c r="L44" i="12"/>
  <c r="L46" i="12"/>
  <c r="J73" i="16" s="1"/>
  <c r="L45" i="12"/>
  <c r="J72" i="16" s="1"/>
  <c r="U8" i="17" s="1"/>
  <c r="L50" i="12"/>
  <c r="J77" i="16" s="1"/>
  <c r="L49" i="12"/>
  <c r="J76" i="16" s="1"/>
  <c r="I49" i="12"/>
  <c r="G76" i="16" s="1"/>
  <c r="R35" i="11"/>
  <c r="O35" i="11"/>
  <c r="R36" i="11"/>
  <c r="Q61" i="16" s="1"/>
  <c r="T57" i="17" s="1"/>
  <c r="O36" i="11"/>
  <c r="O61" i="16" s="1"/>
  <c r="R57" i="17" s="1"/>
  <c r="K41" i="11"/>
  <c r="I66" i="16" s="1"/>
  <c r="I41" i="11"/>
  <c r="G66" i="16" s="1"/>
  <c r="M5" i="11"/>
  <c r="L41" i="11"/>
  <c r="J66" i="16" s="1"/>
  <c r="F41" i="11"/>
  <c r="C66" i="16" s="1"/>
  <c r="O37" i="11"/>
  <c r="O62" i="16" s="1"/>
  <c r="R37" i="11"/>
  <c r="Q62" i="16" s="1"/>
  <c r="K42" i="10"/>
  <c r="I44" i="10"/>
  <c r="G51" i="16" s="1"/>
  <c r="F51" i="16"/>
  <c r="K44" i="10"/>
  <c r="I51" i="16" s="1"/>
  <c r="H51" i="16"/>
  <c r="M15" i="9"/>
  <c r="R47" i="8"/>
  <c r="Q33" i="16" s="1"/>
  <c r="K47" i="8"/>
  <c r="I47" i="8"/>
  <c r="O47" i="8"/>
  <c r="O33" i="16" s="1"/>
  <c r="O76" i="7"/>
  <c r="O22" i="16" s="1"/>
  <c r="O75" i="7"/>
  <c r="O21" i="16" s="1"/>
  <c r="O74" i="7"/>
  <c r="O20" i="16" s="1"/>
  <c r="M2" i="7"/>
  <c r="L74" i="7"/>
  <c r="J20" i="16" s="1"/>
  <c r="L70" i="7"/>
  <c r="M70" i="7" s="1"/>
  <c r="L71" i="7"/>
  <c r="L76" i="7"/>
  <c r="L75" i="7"/>
  <c r="J21" i="16" s="1"/>
  <c r="L72" i="7"/>
  <c r="R76" i="7"/>
  <c r="Q22" i="16" s="1"/>
  <c r="R75" i="7"/>
  <c r="Q21" i="16" s="1"/>
  <c r="R74" i="7"/>
  <c r="Q20" i="16" s="1"/>
  <c r="F60" i="9"/>
  <c r="C44" i="16" s="1"/>
  <c r="F59" i="9"/>
  <c r="C43" i="16" s="1"/>
  <c r="F58" i="9"/>
  <c r="C42" i="16" s="1"/>
  <c r="K29" i="15"/>
  <c r="I110" i="16" s="1"/>
  <c r="K27" i="15"/>
  <c r="I108" i="16" s="1"/>
  <c r="K28" i="15"/>
  <c r="I109" i="16" s="1"/>
  <c r="L29" i="15"/>
  <c r="J110" i="16" s="1"/>
  <c r="L23" i="15"/>
  <c r="M23" i="15" s="1"/>
  <c r="L28" i="15"/>
  <c r="J109" i="16" s="1"/>
  <c r="L27" i="15"/>
  <c r="J108" i="16" s="1"/>
  <c r="I28" i="15"/>
  <c r="G109" i="16" s="1"/>
  <c r="I29" i="15"/>
  <c r="G110" i="16" s="1"/>
  <c r="I27" i="15"/>
  <c r="G108" i="16" s="1"/>
  <c r="L24" i="15"/>
  <c r="L25" i="15"/>
  <c r="I42" i="10"/>
  <c r="I43" i="10"/>
  <c r="G50" i="16" s="1"/>
  <c r="R6" i="17" s="1"/>
  <c r="F50" i="16"/>
  <c r="Q6" i="17" s="1"/>
  <c r="K43" i="10"/>
  <c r="I50" i="16" s="1"/>
  <c r="T6" i="17" s="1"/>
  <c r="F48" i="10"/>
  <c r="C55" i="16" s="1"/>
  <c r="K47" i="10"/>
  <c r="I54" i="16" s="1"/>
  <c r="K46" i="10"/>
  <c r="I53" i="16" s="1"/>
  <c r="K48" i="10"/>
  <c r="I55" i="16" s="1"/>
  <c r="I48" i="10"/>
  <c r="G55" i="16" s="1"/>
  <c r="I46" i="10"/>
  <c r="G53" i="16" s="1"/>
  <c r="I47" i="10"/>
  <c r="G54" i="16" s="1"/>
  <c r="L48" i="10"/>
  <c r="J55" i="16" s="1"/>
  <c r="M2" i="9"/>
  <c r="M6" i="14"/>
  <c r="L25" i="14"/>
  <c r="L24" i="14"/>
  <c r="L23" i="14"/>
  <c r="M23" i="14" s="1"/>
  <c r="M2" i="15"/>
  <c r="I50" i="13"/>
  <c r="G87" i="16" s="1"/>
  <c r="I49" i="13"/>
  <c r="G86" i="16" s="1"/>
  <c r="M3" i="13"/>
  <c r="L47" i="13"/>
  <c r="L45" i="13"/>
  <c r="M45" i="13" s="1"/>
  <c r="L50" i="13"/>
  <c r="J87" i="16" s="1"/>
  <c r="L49" i="13"/>
  <c r="J86" i="16" s="1"/>
  <c r="L46" i="13"/>
  <c r="J83" i="16" s="1"/>
  <c r="U9" i="17" s="1"/>
  <c r="K50" i="13"/>
  <c r="I87" i="16" s="1"/>
  <c r="K49" i="13"/>
  <c r="I86" i="16" s="1"/>
  <c r="I41" i="8"/>
  <c r="I45" i="12"/>
  <c r="G72" i="16" s="1"/>
  <c r="R8" i="17" s="1"/>
  <c r="O45" i="12"/>
  <c r="O72" i="16" s="1"/>
  <c r="R58" i="17" s="1"/>
  <c r="O46" i="12"/>
  <c r="O73" i="16" s="1"/>
  <c r="O44" i="12"/>
  <c r="F35" i="11"/>
  <c r="O43" i="10"/>
  <c r="O50" i="16" s="1"/>
  <c r="R56" i="17" s="1"/>
  <c r="K41" i="8"/>
  <c r="K43" i="8"/>
  <c r="I29" i="16" s="1"/>
  <c r="L37" i="11"/>
  <c r="L35" i="11"/>
  <c r="M35" i="11" s="1"/>
  <c r="I39" i="11"/>
  <c r="G64" i="16" s="1"/>
  <c r="R46" i="13"/>
  <c r="Q83" i="16" s="1"/>
  <c r="T59" i="17" s="1"/>
  <c r="R45" i="13"/>
  <c r="M46" i="13"/>
  <c r="K83" i="16" s="1"/>
  <c r="V9" i="17" s="1"/>
  <c r="M24" i="13"/>
  <c r="O45" i="13"/>
  <c r="I47" i="13"/>
  <c r="G84" i="16" s="1"/>
  <c r="I45" i="13"/>
  <c r="R47" i="13"/>
  <c r="Q84" i="16" s="1"/>
  <c r="K45" i="13"/>
  <c r="F46" i="13"/>
  <c r="C83" i="16" s="1"/>
  <c r="R33" i="17" s="1"/>
  <c r="O47" i="13"/>
  <c r="O84" i="16" s="1"/>
  <c r="I46" i="13"/>
  <c r="G83" i="16" s="1"/>
  <c r="R9" i="17" s="1"/>
  <c r="K46" i="13"/>
  <c r="I83" i="16" s="1"/>
  <c r="T9" i="17" s="1"/>
  <c r="F47" i="13"/>
  <c r="C84" i="16" s="1"/>
  <c r="F45" i="13"/>
  <c r="O46" i="13"/>
  <c r="O83" i="16" s="1"/>
  <c r="R59" i="17" s="1"/>
  <c r="K47" i="13"/>
  <c r="I84" i="16" s="1"/>
  <c r="K18" i="12"/>
  <c r="K48" i="12" s="1"/>
  <c r="I75" i="16" s="1"/>
  <c r="M18" i="12"/>
  <c r="M35" i="12"/>
  <c r="M14" i="12"/>
  <c r="M9" i="12"/>
  <c r="M7" i="12"/>
  <c r="M5" i="12"/>
  <c r="M27" i="12"/>
  <c r="M23" i="12"/>
  <c r="M19" i="12"/>
  <c r="M37" i="12"/>
  <c r="M41" i="12"/>
  <c r="M13" i="12"/>
  <c r="M10" i="12"/>
  <c r="F46" i="12"/>
  <c r="C73" i="16" s="1"/>
  <c r="R44" i="12"/>
  <c r="F45" i="12"/>
  <c r="C72" i="16" s="1"/>
  <c r="R32" i="17" s="1"/>
  <c r="R45" i="12"/>
  <c r="Q72" i="16" s="1"/>
  <c r="T58" i="17" s="1"/>
  <c r="F44" i="12"/>
  <c r="R46" i="12"/>
  <c r="Q73" i="16" s="1"/>
  <c r="I40" i="11"/>
  <c r="G65" i="16" s="1"/>
  <c r="K40" i="11"/>
  <c r="I65" i="16" s="1"/>
  <c r="L36" i="11"/>
  <c r="L39" i="11"/>
  <c r="J64" i="16" s="1"/>
  <c r="L40" i="11"/>
  <c r="J65" i="16" s="1"/>
  <c r="M3" i="11"/>
  <c r="K39" i="11"/>
  <c r="I64" i="16" s="1"/>
  <c r="F36" i="11"/>
  <c r="C61" i="16" s="1"/>
  <c r="R31" i="17" s="1"/>
  <c r="I35" i="11"/>
  <c r="I37" i="11"/>
  <c r="G62" i="16" s="1"/>
  <c r="F39" i="11"/>
  <c r="C64" i="16" s="1"/>
  <c r="K35" i="11"/>
  <c r="K37" i="11"/>
  <c r="I62" i="16" s="1"/>
  <c r="F37" i="11"/>
  <c r="C62" i="16" s="1"/>
  <c r="F40" i="11"/>
  <c r="C65" i="16" s="1"/>
  <c r="K36" i="11"/>
  <c r="I61" i="16" s="1"/>
  <c r="T7" i="17" s="1"/>
  <c r="L44" i="10"/>
  <c r="F43" i="10"/>
  <c r="C50" i="16" s="1"/>
  <c r="R30" i="17" s="1"/>
  <c r="M39" i="10"/>
  <c r="M19" i="10"/>
  <c r="L47" i="10"/>
  <c r="J54" i="16" s="1"/>
  <c r="L42" i="10"/>
  <c r="M42" i="10" s="1"/>
  <c r="L46" i="10"/>
  <c r="J53" i="16" s="1"/>
  <c r="M31" i="10"/>
  <c r="M33" i="10"/>
  <c r="L43" i="10"/>
  <c r="M38" i="10"/>
  <c r="M34" i="10"/>
  <c r="M30" i="10"/>
  <c r="M26" i="10"/>
  <c r="M22" i="10"/>
  <c r="M18" i="10"/>
  <c r="O42" i="10"/>
  <c r="R42" i="10"/>
  <c r="F46" i="10"/>
  <c r="C53" i="16" s="1"/>
  <c r="R44" i="10"/>
  <c r="Q51" i="16" s="1"/>
  <c r="F44" i="10"/>
  <c r="C51" i="16" s="1"/>
  <c r="R43" i="10"/>
  <c r="Q50" i="16" s="1"/>
  <c r="T56" i="17" s="1"/>
  <c r="F47" i="10"/>
  <c r="C54" i="16" s="1"/>
  <c r="F42" i="10"/>
  <c r="O44" i="10"/>
  <c r="O51" i="16" s="1"/>
  <c r="I36" i="11"/>
  <c r="G61" i="16" s="1"/>
  <c r="R7" i="17" s="1"/>
  <c r="F43" i="8"/>
  <c r="C29" i="16" s="1"/>
  <c r="F42" i="8"/>
  <c r="C28" i="16" s="1"/>
  <c r="R28" i="17" s="1"/>
  <c r="R41" i="8"/>
  <c r="R42" i="8"/>
  <c r="Q28" i="16" s="1"/>
  <c r="T54" i="17" s="1"/>
  <c r="O42" i="8"/>
  <c r="O28" i="16" s="1"/>
  <c r="R54" i="17" s="1"/>
  <c r="R43" i="8"/>
  <c r="Q29" i="16" s="1"/>
  <c r="F41" i="8"/>
  <c r="K42" i="8"/>
  <c r="I28" i="16" s="1"/>
  <c r="T4" i="17" s="1"/>
  <c r="O43" i="8"/>
  <c r="O29" i="16" s="1"/>
  <c r="I42" i="8"/>
  <c r="G28" i="16" s="1"/>
  <c r="R4" i="17" s="1"/>
  <c r="O41" i="8"/>
  <c r="O45" i="8"/>
  <c r="O31" i="16" s="1"/>
  <c r="O46" i="8"/>
  <c r="O32" i="16" s="1"/>
  <c r="R45" i="8"/>
  <c r="Q31" i="16" s="1"/>
  <c r="R46" i="8"/>
  <c r="Q32" i="16" s="1"/>
  <c r="M43" i="8"/>
  <c r="K29" i="16" s="1"/>
  <c r="M42" i="8"/>
  <c r="K28" i="16" s="1"/>
  <c r="V4" i="17" s="1"/>
  <c r="M41" i="8"/>
  <c r="L45" i="8"/>
  <c r="J31" i="16" s="1"/>
  <c r="K45" i="8"/>
  <c r="I31" i="16" s="1"/>
  <c r="I45" i="8"/>
  <c r="G31" i="16" s="1"/>
  <c r="M3" i="8"/>
  <c r="L46" i="8"/>
  <c r="J32" i="16" s="1"/>
  <c r="I46" i="8"/>
  <c r="G32" i="16" s="1"/>
  <c r="K46" i="8"/>
  <c r="I32" i="16" s="1"/>
  <c r="K76" i="7"/>
  <c r="I22" i="16" s="1"/>
  <c r="M34" i="8"/>
  <c r="M24" i="8"/>
  <c r="M18" i="8"/>
  <c r="M8" i="8"/>
  <c r="M35" i="8"/>
  <c r="M26" i="8"/>
  <c r="M17" i="8"/>
  <c r="M9" i="8"/>
  <c r="M2" i="8"/>
  <c r="M5" i="8"/>
  <c r="M28" i="8"/>
  <c r="M25" i="8"/>
  <c r="M14" i="8"/>
  <c r="M4" i="8"/>
  <c r="K74" i="7"/>
  <c r="I20" i="16" s="1"/>
  <c r="I76" i="7"/>
  <c r="G22" i="16" s="1"/>
  <c r="K75" i="7"/>
  <c r="I21" i="16" s="1"/>
  <c r="I74" i="7"/>
  <c r="G20" i="16" s="1"/>
  <c r="I75" i="7"/>
  <c r="G21" i="16" s="1"/>
  <c r="M44" i="7"/>
  <c r="I52" i="12" l="1"/>
  <c r="G79" i="16" s="1"/>
  <c r="I50" i="12"/>
  <c r="G77" i="16" s="1"/>
  <c r="I48" i="12"/>
  <c r="G75" i="16" s="1"/>
  <c r="M32" i="15" a="1"/>
  <c r="M32" i="15" s="1"/>
  <c r="K113" i="16" s="1"/>
  <c r="M31" i="15"/>
  <c r="K112" i="16" s="1"/>
  <c r="M32" i="14" a="1"/>
  <c r="M32" i="14" s="1"/>
  <c r="K102" i="16" s="1"/>
  <c r="M31" i="14"/>
  <c r="K101" i="16" s="1"/>
  <c r="M54" i="13" a="1"/>
  <c r="M54" i="13" s="1"/>
  <c r="K91" i="16" s="1"/>
  <c r="M53" i="13"/>
  <c r="K90" i="16" s="1"/>
  <c r="K53" i="12" a="1"/>
  <c r="K53" i="12" s="1"/>
  <c r="I80" i="16" s="1"/>
  <c r="M49" i="12"/>
  <c r="K76" i="16" s="1"/>
  <c r="M46" i="12"/>
  <c r="K73" i="16" s="1"/>
  <c r="K52" i="12"/>
  <c r="I79" i="16" s="1"/>
  <c r="M48" i="12"/>
  <c r="K75" i="16" s="1"/>
  <c r="M53" i="12" a="1"/>
  <c r="M53" i="12" s="1"/>
  <c r="K80" i="16" s="1"/>
  <c r="M52" i="12"/>
  <c r="K79" i="16" s="1"/>
  <c r="M44" i="11" a="1"/>
  <c r="M44" i="11" s="1"/>
  <c r="K69" i="16" s="1"/>
  <c r="M43" i="11"/>
  <c r="K68" i="16" s="1"/>
  <c r="M41" i="11"/>
  <c r="K66" i="16" s="1"/>
  <c r="M51" i="10" a="1"/>
  <c r="M51" i="10" s="1"/>
  <c r="K58" i="16" s="1"/>
  <c r="M50" i="10"/>
  <c r="K57" i="16" s="1"/>
  <c r="M63" i="9" a="1"/>
  <c r="M63" i="9" s="1"/>
  <c r="M62" i="9"/>
  <c r="M78" i="7"/>
  <c r="K24" i="16" s="1"/>
  <c r="M79" i="7" a="1"/>
  <c r="M79" i="7" s="1"/>
  <c r="K25" i="16" s="1"/>
  <c r="M50" i="8" a="1"/>
  <c r="M50" i="8" s="1"/>
  <c r="M49" i="8"/>
  <c r="M24" i="15"/>
  <c r="K105" i="16" s="1"/>
  <c r="V11" i="17" s="1"/>
  <c r="J105" i="16"/>
  <c r="U11" i="17" s="1"/>
  <c r="M25" i="15"/>
  <c r="K106" i="16" s="1"/>
  <c r="J106" i="16"/>
  <c r="M25" i="14"/>
  <c r="K95" i="16" s="1"/>
  <c r="J95" i="16"/>
  <c r="M27" i="14"/>
  <c r="K97" i="16" s="1"/>
  <c r="M28" i="14"/>
  <c r="K98" i="16" s="1"/>
  <c r="M29" i="14"/>
  <c r="K99" i="16" s="1"/>
  <c r="M24" i="14"/>
  <c r="K94" i="16" s="1"/>
  <c r="V10" i="17" s="1"/>
  <c r="J94" i="16"/>
  <c r="U10" i="17" s="1"/>
  <c r="M51" i="13"/>
  <c r="K88" i="16" s="1"/>
  <c r="M47" i="13"/>
  <c r="K84" i="16" s="1"/>
  <c r="J84" i="16"/>
  <c r="K50" i="12"/>
  <c r="I77" i="16" s="1"/>
  <c r="M50" i="12"/>
  <c r="K77" i="16" s="1"/>
  <c r="K49" i="12"/>
  <c r="I76" i="16" s="1"/>
  <c r="I46" i="12"/>
  <c r="G73" i="16" s="1"/>
  <c r="M43" i="10"/>
  <c r="K50" i="16" s="1"/>
  <c r="V6" i="17" s="1"/>
  <c r="J50" i="16"/>
  <c r="U6" i="17" s="1"/>
  <c r="M44" i="10"/>
  <c r="K51" i="16" s="1"/>
  <c r="J51" i="16"/>
  <c r="I33" i="16"/>
  <c r="G33" i="16"/>
  <c r="M47" i="8"/>
  <c r="K33" i="16" s="1"/>
  <c r="H22" i="16"/>
  <c r="J22" i="16"/>
  <c r="J17" i="16"/>
  <c r="M71" i="7"/>
  <c r="K17" i="16" s="1"/>
  <c r="M72" i="7"/>
  <c r="K18" i="16" s="1"/>
  <c r="J18" i="16"/>
  <c r="M76" i="7"/>
  <c r="K22" i="16" s="1"/>
  <c r="M27" i="15"/>
  <c r="K108" i="16" s="1"/>
  <c r="M28" i="15"/>
  <c r="K109" i="16" s="1"/>
  <c r="M29" i="15"/>
  <c r="K110" i="16" s="1"/>
  <c r="M37" i="11"/>
  <c r="K62" i="16" s="1"/>
  <c r="J62" i="16"/>
  <c r="M36" i="11"/>
  <c r="K61" i="16" s="1"/>
  <c r="V7" i="17" s="1"/>
  <c r="J61" i="16"/>
  <c r="U7" i="17" s="1"/>
  <c r="M45" i="12"/>
  <c r="K72" i="16" s="1"/>
  <c r="V8" i="17" s="1"/>
  <c r="M47" i="10"/>
  <c r="K54" i="16" s="1"/>
  <c r="M48" i="10"/>
  <c r="K55" i="16" s="1"/>
  <c r="M46" i="10"/>
  <c r="K53" i="16" s="1"/>
  <c r="M50" i="13"/>
  <c r="K87" i="16" s="1"/>
  <c r="M49" i="13"/>
  <c r="K86" i="16" s="1"/>
  <c r="K46" i="12"/>
  <c r="I73" i="16" s="1"/>
  <c r="K45" i="12"/>
  <c r="I72" i="16" s="1"/>
  <c r="T8" i="17" s="1"/>
  <c r="M44" i="12"/>
  <c r="K44" i="12"/>
  <c r="M39" i="11"/>
  <c r="K64" i="16" s="1"/>
  <c r="M40" i="11"/>
  <c r="K65" i="16" s="1"/>
  <c r="M45" i="8"/>
  <c r="K31" i="16" s="1"/>
  <c r="M46" i="8"/>
  <c r="K32" i="16" s="1"/>
  <c r="M74" i="7"/>
  <c r="K20" i="16" s="1"/>
  <c r="M75" i="7"/>
  <c r="K21" i="16" s="1"/>
  <c r="F8" i="7"/>
  <c r="B18" i="16"/>
  <c r="B17" i="16"/>
  <c r="Q27" i="17" s="1"/>
  <c r="F21" i="15"/>
  <c r="F20" i="15"/>
  <c r="F19" i="15"/>
  <c r="F18" i="15"/>
  <c r="F17" i="15"/>
  <c r="F16" i="15"/>
  <c r="F15" i="15"/>
  <c r="F14" i="15"/>
  <c r="F13" i="15"/>
  <c r="F12" i="15"/>
  <c r="F11" i="15"/>
  <c r="F10" i="15"/>
  <c r="F9" i="15"/>
  <c r="F8" i="15"/>
  <c r="F7" i="15"/>
  <c r="F6" i="15"/>
  <c r="F5" i="15"/>
  <c r="F4" i="15"/>
  <c r="F3" i="15"/>
  <c r="F2" i="15"/>
  <c r="F43" i="13"/>
  <c r="F42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8" i="13"/>
  <c r="F17" i="13"/>
  <c r="F16" i="13"/>
  <c r="F15" i="13"/>
  <c r="F14" i="13"/>
  <c r="F13" i="13"/>
  <c r="F12" i="13"/>
  <c r="F11" i="13"/>
  <c r="F10" i="13"/>
  <c r="F9" i="13"/>
  <c r="F8" i="13"/>
  <c r="F7" i="13"/>
  <c r="F6" i="13"/>
  <c r="F5" i="13"/>
  <c r="F4" i="13"/>
  <c r="F3" i="13"/>
  <c r="F2" i="13"/>
  <c r="F35" i="12"/>
  <c r="F32" i="12"/>
  <c r="F31" i="12"/>
  <c r="F29" i="12"/>
  <c r="F27" i="12"/>
  <c r="F26" i="12"/>
  <c r="F25" i="12"/>
  <c r="F24" i="12"/>
  <c r="F23" i="12"/>
  <c r="F22" i="12"/>
  <c r="F21" i="12"/>
  <c r="F20" i="12"/>
  <c r="F19" i="12"/>
  <c r="F17" i="12"/>
  <c r="F15" i="12"/>
  <c r="F14" i="12"/>
  <c r="F13" i="12"/>
  <c r="F12" i="12"/>
  <c r="F11" i="12"/>
  <c r="F10" i="12"/>
  <c r="F9" i="12"/>
  <c r="F8" i="12"/>
  <c r="F7" i="12"/>
  <c r="F6" i="12"/>
  <c r="F5" i="12"/>
  <c r="F4" i="12"/>
  <c r="F3" i="12"/>
  <c r="F2" i="12"/>
  <c r="F39" i="8"/>
  <c r="F38" i="8"/>
  <c r="F37" i="8"/>
  <c r="F36" i="8"/>
  <c r="F35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F2" i="8"/>
  <c r="F21" i="14"/>
  <c r="F20" i="14"/>
  <c r="F19" i="14"/>
  <c r="F18" i="14"/>
  <c r="F17" i="14"/>
  <c r="F16" i="14"/>
  <c r="F15" i="14"/>
  <c r="F14" i="14"/>
  <c r="F13" i="14"/>
  <c r="F12" i="14"/>
  <c r="F11" i="14"/>
  <c r="F10" i="14"/>
  <c r="F9" i="14"/>
  <c r="F8" i="14"/>
  <c r="F7" i="14"/>
  <c r="F6" i="14"/>
  <c r="F5" i="14"/>
  <c r="F4" i="14"/>
  <c r="F3" i="14"/>
  <c r="F32" i="15" l="1" a="1"/>
  <c r="F32" i="15" s="1"/>
  <c r="C113" i="16" s="1"/>
  <c r="F31" i="15"/>
  <c r="C112" i="16" s="1"/>
  <c r="F32" i="14" a="1"/>
  <c r="F32" i="14" s="1"/>
  <c r="C102" i="16" s="1"/>
  <c r="F31" i="14"/>
  <c r="C101" i="16" s="1"/>
  <c r="F54" i="13" a="1"/>
  <c r="F54" i="13" s="1"/>
  <c r="C91" i="16" s="1"/>
  <c r="F53" i="13"/>
  <c r="C90" i="16" s="1"/>
  <c r="F53" i="12" a="1"/>
  <c r="F53" i="12" s="1"/>
  <c r="C80" i="16" s="1"/>
  <c r="F52" i="12"/>
  <c r="C79" i="16" s="1"/>
  <c r="F79" i="7" a="1"/>
  <c r="F79" i="7" s="1"/>
  <c r="C25" i="16" s="1"/>
  <c r="F78" i="7"/>
  <c r="C24" i="16" s="1"/>
  <c r="F27" i="14"/>
  <c r="C97" i="16" s="1"/>
  <c r="F28" i="14"/>
  <c r="C98" i="16" s="1"/>
  <c r="F29" i="14"/>
  <c r="C99" i="16" s="1"/>
  <c r="F51" i="13"/>
  <c r="C88" i="16" s="1"/>
  <c r="F50" i="12"/>
  <c r="C77" i="16" s="1"/>
  <c r="F49" i="12"/>
  <c r="C76" i="16" s="1"/>
  <c r="F48" i="12"/>
  <c r="C75" i="16" s="1"/>
  <c r="F47" i="8"/>
  <c r="C33" i="16" s="1"/>
  <c r="Q3" i="17" a="1"/>
  <c r="Q3" i="17" s="1"/>
  <c r="F28" i="15"/>
  <c r="C109" i="16" s="1"/>
  <c r="F27" i="15"/>
  <c r="C108" i="16" s="1"/>
  <c r="F29" i="15"/>
  <c r="C110" i="16" s="1"/>
  <c r="F49" i="13"/>
  <c r="C86" i="16" s="1"/>
  <c r="F50" i="13"/>
  <c r="C87" i="16" s="1"/>
  <c r="F46" i="8"/>
  <c r="C32" i="16" s="1"/>
  <c r="F45" i="8"/>
  <c r="C31" i="16" s="1"/>
  <c r="F75" i="7"/>
  <c r="C21" i="16" s="1"/>
  <c r="F74" i="7"/>
  <c r="C20" i="16" s="1"/>
  <c r="F76" i="7"/>
  <c r="C22" i="16" s="1"/>
  <c r="C17" i="16"/>
  <c r="R27" i="17" s="1"/>
  <c r="C18" i="16"/>
  <c r="J55" i="9" l="1"/>
  <c r="H39" i="16" s="1"/>
  <c r="S5" i="17" s="1"/>
  <c r="J56" i="9"/>
  <c r="L55" i="9"/>
  <c r="F55" i="9"/>
  <c r="C39" i="16" s="1"/>
  <c r="R29" i="17" s="1"/>
  <c r="O58" i="9"/>
  <c r="O42" i="16" s="1"/>
  <c r="O60" i="9"/>
  <c r="O44" i="16" s="1"/>
  <c r="O59" i="9"/>
  <c r="O43" i="16" s="1"/>
  <c r="I58" i="9"/>
  <c r="G42" i="16" s="1"/>
  <c r="I59" i="9"/>
  <c r="G43" i="16" s="1"/>
  <c r="I60" i="9"/>
  <c r="G44" i="16" s="1"/>
  <c r="L56" i="9"/>
  <c r="S55" i="9"/>
  <c r="S54" i="9"/>
  <c r="S56" i="9"/>
  <c r="L60" i="9"/>
  <c r="J44" i="16" s="1"/>
  <c r="L59" i="9"/>
  <c r="J43" i="16" s="1"/>
  <c r="L58" i="9"/>
  <c r="J42" i="16" s="1"/>
  <c r="P59" i="9"/>
  <c r="P56" i="9"/>
  <c r="P60" i="9"/>
  <c r="P58" i="9"/>
  <c r="P54" i="9"/>
  <c r="P55" i="9"/>
  <c r="N55" i="9"/>
  <c r="H56" i="9"/>
  <c r="F40" i="16" s="1"/>
  <c r="Q56" i="9"/>
  <c r="Q55" i="9"/>
  <c r="P39" i="16" s="1"/>
  <c r="S55" i="17" s="1"/>
  <c r="N56" i="9"/>
  <c r="F56" i="9"/>
  <c r="C40" i="16" s="1"/>
  <c r="H55" i="9"/>
  <c r="E58" i="9"/>
  <c r="B42" i="16" s="1"/>
  <c r="E59" i="9"/>
  <c r="B43" i="16" s="1"/>
  <c r="F54" i="9"/>
  <c r="E60" i="9"/>
  <c r="B44" i="16" s="1"/>
  <c r="R58" i="9"/>
  <c r="Q42" i="16" s="1"/>
  <c r="R59" i="9"/>
  <c r="Q43" i="16" s="1"/>
  <c r="R60" i="9"/>
  <c r="Q44" i="16" s="1"/>
  <c r="M58" i="9"/>
  <c r="K42" i="16" s="1"/>
  <c r="M59" i="9"/>
  <c r="K43" i="16" s="1"/>
  <c r="L54" i="9"/>
  <c r="M54" i="9" s="1"/>
  <c r="M60" i="9"/>
  <c r="K44" i="16" s="1"/>
  <c r="I56" i="9"/>
  <c r="G40" i="16" s="1"/>
  <c r="N60" i="9"/>
  <c r="N44" i="16" s="1"/>
  <c r="N58" i="9"/>
  <c r="N42" i="16" s="1"/>
  <c r="N54" i="9"/>
  <c r="O54" i="9" s="1"/>
  <c r="N59" i="9"/>
  <c r="N43" i="16" s="1"/>
  <c r="K60" i="9"/>
  <c r="I44" i="16" s="1"/>
  <c r="K58" i="9"/>
  <c r="I42" i="16" s="1"/>
  <c r="K59" i="9"/>
  <c r="I43" i="16" s="1"/>
  <c r="H58" i="9"/>
  <c r="F42" i="16" s="1"/>
  <c r="H59" i="9"/>
  <c r="F43" i="16" s="1"/>
  <c r="H54" i="9"/>
  <c r="I54" i="9" s="1"/>
  <c r="H60" i="9"/>
  <c r="F44" i="16" s="1"/>
  <c r="J60" i="9"/>
  <c r="H44" i="16" s="1"/>
  <c r="J58" i="9"/>
  <c r="H42" i="16" s="1"/>
  <c r="J54" i="9"/>
  <c r="K54" i="9" s="1"/>
  <c r="J59" i="9"/>
  <c r="H43" i="16" s="1"/>
  <c r="Q58" i="9"/>
  <c r="P42" i="16" s="1"/>
  <c r="Q59" i="9"/>
  <c r="P43" i="16" s="1"/>
  <c r="Q54" i="9"/>
  <c r="Q60" i="9"/>
  <c r="P44" i="16" s="1"/>
  <c r="C56" i="9"/>
  <c r="C54" i="9"/>
  <c r="C55" i="9"/>
  <c r="I55" i="9" l="1"/>
  <c r="G39" i="16" s="1"/>
  <c r="R5" i="17" s="1"/>
  <c r="F39" i="16"/>
  <c r="Q5" i="17" s="1"/>
  <c r="R54" i="9"/>
  <c r="O56" i="9"/>
  <c r="O40" i="16" s="1"/>
  <c r="N40" i="16"/>
  <c r="M56" i="9"/>
  <c r="K40" i="16" s="1"/>
  <c r="J40" i="16"/>
  <c r="M55" i="9"/>
  <c r="K39" i="16" s="1"/>
  <c r="V5" i="17" s="1"/>
  <c r="J39" i="16"/>
  <c r="U5" i="17" s="1"/>
  <c r="R56" i="9"/>
  <c r="Q40" i="16" s="1"/>
  <c r="P40" i="16"/>
  <c r="K56" i="9"/>
  <c r="I40" i="16" s="1"/>
  <c r="H40" i="16"/>
  <c r="O55" i="9"/>
  <c r="O39" i="16" s="1"/>
  <c r="R55" i="17" s="1"/>
  <c r="N39" i="16"/>
  <c r="Q55" i="17" s="1"/>
  <c r="K55" i="9"/>
  <c r="I39" i="16" s="1"/>
  <c r="T5" i="17" s="1"/>
  <c r="R55" i="9"/>
  <c r="Q39" i="16" s="1"/>
  <c r="T55" i="17" s="1"/>
  <c r="R24" i="15" l="1"/>
  <c r="Q106" i="16" s="1"/>
  <c r="P105" i="16"/>
  <c r="S61" i="17" s="1"/>
  <c r="R25" i="15"/>
  <c r="P106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<sst xmlns="http://schemas.openxmlformats.org/spreadsheetml/2006/main" count="2648" uniqueCount="800">
  <si>
    <t>DOR Code</t>
  </si>
  <si>
    <t>Municipality</t>
  </si>
  <si>
    <t>FY 2024 General Fund Debt Service</t>
  </si>
  <si>
    <t>FY 2024 GF Debt Serv % of Budget</t>
  </si>
  <si>
    <t>Free Cash Amount as of 7/1/2024</t>
  </si>
  <si>
    <t>FY 2024 Stabilization Fund</t>
  </si>
  <si>
    <t>001</t>
  </si>
  <si>
    <t>Abington</t>
  </si>
  <si>
    <t>002</t>
  </si>
  <si>
    <t>Acton</t>
  </si>
  <si>
    <t>003</t>
  </si>
  <si>
    <t>Acushnet</t>
  </si>
  <si>
    <t>004</t>
  </si>
  <si>
    <t>Adams</t>
  </si>
  <si>
    <t>005</t>
  </si>
  <si>
    <t>Agawam</t>
  </si>
  <si>
    <t>006</t>
  </si>
  <si>
    <t>Alford</t>
  </si>
  <si>
    <t>007</t>
  </si>
  <si>
    <t>Amesbury</t>
  </si>
  <si>
    <t>008</t>
  </si>
  <si>
    <t>Amherst</t>
  </si>
  <si>
    <t>009</t>
  </si>
  <si>
    <t>Andover</t>
  </si>
  <si>
    <t>010</t>
  </si>
  <si>
    <t>Arlington</t>
  </si>
  <si>
    <t>011</t>
  </si>
  <si>
    <t>Ashburnham</t>
  </si>
  <si>
    <t>012</t>
  </si>
  <si>
    <t>Ashby</t>
  </si>
  <si>
    <t>013</t>
  </si>
  <si>
    <t>Ashfield</t>
  </si>
  <si>
    <t>014</t>
  </si>
  <si>
    <t>Ashland</t>
  </si>
  <si>
    <t>015</t>
  </si>
  <si>
    <t>Athol</t>
  </si>
  <si>
    <t>016</t>
  </si>
  <si>
    <t>Attleboro</t>
  </si>
  <si>
    <t>017</t>
  </si>
  <si>
    <t>Auburn</t>
  </si>
  <si>
    <t>018</t>
  </si>
  <si>
    <t>Avon</t>
  </si>
  <si>
    <t>019</t>
  </si>
  <si>
    <t>Ayer</t>
  </si>
  <si>
    <t>020</t>
  </si>
  <si>
    <t>Barnstable</t>
  </si>
  <si>
    <t>021</t>
  </si>
  <si>
    <t>Barre</t>
  </si>
  <si>
    <t>022</t>
  </si>
  <si>
    <t>Becket</t>
  </si>
  <si>
    <t>023</t>
  </si>
  <si>
    <t>Bedford</t>
  </si>
  <si>
    <t>024</t>
  </si>
  <si>
    <t>Belchertown</t>
  </si>
  <si>
    <t>025</t>
  </si>
  <si>
    <t>Bellingham</t>
  </si>
  <si>
    <t>026</t>
  </si>
  <si>
    <t>Belmont</t>
  </si>
  <si>
    <t>027</t>
  </si>
  <si>
    <t>Berkley</t>
  </si>
  <si>
    <t>028</t>
  </si>
  <si>
    <t>Berlin</t>
  </si>
  <si>
    <t>029</t>
  </si>
  <si>
    <t>Bernardston</t>
  </si>
  <si>
    <t>030</t>
  </si>
  <si>
    <t>Beverly</t>
  </si>
  <si>
    <t>031</t>
  </si>
  <si>
    <t>Billerica</t>
  </si>
  <si>
    <t>032</t>
  </si>
  <si>
    <t>Blackstone</t>
  </si>
  <si>
    <t>033</t>
  </si>
  <si>
    <t>Blandford</t>
  </si>
  <si>
    <t>034</t>
  </si>
  <si>
    <t>Bolton</t>
  </si>
  <si>
    <t>035</t>
  </si>
  <si>
    <t>Boston</t>
  </si>
  <si>
    <t>036</t>
  </si>
  <si>
    <t>Bourne</t>
  </si>
  <si>
    <t>037</t>
  </si>
  <si>
    <t>Boxborough</t>
  </si>
  <si>
    <t>038</t>
  </si>
  <si>
    <t>Boxford</t>
  </si>
  <si>
    <t>039</t>
  </si>
  <si>
    <t>Boylston</t>
  </si>
  <si>
    <t>040</t>
  </si>
  <si>
    <t>Braintree</t>
  </si>
  <si>
    <t>041</t>
  </si>
  <si>
    <t>Brewster</t>
  </si>
  <si>
    <t>042</t>
  </si>
  <si>
    <t>Bridgewater</t>
  </si>
  <si>
    <t>043</t>
  </si>
  <si>
    <t>Brimfield</t>
  </si>
  <si>
    <t>044</t>
  </si>
  <si>
    <t>Brockton</t>
  </si>
  <si>
    <t>045</t>
  </si>
  <si>
    <t>Brookfield</t>
  </si>
  <si>
    <t>046</t>
  </si>
  <si>
    <t>Brookline</t>
  </si>
  <si>
    <t>047</t>
  </si>
  <si>
    <t>Buckland</t>
  </si>
  <si>
    <t>048</t>
  </si>
  <si>
    <t>Burlington</t>
  </si>
  <si>
    <t>049</t>
  </si>
  <si>
    <t>Cambridge</t>
  </si>
  <si>
    <t>050</t>
  </si>
  <si>
    <t>Canton</t>
  </si>
  <si>
    <t>051</t>
  </si>
  <si>
    <t>Carlisle</t>
  </si>
  <si>
    <t>052</t>
  </si>
  <si>
    <t>Carver</t>
  </si>
  <si>
    <t>053</t>
  </si>
  <si>
    <t>Charlemont</t>
  </si>
  <si>
    <t>054</t>
  </si>
  <si>
    <t>Charlton</t>
  </si>
  <si>
    <t>055</t>
  </si>
  <si>
    <t>Chatham</t>
  </si>
  <si>
    <t>056</t>
  </si>
  <si>
    <t>Chelmsford</t>
  </si>
  <si>
    <t>057</t>
  </si>
  <si>
    <t>Chelsea</t>
  </si>
  <si>
    <t>058</t>
  </si>
  <si>
    <t>Cheshire</t>
  </si>
  <si>
    <t>059</t>
  </si>
  <si>
    <t>Chester</t>
  </si>
  <si>
    <t>060</t>
  </si>
  <si>
    <t>Chesterfield</t>
  </si>
  <si>
    <t>061</t>
  </si>
  <si>
    <t>Chicopee</t>
  </si>
  <si>
    <t>062</t>
  </si>
  <si>
    <t>Chilmark</t>
  </si>
  <si>
    <t>063</t>
  </si>
  <si>
    <t>Clarksburg</t>
  </si>
  <si>
    <t>064</t>
  </si>
  <si>
    <t>Clinton</t>
  </si>
  <si>
    <t>065</t>
  </si>
  <si>
    <t>Cohasset</t>
  </si>
  <si>
    <t>066</t>
  </si>
  <si>
    <t>Colrain</t>
  </si>
  <si>
    <t>067</t>
  </si>
  <si>
    <t>Concord</t>
  </si>
  <si>
    <t>068</t>
  </si>
  <si>
    <t>Conway</t>
  </si>
  <si>
    <t>069</t>
  </si>
  <si>
    <t>Cummington</t>
  </si>
  <si>
    <t>070</t>
  </si>
  <si>
    <t>Dalton</t>
  </si>
  <si>
    <t>071</t>
  </si>
  <si>
    <t>Danvers</t>
  </si>
  <si>
    <t>072</t>
  </si>
  <si>
    <t>Dartmouth</t>
  </si>
  <si>
    <t>073</t>
  </si>
  <si>
    <t>Dedham</t>
  </si>
  <si>
    <t>074</t>
  </si>
  <si>
    <t>Deerfield</t>
  </si>
  <si>
    <t>075</t>
  </si>
  <si>
    <t>Dennis</t>
  </si>
  <si>
    <t>076</t>
  </si>
  <si>
    <t>Dighton</t>
  </si>
  <si>
    <t>077</t>
  </si>
  <si>
    <t>Douglas</t>
  </si>
  <si>
    <t>078</t>
  </si>
  <si>
    <t>Dover</t>
  </si>
  <si>
    <t>079</t>
  </si>
  <si>
    <t>Dracut</t>
  </si>
  <si>
    <t>080</t>
  </si>
  <si>
    <t>Dudley</t>
  </si>
  <si>
    <t>081</t>
  </si>
  <si>
    <t>Dunstable</t>
  </si>
  <si>
    <t>082</t>
  </si>
  <si>
    <t>Duxbury</t>
  </si>
  <si>
    <t>083</t>
  </si>
  <si>
    <t>East Bridgewater</t>
  </si>
  <si>
    <t>084</t>
  </si>
  <si>
    <t>East Brookfield</t>
  </si>
  <si>
    <t>085</t>
  </si>
  <si>
    <t>East Longmeadow</t>
  </si>
  <si>
    <t>086</t>
  </si>
  <si>
    <t>Eastham</t>
  </si>
  <si>
    <t>087</t>
  </si>
  <si>
    <t>Easthampton</t>
  </si>
  <si>
    <t>088</t>
  </si>
  <si>
    <t>Easton</t>
  </si>
  <si>
    <t>089</t>
  </si>
  <si>
    <t>Edgartown</t>
  </si>
  <si>
    <t>090</t>
  </si>
  <si>
    <t>Egremont</t>
  </si>
  <si>
    <t>091</t>
  </si>
  <si>
    <t>Erving</t>
  </si>
  <si>
    <t>092</t>
  </si>
  <si>
    <t>Essex</t>
  </si>
  <si>
    <t>093</t>
  </si>
  <si>
    <t>Everett</t>
  </si>
  <si>
    <t>094</t>
  </si>
  <si>
    <t>Fairhaven</t>
  </si>
  <si>
    <t>095</t>
  </si>
  <si>
    <t>Fall River</t>
  </si>
  <si>
    <t>096</t>
  </si>
  <si>
    <t>Falmouth</t>
  </si>
  <si>
    <t>097</t>
  </si>
  <si>
    <t>Fitchburg</t>
  </si>
  <si>
    <t>098</t>
  </si>
  <si>
    <t>Florida</t>
  </si>
  <si>
    <t>099</t>
  </si>
  <si>
    <t>Foxborough</t>
  </si>
  <si>
    <t>100</t>
  </si>
  <si>
    <t>Framingham</t>
  </si>
  <si>
    <t>101</t>
  </si>
  <si>
    <t>Franklin</t>
  </si>
  <si>
    <t>102</t>
  </si>
  <si>
    <t>Freetown</t>
  </si>
  <si>
    <t>103</t>
  </si>
  <si>
    <t>Gardner</t>
  </si>
  <si>
    <t>104</t>
  </si>
  <si>
    <t>Aquinnah</t>
  </si>
  <si>
    <t>105</t>
  </si>
  <si>
    <t>Georgetown</t>
  </si>
  <si>
    <t>106</t>
  </si>
  <si>
    <t>Gill</t>
  </si>
  <si>
    <t>107</t>
  </si>
  <si>
    <t>Gloucester</t>
  </si>
  <si>
    <t>108</t>
  </si>
  <si>
    <t>Goshen</t>
  </si>
  <si>
    <t>109</t>
  </si>
  <si>
    <t>Gosnold</t>
  </si>
  <si>
    <t>110</t>
  </si>
  <si>
    <t>Grafton</t>
  </si>
  <si>
    <t>111</t>
  </si>
  <si>
    <t>Granby</t>
  </si>
  <si>
    <t>112</t>
  </si>
  <si>
    <t>Granville</t>
  </si>
  <si>
    <t>113</t>
  </si>
  <si>
    <t>Great Barrington</t>
  </si>
  <si>
    <t>114</t>
  </si>
  <si>
    <t>Greenfield</t>
  </si>
  <si>
    <t>115</t>
  </si>
  <si>
    <t>Groton</t>
  </si>
  <si>
    <t>116</t>
  </si>
  <si>
    <t>Groveland</t>
  </si>
  <si>
    <t>117</t>
  </si>
  <si>
    <t>Hadley</t>
  </si>
  <si>
    <t>118</t>
  </si>
  <si>
    <t>Halifax</t>
  </si>
  <si>
    <t>119</t>
  </si>
  <si>
    <t>Hamilton</t>
  </si>
  <si>
    <t>120</t>
  </si>
  <si>
    <t>Hampden</t>
  </si>
  <si>
    <t>121</t>
  </si>
  <si>
    <t>Hancock</t>
  </si>
  <si>
    <t>122</t>
  </si>
  <si>
    <t>Hanover</t>
  </si>
  <si>
    <t>123</t>
  </si>
  <si>
    <t>Hanson</t>
  </si>
  <si>
    <t>124</t>
  </si>
  <si>
    <t>Hardwick</t>
  </si>
  <si>
    <t>125</t>
  </si>
  <si>
    <t>Harvard</t>
  </si>
  <si>
    <t>126</t>
  </si>
  <si>
    <t>Harwich</t>
  </si>
  <si>
    <t>127</t>
  </si>
  <si>
    <t>Hatfield</t>
  </si>
  <si>
    <t>128</t>
  </si>
  <si>
    <t>Haverhill</t>
  </si>
  <si>
    <t>129</t>
  </si>
  <si>
    <t>Hawley</t>
  </si>
  <si>
    <t>130</t>
  </si>
  <si>
    <t>Heath</t>
  </si>
  <si>
    <t>131</t>
  </si>
  <si>
    <t>Hingham</t>
  </si>
  <si>
    <t>132</t>
  </si>
  <si>
    <t>Hinsdale</t>
  </si>
  <si>
    <t>133</t>
  </si>
  <si>
    <t>Holbrook</t>
  </si>
  <si>
    <t>134</t>
  </si>
  <si>
    <t>Holden</t>
  </si>
  <si>
    <t>135</t>
  </si>
  <si>
    <t>Holland</t>
  </si>
  <si>
    <t>136</t>
  </si>
  <si>
    <t>Holliston</t>
  </si>
  <si>
    <t>137</t>
  </si>
  <si>
    <t>Holyoke</t>
  </si>
  <si>
    <t>138</t>
  </si>
  <si>
    <t>Hopedale</t>
  </si>
  <si>
    <t>139</t>
  </si>
  <si>
    <t>Hopkinton</t>
  </si>
  <si>
    <t>140</t>
  </si>
  <si>
    <t>Hubbardston</t>
  </si>
  <si>
    <t>141</t>
  </si>
  <si>
    <t>Hudson</t>
  </si>
  <si>
    <t>142</t>
  </si>
  <si>
    <t>Hull</t>
  </si>
  <si>
    <t>143</t>
  </si>
  <si>
    <t>Huntington</t>
  </si>
  <si>
    <t>144</t>
  </si>
  <si>
    <t>Ipswich</t>
  </si>
  <si>
    <t>145</t>
  </si>
  <si>
    <t>Kingston</t>
  </si>
  <si>
    <t>146</t>
  </si>
  <si>
    <t>Lakeville</t>
  </si>
  <si>
    <t>147</t>
  </si>
  <si>
    <t>Lancaster</t>
  </si>
  <si>
    <t>148</t>
  </si>
  <si>
    <t>Lanesborough</t>
  </si>
  <si>
    <t>149</t>
  </si>
  <si>
    <t>Lawrence</t>
  </si>
  <si>
    <t>150</t>
  </si>
  <si>
    <t>Lee</t>
  </si>
  <si>
    <t>151</t>
  </si>
  <si>
    <t>Leicester</t>
  </si>
  <si>
    <t>152</t>
  </si>
  <si>
    <t>Lenox</t>
  </si>
  <si>
    <t>153</t>
  </si>
  <si>
    <t>Leominster</t>
  </si>
  <si>
    <t>154</t>
  </si>
  <si>
    <t>Leverett</t>
  </si>
  <si>
    <t>155</t>
  </si>
  <si>
    <t>Lexington</t>
  </si>
  <si>
    <t>156</t>
  </si>
  <si>
    <t>Leyden</t>
  </si>
  <si>
    <t>157</t>
  </si>
  <si>
    <t>Lincoln</t>
  </si>
  <si>
    <t>158</t>
  </si>
  <si>
    <t>Littleton</t>
  </si>
  <si>
    <t>159</t>
  </si>
  <si>
    <t>Longmeadow</t>
  </si>
  <si>
    <t>160</t>
  </si>
  <si>
    <t>Lowell</t>
  </si>
  <si>
    <t>161</t>
  </si>
  <si>
    <t>Ludlow</t>
  </si>
  <si>
    <t>162</t>
  </si>
  <si>
    <t>Lunenburg</t>
  </si>
  <si>
    <t>163</t>
  </si>
  <si>
    <t>Lynn</t>
  </si>
  <si>
    <t>164</t>
  </si>
  <si>
    <t>Lynnfield</t>
  </si>
  <si>
    <t>165</t>
  </si>
  <si>
    <t>Malden</t>
  </si>
  <si>
    <t>166</t>
  </si>
  <si>
    <t>Manchester By The Sea</t>
  </si>
  <si>
    <t>167</t>
  </si>
  <si>
    <t>Mansfield</t>
  </si>
  <si>
    <t>168</t>
  </si>
  <si>
    <t>Marblehead</t>
  </si>
  <si>
    <t>169</t>
  </si>
  <si>
    <t>Marion</t>
  </si>
  <si>
    <t>170</t>
  </si>
  <si>
    <t>Marlborough</t>
  </si>
  <si>
    <t>171</t>
  </si>
  <si>
    <t>Marshfield</t>
  </si>
  <si>
    <t>172</t>
  </si>
  <si>
    <t>Mashpee</t>
  </si>
  <si>
    <t>173</t>
  </si>
  <si>
    <t>Mattapoisett</t>
  </si>
  <si>
    <t>174</t>
  </si>
  <si>
    <t>Maynard</t>
  </si>
  <si>
    <t>175</t>
  </si>
  <si>
    <t>Medfield</t>
  </si>
  <si>
    <t>176</t>
  </si>
  <si>
    <t>Medford</t>
  </si>
  <si>
    <t>177</t>
  </si>
  <si>
    <t>Medway</t>
  </si>
  <si>
    <t>178</t>
  </si>
  <si>
    <t>Melrose</t>
  </si>
  <si>
    <t>179</t>
  </si>
  <si>
    <t>Mendon</t>
  </si>
  <si>
    <t>180</t>
  </si>
  <si>
    <t>Merrimac</t>
  </si>
  <si>
    <t>181</t>
  </si>
  <si>
    <t>Methuen</t>
  </si>
  <si>
    <t>182</t>
  </si>
  <si>
    <t>Middleborough</t>
  </si>
  <si>
    <t>183</t>
  </si>
  <si>
    <t>Middlefield</t>
  </si>
  <si>
    <t>184</t>
  </si>
  <si>
    <t>Middleton</t>
  </si>
  <si>
    <t>185</t>
  </si>
  <si>
    <t>Milford</t>
  </si>
  <si>
    <t>186</t>
  </si>
  <si>
    <t>Millbury</t>
  </si>
  <si>
    <t>187</t>
  </si>
  <si>
    <t>Millis</t>
  </si>
  <si>
    <t>188</t>
  </si>
  <si>
    <t>Millville</t>
  </si>
  <si>
    <t>189</t>
  </si>
  <si>
    <t>Milton</t>
  </si>
  <si>
    <t>190</t>
  </si>
  <si>
    <t>Monroe</t>
  </si>
  <si>
    <t>191</t>
  </si>
  <si>
    <t>Monson</t>
  </si>
  <si>
    <t>192</t>
  </si>
  <si>
    <t>Montague</t>
  </si>
  <si>
    <t>193</t>
  </si>
  <si>
    <t>Monterey</t>
  </si>
  <si>
    <t>194</t>
  </si>
  <si>
    <t>Montgomery</t>
  </si>
  <si>
    <t>195</t>
  </si>
  <si>
    <t>Mount Washington</t>
  </si>
  <si>
    <t>196</t>
  </si>
  <si>
    <t>Nahant</t>
  </si>
  <si>
    <t>197</t>
  </si>
  <si>
    <t>Nantucket</t>
  </si>
  <si>
    <t>198</t>
  </si>
  <si>
    <t>Natick</t>
  </si>
  <si>
    <t>199</t>
  </si>
  <si>
    <t>Needham</t>
  </si>
  <si>
    <t>200</t>
  </si>
  <si>
    <t>New Ashford</t>
  </si>
  <si>
    <t>201</t>
  </si>
  <si>
    <t>New Bedford</t>
  </si>
  <si>
    <t>202</t>
  </si>
  <si>
    <t>New Braintree</t>
  </si>
  <si>
    <t>203</t>
  </si>
  <si>
    <t>New Marlborough</t>
  </si>
  <si>
    <t>204</t>
  </si>
  <si>
    <t>New Salem</t>
  </si>
  <si>
    <t>205</t>
  </si>
  <si>
    <t>Newbury</t>
  </si>
  <si>
    <t>206</t>
  </si>
  <si>
    <t>Newburyport</t>
  </si>
  <si>
    <t>207</t>
  </si>
  <si>
    <t>Newton</t>
  </si>
  <si>
    <t>208</t>
  </si>
  <si>
    <t>Norfolk</t>
  </si>
  <si>
    <t>209</t>
  </si>
  <si>
    <t>North Adams</t>
  </si>
  <si>
    <t>210</t>
  </si>
  <si>
    <t>North Andover</t>
  </si>
  <si>
    <t>211</t>
  </si>
  <si>
    <t>North Attleborough</t>
  </si>
  <si>
    <t>212</t>
  </si>
  <si>
    <t>North Brookfield</t>
  </si>
  <si>
    <t>213</t>
  </si>
  <si>
    <t>North Reading</t>
  </si>
  <si>
    <t>214</t>
  </si>
  <si>
    <t>Northampton</t>
  </si>
  <si>
    <t>215</t>
  </si>
  <si>
    <t>Northborough</t>
  </si>
  <si>
    <t>216</t>
  </si>
  <si>
    <t>Northbridge</t>
  </si>
  <si>
    <t>217</t>
  </si>
  <si>
    <t>Northfield</t>
  </si>
  <si>
    <t>218</t>
  </si>
  <si>
    <t>Norton</t>
  </si>
  <si>
    <t>219</t>
  </si>
  <si>
    <t>Norwell</t>
  </si>
  <si>
    <t>220</t>
  </si>
  <si>
    <t>Norwood</t>
  </si>
  <si>
    <t>221</t>
  </si>
  <si>
    <t>Oak Bluffs</t>
  </si>
  <si>
    <t>222</t>
  </si>
  <si>
    <t>Oakham</t>
  </si>
  <si>
    <t>223</t>
  </si>
  <si>
    <t>Orange</t>
  </si>
  <si>
    <t>224</t>
  </si>
  <si>
    <t>Orleans</t>
  </si>
  <si>
    <t>225</t>
  </si>
  <si>
    <t>Otis</t>
  </si>
  <si>
    <t>226</t>
  </si>
  <si>
    <t>Oxford</t>
  </si>
  <si>
    <t>227</t>
  </si>
  <si>
    <t>Palmer</t>
  </si>
  <si>
    <t>228</t>
  </si>
  <si>
    <t>Paxton</t>
  </si>
  <si>
    <t>229</t>
  </si>
  <si>
    <t>Peabody</t>
  </si>
  <si>
    <t>230</t>
  </si>
  <si>
    <t>Pelham</t>
  </si>
  <si>
    <t>231</t>
  </si>
  <si>
    <t>Pembroke</t>
  </si>
  <si>
    <t>232</t>
  </si>
  <si>
    <t>Pepperell</t>
  </si>
  <si>
    <t>233</t>
  </si>
  <si>
    <t>Peru</t>
  </si>
  <si>
    <t>234</t>
  </si>
  <si>
    <t>Petersham</t>
  </si>
  <si>
    <t>235</t>
  </si>
  <si>
    <t>Phillipston</t>
  </si>
  <si>
    <t>236</t>
  </si>
  <si>
    <t>Pittsfield</t>
  </si>
  <si>
    <t>237</t>
  </si>
  <si>
    <t>Plainfield</t>
  </si>
  <si>
    <t>238</t>
  </si>
  <si>
    <t>Plainville</t>
  </si>
  <si>
    <t>239</t>
  </si>
  <si>
    <t>Plymouth</t>
  </si>
  <si>
    <t>240</t>
  </si>
  <si>
    <t>Plympton</t>
  </si>
  <si>
    <t>241</t>
  </si>
  <si>
    <t>Princeton</t>
  </si>
  <si>
    <t>242</t>
  </si>
  <si>
    <t>Provincetown</t>
  </si>
  <si>
    <t>243</t>
  </si>
  <si>
    <t>Quincy</t>
  </si>
  <si>
    <t>244</t>
  </si>
  <si>
    <t>Randolph</t>
  </si>
  <si>
    <t>245</t>
  </si>
  <si>
    <t>Raynham</t>
  </si>
  <si>
    <t>246</t>
  </si>
  <si>
    <t>Reading</t>
  </si>
  <si>
    <t>247</t>
  </si>
  <si>
    <t>Rehoboth</t>
  </si>
  <si>
    <t>248</t>
  </si>
  <si>
    <t>Revere</t>
  </si>
  <si>
    <t>249</t>
  </si>
  <si>
    <t>Richmond</t>
  </si>
  <si>
    <t>250</t>
  </si>
  <si>
    <t>Rochester</t>
  </si>
  <si>
    <t>251</t>
  </si>
  <si>
    <t>Rockland</t>
  </si>
  <si>
    <t>252</t>
  </si>
  <si>
    <t>Rockport</t>
  </si>
  <si>
    <t>253</t>
  </si>
  <si>
    <t>Rowe</t>
  </si>
  <si>
    <t>254</t>
  </si>
  <si>
    <t>Rowley</t>
  </si>
  <si>
    <t>255</t>
  </si>
  <si>
    <t>Royalston</t>
  </si>
  <si>
    <t>256</t>
  </si>
  <si>
    <t>Russell</t>
  </si>
  <si>
    <t>257</t>
  </si>
  <si>
    <t>Rutland</t>
  </si>
  <si>
    <t>258</t>
  </si>
  <si>
    <t>Salem</t>
  </si>
  <si>
    <t>259</t>
  </si>
  <si>
    <t>Salisbury</t>
  </si>
  <si>
    <t>260</t>
  </si>
  <si>
    <t>Sandisfield</t>
  </si>
  <si>
    <t>261</t>
  </si>
  <si>
    <t>Sandwich</t>
  </si>
  <si>
    <t>262</t>
  </si>
  <si>
    <t>Saugus</t>
  </si>
  <si>
    <t>263</t>
  </si>
  <si>
    <t>Savoy</t>
  </si>
  <si>
    <t>264</t>
  </si>
  <si>
    <t>Scituate</t>
  </si>
  <si>
    <t>265</t>
  </si>
  <si>
    <t>Seekonk</t>
  </si>
  <si>
    <t>266</t>
  </si>
  <si>
    <t>Sharon</t>
  </si>
  <si>
    <t>267</t>
  </si>
  <si>
    <t>Sheffield</t>
  </si>
  <si>
    <t>268</t>
  </si>
  <si>
    <t>Shelburne</t>
  </si>
  <si>
    <t>269</t>
  </si>
  <si>
    <t>Sherborn</t>
  </si>
  <si>
    <t>270</t>
  </si>
  <si>
    <t>Shirley</t>
  </si>
  <si>
    <t>271</t>
  </si>
  <si>
    <t>Shrewsbury</t>
  </si>
  <si>
    <t>272</t>
  </si>
  <si>
    <t>Shutesbury</t>
  </si>
  <si>
    <t>273</t>
  </si>
  <si>
    <t>Somerset</t>
  </si>
  <si>
    <t>274</t>
  </si>
  <si>
    <t>Somerville</t>
  </si>
  <si>
    <t>275</t>
  </si>
  <si>
    <t>South Hadley</t>
  </si>
  <si>
    <t>276</t>
  </si>
  <si>
    <t>Southampton</t>
  </si>
  <si>
    <t>277</t>
  </si>
  <si>
    <t>Southborough</t>
  </si>
  <si>
    <t>278</t>
  </si>
  <si>
    <t>Southbridge</t>
  </si>
  <si>
    <t>279</t>
  </si>
  <si>
    <t>Southwick</t>
  </si>
  <si>
    <t>280</t>
  </si>
  <si>
    <t>Spencer</t>
  </si>
  <si>
    <t>281</t>
  </si>
  <si>
    <t>Springfield</t>
  </si>
  <si>
    <t>282</t>
  </si>
  <si>
    <t>Sterling</t>
  </si>
  <si>
    <t>283</t>
  </si>
  <si>
    <t>Stockbridge</t>
  </si>
  <si>
    <t>284</t>
  </si>
  <si>
    <t>Stoneham</t>
  </si>
  <si>
    <t>285</t>
  </si>
  <si>
    <t>Stoughton</t>
  </si>
  <si>
    <t>286</t>
  </si>
  <si>
    <t>Stow</t>
  </si>
  <si>
    <t>287</t>
  </si>
  <si>
    <t>Sturbridge</t>
  </si>
  <si>
    <t>288</t>
  </si>
  <si>
    <t>Sudbury</t>
  </si>
  <si>
    <t>289</t>
  </si>
  <si>
    <t>Sunderland</t>
  </si>
  <si>
    <t>290</t>
  </si>
  <si>
    <t>Sutton</t>
  </si>
  <si>
    <t>291</t>
  </si>
  <si>
    <t>Swampscott</t>
  </si>
  <si>
    <t>292</t>
  </si>
  <si>
    <t>Swansea</t>
  </si>
  <si>
    <t>293</t>
  </si>
  <si>
    <t>Taunton</t>
  </si>
  <si>
    <t>294</t>
  </si>
  <si>
    <t>Templeton</t>
  </si>
  <si>
    <t>295</t>
  </si>
  <si>
    <t>Tewksbury</t>
  </si>
  <si>
    <t>296</t>
  </si>
  <si>
    <t>Tisbury</t>
  </si>
  <si>
    <t>297</t>
  </si>
  <si>
    <t>Tolland</t>
  </si>
  <si>
    <t>298</t>
  </si>
  <si>
    <t>Topsfield</t>
  </si>
  <si>
    <t>299</t>
  </si>
  <si>
    <t>Townsend</t>
  </si>
  <si>
    <t>300</t>
  </si>
  <si>
    <t>Truro</t>
  </si>
  <si>
    <t>301</t>
  </si>
  <si>
    <t>Tyngsborough</t>
  </si>
  <si>
    <t>302</t>
  </si>
  <si>
    <t>Tyringham</t>
  </si>
  <si>
    <t>303</t>
  </si>
  <si>
    <t>Upton</t>
  </si>
  <si>
    <t>304</t>
  </si>
  <si>
    <t>Uxbridge</t>
  </si>
  <si>
    <t>305</t>
  </si>
  <si>
    <t>Wakefield</t>
  </si>
  <si>
    <t>306</t>
  </si>
  <si>
    <t>Wales</t>
  </si>
  <si>
    <t>307</t>
  </si>
  <si>
    <t>Walpole</t>
  </si>
  <si>
    <t>308</t>
  </si>
  <si>
    <t>Waltham</t>
  </si>
  <si>
    <t>309</t>
  </si>
  <si>
    <t>Ware</t>
  </si>
  <si>
    <t>310</t>
  </si>
  <si>
    <t>Wareham</t>
  </si>
  <si>
    <t>311</t>
  </si>
  <si>
    <t>Warren</t>
  </si>
  <si>
    <t>312</t>
  </si>
  <si>
    <t>Warwick</t>
  </si>
  <si>
    <t>313</t>
  </si>
  <si>
    <t>Washington</t>
  </si>
  <si>
    <t>314</t>
  </si>
  <si>
    <t>Watertown</t>
  </si>
  <si>
    <t>315</t>
  </si>
  <si>
    <t>Wayland</t>
  </si>
  <si>
    <t>316</t>
  </si>
  <si>
    <t>Webster</t>
  </si>
  <si>
    <t>317</t>
  </si>
  <si>
    <t>Wellesley</t>
  </si>
  <si>
    <t>318</t>
  </si>
  <si>
    <t>Wellfleet</t>
  </si>
  <si>
    <t>319</t>
  </si>
  <si>
    <t>Wendell</t>
  </si>
  <si>
    <t>320</t>
  </si>
  <si>
    <t>Wenham</t>
  </si>
  <si>
    <t>321</t>
  </si>
  <si>
    <t>West Boylston</t>
  </si>
  <si>
    <t>322</t>
  </si>
  <si>
    <t>West Bridgewater</t>
  </si>
  <si>
    <t>323</t>
  </si>
  <si>
    <t>West Brookfield</t>
  </si>
  <si>
    <t>324</t>
  </si>
  <si>
    <t>West Newbury</t>
  </si>
  <si>
    <t>325</t>
  </si>
  <si>
    <t>West Springfield</t>
  </si>
  <si>
    <t>326</t>
  </si>
  <si>
    <t>West Stockbridge</t>
  </si>
  <si>
    <t>327</t>
  </si>
  <si>
    <t>West Tisbury</t>
  </si>
  <si>
    <t>328</t>
  </si>
  <si>
    <t>Westborough</t>
  </si>
  <si>
    <t>329</t>
  </si>
  <si>
    <t>Westfield</t>
  </si>
  <si>
    <t>330</t>
  </si>
  <si>
    <t>Westford</t>
  </si>
  <si>
    <t>331</t>
  </si>
  <si>
    <t>Westhampton</t>
  </si>
  <si>
    <t>332</t>
  </si>
  <si>
    <t>Westminster</t>
  </si>
  <si>
    <t>333</t>
  </si>
  <si>
    <t>Weston</t>
  </si>
  <si>
    <t>334</t>
  </si>
  <si>
    <t>Westport</t>
  </si>
  <si>
    <t>335</t>
  </si>
  <si>
    <t>Westwood</t>
  </si>
  <si>
    <t>336</t>
  </si>
  <si>
    <t>Weymouth</t>
  </si>
  <si>
    <t>337</t>
  </si>
  <si>
    <t>Whately</t>
  </si>
  <si>
    <t>338</t>
  </si>
  <si>
    <t>Whitman</t>
  </si>
  <si>
    <t>339</t>
  </si>
  <si>
    <t>Wilbraham</t>
  </si>
  <si>
    <t>340</t>
  </si>
  <si>
    <t>Williamsburg</t>
  </si>
  <si>
    <t>341</t>
  </si>
  <si>
    <t>Williamstown</t>
  </si>
  <si>
    <t>342</t>
  </si>
  <si>
    <t>Wilmington</t>
  </si>
  <si>
    <t>343</t>
  </si>
  <si>
    <t>Winchendon</t>
  </si>
  <si>
    <t>344</t>
  </si>
  <si>
    <t>Winchester</t>
  </si>
  <si>
    <t>345</t>
  </si>
  <si>
    <t>Windsor</t>
  </si>
  <si>
    <t>346</t>
  </si>
  <si>
    <t>Winthrop</t>
  </si>
  <si>
    <t>347</t>
  </si>
  <si>
    <t>Woburn</t>
  </si>
  <si>
    <t>348</t>
  </si>
  <si>
    <t>Worcester</t>
  </si>
  <si>
    <t>349</t>
  </si>
  <si>
    <t>Worthington</t>
  </si>
  <si>
    <t>350</t>
  </si>
  <si>
    <t>Wrentham</t>
  </si>
  <si>
    <t>351</t>
  </si>
  <si>
    <t>Yarmouth</t>
  </si>
  <si>
    <t>Debt Excluded on the DE-1</t>
  </si>
  <si>
    <t>Special Purpose Stabilization Fund Balance</t>
  </si>
  <si>
    <t>Total Stabilization Fund Balance</t>
  </si>
  <si>
    <t>Stabilization Fund as % of Budget</t>
  </si>
  <si>
    <t>Special Purpose Stabilization  as % of Budget</t>
  </si>
  <si>
    <t>Total Stabilization as % of Budget</t>
  </si>
  <si>
    <t>Tax Levy</t>
  </si>
  <si>
    <t>2023 Population</t>
  </si>
  <si>
    <t>Median</t>
  </si>
  <si>
    <t>Average</t>
  </si>
  <si>
    <t>Q1</t>
  </si>
  <si>
    <t>Q2</t>
  </si>
  <si>
    <t>Q3</t>
  </si>
  <si>
    <t>&lt;10m</t>
  </si>
  <si>
    <t>10-25m</t>
  </si>
  <si>
    <t>25-40m</t>
  </si>
  <si>
    <t>40-60m</t>
  </si>
  <si>
    <t>60-80m</t>
  </si>
  <si>
    <t>80-120m</t>
  </si>
  <si>
    <t>120m-200m</t>
  </si>
  <si>
    <t>200m-300m</t>
  </si>
  <si>
    <t>Low</t>
  </si>
  <si>
    <t>Stabilization</t>
  </si>
  <si>
    <t xml:space="preserve">High </t>
  </si>
  <si>
    <t>Debt</t>
  </si>
  <si>
    <t>Free Cash</t>
  </si>
  <si>
    <t>Certified Free Cash as a % of the Budget</t>
  </si>
  <si>
    <t>&gt;300m</t>
  </si>
  <si>
    <t>FY2025 Total Budget</t>
  </si>
  <si>
    <t>FY2025 GF Budget</t>
  </si>
  <si>
    <t>FY2024 Stabilization Fund</t>
  </si>
  <si>
    <t>Debt Excluded % of Tax Levy</t>
  </si>
  <si>
    <t>Quartile 1</t>
  </si>
  <si>
    <t>Quartile 2</t>
  </si>
  <si>
    <t>Quartile 3</t>
  </si>
  <si>
    <t>FY2024 GF Budget</t>
  </si>
  <si>
    <t xml:space="preserve"> Communities </t>
  </si>
  <si>
    <t xml:space="preserve">Population </t>
  </si>
  <si>
    <t>High</t>
  </si>
  <si>
    <t>General Fund</t>
  </si>
  <si>
    <t>Budget Size</t>
  </si>
  <si>
    <t>Total</t>
  </si>
  <si>
    <t>FY2025 General Fund Budget</t>
  </si>
  <si>
    <t>Special Purpose Stabilization as % of Budget</t>
  </si>
  <si>
    <t>Excluded Debt as % of Tax Levy</t>
  </si>
  <si>
    <t>Excluded Debt (DE-1)</t>
  </si>
  <si>
    <t>FY2024 General Fund Debt Service</t>
  </si>
  <si>
    <t xml:space="preserve"> Debt Service as % of GF Budget</t>
  </si>
  <si>
    <t xml:space="preserve"> </t>
  </si>
  <si>
    <t>Special Purpose as % of Budget</t>
  </si>
  <si>
    <t>General Stabilization as % of Budget</t>
  </si>
  <si>
    <t>General Fund Debt Service</t>
  </si>
  <si>
    <t xml:space="preserve">Certified Free Cash </t>
  </si>
  <si>
    <t>Maximum</t>
  </si>
  <si>
    <t>Minimum</t>
  </si>
  <si>
    <t>Muni</t>
  </si>
  <si>
    <t>PART_NUMBER</t>
  </si>
  <si>
    <t>FUNCTION_CODE</t>
  </si>
  <si>
    <t>Sub-Fund</t>
  </si>
  <si>
    <t>AMOUNT</t>
  </si>
  <si>
    <t>Communities</t>
  </si>
  <si>
    <t>Average FY2025 Total Budget</t>
  </si>
  <si>
    <t>CP07</t>
  </si>
  <si>
    <t>Cap Fund - Other</t>
  </si>
  <si>
    <t>CP01</t>
  </si>
  <si>
    <t>Cap Fund - Water</t>
  </si>
  <si>
    <t>CP02</t>
  </si>
  <si>
    <t>Cap Fund - Sewer</t>
  </si>
  <si>
    <t>CP04</t>
  </si>
  <si>
    <t>Cap Fund - Muni Bldg.</t>
  </si>
  <si>
    <t>CP03</t>
  </si>
  <si>
    <t>Cap Fund - Schools</t>
  </si>
  <si>
    <t>CP06</t>
  </si>
  <si>
    <t>Cap Fund - Ch. 90</t>
  </si>
  <si>
    <t xml:space="preserve">Capital Project Debt </t>
  </si>
  <si>
    <t>Projects</t>
  </si>
  <si>
    <t>Chapter 90</t>
  </si>
  <si>
    <t>Municipal Buildings</t>
  </si>
  <si>
    <t>Other</t>
  </si>
  <si>
    <t>Schools</t>
  </si>
  <si>
    <t>Sewer</t>
  </si>
  <si>
    <t>Water</t>
  </si>
  <si>
    <t>Project</t>
  </si>
  <si>
    <t>Average Total FY2025  Budget</t>
  </si>
  <si>
    <t>Debt Service</t>
  </si>
  <si>
    <t>Debt Service as % of  Budget</t>
  </si>
  <si>
    <t>Free Cash as % of  Budget</t>
  </si>
  <si>
    <t>Free Cash as % of Budget</t>
  </si>
  <si>
    <t>General Fund Budget</t>
  </si>
  <si>
    <t>General Stabilization</t>
  </si>
  <si>
    <t>Total Stabilization</t>
  </si>
  <si>
    <t>Special Purpose Stabilization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</si>
</sst>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</numFmts>
  <fonts count="15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rgb="FF4C4C4C"/>
      <name val="Calibri"/>
      <family val="2"/>
      <scheme val="minor"/>
    </font>
    <font>
      <sz val="10"/>
      <name val="Calibri"/>
      <family val="2"/>
      <scheme val="minor"/>
    </font>
    <font>
      <sz val="10"/>
      <color rgb="FF4C4C4C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theme="4"/>
      </patternFill>
    </fill>
  </fills>
  <borders count="36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rgb="FFC0C0C0"/>
      </left>
      <right/>
      <top/>
      <bottom/>
      <diagonal/>
    </border>
    <border>
      <left style="thin">
        <color auto="1"/>
      </left>
      <right/>
      <top/>
      <bottom style="thin">
        <color theme="0" tint="-0.249977111117893"/>
      </bottom>
      <diagonal/>
    </border>
    <border>
      <left style="thin">
        <color auto="1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theme="0" tint="-0.249977111117893"/>
      </bottom>
      <diagonal/>
    </border>
    <border>
      <left style="thin">
        <color indexed="64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</cellStyleXfs>
  <cellXfs count="161">
    <xf numFmtId="0" fontId="0" fillId="0" borderId="0" xfId="0"/>
    <xf numFmtId="0" fontId="4" fillId="0" borderId="0" xfId="0" applyFont="1" applyAlignment="1">
      <alignment wrapText="1"/>
    </xf>
    <xf numFmtId="0" fontId="5" fillId="2" borderId="1" xfId="0" applyFont="1" applyFill="1" applyBorder="1" applyAlignment="1">
      <alignment horizontal="left"/>
    </xf>
    <xf numFmtId="3" fontId="5" fillId="2" borderId="1" xfId="0" applyNumberFormat="1" applyFont="1" applyFill="1" applyBorder="1" applyAlignment="1">
      <alignment horizontal="right"/>
    </xf>
    <xf numFmtId="2" fontId="5" fillId="2" borderId="1" xfId="0" applyNumberFormat="1" applyFont="1" applyFill="1" applyBorder="1" applyAlignment="1">
      <alignment horizontal="right"/>
    </xf>
    <xf numFmtId="10" fontId="5" fillId="2" borderId="1" xfId="0" applyNumberFormat="1" applyFont="1" applyFill="1" applyBorder="1" applyAlignment="1">
      <alignment horizontal="right"/>
    </xf>
    <xf numFmtId="0" fontId="4" fillId="0" borderId="0" xfId="0" applyFont="1"/>
    <xf numFmtId="3" fontId="4" fillId="0" borderId="0" xfId="0" applyNumberFormat="1" applyFont="1"/>
    <xf numFmtId="165" fontId="4" fillId="3" borderId="0" xfId="1" applyNumberFormat="1" applyFont="1" applyFill="1"/>
    <xf numFmtId="10" fontId="4" fillId="0" borderId="0" xfId="1" applyNumberFormat="1" applyFont="1"/>
    <xf numFmtId="164" fontId="8" fillId="0" borderId="5" xfId="4" applyNumberFormat="1" applyFont="1" applyBorder="1"/>
    <xf numFmtId="0" fontId="7" fillId="3" borderId="3" xfId="0" applyFont="1" applyFill="1" applyBorder="1"/>
    <xf numFmtId="164" fontId="8" fillId="0" borderId="0" xfId="4" applyNumberFormat="1" applyFont="1" applyBorder="1"/>
    <xf numFmtId="164" fontId="8" fillId="0" borderId="2" xfId="4" applyNumberFormat="1" applyFont="1" applyBorder="1"/>
    <xf numFmtId="0" fontId="7" fillId="3" borderId="4" xfId="0" applyFont="1" applyFill="1" applyBorder="1"/>
    <xf numFmtId="0" fontId="9" fillId="4" borderId="0" xfId="0" applyFont="1" applyFill="1"/>
    <xf numFmtId="0" fontId="4" fillId="4" borderId="0" xfId="0" applyFont="1" applyFill="1"/>
    <xf numFmtId="0" fontId="4" fillId="4" borderId="11" xfId="0" applyFont="1" applyFill="1" applyBorder="1"/>
    <xf numFmtId="0" fontId="7" fillId="3" borderId="12" xfId="0" applyFont="1" applyFill="1" applyBorder="1"/>
    <xf numFmtId="164" fontId="4" fillId="3" borderId="0" xfId="4" applyNumberFormat="1" applyFont="1" applyFill="1" applyBorder="1"/>
    <xf numFmtId="10" fontId="4" fillId="3" borderId="8" xfId="1" applyNumberFormat="1" applyFont="1" applyFill="1" applyBorder="1"/>
    <xf numFmtId="0" fontId="4" fillId="3" borderId="6" xfId="0" applyFont="1" applyFill="1" applyBorder="1"/>
    <xf numFmtId="164" fontId="4" fillId="3" borderId="6" xfId="4" applyNumberFormat="1" applyFont="1" applyFill="1" applyBorder="1"/>
    <xf numFmtId="10" fontId="4" fillId="3" borderId="6" xfId="1" applyNumberFormat="1" applyFont="1" applyFill="1" applyBorder="1"/>
    <xf numFmtId="10" fontId="4" fillId="0" borderId="6" xfId="1" applyNumberFormat="1" applyFont="1" applyFill="1" applyBorder="1"/>
    <xf numFmtId="0" fontId="4" fillId="3" borderId="9" xfId="0" applyFont="1" applyFill="1" applyBorder="1"/>
    <xf numFmtId="10" fontId="4" fillId="3" borderId="10" xfId="1" applyNumberFormat="1" applyFont="1" applyFill="1" applyBorder="1"/>
    <xf numFmtId="164" fontId="4" fillId="3" borderId="10" xfId="4" applyNumberFormat="1" applyFont="1" applyFill="1" applyBorder="1"/>
    <xf numFmtId="0" fontId="4" fillId="3" borderId="10" xfId="0" applyFont="1" applyFill="1" applyBorder="1"/>
    <xf numFmtId="164" fontId="4" fillId="3" borderId="8" xfId="4" applyNumberFormat="1" applyFont="1" applyFill="1" applyBorder="1"/>
    <xf numFmtId="164" fontId="4" fillId="3" borderId="7" xfId="4" applyNumberFormat="1" applyFont="1" applyFill="1" applyBorder="1"/>
    <xf numFmtId="0" fontId="6" fillId="4" borderId="1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8" fillId="0" borderId="14" xfId="4" applyNumberFormat="1" applyFont="1" applyBorder="1"/>
    <xf numFmtId="0" fontId="3" fillId="5" borderId="1" xfId="0" applyFont="1" applyFill="1" applyBorder="1" applyAlignment="1">
      <alignment horizontal="center" wrapText="1"/>
    </xf>
    <xf numFmtId="4" fontId="4" fillId="0" borderId="0" xfId="0" applyNumberFormat="1" applyFont="1"/>
    <xf numFmtId="0" fontId="5" fillId="2" borderId="1" xfId="0" applyFont="1" applyFill="1" applyBorder="1" applyAlignment="1">
      <alignment horizontal="left" wrapText="1"/>
    </xf>
    <xf numFmtId="0" fontId="3" fillId="6" borderId="1" xfId="0" applyFont="1" applyFill="1" applyBorder="1" applyAlignment="1">
      <alignment horizontal="center" wrapText="1"/>
    </xf>
    <xf numFmtId="0" fontId="5" fillId="2" borderId="0" xfId="0" applyFont="1" applyFill="1" applyAlignment="1">
      <alignment horizontal="left"/>
    </xf>
    <xf numFmtId="3" fontId="5" fillId="2" borderId="0" xfId="0" applyNumberFormat="1" applyFont="1" applyFill="1" applyAlignment="1">
      <alignment horizontal="right"/>
    </xf>
    <xf numFmtId="10" fontId="5" fillId="2" borderId="17" xfId="0" applyNumberFormat="1" applyFont="1" applyFill="1" applyBorder="1" applyAlignment="1">
      <alignment horizontal="right"/>
    </xf>
    <xf numFmtId="0" fontId="5" fillId="2" borderId="16" xfId="0" applyFont="1" applyFill="1" applyBorder="1" applyAlignment="1">
      <alignment horizontal="left"/>
    </xf>
    <xf numFmtId="3" fontId="5" fillId="2" borderId="16" xfId="0" applyNumberFormat="1" applyFont="1" applyFill="1" applyBorder="1" applyAlignment="1">
      <alignment horizontal="right"/>
    </xf>
    <xf numFmtId="10" fontId="5" fillId="2" borderId="16" xfId="0" applyNumberFormat="1" applyFont="1" applyFill="1" applyBorder="1" applyAlignment="1">
      <alignment horizontal="right"/>
    </xf>
    <xf numFmtId="0" fontId="3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10" fontId="5" fillId="2" borderId="1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10" fontId="5" fillId="2" borderId="16" xfId="0" applyNumberFormat="1" applyFont="1" applyFill="1" applyBorder="1" applyAlignment="1">
      <alignment horizontal="right" vertical="center"/>
    </xf>
    <xf numFmtId="10" fontId="5" fillId="2" borderId="0" xfId="0" applyNumberFormat="1" applyFont="1" applyFill="1" applyAlignment="1">
      <alignment horizontal="right"/>
    </xf>
    <xf numFmtId="0" fontId="5" fillId="7" borderId="1" xfId="0" applyFont="1" applyFill="1" applyBorder="1" applyAlignment="1">
      <alignment horizontal="left"/>
    </xf>
    <xf numFmtId="0" fontId="5" fillId="7" borderId="16" xfId="0" applyFont="1" applyFill="1" applyBorder="1" applyAlignment="1">
      <alignment horizontal="left"/>
    </xf>
    <xf numFmtId="2" fontId="5" fillId="2" borderId="0" xfId="0" applyNumberFormat="1" applyFont="1" applyFill="1" applyAlignment="1">
      <alignment horizontal="right"/>
    </xf>
    <xf numFmtId="3" fontId="5" fillId="2" borderId="0" xfId="0" applyNumberFormat="1" applyFont="1" applyFill="1" applyAlignment="1">
      <alignment horizontal="right" wrapText="1" shrinkToFit="1"/>
    </xf>
    <xf numFmtId="0" fontId="10" fillId="2" borderId="1" xfId="0" applyFont="1" applyFill="1" applyBorder="1" applyAlignment="1">
      <alignment horizontal="left" vertical="center"/>
    </xf>
    <xf numFmtId="41" fontId="5" fillId="2" borderId="1" xfId="0" applyNumberFormat="1" applyFont="1" applyFill="1" applyBorder="1" applyAlignment="1">
      <alignment horizontal="right"/>
    </xf>
    <xf numFmtId="41" fontId="5" fillId="2" borderId="16" xfId="0" applyNumberFormat="1" applyFont="1" applyFill="1" applyBorder="1" applyAlignment="1">
      <alignment horizontal="right"/>
    </xf>
    <xf numFmtId="41" fontId="5" fillId="9" borderId="1" xfId="0" applyNumberFormat="1" applyFont="1" applyFill="1" applyBorder="1" applyAlignment="1">
      <alignment horizontal="right"/>
    </xf>
    <xf numFmtId="10" fontId="5" fillId="9" borderId="1" xfId="0" applyNumberFormat="1" applyFont="1" applyFill="1" applyBorder="1" applyAlignment="1">
      <alignment horizontal="right"/>
    </xf>
    <xf numFmtId="0" fontId="4" fillId="9" borderId="0" xfId="0" applyFont="1" applyFill="1"/>
    <xf numFmtId="164" fontId="4" fillId="3" borderId="9" xfId="4" applyNumberFormat="1" applyFont="1" applyFill="1" applyBorder="1"/>
    <xf numFmtId="10" fontId="4" fillId="3" borderId="9" xfId="1" applyNumberFormat="1" applyFont="1" applyFill="1" applyBorder="1"/>
    <xf numFmtId="164" fontId="4" fillId="3" borderId="19" xfId="4" applyNumberFormat="1" applyFont="1" applyFill="1" applyBorder="1"/>
    <xf numFmtId="10" fontId="4" fillId="3" borderId="19" xfId="1" applyNumberFormat="1" applyFont="1" applyFill="1" applyBorder="1"/>
    <xf numFmtId="41" fontId="5" fillId="2" borderId="0" xfId="0" applyNumberFormat="1" applyFont="1" applyFill="1" applyAlignment="1">
      <alignment horizontal="right"/>
    </xf>
    <xf numFmtId="41" fontId="4" fillId="0" borderId="0" xfId="0" applyNumberFormat="1" applyFont="1"/>
    <xf numFmtId="164" fontId="4" fillId="0" borderId="0" xfId="4" applyNumberFormat="1" applyFont="1" applyFill="1" applyBorder="1"/>
    <xf numFmtId="10" fontId="4" fillId="0" borderId="0" xfId="1" applyNumberFormat="1" applyFont="1" applyFill="1" applyBorder="1"/>
    <xf numFmtId="164" fontId="4" fillId="0" borderId="11" xfId="4" applyNumberFormat="1" applyFont="1" applyFill="1" applyBorder="1"/>
    <xf numFmtId="164" fontId="4" fillId="0" borderId="20" xfId="4" applyNumberFormat="1" applyFont="1" applyFill="1" applyBorder="1"/>
    <xf numFmtId="10" fontId="4" fillId="0" borderId="20" xfId="1" applyNumberFormat="1" applyFont="1" applyFill="1" applyBorder="1"/>
    <xf numFmtId="0" fontId="4" fillId="0" borderId="20" xfId="0" applyFont="1" applyBorder="1"/>
    <xf numFmtId="0" fontId="8" fillId="0" borderId="0" xfId="0" applyFont="1" applyAlignment="1">
      <alignment horizontal="center"/>
    </xf>
    <xf numFmtId="0" fontId="11" fillId="8" borderId="22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0" fontId="11" fillId="8" borderId="23" xfId="0" applyFont="1" applyFill="1" applyBorder="1" applyAlignment="1">
      <alignment horizontal="center" vertical="center" wrapText="1"/>
    </xf>
    <xf numFmtId="0" fontId="11" fillId="8" borderId="25" xfId="0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center" vertical="center" wrapText="1"/>
    </xf>
    <xf numFmtId="0" fontId="7" fillId="3" borderId="15" xfId="0" applyFont="1" applyFill="1" applyBorder="1"/>
    <xf numFmtId="164" fontId="8" fillId="0" borderId="27" xfId="4" applyNumberFormat="1" applyFont="1" applyBorder="1"/>
    <xf numFmtId="0" fontId="7" fillId="3" borderId="28" xfId="0" applyFont="1" applyFill="1" applyBorder="1"/>
    <xf numFmtId="0" fontId="7" fillId="3" borderId="22" xfId="0" applyFont="1" applyFill="1" applyBorder="1"/>
    <xf numFmtId="164" fontId="8" fillId="0" borderId="11" xfId="4" applyNumberFormat="1" applyFont="1" applyBorder="1"/>
    <xf numFmtId="164" fontId="8" fillId="0" borderId="22" xfId="4" applyNumberFormat="1" applyFont="1" applyBorder="1"/>
    <xf numFmtId="164" fontId="8" fillId="0" borderId="26" xfId="4" applyNumberFormat="1" applyFont="1" applyBorder="1"/>
    <xf numFmtId="0" fontId="12" fillId="10" borderId="0" xfId="6" applyFill="1" applyAlignment="1">
      <alignment horizontal="center" vertical="center" wrapText="1"/>
    </xf>
    <xf numFmtId="41" fontId="5" fillId="2" borderId="1" xfId="6" applyNumberFormat="1" applyFont="1" applyFill="1" applyBorder="1" applyAlignment="1">
      <alignment horizontal="center" vertical="center" wrapText="1"/>
    </xf>
    <xf numFmtId="41" fontId="12" fillId="10" borderId="0" xfId="6" applyNumberFormat="1" applyFill="1" applyAlignment="1">
      <alignment horizontal="center" vertical="center" wrapText="1"/>
    </xf>
    <xf numFmtId="0" fontId="12" fillId="0" borderId="0" xfId="6" applyAlignment="1">
      <alignment wrapText="1"/>
    </xf>
    <xf numFmtId="0" fontId="12" fillId="4" borderId="0" xfId="6" applyFill="1"/>
    <xf numFmtId="41" fontId="5" fillId="4" borderId="1" xfId="6" applyNumberFormat="1" applyFont="1" applyFill="1" applyBorder="1" applyAlignment="1">
      <alignment horizontal="right"/>
    </xf>
    <xf numFmtId="0" fontId="12" fillId="0" borderId="0" xfId="6" applyAlignment="1">
      <alignment horizontal="center"/>
    </xf>
    <xf numFmtId="41" fontId="12" fillId="0" borderId="0" xfId="6" applyNumberFormat="1"/>
    <xf numFmtId="0" fontId="12" fillId="0" borderId="0" xfId="6"/>
    <xf numFmtId="0" fontId="12" fillId="11" borderId="0" xfId="6" applyFill="1"/>
    <xf numFmtId="41" fontId="5" fillId="11" borderId="1" xfId="6" applyNumberFormat="1" applyFont="1" applyFill="1" applyBorder="1" applyAlignment="1">
      <alignment horizontal="right"/>
    </xf>
    <xf numFmtId="41" fontId="5" fillId="2" borderId="1" xfId="6" applyNumberFormat="1" applyFont="1" applyFill="1" applyBorder="1" applyAlignment="1">
      <alignment horizontal="right"/>
    </xf>
    <xf numFmtId="0" fontId="13" fillId="10" borderId="0" xfId="6" applyFont="1" applyFill="1" applyAlignment="1">
      <alignment horizontal="center" vertical="center" wrapText="1"/>
    </xf>
    <xf numFmtId="0" fontId="13" fillId="0" borderId="0" xfId="6" applyFont="1" applyAlignment="1">
      <alignment wrapText="1"/>
    </xf>
    <xf numFmtId="0" fontId="13" fillId="4" borderId="0" xfId="6" applyFont="1" applyFill="1"/>
    <xf numFmtId="0" fontId="13" fillId="0" borderId="0" xfId="6" applyFont="1" applyAlignment="1">
      <alignment horizontal="center"/>
    </xf>
    <xf numFmtId="0" fontId="13" fillId="0" borderId="0" xfId="6" applyFont="1"/>
    <xf numFmtId="0" fontId="13" fillId="11" borderId="0" xfId="6" applyFont="1" applyFill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5" xfId="0" applyFont="1" applyBorder="1"/>
    <xf numFmtId="41" fontId="4" fillId="0" borderId="29" xfId="0" applyNumberFormat="1" applyFont="1" applyBorder="1"/>
    <xf numFmtId="10" fontId="4" fillId="0" borderId="29" xfId="1" applyNumberFormat="1" applyFont="1" applyFill="1" applyBorder="1"/>
    <xf numFmtId="0" fontId="8" fillId="0" borderId="20" xfId="0" applyFont="1" applyBorder="1" applyAlignment="1">
      <alignment horizontal="center"/>
    </xf>
    <xf numFmtId="164" fontId="8" fillId="0" borderId="20" xfId="4" applyNumberFormat="1" applyFont="1" applyBorder="1"/>
    <xf numFmtId="10" fontId="4" fillId="0" borderId="31" xfId="1" applyNumberFormat="1" applyFont="1" applyFill="1" applyBorder="1"/>
    <xf numFmtId="0" fontId="7" fillId="0" borderId="30" xfId="0" applyFont="1" applyBorder="1"/>
    <xf numFmtId="0" fontId="7" fillId="0" borderId="15" xfId="0" applyFont="1" applyBorder="1"/>
    <xf numFmtId="0" fontId="6" fillId="12" borderId="0" xfId="0" applyFont="1" applyFill="1" applyAlignment="1">
      <alignment horizontal="center" vertical="top" wrapText="1"/>
    </xf>
    <xf numFmtId="0" fontId="6" fillId="12" borderId="11" xfId="0" applyFont="1" applyFill="1" applyBorder="1" applyAlignment="1">
      <alignment horizontal="center" vertical="top" wrapText="1"/>
    </xf>
    <xf numFmtId="0" fontId="6" fillId="12" borderId="26" xfId="0" applyFont="1" applyFill="1" applyBorder="1" applyAlignment="1">
      <alignment horizontal="center" vertical="top" wrapText="1"/>
    </xf>
    <xf numFmtId="0" fontId="4" fillId="0" borderId="30" xfId="0" applyFont="1" applyBorder="1"/>
    <xf numFmtId="0" fontId="4" fillId="0" borderId="20" xfId="0" applyFont="1" applyBorder="1" applyAlignment="1">
      <alignment horizontal="center"/>
    </xf>
    <xf numFmtId="41" fontId="4" fillId="0" borderId="20" xfId="0" applyNumberFormat="1" applyFont="1" applyBorder="1"/>
    <xf numFmtId="41" fontId="4" fillId="0" borderId="31" xfId="0" applyNumberFormat="1" applyFont="1" applyBorder="1"/>
    <xf numFmtId="41" fontId="13" fillId="0" borderId="0" xfId="6" applyNumberFormat="1" applyFont="1" applyAlignment="1">
      <alignment horizontal="center" vertical="center" wrapText="1"/>
    </xf>
    <xf numFmtId="41" fontId="13" fillId="0" borderId="0" xfId="6" applyNumberFormat="1" applyFont="1"/>
    <xf numFmtId="10" fontId="5" fillId="0" borderId="0" xfId="6" applyNumberFormat="1" applyFont="1" applyAlignment="1">
      <alignment horizontal="right"/>
    </xf>
    <xf numFmtId="0" fontId="13" fillId="0" borderId="0" xfId="6" applyFont="1" applyAlignment="1">
      <alignment horizontal="center" vertical="center" wrapText="1"/>
    </xf>
    <xf numFmtId="41" fontId="5" fillId="0" borderId="0" xfId="6" applyNumberFormat="1" applyFont="1" applyAlignment="1">
      <alignment horizontal="right"/>
    </xf>
    <xf numFmtId="41" fontId="5" fillId="2" borderId="1" xfId="0" applyNumberFormat="1" applyFont="1" applyFill="1" applyBorder="1" applyAlignment="1">
      <alignment horizontal="right" wrapText="1" shrinkToFit="1"/>
    </xf>
    <xf numFmtId="0" fontId="3" fillId="5" borderId="1" xfId="0" applyFont="1" applyFill="1" applyBorder="1" applyAlignment="1">
      <alignment horizontal="center" vertical="center"/>
    </xf>
    <xf numFmtId="41" fontId="6" fillId="5" borderId="1" xfId="0" applyNumberFormat="1" applyFont="1" applyFill="1" applyBorder="1" applyAlignment="1">
      <alignment horizontal="center" vertical="center" wrapText="1"/>
    </xf>
    <xf numFmtId="41" fontId="5" fillId="2" borderId="17" xfId="0" applyNumberFormat="1" applyFont="1" applyFill="1" applyBorder="1" applyAlignment="1">
      <alignment horizontal="right"/>
    </xf>
    <xf numFmtId="3" fontId="5" fillId="2" borderId="18" xfId="0" applyNumberFormat="1" applyFont="1" applyFill="1" applyBorder="1" applyAlignment="1">
      <alignment horizontal="right"/>
    </xf>
    <xf numFmtId="0" fontId="6" fillId="4" borderId="30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7" fillId="0" borderId="22" xfId="0" applyFont="1" applyBorder="1"/>
    <xf numFmtId="10" fontId="4" fillId="0" borderId="26" xfId="1" applyNumberFormat="1" applyFont="1" applyFill="1" applyBorder="1"/>
    <xf numFmtId="0" fontId="7" fillId="0" borderId="23" xfId="0" applyFont="1" applyBorder="1"/>
    <xf numFmtId="0" fontId="6" fillId="4" borderId="23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11" fillId="8" borderId="32" xfId="0" applyFont="1" applyFill="1" applyBorder="1" applyAlignment="1">
      <alignment horizontal="center" vertical="center" wrapText="1"/>
    </xf>
    <xf numFmtId="0" fontId="11" fillId="8" borderId="33" xfId="0" applyFont="1" applyFill="1" applyBorder="1" applyAlignment="1">
      <alignment horizontal="center" vertical="center" wrapText="1"/>
    </xf>
    <xf numFmtId="0" fontId="8" fillId="0" borderId="29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11" fillId="8" borderId="21" xfId="0" applyFont="1" applyFill="1" applyBorder="1" applyAlignment="1">
      <alignment horizontal="center" vertical="center" wrapText="1"/>
    </xf>
    <xf numFmtId="0" fontId="11" fillId="8" borderId="24" xfId="0" applyFont="1" applyFill="1" applyBorder="1" applyAlignment="1">
      <alignment horizontal="center" vertical="center" wrapText="1"/>
    </xf>
    <xf numFmtId="0" fontId="11" fillId="8" borderId="23" xfId="0" applyFont="1" applyFill="1" applyBorder="1" applyAlignment="1">
      <alignment horizontal="center" vertical="center" wrapText="1"/>
    </xf>
    <xf numFmtId="0" fontId="6" fillId="12" borderId="21" xfId="0" applyFont="1" applyFill="1" applyBorder="1" applyAlignment="1">
      <alignment horizontal="center" wrapText="1"/>
    </xf>
    <xf numFmtId="0" fontId="6" fillId="12" borderId="24" xfId="0" applyFont="1" applyFill="1" applyBorder="1" applyAlignment="1">
      <alignment horizontal="center" wrapText="1"/>
    </xf>
    <xf numFmtId="0" fontId="6" fillId="12" borderId="24" xfId="0" applyFont="1" applyFill="1" applyBorder="1" applyAlignment="1">
      <alignment horizontal="center" vertical="center" wrapText="1"/>
    </xf>
    <xf numFmtId="0" fontId="6" fillId="12" borderId="26" xfId="0" applyFont="1" applyFill="1" applyBorder="1" applyAlignment="1">
      <alignment horizontal="center" vertical="center" wrapText="1"/>
    </xf>
    <xf numFmtId="0" fontId="6" fillId="12" borderId="23" xfId="0" applyFont="1" applyFill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 wrapText="1"/>
    </xf>
    <xf numFmtId="0" fontId="14" fillId="12" borderId="21" xfId="0" applyFont="1" applyFill="1" applyBorder="1" applyAlignment="1">
      <alignment horizontal="center" vertical="center"/>
    </xf>
    <xf numFmtId="0" fontId="14" fillId="12" borderId="11" xfId="0" applyFont="1" applyFill="1" applyBorder="1" applyAlignment="1">
      <alignment horizontal="center" vertical="center"/>
    </xf>
    <xf numFmtId="0" fontId="6" fillId="12" borderId="21" xfId="0" applyFont="1" applyFill="1" applyBorder="1" applyAlignment="1">
      <alignment horizontal="center" vertical="center" wrapText="1"/>
    </xf>
    <xf numFmtId="0" fontId="6" fillId="12" borderId="11" xfId="0" applyFont="1" applyFill="1" applyBorder="1" applyAlignment="1">
      <alignment horizontal="center" vertical="center" wrapText="1"/>
    </xf>
  </cellXfs>
  <cellStyles count="7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0" builtinId="0"/>
    <cellStyle name="Normal 2" xfId="6" xr:uid="{2D998A4E-BA3C-4F70-B87D-3D6CEB528FAE}"/>
    <cellStyle name="Percent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25A0DB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32855233244544"/>
          <c:y val="5.7342884056501751E-2"/>
          <c:w val="0.83522435418116092"/>
          <c:h val="0.78303125633617199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Charts!$Q$2</c:f>
              <c:strCache>
                <c:ptCount val="1"/>
                <c:pt idx="0">
                  <c:v>General Stabilization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Charts!$P$3:$P$12</c:f>
              <c:strCache>
                <c:ptCount val="9"/>
                <c:pt idx="0">
                  <c:v>&lt;10m</c:v>
                </c:pt>
                <c:pt idx="1">
                  <c:v>10-25m</c:v>
                </c:pt>
                <c:pt idx="2">
                  <c:v>25-40m</c:v>
                </c:pt>
                <c:pt idx="3">
                  <c:v>40-60m</c:v>
                </c:pt>
                <c:pt idx="4">
                  <c:v>60-80m</c:v>
                </c:pt>
                <c:pt idx="5">
                  <c:v>80-120m</c:v>
                </c:pt>
                <c:pt idx="6">
                  <c:v>120m-200m</c:v>
                </c:pt>
                <c:pt idx="7">
                  <c:v>200m-300m</c:v>
                </c:pt>
                <c:pt idx="8">
                  <c:v>&gt;300m</c:v>
                </c:pt>
              </c:strCache>
            </c:strRef>
          </c:cat>
          <c:val>
            <c:numRef>
              <c:f>Charts!$Q$3:$Q$11</c:f>
              <c:numCache>
                <c:formatCode>_(* #,##0_);_(* \(#,##0\);_(* "-"??_);_(@_)</c:formatCode>
                <c:ptCount val="9"/>
                <c:pt idx="0">
                  <c:v>527125.97014925373</c:v>
                </c:pt>
                <c:pt idx="1">
                  <c:v>1323518.3421052631</c:v>
                </c:pt>
                <c:pt idx="2">
                  <c:v>2192220.1568627451</c:v>
                </c:pt>
                <c:pt idx="3">
                  <c:v>2950872.641025641</c:v>
                </c:pt>
                <c:pt idx="4">
                  <c:v>3881916.65625</c:v>
                </c:pt>
                <c:pt idx="5">
                  <c:v>5359753.8536585364</c:v>
                </c:pt>
                <c:pt idx="6">
                  <c:v>8423216.4047619049</c:v>
                </c:pt>
                <c:pt idx="7">
                  <c:v>8909802.5999999996</c:v>
                </c:pt>
                <c:pt idx="8">
                  <c:v>21413815.899999999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8E-4CA0-9559-7A1A6A18473E}"/>
            </c:ext>
          </c:extLst>
        </c:ser>
        <c:ser>
          <c:idx val="2"/>
          <c:order val="2"/>
          <c:tx>
            <c:strRef>
              <c:f>Charts!$S$2</c:f>
              <c:strCache>
                <c:ptCount val="1"/>
                <c:pt idx="0">
                  <c:v>Special Purpose Stabilization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Charts!$P$3:$P$12</c:f>
              <c:strCache>
                <c:ptCount val="9"/>
                <c:pt idx="0">
                  <c:v>&lt;10m</c:v>
                </c:pt>
                <c:pt idx="1">
                  <c:v>10-25m</c:v>
                </c:pt>
                <c:pt idx="2">
                  <c:v>25-40m</c:v>
                </c:pt>
                <c:pt idx="3">
                  <c:v>40-60m</c:v>
                </c:pt>
                <c:pt idx="4">
                  <c:v>60-80m</c:v>
                </c:pt>
                <c:pt idx="5">
                  <c:v>80-120m</c:v>
                </c:pt>
                <c:pt idx="6">
                  <c:v>120m-200m</c:v>
                </c:pt>
                <c:pt idx="7">
                  <c:v>200m-300m</c:v>
                </c:pt>
                <c:pt idx="8">
                  <c:v>&gt;300m</c:v>
                </c:pt>
              </c:strCache>
            </c:strRef>
          </c:cat>
          <c:val>
            <c:numRef>
              <c:f>Charts!$S$3:$S$11</c:f>
              <c:numCache>
                <c:formatCode>_(* #,##0_);_(* \(#,##0\);_(* "-"??_);_(@_)</c:formatCode>
                <c:ptCount val="9"/>
                <c:pt idx="0">
                  <c:v>305013.64179104479</c:v>
                </c:pt>
                <c:pt idx="1">
                  <c:v>529038.18421052629</c:v>
                </c:pt>
                <c:pt idx="2">
                  <c:v>1683351.4313725489</c:v>
                </c:pt>
                <c:pt idx="3">
                  <c:v>1743033.5128205128</c:v>
                </c:pt>
                <c:pt idx="4">
                  <c:v>3373860.1875</c:v>
                </c:pt>
                <c:pt idx="5">
                  <c:v>2196243.0487804879</c:v>
                </c:pt>
                <c:pt idx="6">
                  <c:v>4977531.3571428573</c:v>
                </c:pt>
                <c:pt idx="7">
                  <c:v>6747273.5</c:v>
                </c:pt>
                <c:pt idx="8">
                  <c:v>20035230.5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8E-4CA0-9559-7A1A6A1847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16989391"/>
        <c:axId val="131699707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v>Budget Size</c:v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Charts!$P$3:$P$12</c15:sqref>
                        </c15:formulaRef>
                      </c:ext>
                    </c:extLst>
                    <c:strCache>
                      <c:ptCount val="9"/>
                      <c:pt idx="0">
                        <c:v>&lt;10m</c:v>
                      </c:pt>
                      <c:pt idx="1">
                        <c:v>10-25m</c:v>
                      </c:pt>
                      <c:pt idx="2">
                        <c:v>25-40m</c:v>
                      </c:pt>
                      <c:pt idx="3">
                        <c:v>40-60m</c:v>
                      </c:pt>
                      <c:pt idx="4">
                        <c:v>60-80m</c:v>
                      </c:pt>
                      <c:pt idx="5">
                        <c:v>80-120m</c:v>
                      </c:pt>
                      <c:pt idx="6">
                        <c:v>120m-200m</c:v>
                      </c:pt>
                      <c:pt idx="7">
                        <c:v>200m-300m</c:v>
                      </c:pt>
                      <c:pt idx="8">
                        <c:v>&gt;300m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Summary!#REF!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A08E-4CA0-9559-7A1A6A18473E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Charts!$V$2</c:f>
              <c:strCache>
                <c:ptCount val="1"/>
                <c:pt idx="0">
                  <c:v>Total Stabilization as % of Budget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Charts!$V$3:$V$11</c:f>
              <c:numCache>
                <c:formatCode>0.00%</c:formatCode>
                <c:ptCount val="9"/>
                <c:pt idx="0">
                  <c:v>0.16030232242842077</c:v>
                </c:pt>
                <c:pt idx="1">
                  <c:v>0.10722601720921271</c:v>
                </c:pt>
                <c:pt idx="2">
                  <c:v>0.11866245759780657</c:v>
                </c:pt>
                <c:pt idx="3">
                  <c:v>9.3265016928007247E-2</c:v>
                </c:pt>
                <c:pt idx="4">
                  <c:v>0.10467334579682706</c:v>
                </c:pt>
                <c:pt idx="5">
                  <c:v>7.7650258043415327E-2</c:v>
                </c:pt>
                <c:pt idx="6">
                  <c:v>8.7783096980165759E-2</c:v>
                </c:pt>
                <c:pt idx="7">
                  <c:v>6.9976558533048905E-2</c:v>
                </c:pt>
                <c:pt idx="8">
                  <c:v>8.2222736737082788E-2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8E-4CA0-9559-7A1A6A1847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7040271"/>
        <c:axId val="1317030671"/>
      </c:lineChart>
      <c:catAx>
        <c:axId val="1316989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6997071"/>
        <c:crosses val="autoZero"/>
        <c:auto val="1"/>
        <c:lblAlgn val="ctr"/>
        <c:lblOffset val="100"/>
        <c:noMultiLvlLbl val="0"/>
      </c:catAx>
      <c:valAx>
        <c:axId val="1316997071"/>
        <c:scaling>
          <c:orientation val="minMax"/>
        </c:scaling>
        <c:delete val="0"/>
        <c:axPos val="l"/>
        <c:numFmt formatCode="&quot;$&quot;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6989391"/>
        <c:crosses val="autoZero"/>
        <c:crossBetween val="between"/>
        <c:majorUnit val="1500000"/>
      </c:valAx>
      <c:valAx>
        <c:axId val="1317030671"/>
        <c:scaling>
          <c:orientation val="minMax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7040271"/>
        <c:crosses val="max"/>
        <c:crossBetween val="between"/>
      </c:valAx>
      <c:catAx>
        <c:axId val="1317040271"/>
        <c:scaling>
          <c:orientation val="minMax"/>
        </c:scaling>
        <c:delete val="1"/>
        <c:axPos val="b"/>
        <c:majorTickMark val="out"/>
        <c:minorTickMark val="none"/>
        <c:tickLblPos val="nextTo"/>
        <c:crossAx val="131703067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Average Certified</a:t>
            </a:r>
            <a:r>
              <a:rPr lang="en-US" sz="1200" b="1" baseline="0"/>
              <a:t> Free Cash </a:t>
            </a:r>
          </a:p>
          <a:p>
            <a:pPr>
              <a:defRPr/>
            </a:pPr>
            <a:r>
              <a:rPr lang="en-US" sz="1200" b="1" baseline="0"/>
              <a:t>as of 07/01/2024</a:t>
            </a:r>
            <a:endParaRPr lang="en-US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080452442261812"/>
          <c:y val="9.1321513541319566E-2"/>
          <c:w val="0.83392153064292596"/>
          <c:h val="0.748122572178477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Charts!$Q$26</c:f>
              <c:strCache>
                <c:ptCount val="1"/>
                <c:pt idx="0">
                  <c:v>Certified Free Cash 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cat>
            <c:strRef>
              <c:f>Charts!$P$27:$P$35</c:f>
              <c:strCache>
                <c:ptCount val="9"/>
                <c:pt idx="0">
                  <c:v>&lt;10m</c:v>
                </c:pt>
                <c:pt idx="1">
                  <c:v>10-25m</c:v>
                </c:pt>
                <c:pt idx="2">
                  <c:v>25-40m</c:v>
                </c:pt>
                <c:pt idx="3">
                  <c:v>40-60m</c:v>
                </c:pt>
                <c:pt idx="4">
                  <c:v>60-80m</c:v>
                </c:pt>
                <c:pt idx="5">
                  <c:v>80-120m</c:v>
                </c:pt>
                <c:pt idx="6">
                  <c:v>120m-200m</c:v>
                </c:pt>
                <c:pt idx="7">
                  <c:v>200m-300m</c:v>
                </c:pt>
                <c:pt idx="8">
                  <c:v>&gt;300m</c:v>
                </c:pt>
              </c:strCache>
            </c:strRef>
          </c:cat>
          <c:val>
            <c:numRef>
              <c:f>Charts!$Q$27:$Q$35</c:f>
              <c:numCache>
                <c:formatCode>_(* #,##0_);_(* \(#,##0\);_(* "-"??_);_(@_)</c:formatCode>
                <c:ptCount val="9"/>
                <c:pt idx="0">
                  <c:v>518850.3134328358</c:v>
                </c:pt>
                <c:pt idx="1">
                  <c:v>1104543.7894736843</c:v>
                </c:pt>
                <c:pt idx="2">
                  <c:v>2498057.6800000002</c:v>
                </c:pt>
                <c:pt idx="3">
                  <c:v>4316594.487179487</c:v>
                </c:pt>
                <c:pt idx="4">
                  <c:v>4687778.46875</c:v>
                </c:pt>
                <c:pt idx="5">
                  <c:v>7392801.9024390243</c:v>
                </c:pt>
                <c:pt idx="6">
                  <c:v>13975261.238095239</c:v>
                </c:pt>
                <c:pt idx="7">
                  <c:v>18759958.399999999</c:v>
                </c:pt>
                <c:pt idx="8">
                  <c:v>31520363.350000001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73-4124-B6C5-E38B4384B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85334943"/>
        <c:axId val="285334463"/>
      </c:barChart>
      <c:lineChart>
        <c:grouping val="standard"/>
        <c:varyColors val="0"/>
        <c:ser>
          <c:idx val="1"/>
          <c:order val="1"/>
          <c:tx>
            <c:strRef>
              <c:f>Charts!$R$26</c:f>
              <c:strCache>
                <c:ptCount val="1"/>
                <c:pt idx="0">
                  <c:v>Free Cash as % of Budget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val>
            <c:numRef>
              <c:f>Charts!$R$27:$R$35</c:f>
              <c:numCache>
                <c:formatCode>0.00%</c:formatCode>
                <c:ptCount val="9"/>
                <c:pt idx="0">
                  <c:v>0.10320534768242517</c:v>
                </c:pt>
                <c:pt idx="1">
                  <c:v>6.6549750179985878E-2</c:v>
                </c:pt>
                <c:pt idx="2">
                  <c:v>7.9879043922628998E-2</c:v>
                </c:pt>
                <c:pt idx="3">
                  <c:v>9.0582997754024369E-2</c:v>
                </c:pt>
                <c:pt idx="4">
                  <c:v>7.1518834059322439E-2</c:v>
                </c:pt>
                <c:pt idx="5">
                  <c:v>7.8881483820228471E-2</c:v>
                </c:pt>
                <c:pt idx="6">
                  <c:v>9.6788700143469603E-2</c:v>
                </c:pt>
                <c:pt idx="7">
                  <c:v>8.8270372426681606E-2</c:v>
                </c:pt>
                <c:pt idx="8">
                  <c:v>6.660774460929221E-2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73-4124-B6C5-E38B4384B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610911"/>
        <c:axId val="364610431"/>
      </c:lineChart>
      <c:catAx>
        <c:axId val="28533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334463"/>
        <c:crosses val="autoZero"/>
        <c:auto val="1"/>
        <c:lblAlgn val="ctr"/>
        <c:lblOffset val="100"/>
        <c:noMultiLvlLbl val="0"/>
      </c:catAx>
      <c:valAx>
        <c:axId val="285334463"/>
        <c:scaling>
          <c:orientation val="minMax"/>
        </c:scaling>
        <c:delete val="0"/>
        <c:axPos val="l"/>
        <c:numFmt formatCode="&quot;$&quot;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334943"/>
        <c:crosses val="autoZero"/>
        <c:crossBetween val="between"/>
        <c:majorUnit val="2500000"/>
      </c:valAx>
      <c:valAx>
        <c:axId val="364610431"/>
        <c:scaling>
          <c:orientation val="minMax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4610911"/>
        <c:crosses val="max"/>
        <c:crossBetween val="between"/>
        <c:majorUnit val="1.0000000000000002E-2"/>
      </c:valAx>
      <c:catAx>
        <c:axId val="36461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364610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Average </a:t>
            </a:r>
            <a:r>
              <a:rPr lang="en-US" sz="1200" b="1" baseline="0"/>
              <a:t>General Fund Debt Service</a:t>
            </a:r>
          </a:p>
          <a:p>
            <a:pPr>
              <a:defRPr/>
            </a:pPr>
            <a:r>
              <a:rPr lang="en-US" sz="1200" b="1" baseline="0"/>
              <a:t>Fiscal Year 2024</a:t>
            </a:r>
            <a:endParaRPr lang="en-US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080452442261812"/>
          <c:y val="9.1321513541319566E-2"/>
          <c:w val="0.83392153064292596"/>
          <c:h val="0.753294435317887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Charts!$Q$52</c:f>
              <c:strCache>
                <c:ptCount val="1"/>
                <c:pt idx="0">
                  <c:v>General Fund Debt Service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cat>
            <c:strRef>
              <c:f>Charts!$P$53:$P$61</c:f>
              <c:strCache>
                <c:ptCount val="9"/>
                <c:pt idx="0">
                  <c:v>&lt;10m</c:v>
                </c:pt>
                <c:pt idx="1">
                  <c:v>10-25m</c:v>
                </c:pt>
                <c:pt idx="2">
                  <c:v>25-40m</c:v>
                </c:pt>
                <c:pt idx="3">
                  <c:v>40-60m</c:v>
                </c:pt>
                <c:pt idx="4">
                  <c:v>60-80m</c:v>
                </c:pt>
                <c:pt idx="5">
                  <c:v>80-120m</c:v>
                </c:pt>
                <c:pt idx="6">
                  <c:v>120m-200m</c:v>
                </c:pt>
                <c:pt idx="7">
                  <c:v>200m-300m</c:v>
                </c:pt>
                <c:pt idx="8">
                  <c:v>&gt;300m</c:v>
                </c:pt>
              </c:strCache>
            </c:strRef>
          </c:cat>
          <c:val>
            <c:numRef>
              <c:f>Charts!$Q$53:$Q$61</c:f>
              <c:numCache>
                <c:formatCode>_(* #,##0_);_(* \(#,##0\);_(* "-"??_);_(@_)</c:formatCode>
                <c:ptCount val="9"/>
                <c:pt idx="0">
                  <c:v>147950.6567164179</c:v>
                </c:pt>
                <c:pt idx="1">
                  <c:v>521939.92105263157</c:v>
                </c:pt>
                <c:pt idx="2">
                  <c:v>1063261.8823529412</c:v>
                </c:pt>
                <c:pt idx="3">
                  <c:v>2565757.871794872</c:v>
                </c:pt>
                <c:pt idx="4">
                  <c:v>3323841.75</c:v>
                </c:pt>
                <c:pt idx="5">
                  <c:v>4968990.1951219514</c:v>
                </c:pt>
                <c:pt idx="6">
                  <c:v>7959013.1904761903</c:v>
                </c:pt>
                <c:pt idx="7">
                  <c:v>11011681.6</c:v>
                </c:pt>
                <c:pt idx="8">
                  <c:v>26049408.600000001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D-4D05-95C9-584116882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85334943"/>
        <c:axId val="285334463"/>
      </c:barChart>
      <c:lineChart>
        <c:grouping val="standard"/>
        <c:varyColors val="0"/>
        <c:ser>
          <c:idx val="1"/>
          <c:order val="1"/>
          <c:tx>
            <c:strRef>
              <c:f>Charts!$R$52</c:f>
              <c:strCache>
                <c:ptCount val="1"/>
                <c:pt idx="0">
                  <c:v> Debt Service as % of GF Budget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strRef>
              <c:f>Charts!$P$53:$P$61</c:f>
              <c:strCache>
                <c:ptCount val="9"/>
                <c:pt idx="0">
                  <c:v>&lt;10m</c:v>
                </c:pt>
                <c:pt idx="1">
                  <c:v>10-25m</c:v>
                </c:pt>
                <c:pt idx="2">
                  <c:v>25-40m</c:v>
                </c:pt>
                <c:pt idx="3">
                  <c:v>40-60m</c:v>
                </c:pt>
                <c:pt idx="4">
                  <c:v>60-80m</c:v>
                </c:pt>
                <c:pt idx="5">
                  <c:v>80-120m</c:v>
                </c:pt>
                <c:pt idx="6">
                  <c:v>120m-200m</c:v>
                </c:pt>
                <c:pt idx="7">
                  <c:v>200m-300m</c:v>
                </c:pt>
                <c:pt idx="8">
                  <c:v>&gt;300m</c:v>
                </c:pt>
              </c:strCache>
            </c:strRef>
          </c:cat>
          <c:val>
            <c:numRef>
              <c:f>Charts!$R$53:$R$61</c:f>
              <c:numCache>
                <c:formatCode>0.00%</c:formatCode>
                <c:ptCount val="9"/>
                <c:pt idx="0">
                  <c:v>2.9429102326711084E-2</c:v>
                </c:pt>
                <c:pt idx="1">
                  <c:v>3.1447346575155175E-2</c:v>
                </c:pt>
                <c:pt idx="2">
                  <c:v>3.3999352089311152E-2</c:v>
                </c:pt>
                <c:pt idx="3">
                  <c:v>5.3841990538709902E-2</c:v>
                </c:pt>
                <c:pt idx="4">
                  <c:v>4.7950432374635532E-2</c:v>
                </c:pt>
                <c:pt idx="5">
                  <c:v>5.3019318636154812E-2</c:v>
                </c:pt>
                <c:pt idx="6">
                  <c:v>5.5121870568761784E-2</c:v>
                </c:pt>
                <c:pt idx="7">
                  <c:v>4.9214781681344556E-2</c:v>
                </c:pt>
                <c:pt idx="8">
                  <c:v>5.167437737420421E-2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FD-4D05-95C9-584116882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610911"/>
        <c:axId val="364610431"/>
      </c:lineChart>
      <c:catAx>
        <c:axId val="28533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334463"/>
        <c:crosses val="autoZero"/>
        <c:auto val="1"/>
        <c:lblAlgn val="ctr"/>
        <c:lblOffset val="100"/>
        <c:noMultiLvlLbl val="0"/>
      </c:catAx>
      <c:valAx>
        <c:axId val="285334463"/>
        <c:scaling>
          <c:orientation val="minMax"/>
        </c:scaling>
        <c:delete val="0"/>
        <c:axPos val="l"/>
        <c:numFmt formatCode="&quot;$&quot;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334943"/>
        <c:crosses val="autoZero"/>
        <c:crossBetween val="between"/>
        <c:majorUnit val="2500000"/>
      </c:valAx>
      <c:valAx>
        <c:axId val="364610431"/>
        <c:scaling>
          <c:orientation val="minMax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4610911"/>
        <c:crosses val="max"/>
        <c:crossBetween val="between"/>
        <c:majorUnit val="1.0000000000000002E-2"/>
      </c:valAx>
      <c:catAx>
        <c:axId val="3646109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4610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Average Excluded</a:t>
            </a:r>
            <a:r>
              <a:rPr lang="en-US" sz="1200" b="1" baseline="0"/>
              <a:t> Debt Service</a:t>
            </a:r>
          </a:p>
          <a:p>
            <a:pPr>
              <a:defRPr/>
            </a:pPr>
            <a:r>
              <a:rPr lang="en-US" sz="1200" b="1" baseline="0"/>
              <a:t>Fiscal Year 2025</a:t>
            </a:r>
            <a:endParaRPr lang="en-US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080452442261812"/>
          <c:y val="9.1321513541319566E-2"/>
          <c:w val="0.83392153064292596"/>
          <c:h val="0.749061800345822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Charts!$S$52</c:f>
              <c:strCache>
                <c:ptCount val="1"/>
                <c:pt idx="0">
                  <c:v>Excluded Debt (DE-1)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cat>
            <c:strRef>
              <c:f>Charts!$P$53:$P$61</c:f>
              <c:strCache>
                <c:ptCount val="9"/>
                <c:pt idx="0">
                  <c:v>&lt;10m</c:v>
                </c:pt>
                <c:pt idx="1">
                  <c:v>10-25m</c:v>
                </c:pt>
                <c:pt idx="2">
                  <c:v>25-40m</c:v>
                </c:pt>
                <c:pt idx="3">
                  <c:v>40-60m</c:v>
                </c:pt>
                <c:pt idx="4">
                  <c:v>60-80m</c:v>
                </c:pt>
                <c:pt idx="5">
                  <c:v>80-120m</c:v>
                </c:pt>
                <c:pt idx="6">
                  <c:v>120m-200m</c:v>
                </c:pt>
                <c:pt idx="7">
                  <c:v>200m-300m</c:v>
                </c:pt>
                <c:pt idx="8">
                  <c:v>&gt;300m</c:v>
                </c:pt>
              </c:strCache>
            </c:strRef>
          </c:cat>
          <c:val>
            <c:numRef>
              <c:f>Charts!$S$53:$S$61</c:f>
              <c:numCache>
                <c:formatCode>_(* #,##0_);_(* \(#,##0\);_(* "-"??_);_(@_)</c:formatCode>
                <c:ptCount val="9"/>
                <c:pt idx="0">
                  <c:v>118275.31343283581</c:v>
                </c:pt>
                <c:pt idx="1">
                  <c:v>784411.34210526315</c:v>
                </c:pt>
                <c:pt idx="2">
                  <c:v>1249865.6666666667</c:v>
                </c:pt>
                <c:pt idx="3">
                  <c:v>2457483.0512820515</c:v>
                </c:pt>
                <c:pt idx="4">
                  <c:v>2672344.875</c:v>
                </c:pt>
                <c:pt idx="5">
                  <c:v>3712124.1219512196</c:v>
                </c:pt>
                <c:pt idx="6">
                  <c:v>3904313.8809523811</c:v>
                </c:pt>
                <c:pt idx="7">
                  <c:v>3748295.4</c:v>
                </c:pt>
                <c:pt idx="8">
                  <c:v>3414705.7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6-4BE6-8B8C-9B5AF1AB6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85334943"/>
        <c:axId val="285334463"/>
      </c:barChart>
      <c:lineChart>
        <c:grouping val="standard"/>
        <c:varyColors val="0"/>
        <c:ser>
          <c:idx val="1"/>
          <c:order val="1"/>
          <c:tx>
            <c:strRef>
              <c:f>Charts!$T$52</c:f>
              <c:strCache>
                <c:ptCount val="1"/>
                <c:pt idx="0">
                  <c:v>Excluded Debt as % of Tax Levy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strRef>
              <c:f>Charts!$P$53:$P$61</c:f>
              <c:strCache>
                <c:ptCount val="9"/>
                <c:pt idx="0">
                  <c:v>&lt;10m</c:v>
                </c:pt>
                <c:pt idx="1">
                  <c:v>10-25m</c:v>
                </c:pt>
                <c:pt idx="2">
                  <c:v>25-40m</c:v>
                </c:pt>
                <c:pt idx="3">
                  <c:v>40-60m</c:v>
                </c:pt>
                <c:pt idx="4">
                  <c:v>60-80m</c:v>
                </c:pt>
                <c:pt idx="5">
                  <c:v>80-120m</c:v>
                </c:pt>
                <c:pt idx="6">
                  <c:v>120m-200m</c:v>
                </c:pt>
                <c:pt idx="7">
                  <c:v>200m-300m</c:v>
                </c:pt>
                <c:pt idx="8">
                  <c:v>&gt;300m</c:v>
                </c:pt>
              </c:strCache>
            </c:strRef>
          </c:cat>
          <c:val>
            <c:numRef>
              <c:f>Charts!$T$53:$T$61</c:f>
              <c:numCache>
                <c:formatCode>0.00%</c:formatCode>
                <c:ptCount val="9"/>
                <c:pt idx="0">
                  <c:v>3.1816686734330572E-2</c:v>
                </c:pt>
                <c:pt idx="1">
                  <c:v>6.1762096804772765E-2</c:v>
                </c:pt>
                <c:pt idx="2">
                  <c:v>5.2590103711476689E-2</c:v>
                </c:pt>
                <c:pt idx="3">
                  <c:v>7.1381561408145375E-2</c:v>
                </c:pt>
                <c:pt idx="4">
                  <c:v>3.8551802958245937E-2</c:v>
                </c:pt>
                <c:pt idx="5">
                  <c:v>5.476158183953727E-2</c:v>
                </c:pt>
                <c:pt idx="6">
                  <c:v>3.7063994498544278E-2</c:v>
                </c:pt>
                <c:pt idx="7">
                  <c:v>2.7661384056674499E-2</c:v>
                </c:pt>
                <c:pt idx="8">
                  <c:v>1.4045808975243507E-2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86-4BE6-8B8C-9B5AF1AB6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610911"/>
        <c:axId val="364610431"/>
      </c:lineChart>
      <c:catAx>
        <c:axId val="28533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334463"/>
        <c:crosses val="autoZero"/>
        <c:auto val="1"/>
        <c:lblAlgn val="ctr"/>
        <c:lblOffset val="100"/>
        <c:noMultiLvlLbl val="0"/>
      </c:catAx>
      <c:valAx>
        <c:axId val="285334463"/>
        <c:scaling>
          <c:orientation val="minMax"/>
        </c:scaling>
        <c:delete val="0"/>
        <c:axPos val="l"/>
        <c:numFmt formatCode="&quot;$&quot;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334943"/>
        <c:crosses val="autoZero"/>
        <c:crossBetween val="between"/>
      </c:valAx>
      <c:valAx>
        <c:axId val="364610431"/>
        <c:scaling>
          <c:orientation val="minMax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4610911"/>
        <c:crosses val="max"/>
        <c:crossBetween val="between"/>
        <c:majorUnit val="1.0000000000000002E-2"/>
      </c:valAx>
      <c:catAx>
        <c:axId val="3646109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4610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Capital Projects </a:t>
            </a:r>
            <a:r>
              <a:rPr lang="en-US" sz="1200" b="1" baseline="0"/>
              <a:t>Debt Service</a:t>
            </a:r>
          </a:p>
          <a:p>
            <a:pPr>
              <a:defRPr/>
            </a:pPr>
            <a:r>
              <a:rPr lang="en-US" sz="1200" b="1" baseline="0"/>
              <a:t>Fiscal Year 2024</a:t>
            </a:r>
            <a:endParaRPr lang="en-US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080452442261812"/>
          <c:y val="9.1321513541319566E-2"/>
          <c:w val="0.7867992500937383"/>
          <c:h val="0.749061800345822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'Debt Summary'!$D$2:$E$2</c:f>
              <c:strCache>
                <c:ptCount val="1"/>
                <c:pt idx="0">
                  <c:v>Capital Project Debt 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cat>
            <c:strRef>
              <c:f>'Debt Summary'!$B$4:$B$12</c:f>
              <c:strCache>
                <c:ptCount val="9"/>
                <c:pt idx="0">
                  <c:v>&lt;10m</c:v>
                </c:pt>
                <c:pt idx="1">
                  <c:v>10-25m</c:v>
                </c:pt>
                <c:pt idx="2">
                  <c:v>25-40m</c:v>
                </c:pt>
                <c:pt idx="3">
                  <c:v>40-60m</c:v>
                </c:pt>
                <c:pt idx="4">
                  <c:v>60-80m</c:v>
                </c:pt>
                <c:pt idx="5">
                  <c:v>80-120m</c:v>
                </c:pt>
                <c:pt idx="6">
                  <c:v>120m-200m</c:v>
                </c:pt>
                <c:pt idx="7">
                  <c:v>200m-300m</c:v>
                </c:pt>
                <c:pt idx="8">
                  <c:v>&gt;300m</c:v>
                </c:pt>
              </c:strCache>
            </c:strRef>
          </c:cat>
          <c:val>
            <c:numRef>
              <c:f>'Debt Summary'!$E$4:$E$12</c:f>
              <c:numCache>
                <c:formatCode>_(* #,##0_);_(* \(#,##0\);_(* "-"??_);_(@_)</c:formatCode>
                <c:ptCount val="9"/>
                <c:pt idx="0">
                  <c:v>806755.28571428568</c:v>
                </c:pt>
                <c:pt idx="1">
                  <c:v>1265709.5</c:v>
                </c:pt>
                <c:pt idx="2">
                  <c:v>1759000.2222222222</c:v>
                </c:pt>
                <c:pt idx="3">
                  <c:v>5086340.75</c:v>
                </c:pt>
                <c:pt idx="4">
                  <c:v>8919835.5</c:v>
                </c:pt>
                <c:pt idx="5">
                  <c:v>1502017.5714285714</c:v>
                </c:pt>
                <c:pt idx="6">
                  <c:v>17449721.399999999</c:v>
                </c:pt>
                <c:pt idx="7">
                  <c:v>11810948</c:v>
                </c:pt>
                <c:pt idx="8">
                  <c:v>675035.5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46-4DA4-9ECC-49C9651B1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85334943"/>
        <c:axId val="285334463"/>
      </c:barChart>
      <c:lineChart>
        <c:grouping val="standard"/>
        <c:varyColors val="0"/>
        <c:ser>
          <c:idx val="1"/>
          <c:order val="1"/>
          <c:tx>
            <c:strRef>
              <c:f>'Debt Summary'!$G$2:$G$3</c:f>
              <c:strCache>
                <c:ptCount val="2"/>
                <c:pt idx="0">
                  <c:v>Debt Service as % of  Budget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val>
            <c:numRef>
              <c:f>'Debt Summary'!$G$4:$G$12</c:f>
              <c:numCache>
                <c:formatCode>0.00%</c:formatCode>
                <c:ptCount val="9"/>
                <c:pt idx="0">
                  <c:v>0.1283562247154966</c:v>
                </c:pt>
                <c:pt idx="1">
                  <c:v>5.6084927926553708E-2</c:v>
                </c:pt>
                <c:pt idx="2">
                  <c:v>4.185833635949069E-2</c:v>
                </c:pt>
                <c:pt idx="3">
                  <c:v>8.7853307658195837E-2</c:v>
                </c:pt>
                <c:pt idx="4">
                  <c:v>0.11869150295014309</c:v>
                </c:pt>
                <c:pt idx="5">
                  <c:v>1.2871016041619178E-2</c:v>
                </c:pt>
                <c:pt idx="6">
                  <c:v>0.10951697451562374</c:v>
                </c:pt>
                <c:pt idx="7">
                  <c:v>5.0843584709633252E-2</c:v>
                </c:pt>
                <c:pt idx="8">
                  <c:v>1.2883210507085815E-3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446-4DA4-9ECC-49C9651B1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0385919"/>
        <c:axId val="1440385439"/>
      </c:lineChart>
      <c:catAx>
        <c:axId val="28533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334463"/>
        <c:crosses val="autoZero"/>
        <c:auto val="1"/>
        <c:lblAlgn val="ctr"/>
        <c:lblOffset val="100"/>
        <c:noMultiLvlLbl val="0"/>
      </c:catAx>
      <c:valAx>
        <c:axId val="285334463"/>
        <c:scaling>
          <c:orientation val="minMax"/>
        </c:scaling>
        <c:delete val="0"/>
        <c:axPos val="l"/>
        <c:numFmt formatCode="&quot;$&quot;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334943"/>
        <c:crosses val="autoZero"/>
        <c:crossBetween val="between"/>
      </c:valAx>
      <c:valAx>
        <c:axId val="1440385439"/>
        <c:scaling>
          <c:orientation val="minMax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0385919"/>
        <c:crosses val="max"/>
        <c:crossBetween val="between"/>
      </c:valAx>
      <c:catAx>
        <c:axId val="1440385919"/>
        <c:scaling>
          <c:orientation val="minMax"/>
        </c:scaling>
        <c:delete val="1"/>
        <c:axPos val="b"/>
        <c:majorTickMark val="out"/>
        <c:minorTickMark val="none"/>
        <c:tickLblPos val="nextTo"/>
        <c:crossAx val="144038543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257446098266346"/>
          <c:y val="0.9247775544562068"/>
          <c:w val="0.75005171116364711"/>
          <c:h val="7.52224691486644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 baseline="0"/>
              <a:t>Debt Service by Capital Project Type</a:t>
            </a:r>
          </a:p>
          <a:p>
            <a:pPr>
              <a:defRPr/>
            </a:pPr>
            <a:r>
              <a:rPr lang="en-US" sz="1200" b="1" baseline="0"/>
              <a:t>Fiscal Year 2024</a:t>
            </a:r>
            <a:endParaRPr lang="en-US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080452442261812"/>
          <c:y val="9.1321513541319566E-2"/>
          <c:w val="0.87636035600955364"/>
          <c:h val="0.749061800345822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'Debt Summary'!$L$3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accent5"/>
              </a:solidFill>
            </a:ln>
            <a:effectLst/>
          </c:spPr>
          <c:invertIfNegative val="0"/>
          <c:cat>
            <c:strRef>
              <c:f>'Debt Summary'!$J$4:$J$9</c:f>
              <c:strCache>
                <c:ptCount val="6"/>
                <c:pt idx="0">
                  <c:v>Chapter 90</c:v>
                </c:pt>
                <c:pt idx="1">
                  <c:v>Municipal Buildings</c:v>
                </c:pt>
                <c:pt idx="2">
                  <c:v>Other</c:v>
                </c:pt>
                <c:pt idx="3">
                  <c:v>Schools</c:v>
                </c:pt>
                <c:pt idx="4">
                  <c:v>Sewer</c:v>
                </c:pt>
                <c:pt idx="5">
                  <c:v>Water</c:v>
                </c:pt>
              </c:strCache>
            </c:strRef>
          </c:cat>
          <c:val>
            <c:numRef>
              <c:f>'Debt Summary'!$L$4:$L$9</c:f>
              <c:numCache>
                <c:formatCode>_(* #,##0_);_(* \(#,##0\);_(* "-"_);_(@_)</c:formatCode>
                <c:ptCount val="6"/>
                <c:pt idx="0">
                  <c:v>5120000</c:v>
                </c:pt>
                <c:pt idx="1">
                  <c:v>57407334</c:v>
                </c:pt>
                <c:pt idx="2">
                  <c:v>45726232</c:v>
                </c:pt>
                <c:pt idx="3">
                  <c:v>84099292</c:v>
                </c:pt>
                <c:pt idx="4">
                  <c:v>23836515</c:v>
                </c:pt>
                <c:pt idx="5">
                  <c:v>15485242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72-4F4C-99B2-35FC0E72C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85334943"/>
        <c:axId val="285334463"/>
      </c:barChart>
      <c:catAx>
        <c:axId val="28533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334463"/>
        <c:crosses val="autoZero"/>
        <c:auto val="1"/>
        <c:lblAlgn val="ctr"/>
        <c:lblOffset val="100"/>
        <c:noMultiLvlLbl val="0"/>
      </c:catAx>
      <c:valAx>
        <c:axId val="285334463"/>
        <c:scaling>
          <c:orientation val="minMax"/>
        </c:scaling>
        <c:delete val="0"/>
        <c:axPos val="l"/>
        <c:numFmt formatCode="&quot;$&quot;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3349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1</xdr:row>
      <xdr:rowOff>3174</xdr:rowOff>
    </xdr:from>
    <xdr:to>
      <xdr:col>13</xdr:col>
      <xdr:colOff>374649</xdr:colOff>
      <xdr:row>21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867B11-762B-4788-B271-735D71C480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69849</xdr:colOff>
      <xdr:row>24</xdr:row>
      <xdr:rowOff>133350</xdr:rowOff>
    </xdr:from>
    <xdr:to>
      <xdr:col>13</xdr:col>
      <xdr:colOff>381000</xdr:colOff>
      <xdr:row>46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A4838D0-776E-4642-8165-57B3A3530A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123825</xdr:colOff>
      <xdr:row>49</xdr:row>
      <xdr:rowOff>104775</xdr:rowOff>
    </xdr:from>
    <xdr:to>
      <xdr:col>13</xdr:col>
      <xdr:colOff>434976</xdr:colOff>
      <xdr:row>70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47F569C-99FF-43D3-8F55-E1A12DDC6C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215901</xdr:colOff>
      <xdr:row>71</xdr:row>
      <xdr:rowOff>47625</xdr:rowOff>
    </xdr:from>
    <xdr:to>
      <xdr:col>13</xdr:col>
      <xdr:colOff>219075</xdr:colOff>
      <xdr:row>93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891875C-3EFE-4367-B95C-E4FE1B8F1B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0.33656</cdr:x>
      <cdr:y>0</cdr:y>
    </cdr:from>
    <cdr:to>
      <cdr:x>0.64994</cdr:x>
      <cdr:y>0.12538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DBCAEA0C-D374-1211-6FD3-115CF5ED6ADF}"/>
            </a:ext>
          </a:extLst>
        </cdr:cNvPr>
        <cdr:cNvSpPr txBox="1"/>
      </cdr:nvSpPr>
      <cdr:spPr>
        <a:xfrm xmlns:a="http://schemas.openxmlformats.org/drawingml/2006/main">
          <a:off x="2472699" y="0"/>
          <a:ext cx="2302387" cy="4749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1200" b="1" kern="1200"/>
            <a:t>Average Stabilization</a:t>
          </a:r>
          <a:r>
            <a:rPr lang="en-US" sz="1200" b="1" kern="1200" baseline="0"/>
            <a:t> Fund Balances</a:t>
          </a:r>
        </a:p>
        <a:p xmlns:a="http://schemas.openxmlformats.org/drawingml/2006/main">
          <a:pPr algn="ctr"/>
          <a:r>
            <a:rPr lang="en-US" sz="1200" b="1" kern="1200" baseline="0"/>
            <a:t>as of 06/30/2024</a:t>
          </a:r>
          <a:endParaRPr lang="en-US" sz="1200" b="1" kern="12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74544</xdr:colOff>
      <xdr:row>14</xdr:row>
      <xdr:rowOff>107673</xdr:rowOff>
    </xdr:from>
    <xdr:to>
      <xdr:col>8</xdr:col>
      <xdr:colOff>132522</xdr:colOff>
      <xdr:row>33</xdr:row>
      <xdr:rowOff>147016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70EA81C-BB93-4154-8E91-A04316F6F4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339588</xdr:colOff>
      <xdr:row>14</xdr:row>
      <xdr:rowOff>0</xdr:rowOff>
    </xdr:from>
    <xdr:to>
      <xdr:col>14</xdr:col>
      <xdr:colOff>496957</xdr:colOff>
      <xdr:row>33</xdr:row>
      <xdr:rowOff>39343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A43AD2-B6BE-464D-838D-1494996DDF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5070D-5057-4092-83D7-20CB1B332C66}">
  <sheetPr codeName="Sheet5"/>
  <dimension ref="A1:S116"/>
  <sheetViews>
    <sheetView showGridLines="0" tabSelected="1" zoomScale="115" zoomScaleNormal="115" workbookViewId="0"/>
  </sheetViews>
  <sheetFormatPr defaultColWidth="9.140625" defaultRowHeight="12.75" x14ac:dyDescent="0.2"/>
  <cols>
    <col min="1" max="1" width="13.5703125" style="6" customWidth="1"/>
    <col min="2" max="2" width="11.85546875" style="6" customWidth="1"/>
    <col min="3" max="3" width="11" style="6" customWidth="1"/>
    <col min="4" max="4" width="10.42578125" style="6" customWidth="1"/>
    <col min="5" max="6" width="12.5703125" style="6" customWidth="1"/>
    <col min="7" max="7" width="12.7109375" style="6" customWidth="1"/>
    <col min="8" max="8" width="13.7109375" style="6" customWidth="1"/>
    <col min="9" max="9" width="14.28515625" style="6" customWidth="1"/>
    <col min="10" max="10" width="11.85546875" style="6" customWidth="1"/>
    <col min="11" max="11" width="12.5703125" style="6" customWidth="1"/>
    <col min="12" max="12" width="7.5703125" style="6" customWidth="1"/>
    <col min="13" max="13" width="12.5703125" style="6" customWidth="1"/>
    <col min="14" max="14" width="11.85546875" style="6" customWidth="1"/>
    <col min="15" max="15" width="11.5703125" style="6" customWidth="1"/>
    <col min="16" max="16" width="10.42578125" style="6" customWidth="1"/>
    <col min="17" max="17" width="9.85546875" style="6" customWidth="1"/>
    <col min="18" max="16384" width="9.140625" style="6"/>
  </cols>
  <sheetData>
    <row r="1" spans="1:17" ht="17.100000000000001" customHeight="1" x14ac:dyDescent="0.2">
      <c r="A1" s="78" t="s">
        <v>747</v>
      </c>
      <c r="B1" s="142" t="s">
        <v>749</v>
      </c>
      <c r="C1" s="148" t="s">
        <v>745</v>
      </c>
      <c r="D1" s="148"/>
      <c r="E1" s="148"/>
      <c r="F1" s="149"/>
      <c r="G1" s="150" t="s">
        <v>750</v>
      </c>
      <c r="H1" s="148"/>
      <c r="I1" s="148"/>
      <c r="J1" s="149"/>
    </row>
    <row r="2" spans="1:17" ht="11.1" customHeight="1" x14ac:dyDescent="0.2">
      <c r="A2" s="79" t="s">
        <v>748</v>
      </c>
      <c r="B2" s="143" t="s">
        <v>744</v>
      </c>
      <c r="C2" s="77" t="s">
        <v>717</v>
      </c>
      <c r="D2" s="77" t="s">
        <v>716</v>
      </c>
      <c r="E2" s="77" t="s">
        <v>746</v>
      </c>
      <c r="F2" s="77" t="s">
        <v>729</v>
      </c>
      <c r="G2" s="76" t="s">
        <v>717</v>
      </c>
      <c r="H2" s="77" t="s">
        <v>716</v>
      </c>
      <c r="I2" s="77" t="s">
        <v>746</v>
      </c>
      <c r="J2" s="80" t="s">
        <v>729</v>
      </c>
    </row>
    <row r="3" spans="1:17" x14ac:dyDescent="0.2">
      <c r="A3" s="81" t="s">
        <v>721</v>
      </c>
      <c r="B3" s="144">
        <v>67</v>
      </c>
      <c r="C3" s="13">
        <f>'Budget under 10m'!C71</f>
        <v>1256.6268656716418</v>
      </c>
      <c r="D3" s="13">
        <f>'Budget under 10m'!C72</f>
        <v>1204</v>
      </c>
      <c r="E3" s="13">
        <f>'Budget under 10m'!C78</f>
        <v>3195</v>
      </c>
      <c r="F3" s="13">
        <f>'Budget under 10m'!C79</f>
        <v>67</v>
      </c>
      <c r="G3" s="33">
        <f>'Budget under 10m'!G71</f>
        <v>5191063.9804477617</v>
      </c>
      <c r="H3" s="13">
        <f>'Budget under 10m'!G72</f>
        <v>5447179.96</v>
      </c>
      <c r="I3" s="13">
        <f>'Budget under 10m'!G78</f>
        <v>9768986.6500000004</v>
      </c>
      <c r="J3" s="82">
        <f>'Budget under 10m'!G79</f>
        <v>786826.83</v>
      </c>
    </row>
    <row r="4" spans="1:17" x14ac:dyDescent="0.2">
      <c r="A4" s="83" t="s">
        <v>722</v>
      </c>
      <c r="B4" s="145">
        <v>38</v>
      </c>
      <c r="C4" s="13">
        <f>'Budget 10m-25m'!C42</f>
        <v>4598.4473684210525</v>
      </c>
      <c r="D4" s="13">
        <f>'Budget 10m-25m'!C43</f>
        <v>4095</v>
      </c>
      <c r="E4" s="13">
        <f>'Budget 10m-25m'!C49</f>
        <v>11849</v>
      </c>
      <c r="F4" s="13">
        <f>'Budget 10m-25m'!C50</f>
        <v>1232</v>
      </c>
      <c r="G4" s="33">
        <f>'Budget 10m-25m'!G42</f>
        <v>17277117.760526318</v>
      </c>
      <c r="H4" s="13">
        <f>'Budget 10m-25m'!G43</f>
        <v>16452761.875</v>
      </c>
      <c r="I4" s="13">
        <f>'Budget 10m-25m'!G49</f>
        <v>24734727</v>
      </c>
      <c r="J4" s="82">
        <f>'Budget 10m-25m'!G50</f>
        <v>10241849.77</v>
      </c>
    </row>
    <row r="5" spans="1:17" x14ac:dyDescent="0.2">
      <c r="A5" s="83" t="s">
        <v>723</v>
      </c>
      <c r="B5" s="146">
        <v>50</v>
      </c>
      <c r="C5" s="13">
        <f>'Budget 25m-40m'!C55</f>
        <v>7453.4509803921565</v>
      </c>
      <c r="D5" s="13">
        <f>'Budget 25m-40m'!C56</f>
        <v>7385</v>
      </c>
      <c r="E5" s="13">
        <f>'Budget 25m-40m'!C62</f>
        <v>11968</v>
      </c>
      <c r="F5" s="13">
        <f>'Budget 25m-40m'!C63</f>
        <v>2479</v>
      </c>
      <c r="G5" s="33">
        <f>'Budget 25m-40m'!G55</f>
        <v>32660469.593265295</v>
      </c>
      <c r="H5" s="13">
        <f>'Budget 25m-40m'!G56</f>
        <v>31803989.66</v>
      </c>
      <c r="I5" s="13">
        <f>'Budget 25m-40m'!G62</f>
        <v>39799043.869999997</v>
      </c>
      <c r="J5" s="82">
        <f>'Budget 25m-40m'!G63</f>
        <v>26473200.239999998</v>
      </c>
    </row>
    <row r="6" spans="1:17" x14ac:dyDescent="0.2">
      <c r="A6" s="81" t="s">
        <v>724</v>
      </c>
      <c r="B6" s="144">
        <v>39</v>
      </c>
      <c r="C6" s="13">
        <f>'Budget 40m-60m'!C43</f>
        <v>10372.153846153846</v>
      </c>
      <c r="D6" s="13">
        <f>'Budget 40m-60m'!C44</f>
        <v>10602</v>
      </c>
      <c r="E6" s="13">
        <f>'Budget 40m-60m'!C50</f>
        <v>17992</v>
      </c>
      <c r="F6" s="13">
        <f>'Budget 40m-60m'!C51</f>
        <v>3709</v>
      </c>
      <c r="G6" s="33">
        <f>'Budget 40m-60m'!G43</f>
        <v>50328690.311282046</v>
      </c>
      <c r="H6" s="13">
        <f>'Budget 40m-60m'!G44</f>
        <v>50420663.479999997</v>
      </c>
      <c r="I6" s="13">
        <f>'Budget 40m-60m'!G50</f>
        <v>60345297.789999999</v>
      </c>
      <c r="J6" s="82">
        <f>'Budget 40m-60m'!G51</f>
        <v>40594056.609999999</v>
      </c>
    </row>
    <row r="7" spans="1:17" x14ac:dyDescent="0.2">
      <c r="A7" s="83" t="s">
        <v>725</v>
      </c>
      <c r="B7" s="145">
        <v>33</v>
      </c>
      <c r="C7" s="13">
        <f>'Budget 60m-80m'!C36</f>
        <v>14796.125</v>
      </c>
      <c r="D7" s="13">
        <f>'Budget 60m-80m'!C37</f>
        <v>15120</v>
      </c>
      <c r="E7" s="13">
        <f>'Budget 60m-80m'!C43</f>
        <v>20974</v>
      </c>
      <c r="F7" s="13">
        <f>'Budget 60m-80m'!C44</f>
        <v>6685</v>
      </c>
      <c r="G7" s="33">
        <f>'Budget 60m-80m'!G36</f>
        <v>69318285.266562507</v>
      </c>
      <c r="H7" s="13">
        <f>'Budget 60m-80m'!G37</f>
        <v>68614829.370000005</v>
      </c>
      <c r="I7" s="13">
        <f>'Budget 60m-80m'!G43</f>
        <v>79033224</v>
      </c>
      <c r="J7" s="82">
        <f>'Budget 60m-80m'!G44</f>
        <v>60180723.020000003</v>
      </c>
    </row>
    <row r="8" spans="1:17" x14ac:dyDescent="0.2">
      <c r="A8" s="81" t="s">
        <v>726</v>
      </c>
      <c r="B8" s="144">
        <v>41</v>
      </c>
      <c r="C8" s="13">
        <f>'Budget 80m-120m'!C45</f>
        <v>20798.731707317074</v>
      </c>
      <c r="D8" s="13">
        <f>'Budget 80m-120m'!C46</f>
        <v>19146</v>
      </c>
      <c r="E8" s="13">
        <f>'Budget 80m-120m'!C52</f>
        <v>40277</v>
      </c>
      <c r="F8" s="13">
        <f>'Budget 80m-120m'!C53</f>
        <v>11645</v>
      </c>
      <c r="G8" s="33">
        <f>'Budget 80m-120m'!G45</f>
        <v>97308072.02487804</v>
      </c>
      <c r="H8" s="13">
        <f>'Budget 80m-120m'!G46</f>
        <v>94272568.719999999</v>
      </c>
      <c r="I8" s="13">
        <f>'Budget 80m-120m'!G52</f>
        <v>118003078.79000001</v>
      </c>
      <c r="J8" s="82">
        <f>'Budget 80m-120m'!G53</f>
        <v>80130078.349999994</v>
      </c>
    </row>
    <row r="9" spans="1:17" x14ac:dyDescent="0.2">
      <c r="A9" s="83" t="s">
        <v>727</v>
      </c>
      <c r="B9" s="145">
        <v>42</v>
      </c>
      <c r="C9" s="13">
        <f>'Budget 120m-200m'!C46</f>
        <v>29421.404761904763</v>
      </c>
      <c r="D9" s="13">
        <f>'Budget 120m-200m'!C47</f>
        <v>28399</v>
      </c>
      <c r="E9" s="13">
        <f>'Budget 120m-200m'!C53</f>
        <v>46654</v>
      </c>
      <c r="F9" s="13">
        <f>'Budget 120m-200m'!C54</f>
        <v>14394</v>
      </c>
      <c r="G9" s="33">
        <f>'Budget 120m-200m'!G46</f>
        <v>152657495.83809519</v>
      </c>
      <c r="H9" s="13">
        <f>'Budget 120m-200m'!G47</f>
        <v>143596208.48500001</v>
      </c>
      <c r="I9" s="13">
        <f>'Budget 120m-200m'!G53</f>
        <v>198449702.11000001</v>
      </c>
      <c r="J9" s="82">
        <f>'Budget 120m-200m'!G54</f>
        <v>122584097.87</v>
      </c>
    </row>
    <row r="10" spans="1:17" x14ac:dyDescent="0.2">
      <c r="A10" s="83" t="s">
        <v>728</v>
      </c>
      <c r="B10" s="145">
        <v>20</v>
      </c>
      <c r="C10" s="68">
        <f>'Budget 200m-300m'!C24</f>
        <v>46241.95</v>
      </c>
      <c r="D10" s="68">
        <f>'Budget 200m-300m'!C25</f>
        <v>43351.5</v>
      </c>
      <c r="E10" s="13">
        <f>'Budget 200m-300m'!C31</f>
        <v>67415</v>
      </c>
      <c r="F10" s="13">
        <f>'Budget 200m-300m'!C32</f>
        <v>30733</v>
      </c>
      <c r="G10" s="33">
        <f>'Budget 200m-300m'!G24</f>
        <v>223747443.83300003</v>
      </c>
      <c r="H10" s="10">
        <f>'Budget 200m-300m'!G25</f>
        <v>219260818.32999998</v>
      </c>
      <c r="I10" s="13">
        <f>'Budget 200m-300m'!G31</f>
        <v>264265631.91999999</v>
      </c>
      <c r="J10" s="82">
        <f>'Budget 120m-200m'!G54</f>
        <v>122584097.87</v>
      </c>
    </row>
    <row r="11" spans="1:17" x14ac:dyDescent="0.2">
      <c r="A11" s="84" t="s">
        <v>735</v>
      </c>
      <c r="B11" s="147">
        <v>20</v>
      </c>
      <c r="C11" s="85">
        <f>'Budget over 300m'!C24</f>
        <v>90861.45</v>
      </c>
      <c r="D11" s="85">
        <f>'Budget over 300m'!C25</f>
        <v>88293.5</v>
      </c>
      <c r="E11" s="85">
        <f>'Budget over 300m'!C31</f>
        <v>207621</v>
      </c>
      <c r="F11" s="85">
        <f>'Budget over 300m'!C32</f>
        <v>33882</v>
      </c>
      <c r="G11" s="86">
        <f>'Budget over 300m'!G24</f>
        <v>504106869.278</v>
      </c>
      <c r="H11" s="85">
        <f>'Budget over 300m'!G25</f>
        <v>431018298.54499996</v>
      </c>
      <c r="I11" s="85">
        <f>'Budget over 300m'!G31</f>
        <v>1075179381.8399999</v>
      </c>
      <c r="J11" s="87">
        <f>'Budget over 300m'!G32</f>
        <v>302821396.73000002</v>
      </c>
    </row>
    <row r="14" spans="1:17" ht="15" x14ac:dyDescent="0.25">
      <c r="A14" s="15" t="s">
        <v>733</v>
      </c>
      <c r="B14" s="15"/>
      <c r="C14" s="16"/>
      <c r="E14" s="15" t="s">
        <v>730</v>
      </c>
      <c r="F14" s="16"/>
      <c r="G14" s="16"/>
      <c r="H14" s="16"/>
      <c r="I14" s="16"/>
      <c r="J14" s="16"/>
      <c r="K14" s="16"/>
      <c r="M14" s="15" t="s">
        <v>732</v>
      </c>
      <c r="N14" s="16"/>
      <c r="O14" s="16"/>
      <c r="P14" s="16"/>
      <c r="Q14" s="16"/>
    </row>
    <row r="15" spans="1:17" ht="41.1" customHeight="1" x14ac:dyDescent="0.2">
      <c r="A15" s="17"/>
      <c r="B15" s="31" t="s">
        <v>4</v>
      </c>
      <c r="C15" s="31" t="s">
        <v>794</v>
      </c>
      <c r="E15" s="17"/>
      <c r="F15" s="31" t="s">
        <v>738</v>
      </c>
      <c r="G15" s="31" t="s">
        <v>711</v>
      </c>
      <c r="H15" s="31" t="s">
        <v>709</v>
      </c>
      <c r="I15" s="31" t="s">
        <v>751</v>
      </c>
      <c r="J15" s="31" t="s">
        <v>710</v>
      </c>
      <c r="K15" s="31" t="s">
        <v>713</v>
      </c>
      <c r="M15" s="17"/>
      <c r="N15" s="31" t="s">
        <v>754</v>
      </c>
      <c r="O15" s="31" t="s">
        <v>755</v>
      </c>
      <c r="P15" s="31" t="s">
        <v>753</v>
      </c>
      <c r="Q15" s="31" t="s">
        <v>752</v>
      </c>
    </row>
    <row r="16" spans="1:17" x14ac:dyDescent="0.2">
      <c r="A16" s="18" t="s">
        <v>721</v>
      </c>
      <c r="B16" s="19"/>
      <c r="C16" s="19"/>
      <c r="E16" s="18" t="s">
        <v>721</v>
      </c>
      <c r="F16" s="19"/>
      <c r="G16" s="19"/>
      <c r="H16" s="19"/>
      <c r="I16" s="19"/>
      <c r="J16" s="19"/>
      <c r="K16" s="20"/>
      <c r="M16" s="18" t="s">
        <v>721</v>
      </c>
      <c r="N16" s="19"/>
      <c r="O16" s="19"/>
      <c r="P16" s="19"/>
      <c r="Q16" s="19"/>
    </row>
    <row r="17" spans="1:19" x14ac:dyDescent="0.2">
      <c r="A17" s="21" t="s">
        <v>717</v>
      </c>
      <c r="B17" s="22">
        <f>'Budget under 10m'!E71</f>
        <v>518850.3134328358</v>
      </c>
      <c r="C17" s="23">
        <f>'Budget under 10m'!F71</f>
        <v>0.10320534768242517</v>
      </c>
      <c r="E17" s="21" t="s">
        <v>717</v>
      </c>
      <c r="F17" s="22">
        <f>'Budget under 10m'!H71</f>
        <v>527125.97014925373</v>
      </c>
      <c r="G17" s="23">
        <f>'Budget under 10m'!I71</f>
        <v>0.10154488022776899</v>
      </c>
      <c r="H17" s="22">
        <f>'Budget under 10m'!J71</f>
        <v>305013.64179104479</v>
      </c>
      <c r="I17" s="23">
        <f>'Budget under 10m'!K71</f>
        <v>5.8757442200651794E-2</v>
      </c>
      <c r="J17" s="22">
        <f>'Budget under 10m'!L71</f>
        <v>832139.61194029846</v>
      </c>
      <c r="K17" s="23">
        <f>'Budget under 10m'!M71</f>
        <v>0.16030232242842077</v>
      </c>
      <c r="M17" s="21" t="s">
        <v>717</v>
      </c>
      <c r="N17" s="22">
        <f>'Budget under 10m'!N71</f>
        <v>147950.6567164179</v>
      </c>
      <c r="O17" s="23">
        <f>'Budget under 10m'!O71</f>
        <v>2.9429102326711084E-2</v>
      </c>
      <c r="P17" s="22">
        <f>'Budget under 10m'!Q71</f>
        <v>118275.31343283581</v>
      </c>
      <c r="Q17" s="23">
        <f>'Budget under 10m'!R71</f>
        <v>3.1816686734330572E-2</v>
      </c>
      <c r="S17" s="24"/>
    </row>
    <row r="18" spans="1:19" x14ac:dyDescent="0.2">
      <c r="A18" s="25" t="s">
        <v>716</v>
      </c>
      <c r="B18" s="22">
        <f>'Budget under 10m'!E72</f>
        <v>419842</v>
      </c>
      <c r="C18" s="23">
        <f>'Budget under 10m'!F72</f>
        <v>8.0257422775036086E-2</v>
      </c>
      <c r="E18" s="25" t="s">
        <v>716</v>
      </c>
      <c r="F18" s="22">
        <f>'Budget under 10m'!H72</f>
        <v>435767</v>
      </c>
      <c r="G18" s="23">
        <f>'Budget under 10m'!I72</f>
        <v>7.9998642086353988E-2</v>
      </c>
      <c r="H18" s="22">
        <f>'Budget under 10m'!J72</f>
        <v>114140</v>
      </c>
      <c r="I18" s="23">
        <f>'Budget under 10m'!K72</f>
        <v>2.0953961653214778E-2</v>
      </c>
      <c r="J18" s="22">
        <f>'Budget under 10m'!L72</f>
        <v>704116</v>
      </c>
      <c r="K18" s="23">
        <f>'Budget under 10m'!M72</f>
        <v>0.12926248171907284</v>
      </c>
      <c r="M18" s="25" t="s">
        <v>716</v>
      </c>
      <c r="N18" s="22">
        <f>'Budget under 10m'!N72</f>
        <v>77478</v>
      </c>
      <c r="O18" s="23">
        <f>'Budget under 10m'!O72</f>
        <v>1.4810773104558967E-2</v>
      </c>
      <c r="P18" s="22">
        <f>'Budget under 10m'!Q72</f>
        <v>83007</v>
      </c>
      <c r="Q18" s="23">
        <f>'Budget under 10m'!R72</f>
        <v>2.217492984610836E-2</v>
      </c>
      <c r="S18" s="24"/>
    </row>
    <row r="19" spans="1:19" x14ac:dyDescent="0.2">
      <c r="A19" s="25"/>
      <c r="B19" s="22"/>
      <c r="C19" s="23"/>
      <c r="E19" s="25"/>
      <c r="F19" s="22"/>
      <c r="G19" s="23"/>
      <c r="H19" s="22"/>
      <c r="I19" s="23"/>
      <c r="J19" s="22"/>
      <c r="K19" s="23"/>
      <c r="M19" s="25"/>
      <c r="N19" s="22">
        <f>'Budget under 10m'!N73</f>
        <v>0</v>
      </c>
      <c r="O19" s="23" t="s">
        <v>756</v>
      </c>
      <c r="P19" s="22"/>
      <c r="Q19" s="23"/>
    </row>
    <row r="20" spans="1:19" x14ac:dyDescent="0.2">
      <c r="A20" s="21" t="s">
        <v>718</v>
      </c>
      <c r="B20" s="22">
        <f>'Budget under 10m'!E74</f>
        <v>208791</v>
      </c>
      <c r="C20" s="23">
        <f>'Budget under 10m'!F74</f>
        <v>5.6496504016918171E-2</v>
      </c>
      <c r="E20" s="21" t="s">
        <v>718</v>
      </c>
      <c r="F20" s="22">
        <f>'Budget under 10m'!H74</f>
        <v>279456</v>
      </c>
      <c r="G20" s="23">
        <f>'Budget under 10m'!I74</f>
        <v>5.304354641725411E-2</v>
      </c>
      <c r="H20" s="22">
        <f>'Budget under 10m'!J74</f>
        <v>0</v>
      </c>
      <c r="I20" s="23">
        <f>'Budget under 10m'!K74</f>
        <v>0</v>
      </c>
      <c r="J20" s="22">
        <f>'Budget under 10m'!L74</f>
        <v>400036</v>
      </c>
      <c r="K20" s="23">
        <f>'Budget under 10m'!M74</f>
        <v>9.5429090480490419E-2</v>
      </c>
      <c r="M20" s="21" t="s">
        <v>718</v>
      </c>
      <c r="N20" s="22">
        <f>'Budget under 10m'!N74</f>
        <v>7697</v>
      </c>
      <c r="O20" s="23">
        <f>'Budget under 10m'!O74</f>
        <v>2.221804451972096E-3</v>
      </c>
      <c r="P20" s="22">
        <f>'Budget under 10m'!Q74</f>
        <v>0</v>
      </c>
      <c r="Q20" s="23">
        <f>'Budget under 10m'!R74</f>
        <v>0</v>
      </c>
    </row>
    <row r="21" spans="1:19" x14ac:dyDescent="0.2">
      <c r="A21" s="28" t="s">
        <v>719</v>
      </c>
      <c r="B21" s="22">
        <f>'Budget under 10m'!E75</f>
        <v>419842</v>
      </c>
      <c r="C21" s="23">
        <f>'Budget under 10m'!F75</f>
        <v>8.9929707600592143E-2</v>
      </c>
      <c r="E21" s="28" t="s">
        <v>719</v>
      </c>
      <c r="F21" s="22">
        <f>'Budget under 10m'!H75</f>
        <v>435767</v>
      </c>
      <c r="G21" s="23">
        <f>'Budget under 10m'!I75</f>
        <v>0.10019300951367277</v>
      </c>
      <c r="H21" s="22">
        <f>'Budget under 10m'!J75</f>
        <v>114140</v>
      </c>
      <c r="I21" s="23">
        <f>'Budget under 10m'!K75</f>
        <v>2.8865730171232836E-2</v>
      </c>
      <c r="J21" s="22">
        <f>'Budget under 10m'!L75</f>
        <v>704116</v>
      </c>
      <c r="K21" s="23">
        <f>'Budget under 10m'!M75</f>
        <v>0.14316052226174139</v>
      </c>
      <c r="M21" s="28" t="s">
        <v>719</v>
      </c>
      <c r="N21" s="22">
        <f>'Budget under 10m'!N75</f>
        <v>77478</v>
      </c>
      <c r="O21" s="23">
        <f>'Budget under 10m'!O75</f>
        <v>1.7338792376166836E-2</v>
      </c>
      <c r="P21" s="22">
        <f>'Budget under 10m'!Q75</f>
        <v>83007</v>
      </c>
      <c r="Q21" s="23">
        <f>'Budget under 10m'!R75</f>
        <v>2.2391293547061975E-2</v>
      </c>
    </row>
    <row r="22" spans="1:19" x14ac:dyDescent="0.2">
      <c r="A22" s="21" t="s">
        <v>720</v>
      </c>
      <c r="B22" s="22">
        <f>'Budget under 10m'!E76</f>
        <v>789072</v>
      </c>
      <c r="C22" s="23">
        <f>'Budget under 10m'!F76</f>
        <v>0.14351388143367239</v>
      </c>
      <c r="E22" s="21" t="s">
        <v>720</v>
      </c>
      <c r="F22" s="22">
        <f>'Budget under 10m'!H76</f>
        <v>681950</v>
      </c>
      <c r="G22" s="23">
        <f>'Budget under 10m'!I76</f>
        <v>0.14101950738052271</v>
      </c>
      <c r="H22" s="22">
        <f>'Budget under 10m'!L76</f>
        <v>1125160</v>
      </c>
      <c r="I22" s="23">
        <f>'Budget under 10m'!K76</f>
        <v>0.10166107885446445</v>
      </c>
      <c r="J22" s="22">
        <f>'Budget under 10m'!L76</f>
        <v>1125160</v>
      </c>
      <c r="K22" s="23">
        <f>'Budget under 10m'!M76</f>
        <v>0.24192277798570389</v>
      </c>
      <c r="M22" s="21" t="s">
        <v>720</v>
      </c>
      <c r="N22" s="22">
        <f>'Budget under 10m'!N76</f>
        <v>256850</v>
      </c>
      <c r="O22" s="23">
        <f>'Budget under 10m'!O76</f>
        <v>5.1279568645132431E-2</v>
      </c>
      <c r="P22" s="22">
        <f>'Budget under 10m'!Q76</f>
        <v>204983</v>
      </c>
      <c r="Q22" s="23">
        <f>'Budget under 10m'!R76</f>
        <v>5.6384551914536646E-2</v>
      </c>
    </row>
    <row r="23" spans="1:19" x14ac:dyDescent="0.2">
      <c r="A23" s="28"/>
      <c r="B23" s="22"/>
      <c r="C23" s="23"/>
      <c r="E23" s="28"/>
      <c r="F23" s="29"/>
      <c r="G23" s="26"/>
      <c r="H23" s="27"/>
      <c r="I23" s="26"/>
      <c r="J23" s="27"/>
      <c r="K23" s="20"/>
      <c r="M23" s="28"/>
      <c r="N23" s="22"/>
      <c r="O23" s="23"/>
      <c r="P23" s="22"/>
      <c r="Q23" s="22"/>
    </row>
    <row r="24" spans="1:19" ht="12.95" customHeight="1" x14ac:dyDescent="0.2">
      <c r="A24" s="28" t="s">
        <v>731</v>
      </c>
      <c r="B24" s="22">
        <f>'Budget under 10m'!E78</f>
        <v>2233728</v>
      </c>
      <c r="C24" s="23">
        <f>'Budget under 10m'!F78</f>
        <v>1.0774969967180086</v>
      </c>
      <c r="E24" s="28" t="s">
        <v>731</v>
      </c>
      <c r="F24" s="22">
        <f>'Budget under 10m'!H78</f>
        <v>1549153</v>
      </c>
      <c r="G24" s="23">
        <f>'Budget under 10m'!I78</f>
        <v>0.4467527267706492</v>
      </c>
      <c r="H24" s="22">
        <f>'Budget under 10m'!J78</f>
        <v>1979387</v>
      </c>
      <c r="I24" s="23">
        <f>'Budget under 10m'!K78</f>
        <v>0.80751482963376475</v>
      </c>
      <c r="J24" s="22">
        <f>'Budget under 10m'!L78</f>
        <v>2569438</v>
      </c>
      <c r="K24" s="23">
        <f>'Budget under 10m'!M78</f>
        <v>1.0948671514329722</v>
      </c>
      <c r="M24" s="28" t="s">
        <v>731</v>
      </c>
      <c r="N24" s="22">
        <f>'Budget under 10m'!N78</f>
        <v>838060</v>
      </c>
      <c r="O24" s="23">
        <f>'Budget under 10m'!O78</f>
        <v>9.877767375648841E-2</v>
      </c>
      <c r="P24" s="22">
        <f>'Budget under 10m'!Q78</f>
        <v>538214</v>
      </c>
      <c r="Q24" s="23">
        <f>'Budget under 10m'!R78</f>
        <v>0.12597191031325791</v>
      </c>
    </row>
    <row r="25" spans="1:19" x14ac:dyDescent="0.2">
      <c r="A25" s="25" t="s">
        <v>729</v>
      </c>
      <c r="B25" s="63">
        <f>'Budget under 10m'!E79</f>
        <v>60863</v>
      </c>
      <c r="C25" s="64">
        <f>'Budget under 10m'!F79</f>
        <v>1.0664044625442756E-2</v>
      </c>
      <c r="E25" s="25" t="s">
        <v>729</v>
      </c>
      <c r="F25" s="63">
        <f>'Budget under 10m'!H79</f>
        <v>3585</v>
      </c>
      <c r="G25" s="64">
        <f>'Budget under 10m'!I79</f>
        <v>1.0517609104563528E-3</v>
      </c>
      <c r="H25" s="63">
        <f>'Budget under 10m'!J79</f>
        <v>982</v>
      </c>
      <c r="I25" s="64">
        <f>'Budget under 10m'!K79</f>
        <v>1.6234347910533455E-4</v>
      </c>
      <c r="J25" s="63">
        <f>'Budget under 10m'!L79</f>
        <v>7344</v>
      </c>
      <c r="K25" s="64">
        <f>'Budget under 10m'!M79</f>
        <v>1.2141043895616873E-3</v>
      </c>
      <c r="M25" s="25" t="s">
        <v>729</v>
      </c>
      <c r="N25" s="63">
        <f>'Budget under 10m'!N79</f>
        <v>6067</v>
      </c>
      <c r="O25" s="64">
        <f>'Budget under 10m'!O79</f>
        <v>8.5197031795545229E-4</v>
      </c>
      <c r="P25" s="63">
        <f>'Budget under 10m'!Q79</f>
        <v>7480</v>
      </c>
      <c r="Q25" s="64">
        <f>'Budget under 10m'!R79</f>
        <v>2.2119060331100273E-3</v>
      </c>
    </row>
    <row r="26" spans="1:19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</row>
    <row r="27" spans="1:19" x14ac:dyDescent="0.2">
      <c r="A27" s="14" t="s">
        <v>722</v>
      </c>
      <c r="B27" s="19"/>
      <c r="C27" s="19"/>
      <c r="E27" s="14" t="s">
        <v>722</v>
      </c>
      <c r="F27" s="19"/>
      <c r="G27" s="19"/>
      <c r="H27" s="19"/>
      <c r="I27" s="66"/>
      <c r="J27" s="19"/>
      <c r="K27" s="20"/>
      <c r="M27" s="14" t="s">
        <v>722</v>
      </c>
      <c r="N27" s="19"/>
      <c r="O27" s="19"/>
      <c r="P27" s="19"/>
      <c r="Q27" s="19"/>
    </row>
    <row r="28" spans="1:19" x14ac:dyDescent="0.2">
      <c r="A28" s="21" t="s">
        <v>717</v>
      </c>
      <c r="B28" s="22">
        <f>'Budget 10m-25m'!E42</f>
        <v>1104543.7894736843</v>
      </c>
      <c r="C28" s="23">
        <f>'Budget 10m-25m'!F42</f>
        <v>6.6549750179985878E-2</v>
      </c>
      <c r="E28" s="21" t="s">
        <v>717</v>
      </c>
      <c r="F28" s="22">
        <f>'Budget 10m-25m'!H42</f>
        <v>1323518.3421052631</v>
      </c>
      <c r="G28" s="23">
        <f>'Budget 10m-25m'!I42</f>
        <v>7.6605274123277403E-2</v>
      </c>
      <c r="H28" s="22">
        <f>'Budget 10m-25m'!J42</f>
        <v>529038.18421052629</v>
      </c>
      <c r="I28" s="26">
        <f>'Budget 10m-25m'!K42</f>
        <v>3.0620743085935303E-2</v>
      </c>
      <c r="J28" s="22">
        <f>'Budget 10m-25m'!L42</f>
        <v>1852556.5263157894</v>
      </c>
      <c r="K28" s="23">
        <f>'Budget 10m-25m'!M42</f>
        <v>0.10722601720921271</v>
      </c>
      <c r="M28" s="21" t="s">
        <v>717</v>
      </c>
      <c r="N28" s="30">
        <f>'Budget 10m-25m'!N42</f>
        <v>521939.92105263157</v>
      </c>
      <c r="O28" s="23">
        <f>'Budget 10m-25m'!O42</f>
        <v>3.1447346575155175E-2</v>
      </c>
      <c r="P28" s="22">
        <f>'Budget 10m-25m'!Q42</f>
        <v>784411.34210526315</v>
      </c>
      <c r="Q28" s="23">
        <f>'Budget 10m-25m'!R42</f>
        <v>6.1762096804772765E-2</v>
      </c>
    </row>
    <row r="29" spans="1:19" x14ac:dyDescent="0.2">
      <c r="A29" s="25" t="s">
        <v>716</v>
      </c>
      <c r="B29" s="22">
        <f>'Budget 10m-25m'!E43</f>
        <v>1059294</v>
      </c>
      <c r="C29" s="23">
        <f>'Budget 10m-25m'!F43</f>
        <v>6.6872796965282019E-2</v>
      </c>
      <c r="E29" s="25" t="s">
        <v>716</v>
      </c>
      <c r="F29" s="22">
        <f>'Budget 10m-25m'!H43</f>
        <v>962367</v>
      </c>
      <c r="G29" s="23">
        <f>'Budget 10m-25m'!I43</f>
        <v>5.8492732546157999E-2</v>
      </c>
      <c r="H29" s="22">
        <f>'Budget 10m-25m'!J43</f>
        <v>296241.5</v>
      </c>
      <c r="I29" s="26">
        <f>'Budget 10m-25m'!K43</f>
        <v>1.8005578774597075E-2</v>
      </c>
      <c r="J29" s="22">
        <f>'Budget 10m-25m'!L43</f>
        <v>1371046</v>
      </c>
      <c r="K29" s="23">
        <f>'Budget 10m-25m'!M43</f>
        <v>8.3332270315253684E-2</v>
      </c>
      <c r="M29" s="25" t="s">
        <v>716</v>
      </c>
      <c r="N29" s="30">
        <f>'Budget 10m-25m'!N43</f>
        <v>363358.5</v>
      </c>
      <c r="O29" s="23">
        <f>'Budget 10m-25m'!O43</f>
        <v>2.2938673490182544E-2</v>
      </c>
      <c r="P29" s="22">
        <f>'Budget 10m-25m'!Q43</f>
        <v>638741.5</v>
      </c>
      <c r="Q29" s="23">
        <f>'Budget 10m-25m'!R43</f>
        <v>5.0150888581892358E-2</v>
      </c>
    </row>
    <row r="30" spans="1:19" x14ac:dyDescent="0.2">
      <c r="A30" s="25"/>
      <c r="B30" s="22"/>
      <c r="C30" s="23"/>
      <c r="E30" s="25"/>
      <c r="F30" s="22"/>
      <c r="G30" s="23"/>
      <c r="H30" s="22"/>
      <c r="I30" s="26"/>
      <c r="J30" s="22"/>
      <c r="K30" s="23"/>
      <c r="M30" s="25"/>
      <c r="N30" s="30"/>
      <c r="O30" s="23"/>
      <c r="P30" s="22"/>
      <c r="Q30" s="23"/>
    </row>
    <row r="31" spans="1:19" x14ac:dyDescent="0.2">
      <c r="A31" s="21" t="s">
        <v>718</v>
      </c>
      <c r="B31" s="22">
        <f>'Budget 10m-25m'!E45</f>
        <v>634332</v>
      </c>
      <c r="C31" s="23">
        <f>'Budget 10m-25m'!F45</f>
        <v>3.9404522257172628E-2</v>
      </c>
      <c r="E31" s="21" t="s">
        <v>718</v>
      </c>
      <c r="F31" s="22">
        <f>'Budget 10m-25m'!H45</f>
        <v>633140</v>
      </c>
      <c r="G31" s="23">
        <f>'Budget 10m-25m'!I45</f>
        <v>4.45467815648629E-2</v>
      </c>
      <c r="H31" s="22">
        <f>'Budget 10m-25m'!J45</f>
        <v>64838</v>
      </c>
      <c r="I31" s="26">
        <f>'Budget 10m-25m'!K45</f>
        <v>4.5077896999044069E-3</v>
      </c>
      <c r="J31" s="22">
        <f>'Budget 10m-25m'!L45</f>
        <v>861158.5</v>
      </c>
      <c r="K31" s="23">
        <f>'Budget 10m-25m'!M45</f>
        <v>5.9462132485773575E-2</v>
      </c>
      <c r="M31" s="21" t="s">
        <v>718</v>
      </c>
      <c r="N31" s="30">
        <f>'Budget 10m-25m'!N45</f>
        <v>162309</v>
      </c>
      <c r="O31" s="23">
        <f>'Budget 10m-25m'!O45</f>
        <v>1.2584965302419582E-2</v>
      </c>
      <c r="P31" s="22">
        <f>'Budget 10m-25m'!Q45</f>
        <v>214366.25</v>
      </c>
      <c r="Q31" s="23">
        <f>'Budget 10m-25m'!R45</f>
        <v>1.8588580442471969E-2</v>
      </c>
    </row>
    <row r="32" spans="1:19" x14ac:dyDescent="0.2">
      <c r="A32" s="28" t="s">
        <v>719</v>
      </c>
      <c r="B32" s="22">
        <f>'Budget 10m-25m'!E46</f>
        <v>1059294</v>
      </c>
      <c r="C32" s="23">
        <f>'Budget 10m-25m'!F46</f>
        <v>6.5697404887560706E-2</v>
      </c>
      <c r="E32" s="28" t="s">
        <v>719</v>
      </c>
      <c r="F32" s="22">
        <f>'Budget 10m-25m'!H46</f>
        <v>962367</v>
      </c>
      <c r="G32" s="23">
        <f>'Budget 10m-25m'!I46</f>
        <v>5.5973288752582985E-2</v>
      </c>
      <c r="H32" s="22">
        <f>'Budget 10m-25m'!J46</f>
        <v>296241.5</v>
      </c>
      <c r="I32" s="26">
        <f>'Budget 10m-25m'!K46</f>
        <v>1.8489140278618213E-2</v>
      </c>
      <c r="J32" s="22">
        <f>'Budget 10m-25m'!L46</f>
        <v>1371046</v>
      </c>
      <c r="K32" s="23">
        <f>'Budget 10m-25m'!M46</f>
        <v>8.06714341692856E-2</v>
      </c>
      <c r="M32" s="28" t="s">
        <v>719</v>
      </c>
      <c r="N32" s="30">
        <f>'Budget 10m-25m'!N46</f>
        <v>363358.5</v>
      </c>
      <c r="O32" s="23">
        <f>'Budget 10m-25m'!O46</f>
        <v>2.0983543068215038E-2</v>
      </c>
      <c r="P32" s="22">
        <f>'Budget 10m-25m'!Q46</f>
        <v>638741.5</v>
      </c>
      <c r="Q32" s="23">
        <f>'Budget 10m-25m'!R46</f>
        <v>4.8533493294596899E-2</v>
      </c>
    </row>
    <row r="33" spans="1:17" x14ac:dyDescent="0.2">
      <c r="A33" s="21" t="s">
        <v>720</v>
      </c>
      <c r="B33" s="22">
        <f>'Budget 10m-25m'!E47</f>
        <v>1313897.5</v>
      </c>
      <c r="C33" s="23">
        <f>'Budget 10m-25m'!F47</f>
        <v>0.10122638214231053</v>
      </c>
      <c r="E33" s="21" t="s">
        <v>720</v>
      </c>
      <c r="F33" s="22">
        <f>'Budget 10m-25m'!H47</f>
        <v>1361219.5</v>
      </c>
      <c r="G33" s="23">
        <f>'Budget 10m-25m'!I47</f>
        <v>7.5418847804750819E-2</v>
      </c>
      <c r="H33" s="22">
        <f>'Budget 10m-25m'!J47</f>
        <v>621600.5</v>
      </c>
      <c r="I33" s="26">
        <f>'Budget 10m-25m'!I47</f>
        <v>7.5418847804750819E-2</v>
      </c>
      <c r="J33" s="22">
        <f>'Budget 10m-25m'!L47</f>
        <v>2086873.5</v>
      </c>
      <c r="K33" s="23">
        <f>'Budget 10m-25m'!M47</f>
        <v>0.10558789969326893</v>
      </c>
      <c r="M33" s="21" t="s">
        <v>720</v>
      </c>
      <c r="N33" s="30">
        <f>'Budget 10m-25m'!N47</f>
        <v>615508.75</v>
      </c>
      <c r="O33" s="23">
        <f>'Budget 10m-25m'!O47</f>
        <v>3.5807382957686901E-2</v>
      </c>
      <c r="P33" s="22">
        <f>'Budget 10m-25m'!Q47</f>
        <v>1365594.25</v>
      </c>
      <c r="Q33" s="23">
        <f>'Budget 10m-25m'!R47</f>
        <v>8.7926017591938216E-2</v>
      </c>
    </row>
    <row r="34" spans="1:17" x14ac:dyDescent="0.2">
      <c r="A34" s="28"/>
      <c r="B34" s="22"/>
      <c r="C34" s="23"/>
      <c r="E34" s="28"/>
      <c r="F34" s="22"/>
      <c r="G34" s="23"/>
      <c r="H34" s="22"/>
      <c r="I34" s="26"/>
      <c r="J34" s="22"/>
      <c r="K34" s="23"/>
      <c r="M34" s="28"/>
      <c r="N34" s="30"/>
      <c r="O34" s="23"/>
      <c r="P34" s="22"/>
      <c r="Q34" s="23"/>
    </row>
    <row r="35" spans="1:17" x14ac:dyDescent="0.2">
      <c r="A35" s="28" t="s">
        <v>731</v>
      </c>
      <c r="B35" s="22">
        <f>'Budget 10m-25m'!E49</f>
        <v>2505476</v>
      </c>
      <c r="C35" s="23">
        <f>'Budget 10m-25m'!F49</f>
        <v>0.16633365361050692</v>
      </c>
      <c r="E35" s="28" t="s">
        <v>731</v>
      </c>
      <c r="F35" s="22">
        <f>'Budget 10m-25m'!H49</f>
        <v>11888303</v>
      </c>
      <c r="G35" s="23">
        <f>'Budget 10m-25m'!I49</f>
        <v>0.74551713934083119</v>
      </c>
      <c r="H35" s="22">
        <f>'Budget 10m-25m'!J49</f>
        <v>2727870</v>
      </c>
      <c r="I35" s="26">
        <f>'Budget 10m-25m'!I49</f>
        <v>0.74551713934083119</v>
      </c>
      <c r="J35" s="22">
        <f>'Budget 10m-25m'!L49</f>
        <v>13175046</v>
      </c>
      <c r="K35" s="23">
        <f>'Budget 10m-25m'!M49</f>
        <v>0.82620897234902757</v>
      </c>
      <c r="M35" s="28" t="s">
        <v>731</v>
      </c>
      <c r="N35" s="30">
        <f>'Budget 10m-25m'!N49</f>
        <v>2507511</v>
      </c>
      <c r="O35" s="23">
        <f>'Budget 10m-25m'!O49</f>
        <v>0.16646875328222493</v>
      </c>
      <c r="P35" s="22">
        <f>'Budget 10m-25m'!Q49</f>
        <v>2272041</v>
      </c>
      <c r="Q35" s="23">
        <f>'Budget 10m-25m'!R49</f>
        <v>0.17653575634959279</v>
      </c>
    </row>
    <row r="36" spans="1:17" x14ac:dyDescent="0.2">
      <c r="A36" s="25" t="s">
        <v>729</v>
      </c>
      <c r="B36" s="63">
        <f>'Budget 10m-25m'!E50</f>
        <v>168230</v>
      </c>
      <c r="C36" s="64">
        <f>'Budget 10m-25m'!F50</f>
        <v>8.2658794662926593E-3</v>
      </c>
      <c r="E36" s="25" t="s">
        <v>729</v>
      </c>
      <c r="F36" s="63">
        <f>'Budget 10m-25m'!H50</f>
        <v>349204</v>
      </c>
      <c r="G36" s="64">
        <f>'Budget 10m-25m'!I50</f>
        <v>2.284548099419836E-2</v>
      </c>
      <c r="H36" s="63">
        <f>'Budget 10m-25m'!J50</f>
        <v>84</v>
      </c>
      <c r="I36" s="26">
        <f>'Budget 10m-25m'!I50</f>
        <v>2.284548099419836E-2</v>
      </c>
      <c r="J36" s="63">
        <f>'Budget 10m-25m'!L50</f>
        <v>402963</v>
      </c>
      <c r="K36" s="64">
        <f>'Budget 10m-25m'!M50</f>
        <v>2.5020371694716922E-2</v>
      </c>
      <c r="M36" s="25" t="s">
        <v>729</v>
      </c>
      <c r="N36" s="30">
        <f>'Budget 10m-25m'!N50</f>
        <v>119875</v>
      </c>
      <c r="O36" s="64">
        <f>'Budget 10m-25m'!O50</f>
        <v>1.1400097128181023E-2</v>
      </c>
      <c r="P36" s="63">
        <f>'Budget 10m-25m'!Q50</f>
        <v>32887</v>
      </c>
      <c r="Q36" s="64">
        <f>'Budget 10m-25m'!R50</f>
        <v>3.8422123591249891E-3</v>
      </c>
    </row>
    <row r="37" spans="1:17" x14ac:dyDescent="0.2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</row>
    <row r="38" spans="1:17" x14ac:dyDescent="0.2">
      <c r="A38" s="14" t="s">
        <v>723</v>
      </c>
      <c r="B38" s="19"/>
      <c r="C38" s="19"/>
      <c r="E38" s="14" t="s">
        <v>723</v>
      </c>
      <c r="F38" s="65"/>
      <c r="G38" s="66"/>
      <c r="H38" s="65"/>
      <c r="I38" s="66"/>
      <c r="J38" s="19"/>
      <c r="K38" s="20"/>
      <c r="M38" s="14" t="s">
        <v>723</v>
      </c>
      <c r="N38" s="19"/>
      <c r="O38" s="19"/>
      <c r="P38" s="19"/>
      <c r="Q38" s="19"/>
    </row>
    <row r="39" spans="1:17" x14ac:dyDescent="0.2">
      <c r="A39" s="21" t="s">
        <v>717</v>
      </c>
      <c r="B39" s="22">
        <f>'Budget 25m-40m'!E55</f>
        <v>2498057.6800000002</v>
      </c>
      <c r="C39" s="23">
        <f>'Budget 25m-40m'!F55</f>
        <v>7.9879043922628998E-2</v>
      </c>
      <c r="E39" s="21" t="s">
        <v>717</v>
      </c>
      <c r="F39" s="22">
        <f>'Budget 25m-40m'!H55</f>
        <v>2192220.1568627451</v>
      </c>
      <c r="G39" s="23">
        <f>'Budget 25m-40m'!I55</f>
        <v>6.7121513688057591E-2</v>
      </c>
      <c r="H39" s="22">
        <f>'Budget 25m-40m'!J55</f>
        <v>1683351.4313725489</v>
      </c>
      <c r="I39" s="26">
        <f>'Budget 25m-40m'!K55</f>
        <v>5.154094390974899E-2</v>
      </c>
      <c r="J39" s="22">
        <f>'Budget 25m-40m'!L55</f>
        <v>3875571.588235294</v>
      </c>
      <c r="K39" s="23">
        <f>'Budget 25m-40m'!M55</f>
        <v>0.11866245759780657</v>
      </c>
      <c r="M39" s="21" t="s">
        <v>717</v>
      </c>
      <c r="N39" s="30">
        <f>'Budget 25m-40m'!N55</f>
        <v>1063261.8823529412</v>
      </c>
      <c r="O39" s="23">
        <f>'Budget 25m-40m'!O55</f>
        <v>3.3999352089311152E-2</v>
      </c>
      <c r="P39" s="22">
        <f>'Budget 25m-40m'!Q55</f>
        <v>1249865.6666666667</v>
      </c>
      <c r="Q39" s="23">
        <f>'Budget 25m-40m'!R55</f>
        <v>5.2590103711476689E-2</v>
      </c>
    </row>
    <row r="40" spans="1:17" x14ac:dyDescent="0.2">
      <c r="A40" s="25" t="s">
        <v>716</v>
      </c>
      <c r="B40" s="22">
        <f>'Budget 25m-40m'!E56</f>
        <v>2334784</v>
      </c>
      <c r="C40" s="23">
        <f>'Budget 25m-40m'!F56</f>
        <v>7.650772482930919E-2</v>
      </c>
      <c r="E40" s="25" t="s">
        <v>716</v>
      </c>
      <c r="F40" s="22">
        <f>'Budget 25m-40m'!H56</f>
        <v>1478534</v>
      </c>
      <c r="G40" s="23">
        <f>'Budget 25m-40m'!I56</f>
        <v>4.6488947324101221E-2</v>
      </c>
      <c r="H40" s="22">
        <f>'Budget 25m-40m'!J56</f>
        <v>685623</v>
      </c>
      <c r="I40" s="26">
        <f>'Budget 25m-40m'!K56</f>
        <v>2.1557767038967147E-2</v>
      </c>
      <c r="J40" s="22">
        <f>'Budget 25m-40m'!L56</f>
        <v>2502002</v>
      </c>
      <c r="K40" s="23">
        <f>'Budget 25m-40m'!M56</f>
        <v>7.8669438229216182E-2</v>
      </c>
      <c r="M40" s="25" t="s">
        <v>716</v>
      </c>
      <c r="N40" s="30">
        <f>'Budget 25m-40m'!N56</f>
        <v>917901</v>
      </c>
      <c r="O40" s="23">
        <f>'Budget 25m-40m'!O56</f>
        <v>3.0078378611703583E-2</v>
      </c>
      <c r="P40" s="22">
        <f>'Budget 25m-40m'!Q56</f>
        <v>949314</v>
      </c>
      <c r="Q40" s="23">
        <f>'Budget 25m-40m'!R56</f>
        <v>4.1262456327797209E-2</v>
      </c>
    </row>
    <row r="41" spans="1:17" x14ac:dyDescent="0.2">
      <c r="A41" s="25"/>
      <c r="B41" s="22"/>
      <c r="C41" s="23"/>
      <c r="E41" s="25"/>
      <c r="F41" s="22"/>
      <c r="G41" s="23"/>
      <c r="H41" s="22"/>
      <c r="I41" s="26"/>
      <c r="J41" s="22"/>
      <c r="K41" s="23"/>
      <c r="M41" s="25"/>
      <c r="N41" s="30">
        <f>'Budget 25m-40m'!N61</f>
        <v>0</v>
      </c>
      <c r="O41" s="23">
        <f>'Budget 25m-40m'!O61</f>
        <v>0</v>
      </c>
      <c r="P41" s="22">
        <f>'Budget 25m-40m'!Q61</f>
        <v>0</v>
      </c>
      <c r="Q41" s="23">
        <f>'Budget 25m-40m'!R61</f>
        <v>0</v>
      </c>
    </row>
    <row r="42" spans="1:17" x14ac:dyDescent="0.2">
      <c r="A42" s="21" t="s">
        <v>718</v>
      </c>
      <c r="B42" s="22">
        <f>'Budget 25m-40m'!E58</f>
        <v>1235574.5</v>
      </c>
      <c r="C42" s="23">
        <f>'Budget 25m-40m'!F58</f>
        <v>3.9149241106404914E-2</v>
      </c>
      <c r="E42" s="21" t="s">
        <v>718</v>
      </c>
      <c r="F42" s="22">
        <f>'Budget 25m-40m'!H58</f>
        <v>1165460</v>
      </c>
      <c r="G42" s="23">
        <f>'Budget 25m-40m'!I58</f>
        <v>3.5823519415913316E-2</v>
      </c>
      <c r="H42" s="22">
        <f>'Budget 25m-40m'!J58</f>
        <v>148844</v>
      </c>
      <c r="I42" s="26">
        <f>'Budget 25m-40m'!K58</f>
        <v>4.0102230273239923E-3</v>
      </c>
      <c r="J42" s="22">
        <f>'Budget 25m-40m'!L58</f>
        <v>1429677</v>
      </c>
      <c r="K42" s="23">
        <f>'Budget 25m-40m'!M58</f>
        <v>4.3539839472388146E-2</v>
      </c>
      <c r="M42" s="21" t="s">
        <v>718</v>
      </c>
      <c r="N42" s="30">
        <f>'Budget 25m-40m'!N58</f>
        <v>514488</v>
      </c>
      <c r="O42" s="23">
        <f>'Budget 25m-40m'!O58</f>
        <v>1.634869787624486E-2</v>
      </c>
      <c r="P42" s="22">
        <f>'Budget 25m-40m'!Q58</f>
        <v>657322</v>
      </c>
      <c r="Q42" s="23">
        <f>'Budget 25m-40m'!R58</f>
        <v>2.5667755450473093E-2</v>
      </c>
    </row>
    <row r="43" spans="1:17" x14ac:dyDescent="0.2">
      <c r="A43" s="28" t="s">
        <v>719</v>
      </c>
      <c r="B43" s="22">
        <f>'Budget 25m-40m'!E59</f>
        <v>2334784</v>
      </c>
      <c r="C43" s="23">
        <f>'Budget 25m-40m'!F59</f>
        <v>7.5553875697356276E-2</v>
      </c>
      <c r="E43" s="28" t="s">
        <v>719</v>
      </c>
      <c r="F43" s="22">
        <f>'Budget 25m-40m'!H59</f>
        <v>1478534</v>
      </c>
      <c r="G43" s="23">
        <f>'Budget 25m-40m'!I59</f>
        <v>4.573286330869792E-2</v>
      </c>
      <c r="H43" s="22">
        <f>'Budget 25m-40m'!J59</f>
        <v>685623</v>
      </c>
      <c r="I43" s="26">
        <f>'Budget 25m-40m'!K59</f>
        <v>1.6215475907594562E-2</v>
      </c>
      <c r="J43" s="22">
        <f>'Budget 25m-40m'!L59</f>
        <v>2502002</v>
      </c>
      <c r="K43" s="23">
        <f>'Budget 25m-40m'!M59</f>
        <v>7.4498831137785229E-2</v>
      </c>
      <c r="M43" s="28" t="s">
        <v>719</v>
      </c>
      <c r="N43" s="30">
        <f>'Budget 25m-40m'!N59</f>
        <v>917901</v>
      </c>
      <c r="O43" s="23">
        <f>'Budget 25m-40m'!O59</f>
        <v>3.165947093771284E-2</v>
      </c>
      <c r="P43" s="22">
        <f>'Budget 25m-40m'!Q59</f>
        <v>949314</v>
      </c>
      <c r="Q43" s="23">
        <f>'Budget 25m-40m'!R59</f>
        <v>4.2265016840527928E-2</v>
      </c>
    </row>
    <row r="44" spans="1:17" x14ac:dyDescent="0.2">
      <c r="A44" s="21" t="s">
        <v>720</v>
      </c>
      <c r="B44" s="22">
        <f>'Budget 25m-40m'!E60</f>
        <v>3220264.75</v>
      </c>
      <c r="C44" s="23">
        <f>'Budget 25m-40m'!F60</f>
        <v>0.10063242809845171</v>
      </c>
      <c r="E44" s="21" t="s">
        <v>720</v>
      </c>
      <c r="F44" s="22">
        <f>'Budget 25m-40m'!H60</f>
        <v>2063134</v>
      </c>
      <c r="G44" s="23">
        <f>'Budget 25m-40m'!I60</f>
        <v>6.5782774125956567E-2</v>
      </c>
      <c r="H44" s="22">
        <f>'Budget 25m-40m'!J60</f>
        <v>2453815</v>
      </c>
      <c r="I44" s="26">
        <f>'Budget 25m-40m'!K60</f>
        <v>5.4174126050295604E-2</v>
      </c>
      <c r="J44" s="22">
        <f>'Budget 25m-40m'!L60</f>
        <v>4016737</v>
      </c>
      <c r="K44" s="23">
        <f>'Budget 25m-40m'!M60</f>
        <v>0.12226428324150071</v>
      </c>
      <c r="M44" s="21" t="s">
        <v>720</v>
      </c>
      <c r="N44" s="30">
        <f>'Budget 25m-40m'!N60</f>
        <v>1343510</v>
      </c>
      <c r="O44" s="23">
        <f>'Budget 25m-40m'!O60</f>
        <v>4.3816251614089058E-2</v>
      </c>
      <c r="P44" s="22">
        <f>'Budget 25m-40m'!Q60</f>
        <v>1654905</v>
      </c>
      <c r="Q44" s="23">
        <f>'Budget 25m-40m'!R60</f>
        <v>6.6075905009214578E-2</v>
      </c>
    </row>
    <row r="45" spans="1:17" x14ac:dyDescent="0.2">
      <c r="A45" s="28"/>
      <c r="B45" s="22"/>
      <c r="C45" s="23"/>
      <c r="E45" s="28"/>
      <c r="F45" s="22"/>
      <c r="G45" s="23"/>
      <c r="H45" s="22"/>
      <c r="I45" s="26"/>
      <c r="J45" s="22"/>
      <c r="K45" s="23"/>
      <c r="M45" s="28"/>
      <c r="N45" s="30"/>
      <c r="O45" s="23"/>
      <c r="P45" s="22"/>
      <c r="Q45" s="23"/>
    </row>
    <row r="46" spans="1:17" x14ac:dyDescent="0.2">
      <c r="A46" s="28" t="s">
        <v>731</v>
      </c>
      <c r="B46" s="22">
        <f>'Budget 25m-40m'!E62</f>
        <v>12357371</v>
      </c>
      <c r="C46" s="23">
        <f>'Budget 25m-40m'!F62</f>
        <v>0.31899894936434703</v>
      </c>
      <c r="E46" s="28" t="s">
        <v>731</v>
      </c>
      <c r="F46" s="22">
        <f>'Budget 25m-40m'!H62</f>
        <v>25956989</v>
      </c>
      <c r="G46" s="23">
        <f>'Budget 25m-40m'!I62</f>
        <v>0.50595247018028722</v>
      </c>
      <c r="H46" s="22">
        <f>'Budget 25m-40m'!J62</f>
        <v>15010721</v>
      </c>
      <c r="I46" s="26">
        <f>'Budget 25m-40m'!K62</f>
        <v>0.45135016273382139</v>
      </c>
      <c r="J46" s="22">
        <f>'Budget 25m-40m'!L62</f>
        <v>26666674</v>
      </c>
      <c r="K46" s="23">
        <f>'Budget 25m-40m'!M62</f>
        <v>0.62426766560038793</v>
      </c>
      <c r="M46" s="28" t="s">
        <v>731</v>
      </c>
      <c r="N46" s="30">
        <f>'Budget 25m-40m'!N62</f>
        <v>3893155</v>
      </c>
      <c r="O46" s="23">
        <f>'Budget 25m-40m'!O62</f>
        <v>0.10373263779452918</v>
      </c>
      <c r="P46" s="22">
        <f>'Budget 25m-40m'!Q62</f>
        <v>4554502</v>
      </c>
      <c r="Q46" s="23">
        <f>'Budget 25m-40m'!R62</f>
        <v>0.16350035296119045</v>
      </c>
    </row>
    <row r="47" spans="1:17" x14ac:dyDescent="0.2">
      <c r="A47" s="25" t="s">
        <v>729</v>
      </c>
      <c r="B47" s="63">
        <f>'Budget 25m-40m'!E63</f>
        <v>585417</v>
      </c>
      <c r="C47" s="64">
        <f>'Budget 25m-40m'!F63</f>
        <v>2.0760635053654219E-2</v>
      </c>
      <c r="E47" s="25" t="s">
        <v>729</v>
      </c>
      <c r="F47" s="63">
        <f>'Budget 25m-40m'!H63</f>
        <v>208073</v>
      </c>
      <c r="G47" s="64">
        <f>'Budget 25m-40m'!I63</f>
        <v>7.7238781704510621E-3</v>
      </c>
      <c r="H47" s="63">
        <f>'Budget 25m-40m'!J63</f>
        <v>577</v>
      </c>
      <c r="I47" s="26">
        <f>'Budget 25m-40m'!K63</f>
        <v>1.9901648199972716E-5</v>
      </c>
      <c r="J47" s="63">
        <f>'Budget 25m-40m'!L63</f>
        <v>492750</v>
      </c>
      <c r="K47" s="64">
        <f>'Budget 25m-40m'!M63</f>
        <v>1.3680646706633569E-2</v>
      </c>
      <c r="M47" s="25" t="s">
        <v>729</v>
      </c>
      <c r="N47" s="30">
        <f>'Budget 25m-40m'!N63</f>
        <v>71163</v>
      </c>
      <c r="O47" s="64">
        <f>'Budget 25m-40m'!O63</f>
        <v>2.0276061354780983E-3</v>
      </c>
      <c r="P47" s="63">
        <f>'Budget 25m-40m'!Q63</f>
        <v>22700</v>
      </c>
      <c r="Q47" s="64">
        <f>'Budget 25m-40m'!R63</f>
        <v>1.2587460433799574E-3</v>
      </c>
    </row>
    <row r="48" spans="1:17" x14ac:dyDescent="0.2">
      <c r="A48" s="74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</row>
    <row r="49" spans="1:17" x14ac:dyDescent="0.2">
      <c r="A49" s="11" t="s">
        <v>724</v>
      </c>
      <c r="B49" s="19"/>
      <c r="C49" s="19"/>
      <c r="E49" s="11" t="s">
        <v>724</v>
      </c>
      <c r="F49" s="65"/>
      <c r="G49" s="66"/>
      <c r="H49" s="65"/>
      <c r="I49" s="66"/>
      <c r="J49" s="65"/>
      <c r="K49" s="20"/>
      <c r="M49" s="11" t="s">
        <v>724</v>
      </c>
      <c r="N49" s="19"/>
      <c r="O49" s="19"/>
      <c r="P49" s="19"/>
      <c r="Q49" s="66"/>
    </row>
    <row r="50" spans="1:17" x14ac:dyDescent="0.2">
      <c r="A50" s="21" t="s">
        <v>717</v>
      </c>
      <c r="B50" s="22">
        <f>'Budget 40m-60m'!E43</f>
        <v>4316594.487179487</v>
      </c>
      <c r="C50" s="23">
        <f>'Budget 40m-60m'!F43</f>
        <v>9.0582997754024369E-2</v>
      </c>
      <c r="E50" s="21" t="s">
        <v>717</v>
      </c>
      <c r="F50" s="22">
        <f>'Budget 40m-60m'!H43</f>
        <v>2950872.641025641</v>
      </c>
      <c r="G50" s="23">
        <f>'Budget 40m-60m'!I43</f>
        <v>5.8632017300163118E-2</v>
      </c>
      <c r="H50" s="22">
        <f>'Budget 40m-60m'!J43</f>
        <v>1743033.5128205128</v>
      </c>
      <c r="I50" s="23">
        <f>'Budget 40m-60m'!K43</f>
        <v>3.4632999627844115E-2</v>
      </c>
      <c r="J50" s="22">
        <f>'Budget 40m-60m'!L43</f>
        <v>4693906.153846154</v>
      </c>
      <c r="K50" s="23">
        <f>'Budget 40m-60m'!M43</f>
        <v>9.3265016928007247E-2</v>
      </c>
      <c r="M50" s="21" t="s">
        <v>717</v>
      </c>
      <c r="N50" s="22">
        <f>'Budget 40m-60m'!N43</f>
        <v>2565757.871794872</v>
      </c>
      <c r="O50" s="23">
        <f>'Budget 40m-60m'!O43</f>
        <v>5.3841990538709902E-2</v>
      </c>
      <c r="P50" s="22">
        <f>'Budget 40m-60m'!Q43</f>
        <v>2457483.0512820515</v>
      </c>
      <c r="Q50" s="23">
        <f>'Budget 40m-60m'!R43</f>
        <v>7.1381561408145375E-2</v>
      </c>
    </row>
    <row r="51" spans="1:17" x14ac:dyDescent="0.2">
      <c r="A51" s="25" t="s">
        <v>716</v>
      </c>
      <c r="B51" s="22">
        <f>'Budget 40m-60m'!E44</f>
        <v>3470567</v>
      </c>
      <c r="C51" s="23">
        <f>'Budget 40m-60m'!F44</f>
        <v>7.2094676536817948E-2</v>
      </c>
      <c r="E51" s="25" t="s">
        <v>716</v>
      </c>
      <c r="F51" s="22">
        <f>'Budget 40m-60m'!H44</f>
        <v>2653271</v>
      </c>
      <c r="G51" s="23">
        <f>'Budget 40m-60m'!I44</f>
        <v>5.262269111259224E-2</v>
      </c>
      <c r="H51" s="22">
        <f>'Budget 40m-60m'!J44</f>
        <v>1099591</v>
      </c>
      <c r="I51" s="23">
        <f>'Budget 40m-60m'!K44</f>
        <v>2.1808340551412356E-2</v>
      </c>
      <c r="J51" s="22">
        <f>'Budget 40m-60m'!L44</f>
        <v>4191292</v>
      </c>
      <c r="K51" s="23">
        <f>'Budget 40m-60m'!M44</f>
        <v>8.3126474558640626E-2</v>
      </c>
      <c r="M51" s="25" t="s">
        <v>716</v>
      </c>
      <c r="N51" s="22">
        <f>'Budget 40m-60m'!N44</f>
        <v>2514310</v>
      </c>
      <c r="O51" s="23">
        <f>'Budget 40m-60m'!O44</f>
        <v>5.223018779446896E-2</v>
      </c>
      <c r="P51" s="22">
        <f>'Budget 40m-60m'!Q44</f>
        <v>1939335</v>
      </c>
      <c r="Q51" s="23">
        <f>'Budget 40m-60m'!R44</f>
        <v>5.6052633909823624E-2</v>
      </c>
    </row>
    <row r="52" spans="1:17" x14ac:dyDescent="0.2">
      <c r="A52" s="25"/>
      <c r="B52" s="22"/>
      <c r="C52" s="23"/>
      <c r="E52" s="25"/>
      <c r="F52" s="22"/>
      <c r="G52" s="23"/>
      <c r="H52" s="22"/>
      <c r="I52" s="23"/>
      <c r="J52" s="22"/>
      <c r="K52" s="23"/>
      <c r="M52" s="25"/>
      <c r="N52" s="22"/>
      <c r="O52" s="23"/>
      <c r="P52" s="22"/>
      <c r="Q52" s="23"/>
    </row>
    <row r="53" spans="1:17" x14ac:dyDescent="0.2">
      <c r="A53" s="21" t="s">
        <v>718</v>
      </c>
      <c r="B53" s="22">
        <f>'Budget 40m-60m'!E46</f>
        <v>2754488</v>
      </c>
      <c r="C53" s="23">
        <f>'Budget 40m-60m'!F46</f>
        <v>5.2813755265494727E-2</v>
      </c>
      <c r="E53" s="21" t="s">
        <v>718</v>
      </c>
      <c r="F53" s="22">
        <f>'Budget 40m-60m'!H46</f>
        <v>2080586</v>
      </c>
      <c r="G53" s="23">
        <f>'Budget 40m-60m'!I46</f>
        <v>4.4498596106280756E-2</v>
      </c>
      <c r="H53" s="22">
        <f>'Budget 40m-60m'!J46</f>
        <v>300787</v>
      </c>
      <c r="I53" s="23">
        <f>'Budget 40m-60m'!K46</f>
        <v>5.4232242710384069E-3</v>
      </c>
      <c r="J53" s="22">
        <f>'Budget 40m-60m'!L46</f>
        <v>2872265</v>
      </c>
      <c r="K53" s="23">
        <f>'Budget 40m-60m'!M46</f>
        <v>5.6882288973932459E-2</v>
      </c>
      <c r="M53" s="21" t="s">
        <v>718</v>
      </c>
      <c r="N53" s="22">
        <f>'Budget 40m-60m'!N46</f>
        <v>1120650</v>
      </c>
      <c r="O53" s="23">
        <f>'Budget 40m-60m'!O46</f>
        <v>2.7452031669033768E-2</v>
      </c>
      <c r="P53" s="22">
        <f>'Budget 40m-60m'!Q46</f>
        <v>1038883</v>
      </c>
      <c r="Q53" s="23">
        <f>'Budget 40m-60m'!R46</f>
        <v>3.0357981143101308E-2</v>
      </c>
    </row>
    <row r="54" spans="1:17" x14ac:dyDescent="0.2">
      <c r="A54" s="28" t="s">
        <v>719</v>
      </c>
      <c r="B54" s="22">
        <f>'Budget 40m-60m'!E47</f>
        <v>3470567</v>
      </c>
      <c r="C54" s="23">
        <f>'Budget 40m-60m'!F47</f>
        <v>7.5932408200067261E-2</v>
      </c>
      <c r="E54" s="28" t="s">
        <v>719</v>
      </c>
      <c r="F54" s="22">
        <f>'Budget 40m-60m'!H47</f>
        <v>2653271</v>
      </c>
      <c r="G54" s="23">
        <f>'Budget 40m-60m'!I47</f>
        <v>5.5899999999999998E-2</v>
      </c>
      <c r="H54" s="22">
        <f>'Budget 40m-60m'!J47</f>
        <v>1099591</v>
      </c>
      <c r="I54" s="23">
        <f>'Budget 40m-60m'!K47</f>
        <v>2.0445412155596504E-2</v>
      </c>
      <c r="J54" s="22">
        <f>'Budget 40m-60m'!L47</f>
        <v>4191292</v>
      </c>
      <c r="K54" s="23">
        <f>'Budget 40m-60m'!M47</f>
        <v>8.5999999999999993E-2</v>
      </c>
      <c r="M54" s="28" t="s">
        <v>719</v>
      </c>
      <c r="N54" s="22">
        <f>'Budget 40m-60m'!N47</f>
        <v>2514310</v>
      </c>
      <c r="O54" s="23">
        <f>'Budget 40m-60m'!O47</f>
        <v>7.0348849852548037E-2</v>
      </c>
      <c r="P54" s="22">
        <f>'Budget 40m-60m'!Q47</f>
        <v>1939335</v>
      </c>
      <c r="Q54" s="23">
        <f>'Budget 40m-60m'!R47</f>
        <v>6.8257082830538079E-2</v>
      </c>
    </row>
    <row r="55" spans="1:17" x14ac:dyDescent="0.2">
      <c r="A55" s="21" t="s">
        <v>720</v>
      </c>
      <c r="B55" s="22">
        <f>'Budget 40m-60m'!E48</f>
        <v>4856624</v>
      </c>
      <c r="C55" s="23">
        <f>'Budget 40m-60m'!F48</f>
        <v>0.10719762456553625</v>
      </c>
      <c r="E55" s="21" t="s">
        <v>720</v>
      </c>
      <c r="F55" s="22">
        <f>'Budget 40m-60m'!H48</f>
        <v>3614003</v>
      </c>
      <c r="G55" s="23">
        <f>'Budget 40m-60m'!I48</f>
        <v>6.9000000000000006E-2</v>
      </c>
      <c r="H55" s="22">
        <f>'Budget 40m-60m'!J48</f>
        <v>2258543</v>
      </c>
      <c r="I55" s="23">
        <f>'Budget 40m-60m'!K48</f>
        <v>5.33E-2</v>
      </c>
      <c r="J55" s="22">
        <f>'Budget 40m-60m'!L48</f>
        <v>5587096</v>
      </c>
      <c r="K55" s="23">
        <f>'Budget 40m-60m'!M48</f>
        <v>0.11691777377913549</v>
      </c>
      <c r="M55" s="21" t="s">
        <v>720</v>
      </c>
      <c r="N55" s="22">
        <f>'Budget 40m-60m'!N48</f>
        <v>3518014</v>
      </c>
      <c r="O55" s="23">
        <f>'Budget 40m-60m'!O48</f>
        <v>0.14728286891288112</v>
      </c>
      <c r="P55" s="22">
        <f>'Budget 40m-60m'!Q48</f>
        <v>3409156</v>
      </c>
      <c r="Q55" s="23">
        <f>'Budget 40m-60m'!R48</f>
        <v>9.7395131531185855E-2</v>
      </c>
    </row>
    <row r="56" spans="1:17" x14ac:dyDescent="0.2">
      <c r="A56" s="28"/>
      <c r="B56" s="22"/>
      <c r="C56" s="23"/>
      <c r="E56" s="28"/>
      <c r="F56" s="22"/>
      <c r="G56" s="23"/>
      <c r="H56" s="22"/>
      <c r="I56" s="23"/>
      <c r="J56" s="22"/>
      <c r="K56" s="23"/>
      <c r="M56" s="28"/>
      <c r="N56" s="22"/>
      <c r="O56" s="23"/>
      <c r="P56" s="22"/>
      <c r="Q56" s="23"/>
    </row>
    <row r="57" spans="1:17" x14ac:dyDescent="0.2">
      <c r="A57" s="28" t="s">
        <v>731</v>
      </c>
      <c r="B57" s="22">
        <f>'Budget 40m-60m'!E50</f>
        <v>14549861</v>
      </c>
      <c r="C57" s="23">
        <f>'Budget 40m-60m'!F50</f>
        <v>0.27872993120767814</v>
      </c>
      <c r="E57" s="28" t="s">
        <v>731</v>
      </c>
      <c r="F57" s="22">
        <f>'Budget 40m-60m'!H50</f>
        <v>7392141</v>
      </c>
      <c r="G57" s="23">
        <f>'Budget 40m-60m'!I50</f>
        <v>0.12683431469489537</v>
      </c>
      <c r="H57" s="22">
        <f>'Budget 40m-60m'!J50</f>
        <v>11595894</v>
      </c>
      <c r="I57" s="23">
        <f>'Budget 40m-60m'!K50</f>
        <v>0.2591</v>
      </c>
      <c r="J57" s="22">
        <f>'Budget 40m-60m'!L50</f>
        <v>15277240</v>
      </c>
      <c r="K57" s="23">
        <f>'Budget 40m-60m'!M50</f>
        <v>0.34129999999999999</v>
      </c>
      <c r="M57" s="28" t="s">
        <v>731</v>
      </c>
      <c r="N57" s="22">
        <f>'Budget 40m-60m'!N50</f>
        <v>7107151</v>
      </c>
      <c r="O57" s="23">
        <f>'Budget 40m-60m'!O50</f>
        <v>9.33</v>
      </c>
      <c r="P57" s="22">
        <f>'Budget 40m-60m'!Q50</f>
        <v>9060389</v>
      </c>
      <c r="Q57" s="23">
        <f>'Budget 40m-60m'!R50</f>
        <v>0.23477087214764675</v>
      </c>
    </row>
    <row r="58" spans="1:17" x14ac:dyDescent="0.2">
      <c r="A58" s="25" t="s">
        <v>729</v>
      </c>
      <c r="B58" s="63">
        <f>'Budget 40m-60m'!E51</f>
        <v>492619</v>
      </c>
      <c r="C58" s="64">
        <f>'Budget 40m-60m'!F51</f>
        <v>1.004041530543023E-2</v>
      </c>
      <c r="E58" s="25" t="s">
        <v>729</v>
      </c>
      <c r="F58" s="63">
        <f>'Budget 40m-60m'!H51</f>
        <v>995825</v>
      </c>
      <c r="G58" s="64">
        <f>'Budget 40m-60m'!I51</f>
        <v>2.2599999999999999E-2</v>
      </c>
      <c r="H58" s="63">
        <f>'Budget 40m-60m'!J51</f>
        <v>104788</v>
      </c>
      <c r="I58" s="64">
        <f>'Budget 40m-60m'!K51</f>
        <v>2.3E-3</v>
      </c>
      <c r="J58" s="63">
        <f>'Budget 40m-60m'!L51</f>
        <v>1107962</v>
      </c>
      <c r="K58" s="64">
        <f>'Budget 40m-60m'!M51</f>
        <v>2.52E-2</v>
      </c>
      <c r="M58" s="25" t="s">
        <v>729</v>
      </c>
      <c r="N58" s="63">
        <f>'Budget 40m-60m'!N51</f>
        <v>434959</v>
      </c>
      <c r="O58" s="64">
        <f>'Budget 40m-60m'!O51</f>
        <v>1.3861622280238448E-2</v>
      </c>
      <c r="P58" s="63">
        <f>'Budget 40m-60m'!Q51</f>
        <v>27158</v>
      </c>
      <c r="Q58" s="64">
        <f>'Budget 40m-60m'!R51</f>
        <v>7.8494815579721404E-4</v>
      </c>
    </row>
    <row r="59" spans="1:17" x14ac:dyDescent="0.2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</row>
    <row r="60" spans="1:17" x14ac:dyDescent="0.2">
      <c r="A60" s="14" t="s">
        <v>725</v>
      </c>
      <c r="B60" s="19"/>
      <c r="C60" s="8"/>
      <c r="E60" s="14" t="s">
        <v>725</v>
      </c>
      <c r="F60" s="19"/>
      <c r="G60" s="19"/>
      <c r="H60" s="19"/>
      <c r="I60" s="66"/>
      <c r="J60" s="19"/>
      <c r="K60" s="20"/>
      <c r="M60" s="14" t="s">
        <v>725</v>
      </c>
      <c r="N60" s="19"/>
      <c r="O60" s="19"/>
      <c r="P60" s="19"/>
      <c r="Q60" s="66"/>
    </row>
    <row r="61" spans="1:17" x14ac:dyDescent="0.2">
      <c r="A61" s="21" t="s">
        <v>717</v>
      </c>
      <c r="B61" s="22">
        <f>'Budget 60m-80m'!E36</f>
        <v>4687778.46875</v>
      </c>
      <c r="C61" s="23">
        <f>'Budget 60m-80m'!F36</f>
        <v>7.1518834059322439E-2</v>
      </c>
      <c r="E61" s="21" t="s">
        <v>717</v>
      </c>
      <c r="F61" s="22">
        <f>'Budget 60m-80m'!H36</f>
        <v>3881916.65625</v>
      </c>
      <c r="G61" s="23">
        <f>'Budget 60m-80m'!I36</f>
        <v>5.6001337040034141E-2</v>
      </c>
      <c r="H61" s="22">
        <f>'Budget 60m-80m'!J36</f>
        <v>3373860.1875</v>
      </c>
      <c r="I61" s="23">
        <f>'Budget 60m-80m'!K36</f>
        <v>4.8672008756792923E-2</v>
      </c>
      <c r="J61" s="22">
        <f>'Budget 60m-80m'!L36</f>
        <v>7255776.84375</v>
      </c>
      <c r="K61" s="23">
        <f>'Budget 60m-80m'!M36</f>
        <v>0.10467334579682706</v>
      </c>
      <c r="M61" s="21" t="s">
        <v>717</v>
      </c>
      <c r="N61" s="22">
        <f>'Budget 60m-80m'!N36</f>
        <v>3323841.75</v>
      </c>
      <c r="O61" s="23">
        <f>'Budget 60m-80m'!O36</f>
        <v>4.7950432374635532E-2</v>
      </c>
      <c r="P61" s="22">
        <f>'Budget 60m-80m'!Q36</f>
        <v>2672344.875</v>
      </c>
      <c r="Q61" s="23">
        <f>'Budget 60m-80m'!R36</f>
        <v>3.8551802958245937E-2</v>
      </c>
    </row>
    <row r="62" spans="1:17" x14ac:dyDescent="0.2">
      <c r="A62" s="25" t="s">
        <v>716</v>
      </c>
      <c r="B62" s="22">
        <f>'Budget 60m-80m'!E37</f>
        <v>3937140.5</v>
      </c>
      <c r="C62" s="23">
        <f>'Budget 60m-80m'!F37</f>
        <v>6.1307267786315581E-2</v>
      </c>
      <c r="E62" s="25" t="s">
        <v>716</v>
      </c>
      <c r="F62" s="22">
        <f>'Budget 60m-80m'!H37</f>
        <v>3508524.5</v>
      </c>
      <c r="G62" s="23">
        <f>'Budget 60m-80m'!I37</f>
        <v>5.113361837687537E-2</v>
      </c>
      <c r="H62" s="22">
        <f>'Budget 60m-80m'!J37</f>
        <v>3049437.5</v>
      </c>
      <c r="I62" s="23">
        <f>'Budget 60m-80m'!K37</f>
        <v>4.4442834413478627E-2</v>
      </c>
      <c r="J62" s="22">
        <f>'Budget 60m-80m'!L37</f>
        <v>6674318.5</v>
      </c>
      <c r="K62" s="23">
        <f>'Budget 60m-80m'!M37</f>
        <v>9.7272245100388857E-2</v>
      </c>
      <c r="M62" s="25" t="s">
        <v>716</v>
      </c>
      <c r="N62" s="22">
        <f>'Budget 60m-80m'!N37</f>
        <v>3524106</v>
      </c>
      <c r="O62" s="23">
        <f>'Budget 60m-80m'!O37</f>
        <v>5.1360704855746835E-2</v>
      </c>
      <c r="P62" s="22">
        <f>'Budget 60m-80m'!Q37</f>
        <v>2342370</v>
      </c>
      <c r="Q62" s="23">
        <f>'Budget 60m-80m'!R37</f>
        <v>3.4137955621356374E-2</v>
      </c>
    </row>
    <row r="63" spans="1:17" x14ac:dyDescent="0.2">
      <c r="A63" s="25"/>
      <c r="B63" s="22"/>
      <c r="C63" s="23"/>
      <c r="E63" s="25"/>
      <c r="F63" s="22"/>
      <c r="G63" s="23"/>
      <c r="H63" s="22"/>
      <c r="I63" s="23"/>
      <c r="J63" s="22"/>
      <c r="K63" s="23"/>
      <c r="M63" s="25"/>
      <c r="N63" s="22"/>
      <c r="O63" s="23"/>
      <c r="P63" s="22"/>
      <c r="Q63" s="23"/>
    </row>
    <row r="64" spans="1:17" x14ac:dyDescent="0.2">
      <c r="A64" s="21" t="s">
        <v>718</v>
      </c>
      <c r="B64" s="22">
        <f>'Budget 60m-80m'!E39</f>
        <v>2709013.75</v>
      </c>
      <c r="C64" s="23">
        <f>'Budget 60m-80m'!F39</f>
        <v>4.2332021910202564E-2</v>
      </c>
      <c r="E64" s="21" t="s">
        <v>718</v>
      </c>
      <c r="F64" s="22">
        <f>'Budget 60m-80m'!H39</f>
        <v>2510357.25</v>
      </c>
      <c r="G64" s="23">
        <f>'Budget 60m-80m'!I39</f>
        <v>3.833412465428819E-2</v>
      </c>
      <c r="H64" s="22">
        <f>'Budget 60m-80m'!J39</f>
        <v>1142026.5</v>
      </c>
      <c r="I64" s="23">
        <f>'Budget 60m-80m'!K39</f>
        <v>1.819753781522385E-2</v>
      </c>
      <c r="J64" s="22">
        <f>'Budget 60m-80m'!L39</f>
        <v>4328239.5</v>
      </c>
      <c r="K64" s="23">
        <f>'Budget 60m-80m'!M39</f>
        <v>6.7705386059399367E-2</v>
      </c>
      <c r="M64" s="21" t="s">
        <v>718</v>
      </c>
      <c r="N64" s="22">
        <f>'Budget 60m-80m'!N39</f>
        <v>1913276.75</v>
      </c>
      <c r="O64" s="23">
        <f>'Budget 60m-80m'!O39</f>
        <v>3.1334445328245891E-2</v>
      </c>
      <c r="P64" s="22">
        <f>'Budget 60m-80m'!Q39</f>
        <v>912254.25</v>
      </c>
      <c r="Q64" s="23">
        <f>'Budget 60m-80m'!R39</f>
        <v>2.2212722749253115E-2</v>
      </c>
    </row>
    <row r="65" spans="1:17" x14ac:dyDescent="0.2">
      <c r="A65" s="28" t="s">
        <v>719</v>
      </c>
      <c r="B65" s="22">
        <f>'Budget 60m-80m'!E40</f>
        <v>3937140.5</v>
      </c>
      <c r="C65" s="23">
        <f>'Budget 60m-80m'!F40</f>
        <v>6.1129552540963264E-2</v>
      </c>
      <c r="E65" s="28" t="s">
        <v>719</v>
      </c>
      <c r="F65" s="22">
        <f>'Budget 60m-80m'!H40</f>
        <v>3508524.5</v>
      </c>
      <c r="G65" s="23">
        <f>'Budget 60m-80m'!I40</f>
        <v>5.1133735624490279E-2</v>
      </c>
      <c r="H65" s="22">
        <f>'Budget 60m-80m'!J40</f>
        <v>3049437.5</v>
      </c>
      <c r="I65" s="23">
        <f>'Budget 60m-80m'!K40</f>
        <v>4.0148918799468282E-2</v>
      </c>
      <c r="J65" s="22">
        <f>'Budget 60m-80m'!L40</f>
        <v>6674318.5</v>
      </c>
      <c r="K65" s="23">
        <f>'Budget 60m-80m'!M40</f>
        <v>9.8690193469517795E-2</v>
      </c>
      <c r="M65" s="28" t="s">
        <v>719</v>
      </c>
      <c r="N65" s="22">
        <f>'Budget 60m-80m'!N40</f>
        <v>3524106</v>
      </c>
      <c r="O65" s="23">
        <f>'Budget 60m-80m'!O40</f>
        <v>5.3328086653952125E-2</v>
      </c>
      <c r="P65" s="22">
        <f>'Budget 60m-80m'!Q40</f>
        <v>2342370</v>
      </c>
      <c r="Q65" s="23">
        <f>'Budget 60m-80m'!R40</f>
        <v>4.3391584654035267E-2</v>
      </c>
    </row>
    <row r="66" spans="1:17" x14ac:dyDescent="0.2">
      <c r="A66" s="21" t="s">
        <v>720</v>
      </c>
      <c r="B66" s="22">
        <f>'Budget 60m-80m'!E41</f>
        <v>5624868.5</v>
      </c>
      <c r="C66" s="23">
        <f>'Budget 60m-80m'!F41</f>
        <v>8.7432243679019694E-2</v>
      </c>
      <c r="E66" s="21" t="s">
        <v>720</v>
      </c>
      <c r="F66" s="22">
        <f>'Budget 60m-80m'!H41</f>
        <v>4741455</v>
      </c>
      <c r="G66" s="23">
        <f>'Budget 60m-80m'!I41</f>
        <v>6.6557074060596008E-2</v>
      </c>
      <c r="H66" s="22">
        <f>'Budget 60m-80m'!J41</f>
        <v>5129377.5</v>
      </c>
      <c r="I66" s="23">
        <f>'Budget 60m-80m'!K41</f>
        <v>7.8490032737438681E-2</v>
      </c>
      <c r="J66" s="22">
        <f>'Budget 60m-80m'!L41</f>
        <v>10435357.5</v>
      </c>
      <c r="K66" s="23">
        <f>'Budget 60m-80m'!M41</f>
        <v>0.1447693810707551</v>
      </c>
      <c r="M66" s="21" t="s">
        <v>720</v>
      </c>
      <c r="N66" s="22">
        <f>'Budget 60m-80m'!N41</f>
        <v>4389796.75</v>
      </c>
      <c r="O66" s="23">
        <f>'Budget 60m-80m'!O41</f>
        <v>6.521948593471337E-2</v>
      </c>
      <c r="P66" s="22">
        <f>'Budget 60m-80m'!Q41</f>
        <v>4357061.5</v>
      </c>
      <c r="Q66" s="23">
        <f>'Budget 60m-80m'!R41</f>
        <v>8.523302136457904E-2</v>
      </c>
    </row>
    <row r="67" spans="1:17" x14ac:dyDescent="0.2">
      <c r="A67" s="28"/>
      <c r="B67" s="22"/>
      <c r="C67" s="23"/>
      <c r="E67" s="28"/>
      <c r="F67" s="22"/>
      <c r="G67" s="23"/>
      <c r="H67" s="22"/>
      <c r="I67" s="23"/>
      <c r="J67" s="22"/>
      <c r="K67" s="23"/>
      <c r="M67" s="28"/>
      <c r="N67" s="22"/>
      <c r="O67" s="23"/>
      <c r="P67" s="22"/>
      <c r="Q67" s="23"/>
    </row>
    <row r="68" spans="1:17" x14ac:dyDescent="0.2">
      <c r="A68" s="28" t="s">
        <v>731</v>
      </c>
      <c r="B68" s="22">
        <f>'Budget 60m-80m'!E43</f>
        <v>12342651</v>
      </c>
      <c r="C68" s="23">
        <f>'Budget 60m-80m'!F43</f>
        <v>0.21205579425112853</v>
      </c>
      <c r="E68" s="28" t="s">
        <v>731</v>
      </c>
      <c r="F68" s="22">
        <f>'Budget 60m-80m'!H43</f>
        <v>10717163</v>
      </c>
      <c r="G68" s="23">
        <f>'Budget 60m-80m'!I43</f>
        <v>0.14169231771698765</v>
      </c>
      <c r="H68" s="22">
        <f>'Budget 60m-80m'!J43</f>
        <v>11235611</v>
      </c>
      <c r="I68" s="23">
        <f>'Budget 60m-80m'!K43</f>
        <v>0.17218704466517465</v>
      </c>
      <c r="J68" s="22">
        <f>'Budget 60m-80m'!L43</f>
        <v>14757051</v>
      </c>
      <c r="K68" s="23">
        <f>'Budget 60m-80m'!M43</f>
        <v>0.22615352201702785</v>
      </c>
      <c r="M68" s="28" t="s">
        <v>731</v>
      </c>
      <c r="N68" s="22">
        <f>'Budget 60m-80m'!N43</f>
        <v>7069094</v>
      </c>
      <c r="O68" s="23">
        <f>'Budget 60m-80m'!O43</f>
        <v>0.10694956538661234</v>
      </c>
      <c r="P68" s="22">
        <f>'Budget 60m-80m'!Q43</f>
        <v>7264903</v>
      </c>
      <c r="Q68" s="23">
        <f>'Budget 60m-80m'!R43</f>
        <v>0.16964472504445277</v>
      </c>
    </row>
    <row r="69" spans="1:17" x14ac:dyDescent="0.2">
      <c r="A69" s="25" t="s">
        <v>729</v>
      </c>
      <c r="B69" s="63">
        <f>'Budget 60m-80m'!E44</f>
        <v>2081694</v>
      </c>
      <c r="C69" s="64">
        <f>'Budget 60m-80m'!F44</f>
        <v>3.3090595989532193E-2</v>
      </c>
      <c r="E69" s="25" t="s">
        <v>729</v>
      </c>
      <c r="F69" s="63">
        <f>'Budget 60m-80m'!H44</f>
        <v>685452</v>
      </c>
      <c r="G69" s="64">
        <f>'Budget 60m-80m'!I44</f>
        <v>1.0684769906556649E-2</v>
      </c>
      <c r="H69" s="63">
        <f>'Budget 60m-80m'!J44</f>
        <v>106458</v>
      </c>
      <c r="I69" s="64">
        <f>'Budget 60m-80m'!K44</f>
        <v>1.3518032096944028E-3</v>
      </c>
      <c r="J69" s="63">
        <f>'Budget 60m-80m'!L44</f>
        <v>685452</v>
      </c>
      <c r="K69" s="64">
        <f>'Budget 60m-80m'!M44</f>
        <v>1.0684769906556649E-2</v>
      </c>
      <c r="M69" s="25" t="s">
        <v>729</v>
      </c>
      <c r="N69" s="63">
        <f>'Budget 60m-80m'!N44</f>
        <v>201263</v>
      </c>
      <c r="O69" s="64">
        <f>'Budget 60m-80m'!O44</f>
        <v>3.4791686576597959E-3</v>
      </c>
      <c r="P69" s="63">
        <f>'Budget 60m-80m'!Q44</f>
        <v>211411</v>
      </c>
      <c r="Q69" s="64">
        <f>'Budget 60m-80m'!R44</f>
        <v>4.261771647948092E-3</v>
      </c>
    </row>
    <row r="70" spans="1:17" x14ac:dyDescent="0.2">
      <c r="A70" s="74"/>
      <c r="B70" s="74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</row>
    <row r="71" spans="1:17" x14ac:dyDescent="0.2">
      <c r="A71" s="11" t="s">
        <v>726</v>
      </c>
      <c r="B71" s="19"/>
      <c r="C71" s="8"/>
      <c r="E71" s="11" t="s">
        <v>726</v>
      </c>
      <c r="F71" s="19"/>
      <c r="G71" s="19"/>
      <c r="H71" s="19"/>
      <c r="I71" s="66"/>
      <c r="J71" s="19"/>
      <c r="K71" s="20"/>
      <c r="M71" s="11" t="s">
        <v>726</v>
      </c>
      <c r="N71" s="19"/>
      <c r="O71" s="8"/>
      <c r="P71" s="19"/>
      <c r="Q71" s="66"/>
    </row>
    <row r="72" spans="1:17" x14ac:dyDescent="0.2">
      <c r="A72" s="21" t="s">
        <v>717</v>
      </c>
      <c r="B72" s="22">
        <f>'Budget 80m-120m'!E45</f>
        <v>7392801.9024390243</v>
      </c>
      <c r="C72" s="23">
        <f>'Budget 80m-120m'!F45</f>
        <v>7.8881483820228471E-2</v>
      </c>
      <c r="E72" s="21" t="s">
        <v>717</v>
      </c>
      <c r="F72" s="22">
        <f>'Budget 80m-120m'!H45</f>
        <v>5359753.8536585364</v>
      </c>
      <c r="G72" s="23">
        <f>'Budget 80m-120m'!I45</f>
        <v>5.5080259449475553E-2</v>
      </c>
      <c r="H72" s="22">
        <f>'Budget 80m-120m'!J45</f>
        <v>2196243.0487804879</v>
      </c>
      <c r="I72" s="23">
        <f>'Budget 80m-120m'!K45</f>
        <v>2.2569998593939777E-2</v>
      </c>
      <c r="J72" s="22">
        <f>'Budget 80m-120m'!L45</f>
        <v>7555996.9024390243</v>
      </c>
      <c r="K72" s="23">
        <f>'Budget 80m-120m'!M45</f>
        <v>7.7650258043415327E-2</v>
      </c>
      <c r="M72" s="21" t="s">
        <v>717</v>
      </c>
      <c r="N72" s="22">
        <f>'Budget 80m-120m'!N45</f>
        <v>4968990.1951219514</v>
      </c>
      <c r="O72" s="23">
        <f>'Budget 80m-120m'!O45</f>
        <v>5.3019318636154812E-2</v>
      </c>
      <c r="P72" s="22">
        <f>'Budget 80m-120m'!Q45</f>
        <v>3712124.1219512196</v>
      </c>
      <c r="Q72" s="23">
        <f>'Budget 80m-120m'!R45</f>
        <v>5.476158183953727E-2</v>
      </c>
    </row>
    <row r="73" spans="1:17" x14ac:dyDescent="0.2">
      <c r="A73" s="25" t="s">
        <v>716</v>
      </c>
      <c r="B73" s="22">
        <f>'Budget 80m-120m'!E46</f>
        <v>6254039</v>
      </c>
      <c r="C73" s="23">
        <f>'Budget 80m-120m'!F46</f>
        <v>6.8211217750703698E-2</v>
      </c>
      <c r="E73" s="25" t="s">
        <v>716</v>
      </c>
      <c r="F73" s="22">
        <f>'Budget 80m-120m'!H46</f>
        <v>5066951</v>
      </c>
      <c r="G73" s="23">
        <f>'Budget 80m-120m'!I46</f>
        <v>5.3747883067124302E-2</v>
      </c>
      <c r="H73" s="22">
        <f>'Budget 80m-120m'!J46</f>
        <v>1350309</v>
      </c>
      <c r="I73" s="23">
        <f>'Budget 80m-120m'!K46</f>
        <v>1.4323456105355183E-2</v>
      </c>
      <c r="J73" s="22">
        <f>'Budget 80m-120m'!L46</f>
        <v>7217544</v>
      </c>
      <c r="K73" s="23">
        <f>'Budget 80m-120m'!M46</f>
        <v>7.6560383343715899E-2</v>
      </c>
      <c r="M73" s="25" t="s">
        <v>716</v>
      </c>
      <c r="N73" s="22">
        <f>'Budget 80m-120m'!N46</f>
        <v>4728104</v>
      </c>
      <c r="O73" s="23">
        <f>'Budget 80m-120m'!O46</f>
        <v>5.1568231584736383E-2</v>
      </c>
      <c r="P73" s="22">
        <f>'Budget 80m-120m'!Q46</f>
        <v>3571883</v>
      </c>
      <c r="Q73" s="23">
        <f>'Budget 80m-120m'!R46</f>
        <v>5.5482354349606772E-2</v>
      </c>
    </row>
    <row r="74" spans="1:17" x14ac:dyDescent="0.2">
      <c r="A74" s="25"/>
      <c r="B74" s="22"/>
      <c r="C74" s="23"/>
      <c r="E74" s="25"/>
      <c r="F74" s="22"/>
      <c r="G74" s="23"/>
      <c r="H74" s="22"/>
      <c r="I74" s="23"/>
      <c r="J74" s="22"/>
      <c r="K74" s="23"/>
      <c r="M74" s="25"/>
      <c r="N74" s="22"/>
      <c r="O74" s="23"/>
      <c r="P74" s="22"/>
      <c r="Q74" s="23"/>
    </row>
    <row r="75" spans="1:17" x14ac:dyDescent="0.2">
      <c r="A75" s="21" t="s">
        <v>718</v>
      </c>
      <c r="B75" s="22">
        <f>'Budget 80m-120m'!E48</f>
        <v>3871642.5</v>
      </c>
      <c r="C75" s="23">
        <f>'Budget 80m-120m'!F48</f>
        <v>4.0379271639912354E-2</v>
      </c>
      <c r="E75" s="21" t="s">
        <v>718</v>
      </c>
      <c r="F75" s="22">
        <f>'Budget 80m-120m'!H48</f>
        <v>3725199</v>
      </c>
      <c r="G75" s="23">
        <f>'Budget 80m-120m'!I48</f>
        <v>3.5920650099170864E-2</v>
      </c>
      <c r="H75" s="22">
        <f>'Budget 80m-120m'!J48</f>
        <v>137976</v>
      </c>
      <c r="I75" s="23">
        <f>'Budget 80m-120m'!K48</f>
        <v>1.621003084335611E-3</v>
      </c>
      <c r="J75" s="22">
        <f>'Budget 80m-120m'!L48</f>
        <v>4750549</v>
      </c>
      <c r="K75" s="23">
        <f>'Budget 80m-120m'!M48</f>
        <v>5.1605116366335441E-2</v>
      </c>
      <c r="M75" s="21" t="s">
        <v>718</v>
      </c>
      <c r="N75" s="22">
        <f>'Budget 80m-120m'!N48</f>
        <v>2491558.5</v>
      </c>
      <c r="O75" s="23">
        <f>'Budget 80m-120m'!O48</f>
        <v>2.8952696097834872E-2</v>
      </c>
      <c r="P75" s="22">
        <f>'Budget 80m-120m'!Q48</f>
        <v>1773062.5</v>
      </c>
      <c r="Q75" s="23">
        <f>'Budget 80m-120m'!R48</f>
        <v>2.918243507750936E-2</v>
      </c>
    </row>
    <row r="76" spans="1:17" x14ac:dyDescent="0.2">
      <c r="A76" s="28" t="s">
        <v>719</v>
      </c>
      <c r="B76" s="22">
        <f>'Budget 80m-120m'!E49</f>
        <v>6254039</v>
      </c>
      <c r="C76" s="23">
        <f>'Budget 80m-120m'!F49</f>
        <v>7.1149856820721183E-2</v>
      </c>
      <c r="E76" s="28" t="s">
        <v>719</v>
      </c>
      <c r="F76" s="22">
        <f>'Budget 80m-120m'!H49</f>
        <v>5066951</v>
      </c>
      <c r="G76" s="23">
        <f>'Budget 80m-120m'!I49</f>
        <v>5.6144209797579669E-2</v>
      </c>
      <c r="H76" s="22">
        <f>'Budget 80m-120m'!J49</f>
        <v>1350309</v>
      </c>
      <c r="I76" s="23">
        <f>'Budget 80m-120m'!K49</f>
        <v>1.4472153240093938E-2</v>
      </c>
      <c r="J76" s="22">
        <f>'Budget 80m-120m'!L49</f>
        <v>7217544</v>
      </c>
      <c r="K76" s="23">
        <f>'Budget 80m-120m'!M49</f>
        <v>7.1804204501152741E-2</v>
      </c>
      <c r="M76" s="28" t="s">
        <v>719</v>
      </c>
      <c r="N76" s="22">
        <f>'Budget 80m-120m'!N49</f>
        <v>4728104</v>
      </c>
      <c r="O76" s="23">
        <f>'Budget 80m-120m'!O49</f>
        <v>4.8678486022408887E-2</v>
      </c>
      <c r="P76" s="22">
        <f>'Budget 80m-120m'!Q49</f>
        <v>3571883</v>
      </c>
      <c r="Q76" s="23">
        <f>'Budget 80m-120m'!R49</f>
        <v>5.4706461432675671E-2</v>
      </c>
    </row>
    <row r="77" spans="1:17" x14ac:dyDescent="0.2">
      <c r="A77" s="21" t="s">
        <v>720</v>
      </c>
      <c r="B77" s="22">
        <f>'Budget 80m-120m'!E50</f>
        <v>10875323.5</v>
      </c>
      <c r="C77" s="23">
        <f>'Budget 80m-120m'!F50</f>
        <v>0.103782836675547</v>
      </c>
      <c r="E77" s="21" t="s">
        <v>720</v>
      </c>
      <c r="F77" s="22">
        <f>'Budget 80m-120m'!H50</f>
        <v>7047847</v>
      </c>
      <c r="G77" s="23">
        <f>'Budget 80m-120m'!I50</f>
        <v>7.2984098751882068E-2</v>
      </c>
      <c r="H77" s="22">
        <f>'Budget 80m-120m'!J50</f>
        <v>3343154</v>
      </c>
      <c r="I77" s="23">
        <f>'Budget 80m-120m'!K50</f>
        <v>3.6609303572099045E-2</v>
      </c>
      <c r="J77" s="22">
        <f>'Budget 80m-120m'!L50</f>
        <v>10685387</v>
      </c>
      <c r="K77" s="23">
        <f>'Budget 80m-120m'!M50</f>
        <v>0.10549572667959961</v>
      </c>
      <c r="M77" s="21" t="s">
        <v>720</v>
      </c>
      <c r="N77" s="22">
        <f>'Budget 80m-120m'!N50</f>
        <v>6869246.5</v>
      </c>
      <c r="O77" s="23">
        <f>'Budget 80m-120m'!O50</f>
        <v>7.6565903303765559E-2</v>
      </c>
      <c r="P77" s="22">
        <f>'Budget 80m-120m'!Q50</f>
        <v>5201749.5</v>
      </c>
      <c r="Q77" s="23">
        <f>'Budget 80m-120m'!R50</f>
        <v>7.8206086249332424E-2</v>
      </c>
    </row>
    <row r="78" spans="1:17" x14ac:dyDescent="0.2">
      <c r="A78" s="28"/>
      <c r="B78" s="22"/>
      <c r="C78" s="23"/>
      <c r="E78" s="28"/>
      <c r="F78" s="22"/>
      <c r="G78" s="23"/>
      <c r="H78" s="22"/>
      <c r="I78" s="23"/>
      <c r="J78" s="22"/>
      <c r="K78" s="23"/>
      <c r="M78" s="28"/>
      <c r="N78" s="22"/>
      <c r="O78" s="23"/>
      <c r="P78" s="22"/>
      <c r="Q78" s="23"/>
    </row>
    <row r="79" spans="1:17" x14ac:dyDescent="0.2">
      <c r="A79" s="28" t="s">
        <v>731</v>
      </c>
      <c r="B79" s="22">
        <f>'Budget 80m-120m'!E52</f>
        <v>19234268</v>
      </c>
      <c r="C79" s="23">
        <f>'Budget 80m-120m'!F52</f>
        <v>0.24945476535198696</v>
      </c>
      <c r="E79" s="28" t="s">
        <v>731</v>
      </c>
      <c r="F79" s="22">
        <f>'Budget 80m-120m'!H52</f>
        <v>11908206</v>
      </c>
      <c r="G79" s="23">
        <f>'Budget 80m-120m'!I52</f>
        <v>0.11662164100047545</v>
      </c>
      <c r="H79" s="22">
        <f>'Budget 80m-120m'!J52</f>
        <v>8770976</v>
      </c>
      <c r="I79" s="23">
        <f>'Budget 80m-120m'!K52</f>
        <v>9.4343005681930575E-2</v>
      </c>
      <c r="J79" s="22">
        <f>'Budget 80m-120m'!L52</f>
        <v>18170750</v>
      </c>
      <c r="K79" s="23">
        <f>'Budget 80m-120m'!M52</f>
        <v>0.17987891918955667</v>
      </c>
      <c r="M79" s="28" t="s">
        <v>731</v>
      </c>
      <c r="N79" s="22">
        <f>'Budget 80m-120m'!N52</f>
        <v>12672382</v>
      </c>
      <c r="O79" s="23">
        <f>'Budget 80m-120m'!O52</f>
        <v>0.11451265645125727</v>
      </c>
      <c r="P79" s="22">
        <f>'Budget 80m-120m'!Q52</f>
        <v>10913654</v>
      </c>
      <c r="Q79" s="23">
        <f>'Budget 80m-120m'!R52</f>
        <v>0.12932597446410005</v>
      </c>
    </row>
    <row r="80" spans="1:17" x14ac:dyDescent="0.2">
      <c r="A80" s="25" t="s">
        <v>729</v>
      </c>
      <c r="B80" s="63">
        <f>'Budget 80m-120m'!E53</f>
        <v>2332178</v>
      </c>
      <c r="C80" s="64">
        <f>'Budget 80m-120m'!F53</f>
        <v>2.3595998040835002E-2</v>
      </c>
      <c r="E80" s="25" t="s">
        <v>729</v>
      </c>
      <c r="F80" s="63">
        <f>'Budget 80m-120m'!H53</f>
        <v>530013</v>
      </c>
      <c r="G80" s="64">
        <f>'Budget 80m-120m'!I53</f>
        <v>4.9290606865404337E-3</v>
      </c>
      <c r="H80" s="63">
        <f>'Budget 80m-120m'!J53</f>
        <v>47535</v>
      </c>
      <c r="I80" s="64">
        <f>'Budget 80m-120m'!K53</f>
        <v>5.5939243258520846E-4</v>
      </c>
      <c r="J80" s="63">
        <f>'Budget 80m-120m'!L53</f>
        <v>530013</v>
      </c>
      <c r="K80" s="64">
        <f>'Budget 80m-120m'!M53</f>
        <v>4.9290606865404337E-3</v>
      </c>
      <c r="M80" s="25" t="s">
        <v>729</v>
      </c>
      <c r="N80" s="63">
        <f>'Budget 80m-120m'!N53</f>
        <v>373650</v>
      </c>
      <c r="O80" s="64">
        <f>'Budget 80m-120m'!O53</f>
        <v>4.3718525671443157E-3</v>
      </c>
      <c r="P80" s="63">
        <f>'Budget 80m-120m'!Q53</f>
        <v>340215</v>
      </c>
      <c r="Q80" s="64">
        <f>'Budget 80m-120m'!R53</f>
        <v>5.7578485850270688E-3</v>
      </c>
    </row>
    <row r="81" spans="1:17" x14ac:dyDescent="0.2">
      <c r="A81" s="74"/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</row>
    <row r="82" spans="1:17" x14ac:dyDescent="0.2">
      <c r="A82" s="14" t="s">
        <v>727</v>
      </c>
      <c r="B82" s="19"/>
      <c r="C82" s="8"/>
      <c r="E82" s="14" t="s">
        <v>727</v>
      </c>
      <c r="F82" s="19"/>
      <c r="G82" s="19"/>
      <c r="H82" s="19"/>
      <c r="I82" s="66"/>
      <c r="J82" s="19"/>
      <c r="K82" s="20"/>
      <c r="M82" s="14" t="s">
        <v>727</v>
      </c>
      <c r="N82" s="19"/>
      <c r="O82" s="8"/>
      <c r="P82" s="19"/>
      <c r="Q82" s="66"/>
    </row>
    <row r="83" spans="1:17" x14ac:dyDescent="0.2">
      <c r="A83" s="21" t="s">
        <v>717</v>
      </c>
      <c r="B83" s="22">
        <f>'Budget 120m-200m'!E46</f>
        <v>13975261.238095239</v>
      </c>
      <c r="C83" s="23">
        <f>'Budget 120m-200m'!F46</f>
        <v>9.6788700143469603E-2</v>
      </c>
      <c r="E83" s="21" t="s">
        <v>717</v>
      </c>
      <c r="F83" s="22">
        <f>'Budget 120m-200m'!H46</f>
        <v>8423216.4047619049</v>
      </c>
      <c r="G83" s="23">
        <f>'Budget 120m-200m'!I46</f>
        <v>5.5177221128370681E-2</v>
      </c>
      <c r="H83" s="22">
        <f>'Budget 120m-200m'!J46</f>
        <v>4977531.3571428573</v>
      </c>
      <c r="I83" s="8">
        <f>'Budget 120m-200m'!K46</f>
        <v>3.2605875851795092E-2</v>
      </c>
      <c r="J83" s="22">
        <f>'Budget 120m-200m'!L46</f>
        <v>13400747.761904761</v>
      </c>
      <c r="K83" s="23">
        <f>'Budget 120m-200m'!M46</f>
        <v>8.7783096980165759E-2</v>
      </c>
      <c r="M83" s="21" t="s">
        <v>717</v>
      </c>
      <c r="N83" s="22">
        <f>'Budget 120m-200m'!N46</f>
        <v>7959013.1904761903</v>
      </c>
      <c r="O83" s="23">
        <f>'Budget 120m-200m'!O46</f>
        <v>5.5121870568761784E-2</v>
      </c>
      <c r="P83" s="22">
        <f>'Budget 120m-200m'!Q46</f>
        <v>3904313.8809523811</v>
      </c>
      <c r="Q83" s="23">
        <f>'Budget 120m-200m'!R46</f>
        <v>3.7063994498544278E-2</v>
      </c>
    </row>
    <row r="84" spans="1:17" x14ac:dyDescent="0.2">
      <c r="A84" s="25" t="s">
        <v>716</v>
      </c>
      <c r="B84" s="22">
        <f>'Budget 120m-200m'!E47</f>
        <v>11639033</v>
      </c>
      <c r="C84" s="23">
        <f>'Budget 120m-200m'!F47</f>
        <v>8.473896632917699E-2</v>
      </c>
      <c r="E84" s="25" t="s">
        <v>716</v>
      </c>
      <c r="F84" s="22">
        <f>'Budget 120m-200m'!H47</f>
        <v>7042225.5</v>
      </c>
      <c r="G84" s="23">
        <f>'Budget 120m-200m'!I47</f>
        <v>4.9041862416134945E-2</v>
      </c>
      <c r="H84" s="22">
        <f>'Budget 120m-200m'!J47</f>
        <v>3283874</v>
      </c>
      <c r="I84" s="8">
        <f>'Budget 120m-200m'!K47</f>
        <v>2.2868807154772696E-2</v>
      </c>
      <c r="J84" s="22">
        <f>'Budget 120m-200m'!L47</f>
        <v>12264767.5</v>
      </c>
      <c r="K84" s="23">
        <f>'Budget 120m-200m'!M47</f>
        <v>8.5411499575082248E-2</v>
      </c>
      <c r="M84" s="25" t="s">
        <v>716</v>
      </c>
      <c r="N84" s="22">
        <f>'Budget 120m-200m'!N47</f>
        <v>7680803.5</v>
      </c>
      <c r="O84" s="23">
        <f>'Budget 120m-200m'!O47</f>
        <v>5.5920740938489026E-2</v>
      </c>
      <c r="P84" s="22">
        <f>'Budget 120m-200m'!Q47</f>
        <v>2035560</v>
      </c>
      <c r="Q84" s="23">
        <f>'Budget 120m-200m'!R47</f>
        <v>2.0071970249440397E-2</v>
      </c>
    </row>
    <row r="85" spans="1:17" x14ac:dyDescent="0.2">
      <c r="A85" s="25"/>
      <c r="B85" s="22"/>
      <c r="C85" s="23"/>
      <c r="E85" s="25"/>
      <c r="F85" s="22"/>
      <c r="G85" s="23"/>
      <c r="H85" s="22"/>
      <c r="I85" s="8"/>
      <c r="J85" s="22"/>
      <c r="K85" s="23"/>
      <c r="M85" s="25"/>
      <c r="N85" s="22"/>
      <c r="O85" s="23"/>
      <c r="P85" s="22"/>
      <c r="Q85" s="23"/>
    </row>
    <row r="86" spans="1:17" x14ac:dyDescent="0.2">
      <c r="A86" s="21" t="s">
        <v>718</v>
      </c>
      <c r="B86" s="22">
        <f>'Budget 120m-200m'!E49</f>
        <v>7008249</v>
      </c>
      <c r="C86" s="23">
        <f>'Budget 120m-200m'!F49</f>
        <v>4.6453412057608577E-2</v>
      </c>
      <c r="E86" s="21" t="s">
        <v>718</v>
      </c>
      <c r="F86" s="22">
        <f>'Budget 120m-200m'!H49</f>
        <v>4974042.5</v>
      </c>
      <c r="G86" s="23">
        <f>'Budget 120m-200m'!I49</f>
        <v>3.1532811769679925E-2</v>
      </c>
      <c r="H86" s="22">
        <f>'Budget 120m-200m'!J49</f>
        <v>833207.5</v>
      </c>
      <c r="I86" s="8">
        <f>'Budget 120m-200m'!K49</f>
        <v>5.1982817051409135E-3</v>
      </c>
      <c r="J86" s="22">
        <f>'Budget 120m-200m'!L49</f>
        <v>7697115.5</v>
      </c>
      <c r="K86" s="23">
        <f>'Budget 120m-200m'!M49</f>
        <v>5.4985507076221983E-2</v>
      </c>
      <c r="M86" s="21" t="s">
        <v>718</v>
      </c>
      <c r="N86" s="22">
        <f>'Budget 120m-200m'!N49</f>
        <v>4719500.25</v>
      </c>
      <c r="O86" s="23">
        <f>'Budget 120m-200m'!O49</f>
        <v>3.731619273267546E-2</v>
      </c>
      <c r="P86" s="22">
        <f>'Budget 120m-200m'!Q49</f>
        <v>491146</v>
      </c>
      <c r="Q86" s="23">
        <f>'Budget 120m-200m'!R49</f>
        <v>6.0887786345002332E-3</v>
      </c>
    </row>
    <row r="87" spans="1:17" x14ac:dyDescent="0.2">
      <c r="A87" s="28" t="s">
        <v>719</v>
      </c>
      <c r="B87" s="22">
        <f>'Budget 120m-200m'!E50</f>
        <v>11639033</v>
      </c>
      <c r="C87" s="23">
        <f>'Budget 120m-200m'!F50</f>
        <v>8.5923253425155388E-2</v>
      </c>
      <c r="E87" s="28" t="s">
        <v>719</v>
      </c>
      <c r="F87" s="22">
        <f>'Budget 120m-200m'!H50</f>
        <v>7042225.5</v>
      </c>
      <c r="G87" s="23">
        <f>'Budget 120m-200m'!I50</f>
        <v>4.7676731931890926E-2</v>
      </c>
      <c r="H87" s="22">
        <f>'Budget 120m-200m'!J50</f>
        <v>3283874</v>
      </c>
      <c r="I87" s="8">
        <f>'Budget 120m-200m'!K50</f>
        <v>1.9750716091665101E-2</v>
      </c>
      <c r="J87" s="22">
        <f>'Budget 120m-200m'!L50</f>
        <v>12264767.5</v>
      </c>
      <c r="K87" s="23">
        <f>'Budget 120m-200m'!M50</f>
        <v>7.1714274414096654E-2</v>
      </c>
      <c r="M87" s="28" t="s">
        <v>719</v>
      </c>
      <c r="N87" s="22">
        <f>'Budget 120m-200m'!N50</f>
        <v>7680803.5</v>
      </c>
      <c r="O87" s="23">
        <f>'Budget 120m-200m'!O50</f>
        <v>5.0909328065330134E-2</v>
      </c>
      <c r="P87" s="22">
        <f>'Budget 120m-200m'!Q50</f>
        <v>2035560</v>
      </c>
      <c r="Q87" s="23">
        <f>'Budget 120m-200m'!R50</f>
        <v>1.8960365985339477E-2</v>
      </c>
    </row>
    <row r="88" spans="1:17" x14ac:dyDescent="0.2">
      <c r="A88" s="21" t="s">
        <v>720</v>
      </c>
      <c r="B88" s="22">
        <f>'Budget 120m-200m'!E51</f>
        <v>17097634.75</v>
      </c>
      <c r="C88" s="23">
        <f>'Budget 120m-200m'!F51</f>
        <v>0.12012036767230153</v>
      </c>
      <c r="E88" s="21" t="s">
        <v>720</v>
      </c>
      <c r="F88" s="22">
        <f>'Budget 120m-200m'!H51</f>
        <v>11401313</v>
      </c>
      <c r="G88" s="23">
        <f>'Budget 120m-200m'!I51</f>
        <v>6.4993450307460565E-2</v>
      </c>
      <c r="H88" s="22">
        <f>'Budget 120m-200m'!J51</f>
        <v>7271762.5</v>
      </c>
      <c r="I88" s="8">
        <f>'Budget 120m-200m'!K51</f>
        <v>4.5799641879340089E-2</v>
      </c>
      <c r="J88" s="22">
        <f>'Budget 120m-200m'!L51</f>
        <v>17952265.25</v>
      </c>
      <c r="K88" s="23">
        <f>'Budget 120m-200m'!M51</f>
        <v>0.11620860254625491</v>
      </c>
      <c r="M88" s="21" t="s">
        <v>720</v>
      </c>
      <c r="N88" s="22">
        <f>'Budget 120m-200m'!N51</f>
        <v>11247395</v>
      </c>
      <c r="O88" s="23">
        <f>'Budget 120m-200m'!O51</f>
        <v>7.9853110854012116E-2</v>
      </c>
      <c r="P88" s="22">
        <f>'Budget 120m-200m'!Q51</f>
        <v>6946183.5</v>
      </c>
      <c r="Q88" s="23">
        <f>'Budget 120m-200m'!R51</f>
        <v>6.6223607584133759E-2</v>
      </c>
    </row>
    <row r="89" spans="1:17" x14ac:dyDescent="0.2">
      <c r="A89" s="28"/>
      <c r="B89" s="22"/>
      <c r="C89" s="23"/>
      <c r="E89" s="28"/>
      <c r="F89" s="22"/>
      <c r="G89" s="23"/>
      <c r="H89" s="22"/>
      <c r="I89" s="8"/>
      <c r="J89" s="22"/>
      <c r="K89" s="23"/>
      <c r="M89" s="28"/>
      <c r="N89" s="22"/>
      <c r="O89" s="23"/>
      <c r="P89" s="22"/>
      <c r="Q89" s="23"/>
    </row>
    <row r="90" spans="1:17" x14ac:dyDescent="0.2">
      <c r="A90" s="28" t="s">
        <v>731</v>
      </c>
      <c r="B90" s="22">
        <f>'Budget 120m-200m'!E53</f>
        <v>43748819</v>
      </c>
      <c r="C90" s="23">
        <f>'Budget 120m-200m'!F53</f>
        <v>0.32442773662605473</v>
      </c>
      <c r="E90" s="28" t="s">
        <v>731</v>
      </c>
      <c r="F90" s="22">
        <f>'Budget 120m-200m'!H53</f>
        <v>30055336</v>
      </c>
      <c r="G90" s="23">
        <f>'Budget 120m-200m'!I53</f>
        <v>0.18877309934637615</v>
      </c>
      <c r="H90" s="22">
        <f>'Budget 120m-200m'!J53</f>
        <v>30192149</v>
      </c>
      <c r="I90" s="8">
        <f>'Budget 120m-200m'!K53</f>
        <v>0.23009800769813121</v>
      </c>
      <c r="J90" s="22">
        <f>'Budget 120m-200m'!L53</f>
        <v>38140274</v>
      </c>
      <c r="K90" s="23">
        <f>'Budget 120m-200m'!M53</f>
        <v>0.27333703730208408</v>
      </c>
      <c r="M90" s="28" t="s">
        <v>731</v>
      </c>
      <c r="N90" s="22">
        <f>'Budget 120m-200m'!N53</f>
        <v>15724178</v>
      </c>
      <c r="O90" s="23">
        <f>'Budget 120m-200m'!O53</f>
        <v>9.9030526044096748E-2</v>
      </c>
      <c r="P90" s="22">
        <f>'Budget 120m-200m'!Q53</f>
        <v>14077401</v>
      </c>
      <c r="Q90" s="23">
        <f>'Budget 120m-200m'!R53</f>
        <v>0.10623682856358223</v>
      </c>
    </row>
    <row r="91" spans="1:17" x14ac:dyDescent="0.2">
      <c r="A91" s="25" t="s">
        <v>729</v>
      </c>
      <c r="B91" s="63">
        <f>'Budget 120m-200m'!E54</f>
        <v>3953068</v>
      </c>
      <c r="C91" s="64">
        <f>'Budget 120m-200m'!F54</f>
        <v>2.8582022706193085E-2</v>
      </c>
      <c r="E91" s="25" t="s">
        <v>729</v>
      </c>
      <c r="F91" s="63">
        <f>'Budget 120m-200m'!H54</f>
        <v>1249545</v>
      </c>
      <c r="G91" s="64">
        <f>'Budget 120m-200m'!I54</f>
        <v>8.9057246492885329E-3</v>
      </c>
      <c r="H91" s="63">
        <f>'Budget 120m-200m'!J54</f>
        <v>159016</v>
      </c>
      <c r="I91" s="8">
        <f>'Budget 120m-200m'!K54</f>
        <v>8.6671060862999506E-4</v>
      </c>
      <c r="J91" s="63">
        <f>'Budget 120m-200m'!L54</f>
        <v>2521003</v>
      </c>
      <c r="K91" s="64">
        <f>'Budget 120m-200m'!M54</f>
        <v>1.9993767359279862E-2</v>
      </c>
      <c r="M91" s="25" t="s">
        <v>729</v>
      </c>
      <c r="N91" s="63">
        <f>'Budget 120m-200m'!N54</f>
        <v>1384329</v>
      </c>
      <c r="O91" s="64">
        <f>'Budget 120m-200m'!O54</f>
        <v>1.2018718945543632E-2</v>
      </c>
      <c r="P91" s="63">
        <f>'Budget 120m-200m'!Q54</f>
        <v>259924</v>
      </c>
      <c r="Q91" s="64">
        <f>'Budget 120m-200m'!R54</f>
        <v>2.6157328874551805E-3</v>
      </c>
    </row>
    <row r="92" spans="1:17" x14ac:dyDescent="0.2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</row>
    <row r="93" spans="1:17" x14ac:dyDescent="0.2">
      <c r="A93" s="14" t="s">
        <v>728</v>
      </c>
      <c r="B93" s="19"/>
      <c r="C93" s="8"/>
      <c r="E93" s="14" t="s">
        <v>728</v>
      </c>
      <c r="F93" s="19"/>
      <c r="G93" s="19"/>
      <c r="H93" s="19"/>
      <c r="I93" s="66"/>
      <c r="J93" s="19"/>
      <c r="K93" s="20"/>
      <c r="M93" s="14" t="s">
        <v>728</v>
      </c>
      <c r="N93" s="19"/>
      <c r="O93" s="8"/>
      <c r="P93" s="19"/>
      <c r="Q93" s="66"/>
    </row>
    <row r="94" spans="1:17" x14ac:dyDescent="0.2">
      <c r="A94" s="21" t="s">
        <v>717</v>
      </c>
      <c r="B94" s="22">
        <f>'Budget 200m-300m'!E24</f>
        <v>18759958.399999999</v>
      </c>
      <c r="C94" s="23">
        <f>'Budget 200m-300m'!F24</f>
        <v>8.8270372426681606E-2</v>
      </c>
      <c r="E94" s="21" t="s">
        <v>717</v>
      </c>
      <c r="F94" s="22">
        <f>'Budget 200m-300m'!H24</f>
        <v>8909802.5999999996</v>
      </c>
      <c r="G94" s="23">
        <f>'Budget 200m-300m'!I24</f>
        <v>3.9820801736846087E-2</v>
      </c>
      <c r="H94" s="22">
        <f>'Budget 200m-300m'!J24</f>
        <v>6747273.5</v>
      </c>
      <c r="I94" s="23">
        <f>'Budget 200m-300m'!K24</f>
        <v>3.0155756796202821E-2</v>
      </c>
      <c r="J94" s="22">
        <f>'Budget 200m-300m'!L24</f>
        <v>15657076.1</v>
      </c>
      <c r="K94" s="23">
        <f>'Budget 200m-300m'!M24</f>
        <v>6.9976558533048905E-2</v>
      </c>
      <c r="M94" s="21" t="s">
        <v>717</v>
      </c>
      <c r="N94" s="22">
        <f>'Budget 200m-300m'!N24</f>
        <v>11011681.6</v>
      </c>
      <c r="O94" s="23">
        <f>'Budget 200m-300m'!O24</f>
        <v>4.9214781681344556E-2</v>
      </c>
      <c r="P94" s="22">
        <f>'Budget 200m-300m'!Q24</f>
        <v>3748295.4</v>
      </c>
      <c r="Q94" s="23">
        <f>'Budget 200m-300m'!R24</f>
        <v>2.7661384056674499E-2</v>
      </c>
    </row>
    <row r="95" spans="1:17" x14ac:dyDescent="0.2">
      <c r="A95" s="25" t="s">
        <v>716</v>
      </c>
      <c r="B95" s="22">
        <f>'Budget 200m-300m'!E25</f>
        <v>19855440.5</v>
      </c>
      <c r="C95" s="23">
        <f>'Budget 200m-300m'!F25</f>
        <v>9.53758936019828E-2</v>
      </c>
      <c r="E95" s="25" t="s">
        <v>716</v>
      </c>
      <c r="F95" s="22">
        <f>'Budget 200m-300m'!H25</f>
        <v>7599523</v>
      </c>
      <c r="G95" s="23">
        <f>'Budget 200m-300m'!I25</f>
        <v>3.465974020293168E-2</v>
      </c>
      <c r="H95" s="22">
        <f>'Budget 200m-300m'!J25</f>
        <v>3327087</v>
      </c>
      <c r="I95" s="23">
        <f>'Budget 200m-300m'!K25</f>
        <v>1.5174106460701725E-2</v>
      </c>
      <c r="J95" s="22">
        <f>'Budget 200m-300m'!L25</f>
        <v>13061237.5</v>
      </c>
      <c r="K95" s="23">
        <f>'Budget 200m-300m'!M25</f>
        <v>5.9569409616733689E-2</v>
      </c>
      <c r="M95" s="25" t="s">
        <v>716</v>
      </c>
      <c r="N95" s="22">
        <f>'Budget 200m-300m'!N25</f>
        <v>8634087.5</v>
      </c>
      <c r="O95" s="23">
        <f>'Budget 200m-300m'!O25</f>
        <v>3.9378159608093807E-2</v>
      </c>
      <c r="P95" s="22">
        <f>'Budget 200m-300m'!Q25</f>
        <v>0</v>
      </c>
      <c r="Q95" s="23">
        <f>'Budget 200m-300m'!R25</f>
        <v>0</v>
      </c>
    </row>
    <row r="96" spans="1:17" x14ac:dyDescent="0.2">
      <c r="A96" s="25"/>
      <c r="B96" s="22"/>
      <c r="C96" s="23"/>
      <c r="E96" s="25"/>
      <c r="F96" s="22"/>
      <c r="G96" s="23"/>
      <c r="H96" s="22"/>
      <c r="I96" s="23"/>
      <c r="J96" s="22"/>
      <c r="K96" s="23"/>
      <c r="M96" s="25"/>
      <c r="N96" s="22"/>
      <c r="O96" s="23"/>
      <c r="P96" s="22"/>
      <c r="Q96" s="23"/>
    </row>
    <row r="97" spans="1:17" x14ac:dyDescent="0.2">
      <c r="A97" s="21" t="s">
        <v>718</v>
      </c>
      <c r="B97" s="22">
        <f>'Budget 200m-300m'!E27</f>
        <v>8497024</v>
      </c>
      <c r="C97" s="23">
        <f>'Budget 200m-300m'!F27</f>
        <v>3.8238186121321557E-2</v>
      </c>
      <c r="E97" s="21" t="s">
        <v>718</v>
      </c>
      <c r="F97" s="22">
        <f>'Budget 200m-300m'!H27</f>
        <v>4444867.25</v>
      </c>
      <c r="G97" s="23">
        <f>'Budget 200m-300m'!I27</f>
        <v>1.9498654912018642E-2</v>
      </c>
      <c r="H97" s="22">
        <f>'Budget 200m-300m'!J27</f>
        <v>56788.75</v>
      </c>
      <c r="I97" s="23">
        <f>'Budget 200m-300m'!K27</f>
        <v>2.6622272721972041E-4</v>
      </c>
      <c r="J97" s="22">
        <f>'Budget 200m-300m'!L27</f>
        <v>7711149.5</v>
      </c>
      <c r="K97" s="23">
        <f>'Budget 200m-300m'!M27</f>
        <v>3.4405709209192267E-2</v>
      </c>
      <c r="M97" s="21" t="s">
        <v>718</v>
      </c>
      <c r="N97" s="22">
        <f>'Budget 200m-300m'!N27</f>
        <v>5196602.75</v>
      </c>
      <c r="O97" s="23">
        <f>'Budget 200m-300m'!O27</f>
        <v>2.6031465782521024E-2</v>
      </c>
      <c r="P97" s="22">
        <f>'Budget 200m-300m'!Q27</f>
        <v>0</v>
      </c>
      <c r="Q97" s="23">
        <f>'Budget 200m-300m'!R27</f>
        <v>0</v>
      </c>
    </row>
    <row r="98" spans="1:17" x14ac:dyDescent="0.2">
      <c r="A98" s="28" t="s">
        <v>719</v>
      </c>
      <c r="B98" s="22">
        <f>'Budget 200m-300m'!E28</f>
        <v>19855440.5</v>
      </c>
      <c r="C98" s="23">
        <f>'Budget 200m-300m'!F28</f>
        <v>9.238242469743646E-2</v>
      </c>
      <c r="E98" s="28" t="s">
        <v>719</v>
      </c>
      <c r="F98" s="22">
        <f>'Budget 200m-300m'!H28</f>
        <v>7599523</v>
      </c>
      <c r="G98" s="23">
        <f>'Budget 200m-300m'!I28</f>
        <v>3.477418695763726E-2</v>
      </c>
      <c r="H98" s="22">
        <f>'Budget 200m-300m'!J28</f>
        <v>3327087</v>
      </c>
      <c r="I98" s="23">
        <f>'Budget 200m-300m'!K28</f>
        <v>1.4726774123570884E-2</v>
      </c>
      <c r="J98" s="22">
        <f>'Budget 200m-300m'!L28</f>
        <v>13061237.5</v>
      </c>
      <c r="K98" s="23">
        <f>'Budget 200m-300m'!M28</f>
        <v>5.1758441907007971E-2</v>
      </c>
      <c r="M98" s="28" t="s">
        <v>719</v>
      </c>
      <c r="N98" s="22">
        <f>'Budget 200m-300m'!N28</f>
        <v>8634087.5</v>
      </c>
      <c r="O98" s="23">
        <f>'Budget 200m-300m'!O28</f>
        <v>3.9778532931898161E-2</v>
      </c>
      <c r="P98" s="22">
        <f>'Budget 200m-300m'!Q28</f>
        <v>0</v>
      </c>
      <c r="Q98" s="23">
        <f>'Budget 200m-300m'!R28</f>
        <v>0</v>
      </c>
    </row>
    <row r="99" spans="1:17" x14ac:dyDescent="0.2">
      <c r="A99" s="21" t="s">
        <v>720</v>
      </c>
      <c r="B99" s="22">
        <f>'Budget 200m-300m'!E29</f>
        <v>27889392.75</v>
      </c>
      <c r="C99" s="23">
        <f>'Budget 200m-300m'!F29</f>
        <v>0.13409279674357075</v>
      </c>
      <c r="E99" s="21" t="s">
        <v>720</v>
      </c>
      <c r="F99" s="22">
        <f>'Budget 200m-300m'!H29</f>
        <v>10802921.5</v>
      </c>
      <c r="G99" s="23">
        <f>'Budget 200m-300m'!I29</f>
        <v>4.8243996643624061E-2</v>
      </c>
      <c r="H99" s="22">
        <f>'Budget 200m-300m'!J29</f>
        <v>8943055.5</v>
      </c>
      <c r="I99" s="23">
        <f>'Budget 200m-300m'!K29</f>
        <v>3.760477078636186E-2</v>
      </c>
      <c r="J99" s="22">
        <f>'Budget 200m-300m'!L29</f>
        <v>23916775.5</v>
      </c>
      <c r="K99" s="23">
        <f>'Budget 200m-300m'!M29</f>
        <v>0.10533865880761738</v>
      </c>
      <c r="M99" s="21" t="s">
        <v>720</v>
      </c>
      <c r="N99" s="22">
        <f>'Budget 200m-300m'!N29</f>
        <v>17918525.5</v>
      </c>
      <c r="O99" s="23">
        <f>'Budget 200m-300m'!O29</f>
        <v>8.4802000636995903E-2</v>
      </c>
      <c r="P99" s="22">
        <f>'Budget 200m-300m'!Q29</f>
        <v>8741007.5</v>
      </c>
      <c r="Q99" s="23">
        <f>'Budget 200m-300m'!R29</f>
        <v>4.6846863466527187E-2</v>
      </c>
    </row>
    <row r="100" spans="1:17" x14ac:dyDescent="0.2">
      <c r="A100" s="28"/>
      <c r="B100" s="22"/>
      <c r="C100" s="23"/>
      <c r="E100" s="28"/>
      <c r="F100" s="22"/>
      <c r="G100" s="23"/>
      <c r="H100" s="22"/>
      <c r="I100" s="23"/>
      <c r="J100" s="22"/>
      <c r="K100" s="23"/>
      <c r="M100" s="28"/>
      <c r="N100" s="22"/>
      <c r="O100" s="23"/>
      <c r="P100" s="22"/>
      <c r="Q100" s="23"/>
    </row>
    <row r="101" spans="1:17" x14ac:dyDescent="0.2">
      <c r="A101" s="28" t="s">
        <v>731</v>
      </c>
      <c r="B101" s="22">
        <f>'Budget 200m-300m'!E31</f>
        <v>43649326</v>
      </c>
      <c r="C101" s="23">
        <f>'Budget 200m-300m'!F31</f>
        <v>0.20783494050554255</v>
      </c>
      <c r="E101" s="28" t="s">
        <v>731</v>
      </c>
      <c r="F101" s="22">
        <f>'Budget 200m-300m'!H31</f>
        <v>22927554</v>
      </c>
      <c r="G101" s="23">
        <f>'Budget 200m-300m'!I31</f>
        <v>0.1122352948535533</v>
      </c>
      <c r="H101" s="22">
        <f>'Budget 200m-300m'!J31</f>
        <v>30385584</v>
      </c>
      <c r="I101" s="23">
        <f>'Budget 200m-300m'!K31</f>
        <v>0.14792818027332913</v>
      </c>
      <c r="J101" s="22">
        <f>'Budget 200m-300m'!L31</f>
        <v>31726726</v>
      </c>
      <c r="K101" s="23">
        <f>'Budget 200m-300m'!M31</f>
        <v>0.15445735198673552</v>
      </c>
      <c r="M101" s="28" t="s">
        <v>731</v>
      </c>
      <c r="N101" s="22">
        <f>'Budget 200m-300m'!N31</f>
        <v>25150077</v>
      </c>
      <c r="O101" s="23">
        <f>'Budget 200m-300m'!O31</f>
        <v>0.11517519385576559</v>
      </c>
      <c r="P101" s="22">
        <f>'Budget 200m-300m'!Q31</f>
        <v>16072615</v>
      </c>
      <c r="Q101" s="23">
        <f>'Budget 200m-300m'!R31</f>
        <v>8.9176230350754615E-2</v>
      </c>
    </row>
    <row r="102" spans="1:17" x14ac:dyDescent="0.2">
      <c r="A102" s="25" t="s">
        <v>729</v>
      </c>
      <c r="B102" s="63">
        <f>'Budget 200m-300m'!E32</f>
        <v>4452682</v>
      </c>
      <c r="C102" s="64">
        <f>'Budget 200m-300m'!F32</f>
        <v>1.7290683444595067E-2</v>
      </c>
      <c r="E102" s="25" t="s">
        <v>729</v>
      </c>
      <c r="F102" s="63">
        <f>'Budget 200m-300m'!H32</f>
        <v>1341142</v>
      </c>
      <c r="G102" s="64">
        <f>'Budget 200m-300m'!I32</f>
        <v>6.5291717134063698E-3</v>
      </c>
      <c r="H102" s="63">
        <f>'Budget 200m-300m'!J32</f>
        <v>2032</v>
      </c>
      <c r="I102" s="64">
        <f>'Budget 200m-300m'!K32</f>
        <v>9.1052840813720093E-6</v>
      </c>
      <c r="J102" s="63">
        <f>'Budget 200m-300m'!L32</f>
        <v>3683142</v>
      </c>
      <c r="K102" s="64">
        <f>'Budget 200m-300m'!M32</f>
        <v>1.7763111119209623E-2</v>
      </c>
      <c r="M102" s="25" t="s">
        <v>729</v>
      </c>
      <c r="N102" s="63">
        <f>'Budget 200m-300m'!N32</f>
        <v>1488340</v>
      </c>
      <c r="O102" s="64">
        <f>'Budget 200m-300m'!O32</f>
        <v>7.5579863423276628E-3</v>
      </c>
      <c r="P102" s="63">
        <f>'Budget 200m-300m'!Q32</f>
        <v>1567434</v>
      </c>
      <c r="Q102" s="64">
        <f>'Budget 200m-300m'!R32</f>
        <v>1.0371020813194191E-2</v>
      </c>
    </row>
    <row r="103" spans="1:17" x14ac:dyDescent="0.2">
      <c r="A103" s="74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</row>
    <row r="104" spans="1:17" x14ac:dyDescent="0.2">
      <c r="A104" s="14" t="s">
        <v>735</v>
      </c>
      <c r="B104" s="19"/>
      <c r="C104" s="8"/>
      <c r="E104" s="14" t="s">
        <v>735</v>
      </c>
      <c r="F104" s="19"/>
      <c r="G104" s="19"/>
      <c r="H104" s="19"/>
      <c r="I104" s="66"/>
      <c r="J104" s="19"/>
      <c r="K104" s="20"/>
      <c r="M104" s="14" t="s">
        <v>735</v>
      </c>
      <c r="N104" s="65"/>
      <c r="O104" s="8"/>
      <c r="P104" s="65"/>
      <c r="Q104" s="66"/>
    </row>
    <row r="105" spans="1:17" x14ac:dyDescent="0.2">
      <c r="A105" s="21" t="s">
        <v>717</v>
      </c>
      <c r="B105" s="22">
        <f>'Budget over 300m'!E24</f>
        <v>31520363.350000001</v>
      </c>
      <c r="C105" s="23">
        <f>'Budget over 300m'!F24</f>
        <v>6.660774460929221E-2</v>
      </c>
      <c r="E105" s="21" t="s">
        <v>717</v>
      </c>
      <c r="F105" s="22">
        <f>'Budget over 300m'!H24</f>
        <v>21413815.899999999</v>
      </c>
      <c r="G105" s="23">
        <f>'Budget over 300m'!I24</f>
        <v>4.2478722677732277E-2</v>
      </c>
      <c r="H105" s="22">
        <f>'Budget over 300m'!J24</f>
        <v>20035230.5</v>
      </c>
      <c r="I105" s="23">
        <f>'Budget over 300m'!K24</f>
        <v>3.9744014059350505E-2</v>
      </c>
      <c r="J105" s="22">
        <f>'Budget over 300m'!L24</f>
        <v>41449046.399999999</v>
      </c>
      <c r="K105" s="23">
        <f>'Budget over 300m'!M24</f>
        <v>8.2222736737082788E-2</v>
      </c>
      <c r="M105" s="21" t="s">
        <v>717</v>
      </c>
      <c r="N105" s="22">
        <f>'Budget over 300m'!N24</f>
        <v>26049408.600000001</v>
      </c>
      <c r="O105" s="23">
        <f>'Budget over 300m'!O24</f>
        <v>5.167437737420421E-2</v>
      </c>
      <c r="P105" s="22">
        <f>'Budget over 300m'!Q24</f>
        <v>3414705.7</v>
      </c>
      <c r="Q105" s="23">
        <f>'Budget over 300m'!R23</f>
        <v>1.4045808975243507E-2</v>
      </c>
    </row>
    <row r="106" spans="1:17" x14ac:dyDescent="0.2">
      <c r="A106" s="25" t="s">
        <v>716</v>
      </c>
      <c r="B106" s="22">
        <f>'Budget over 300m'!E25</f>
        <v>21147571</v>
      </c>
      <c r="C106" s="23">
        <f>'Budget over 300m'!F25</f>
        <v>5.158784863130126E-2</v>
      </c>
      <c r="E106" s="25" t="s">
        <v>716</v>
      </c>
      <c r="F106" s="22">
        <f>'Budget over 300m'!H25</f>
        <v>16493300.5</v>
      </c>
      <c r="G106" s="23">
        <f>'Budget over 300m'!I25</f>
        <v>3.8265893943892584E-2</v>
      </c>
      <c r="H106" s="22">
        <f>'Budget over 300m'!J25</f>
        <v>10190310.5</v>
      </c>
      <c r="I106" s="23">
        <f>'Budget over 300m'!K25</f>
        <v>2.364240807037591E-2</v>
      </c>
      <c r="J106" s="22">
        <f>'Budget over 300m'!L25</f>
        <v>33164878</v>
      </c>
      <c r="K106" s="23">
        <f>'Budget over 300m'!M25</f>
        <v>7.6945406058061966E-2</v>
      </c>
      <c r="M106" s="25" t="s">
        <v>716</v>
      </c>
      <c r="N106" s="22">
        <f>'Budget over 300m'!N25</f>
        <v>17358613</v>
      </c>
      <c r="O106" s="23">
        <f>'Budget over 300m'!O25</f>
        <v>4.0273494324018111E-2</v>
      </c>
      <c r="P106" s="22">
        <f>'Budget over 300m'!Q25</f>
        <v>0</v>
      </c>
      <c r="Q106" s="23">
        <f>'Budget over 300m'!R24</f>
        <v>1.4045808975243507E-2</v>
      </c>
    </row>
    <row r="107" spans="1:17" x14ac:dyDescent="0.2">
      <c r="A107" s="25"/>
      <c r="B107" s="22"/>
      <c r="C107" s="23"/>
      <c r="E107" s="25"/>
      <c r="F107" s="22"/>
      <c r="G107" s="23"/>
      <c r="H107" s="22"/>
      <c r="I107" s="23"/>
      <c r="J107" s="22"/>
      <c r="K107" s="23"/>
      <c r="M107" s="25"/>
      <c r="N107" s="22"/>
      <c r="O107" s="23"/>
      <c r="P107" s="22"/>
      <c r="Q107" s="23"/>
    </row>
    <row r="108" spans="1:17" x14ac:dyDescent="0.2">
      <c r="A108" s="21" t="s">
        <v>718</v>
      </c>
      <c r="B108" s="22">
        <f>'Budget over 300m'!E27</f>
        <v>17775779.75</v>
      </c>
      <c r="C108" s="23">
        <f>'Budget over 300m'!F27</f>
        <v>3.501560244356848E-2</v>
      </c>
      <c r="E108" s="21" t="s">
        <v>718</v>
      </c>
      <c r="F108" s="22">
        <f>'Budget over 300m'!H27</f>
        <v>9765148.5</v>
      </c>
      <c r="G108" s="23">
        <f>'Budget over 300m'!I27</f>
        <v>2.2269486086054696E-2</v>
      </c>
      <c r="H108" s="22">
        <f>'Budget over 300m'!J27</f>
        <v>3461534</v>
      </c>
      <c r="I108" s="23">
        <f>'Budget over 300m'!K27</f>
        <v>8.4482374771146663E-3</v>
      </c>
      <c r="J108" s="22">
        <f>'Budget over 300m'!L27</f>
        <v>22359050.25</v>
      </c>
      <c r="K108" s="23">
        <f>'Budget over 300m'!M27</f>
        <v>5.1443553930361652E-2</v>
      </c>
      <c r="M108" s="21" t="s">
        <v>718</v>
      </c>
      <c r="N108" s="22">
        <f>'Budget over 300m'!N27</f>
        <v>13284114.5</v>
      </c>
      <c r="O108" s="23">
        <f>'Budget over 300m'!O27</f>
        <v>2.8748556806781851E-2</v>
      </c>
      <c r="P108" s="22">
        <f>'Budget over 300m'!Q30</f>
        <v>0</v>
      </c>
      <c r="Q108" s="23">
        <f>'Budget over 300m'!R30</f>
        <v>0</v>
      </c>
    </row>
    <row r="109" spans="1:17" x14ac:dyDescent="0.2">
      <c r="A109" s="28" t="s">
        <v>719</v>
      </c>
      <c r="B109" s="22">
        <f>'Budget over 300m'!E28</f>
        <v>21147571</v>
      </c>
      <c r="C109" s="23">
        <f>'Budget over 300m'!F28</f>
        <v>4.3437541109376934E-2</v>
      </c>
      <c r="E109" s="28" t="s">
        <v>719</v>
      </c>
      <c r="F109" s="22">
        <f>'Budget over 300m'!H28</f>
        <v>16493300.5</v>
      </c>
      <c r="G109" s="23">
        <f>'Budget over 300m'!I28</f>
        <v>3.8061817202269962E-2</v>
      </c>
      <c r="H109" s="22">
        <f>'Budget over 300m'!J28</f>
        <v>10190310.5</v>
      </c>
      <c r="I109" s="23">
        <f>'Budget over 300m'!K28</f>
        <v>2.5255325876636141E-2</v>
      </c>
      <c r="J109" s="22">
        <f>'Budget over 300m'!L28</f>
        <v>33164878</v>
      </c>
      <c r="K109" s="23">
        <f>'Budget over 300m'!M28</f>
        <v>6.6141401230007252E-2</v>
      </c>
      <c r="M109" s="28" t="s">
        <v>719</v>
      </c>
      <c r="N109" s="22">
        <f>'Budget over 300m'!N28</f>
        <v>17358613</v>
      </c>
      <c r="O109" s="23">
        <f>'Budget over 300m'!O28</f>
        <v>4.4760593456718394E-2</v>
      </c>
      <c r="P109" s="22">
        <f>'Budget over 300m'!Q27</f>
        <v>0</v>
      </c>
      <c r="Q109" s="23">
        <f>'Budget over 300m'!R27</f>
        <v>0</v>
      </c>
    </row>
    <row r="110" spans="1:17" x14ac:dyDescent="0.2">
      <c r="A110" s="21" t="s">
        <v>720</v>
      </c>
      <c r="B110" s="22">
        <f>'Budget over 300m'!E29</f>
        <v>24903108</v>
      </c>
      <c r="C110" s="23">
        <f>'Budget over 300m'!F29</f>
        <v>7.0133418922526239E-2</v>
      </c>
      <c r="E110" s="21" t="s">
        <v>720</v>
      </c>
      <c r="F110" s="22">
        <f>'Budget over 300m'!H29</f>
        <v>25898467.5</v>
      </c>
      <c r="G110" s="23">
        <f>'Budget over 300m'!I29</f>
        <v>5.4306319976155697E-2</v>
      </c>
      <c r="H110" s="22">
        <f>'Budget over 300m'!J29</f>
        <v>24209337.75</v>
      </c>
      <c r="I110" s="23">
        <f>'Budget over 300m'!K29</f>
        <v>4.6682259274970384E-2</v>
      </c>
      <c r="J110" s="22">
        <f>'Budget over 300m'!L29</f>
        <v>49672389.75</v>
      </c>
      <c r="K110" s="23">
        <f>'Budget over 300m'!M29</f>
        <v>0.11084761349025246</v>
      </c>
      <c r="M110" s="21" t="s">
        <v>720</v>
      </c>
      <c r="N110" s="22">
        <f>'Budget over 300m'!N29</f>
        <v>33732144.25</v>
      </c>
      <c r="O110" s="23">
        <f>'Budget over 300m'!O29</f>
        <v>6.9504825924033259E-2</v>
      </c>
      <c r="P110" s="22">
        <f>'Budget over 300m'!Q28</f>
        <v>0</v>
      </c>
      <c r="Q110" s="23">
        <f>'Budget over 300m'!R28</f>
        <v>0</v>
      </c>
    </row>
    <row r="111" spans="1:17" x14ac:dyDescent="0.2">
      <c r="A111" s="28"/>
      <c r="B111" s="22"/>
      <c r="C111" s="23"/>
      <c r="E111" s="28"/>
      <c r="F111" s="22"/>
      <c r="G111" s="23"/>
      <c r="H111" s="22"/>
      <c r="I111" s="23"/>
      <c r="J111" s="22"/>
      <c r="K111" s="23"/>
      <c r="M111" s="28"/>
      <c r="N111" s="22"/>
      <c r="O111" s="23"/>
      <c r="P111" s="22"/>
      <c r="Q111" s="23"/>
    </row>
    <row r="112" spans="1:17" x14ac:dyDescent="0.2">
      <c r="A112" s="28" t="s">
        <v>731</v>
      </c>
      <c r="B112" s="22">
        <f>'Budget over 300m'!E31</f>
        <v>233151653</v>
      </c>
      <c r="C112" s="23">
        <f>'Budget over 300m'!F31</f>
        <v>0.23763850406970083</v>
      </c>
      <c r="E112" s="28" t="s">
        <v>731</v>
      </c>
      <c r="F112" s="22">
        <f>'Budget over 300m'!H31</f>
        <v>74022785</v>
      </c>
      <c r="G112" s="23">
        <f>'Budget over 300m'!I31</f>
        <v>0.10425236241859137</v>
      </c>
      <c r="H112" s="22">
        <f>'Budget over 300m'!J31</f>
        <v>117201956</v>
      </c>
      <c r="I112" s="23">
        <f>'Budget over 300m'!K31</f>
        <v>0.29954599373721674</v>
      </c>
      <c r="J112" s="22">
        <f>'Budget over 300m'!L31</f>
        <v>126823554</v>
      </c>
      <c r="K112" s="23">
        <f>'Budget over 300m'!M31</f>
        <v>0.32413697525846386</v>
      </c>
      <c r="M112" s="28" t="s">
        <v>731</v>
      </c>
      <c r="N112" s="22">
        <f>'Budget over 300m'!N31</f>
        <v>89184673</v>
      </c>
      <c r="O112" s="23">
        <f>'Budget over 300m'!O31</f>
        <v>0.14737753893404543</v>
      </c>
      <c r="P112" s="22">
        <f>'Budget over 300m'!Q30</f>
        <v>0</v>
      </c>
      <c r="Q112" s="23">
        <f>'Budget over 300m'!R30</f>
        <v>0</v>
      </c>
    </row>
    <row r="113" spans="1:17" x14ac:dyDescent="0.2">
      <c r="A113" s="21" t="s">
        <v>729</v>
      </c>
      <c r="B113" s="22">
        <f>'Budget over 300m'!E32</f>
        <v>3430272</v>
      </c>
      <c r="C113" s="23">
        <f>'Budget over 300m'!F32</f>
        <v>7.9096586898312546E-3</v>
      </c>
      <c r="E113" s="21" t="s">
        <v>729</v>
      </c>
      <c r="F113" s="22">
        <f>'Budget over 300m'!H32</f>
        <v>1795025</v>
      </c>
      <c r="G113" s="23">
        <f>'Budget over 300m'!I32</f>
        <v>5.5899111876551643E-3</v>
      </c>
      <c r="H113" s="22">
        <f>'Budget over 300m'!J32</f>
        <v>64248</v>
      </c>
      <c r="I113" s="23">
        <f>'Budget over 300m'!K32</f>
        <v>2.0007554991405076E-4</v>
      </c>
      <c r="J113" s="22">
        <f>'Budget over 300m'!L32</f>
        <v>1859273</v>
      </c>
      <c r="K113" s="23">
        <f>'Budget over 300m'!M32</f>
        <v>5.7899867375692145E-3</v>
      </c>
      <c r="M113" s="21" t="s">
        <v>729</v>
      </c>
      <c r="N113" s="22">
        <f>'Budget over 300m'!N32</f>
        <v>5250958</v>
      </c>
      <c r="O113" s="23">
        <f>'Budget over 300m'!O32</f>
        <v>1.8589287436643852E-2</v>
      </c>
      <c r="P113" s="22">
        <f>'Budget over 300m'!Q31</f>
        <v>22012492</v>
      </c>
      <c r="Q113" s="23">
        <f>'Budget over 300m'!R31</f>
        <v>7.0424565969204683E-2</v>
      </c>
    </row>
    <row r="116" spans="1:17" x14ac:dyDescent="0.2">
      <c r="P116" s="68"/>
    </row>
  </sheetData>
  <mergeCells count="2">
    <mergeCell ref="C1:F1"/>
    <mergeCell ref="G1:J1"/>
  </mergeCells>
  <pageMargins left="0.7" right="0.7" top="0.75" bottom="0.75" header="0.3" footer="0.3"/>
  <ignoredErrors>
    <ignoredError sqref="I22 H33 H35:H36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B43EC-DBB8-4BE9-8812-AC1883F3528F}">
  <sheetPr codeName="Sheet14">
    <tabColor theme="8" tint="0.79998168889431442"/>
  </sheetPr>
  <dimension ref="A1:S5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7.7109375" defaultRowHeight="12.75" x14ac:dyDescent="0.2"/>
  <cols>
    <col min="1" max="1" width="6.7109375" style="6" customWidth="1"/>
    <col min="2" max="2" width="12.5703125" style="6" customWidth="1"/>
    <col min="3" max="3" width="10" style="6" customWidth="1"/>
    <col min="4" max="4" width="12.42578125" style="6" customWidth="1"/>
    <col min="5" max="5" width="11.140625" style="6" customWidth="1"/>
    <col min="6" max="6" width="10.5703125" style="6" customWidth="1"/>
    <col min="7" max="7" width="12.5703125" style="6" customWidth="1"/>
    <col min="8" max="8" width="12.7109375" style="6" customWidth="1"/>
    <col min="9" max="9" width="10.42578125" style="6" customWidth="1"/>
    <col min="10" max="10" width="13.42578125" style="6" customWidth="1"/>
    <col min="11" max="11" width="12.5703125" style="6" customWidth="1"/>
    <col min="12" max="12" width="13.42578125" style="6" customWidth="1"/>
    <col min="13" max="13" width="10.42578125" style="6" customWidth="1"/>
    <col min="14" max="14" width="11" style="6" customWidth="1"/>
    <col min="15" max="15" width="10.85546875" style="6" customWidth="1"/>
    <col min="16" max="16" width="13.5703125" style="6" customWidth="1"/>
    <col min="17" max="17" width="10.85546875" style="6" customWidth="1"/>
    <col min="18" max="18" width="9.42578125" style="6" customWidth="1"/>
    <col min="19" max="19" width="12.140625" style="6" customWidth="1"/>
    <col min="20" max="16384" width="7.7109375" style="6"/>
  </cols>
  <sheetData>
    <row r="1" spans="1:19" s="1" customFormat="1" ht="51" x14ac:dyDescent="0.2">
      <c r="A1" s="44" t="s">
        <v>0</v>
      </c>
      <c r="B1" s="44" t="s">
        <v>1</v>
      </c>
      <c r="C1" s="44" t="s">
        <v>715</v>
      </c>
      <c r="D1" s="47" t="s">
        <v>743</v>
      </c>
      <c r="E1" s="46" t="s">
        <v>4</v>
      </c>
      <c r="F1" s="46" t="s">
        <v>734</v>
      </c>
      <c r="G1" s="44" t="s">
        <v>737</v>
      </c>
      <c r="H1" s="46" t="s">
        <v>5</v>
      </c>
      <c r="I1" s="46" t="s">
        <v>711</v>
      </c>
      <c r="J1" s="46" t="s">
        <v>709</v>
      </c>
      <c r="K1" s="46" t="s">
        <v>712</v>
      </c>
      <c r="L1" s="46" t="s">
        <v>710</v>
      </c>
      <c r="M1" s="46" t="s">
        <v>713</v>
      </c>
      <c r="N1" s="46" t="s">
        <v>2</v>
      </c>
      <c r="O1" s="46" t="s">
        <v>3</v>
      </c>
      <c r="P1" s="44" t="s">
        <v>714</v>
      </c>
      <c r="Q1" s="46" t="s">
        <v>708</v>
      </c>
      <c r="R1" s="46" t="s">
        <v>739</v>
      </c>
      <c r="S1" s="44" t="s">
        <v>736</v>
      </c>
    </row>
    <row r="2" spans="1:19" x14ac:dyDescent="0.2">
      <c r="A2" s="2" t="s">
        <v>282</v>
      </c>
      <c r="B2" s="2" t="s">
        <v>283</v>
      </c>
      <c r="C2" s="58">
        <v>19540</v>
      </c>
      <c r="D2" s="58">
        <v>113744928.33</v>
      </c>
      <c r="E2" s="58">
        <v>18104353</v>
      </c>
      <c r="F2" s="5">
        <f t="shared" ref="F2:F43" si="0">E2/D2</f>
        <v>0.15916624385638664</v>
      </c>
      <c r="G2" s="58">
        <v>122584097.87</v>
      </c>
      <c r="H2" s="58">
        <v>4882493</v>
      </c>
      <c r="I2" s="49">
        <f t="shared" ref="I2:I43" si="1">IFERROR(H2/$G2,0)</f>
        <v>3.9829742069626896E-2</v>
      </c>
      <c r="J2" s="58">
        <v>466477</v>
      </c>
      <c r="K2" s="49">
        <f t="shared" ref="K2:K43" si="2">IFERROR(J2/$G2,0)</f>
        <v>3.8053630781269623E-3</v>
      </c>
      <c r="L2" s="58">
        <f t="shared" ref="L2:L43" si="3">J2+H2</f>
        <v>5348970</v>
      </c>
      <c r="M2" s="49">
        <f t="shared" ref="M2:M43" si="4">IFERROR(L2/$G2,0)</f>
        <v>4.3635105147753858E-2</v>
      </c>
      <c r="N2" s="58">
        <v>7317431</v>
      </c>
      <c r="O2" s="5">
        <f t="shared" ref="O2:O43" si="5">N2/D2</f>
        <v>6.4331932046855417E-2</v>
      </c>
      <c r="P2" s="58">
        <v>95578066.719999999</v>
      </c>
      <c r="Q2" s="58">
        <v>6001555</v>
      </c>
      <c r="R2" s="5">
        <f t="shared" ref="R2:R43" si="6">Q2/P2</f>
        <v>6.2792178226222239E-2</v>
      </c>
      <c r="S2" s="58">
        <v>131384814.87</v>
      </c>
    </row>
    <row r="3" spans="1:19" x14ac:dyDescent="0.2">
      <c r="A3" s="2" t="s">
        <v>346</v>
      </c>
      <c r="B3" s="2" t="s">
        <v>347</v>
      </c>
      <c r="C3" s="58">
        <v>25765</v>
      </c>
      <c r="D3" s="58">
        <v>112290231.81999999</v>
      </c>
      <c r="E3" s="58">
        <v>6635448</v>
      </c>
      <c r="F3" s="5">
        <f t="shared" si="0"/>
        <v>5.909194319445836E-2</v>
      </c>
      <c r="G3" s="58">
        <v>122587843.56999999</v>
      </c>
      <c r="H3" s="58">
        <v>6000190</v>
      </c>
      <c r="I3" s="49">
        <f t="shared" si="1"/>
        <v>4.8946044120384391E-2</v>
      </c>
      <c r="J3" s="58">
        <v>0</v>
      </c>
      <c r="K3" s="49">
        <f t="shared" si="2"/>
        <v>0</v>
      </c>
      <c r="L3" s="58">
        <f t="shared" si="3"/>
        <v>6000190</v>
      </c>
      <c r="M3" s="49">
        <f t="shared" si="4"/>
        <v>4.8946044120384391E-2</v>
      </c>
      <c r="N3" s="58">
        <v>9100002</v>
      </c>
      <c r="O3" s="5">
        <f t="shared" si="5"/>
        <v>8.1040014367297797E-2</v>
      </c>
      <c r="P3" s="58">
        <v>83347233.569999993</v>
      </c>
      <c r="Q3" s="58">
        <v>5643426</v>
      </c>
      <c r="R3" s="5">
        <f t="shared" si="6"/>
        <v>6.7709817810093401E-2</v>
      </c>
      <c r="S3" s="58">
        <v>144969942.56999999</v>
      </c>
    </row>
    <row r="4" spans="1:19" x14ac:dyDescent="0.2">
      <c r="A4" s="2" t="s">
        <v>50</v>
      </c>
      <c r="B4" s="2" t="s">
        <v>51</v>
      </c>
      <c r="C4" s="58">
        <v>14394</v>
      </c>
      <c r="D4" s="58">
        <v>117461996.79000001</v>
      </c>
      <c r="E4" s="58">
        <v>22388194</v>
      </c>
      <c r="F4" s="5">
        <f t="shared" si="0"/>
        <v>0.19059946716235282</v>
      </c>
      <c r="G4" s="58">
        <v>123907741.16</v>
      </c>
      <c r="H4" s="58">
        <v>7316959</v>
      </c>
      <c r="I4" s="49">
        <f t="shared" si="1"/>
        <v>5.9051669665672726E-2</v>
      </c>
      <c r="J4" s="58">
        <v>188086</v>
      </c>
      <c r="K4" s="49">
        <f t="shared" si="2"/>
        <v>1.5179519716780865E-3</v>
      </c>
      <c r="L4" s="58">
        <f t="shared" si="3"/>
        <v>7505045</v>
      </c>
      <c r="M4" s="49">
        <f t="shared" si="4"/>
        <v>6.0569621637350815E-2</v>
      </c>
      <c r="N4" s="58">
        <v>10874539</v>
      </c>
      <c r="O4" s="5">
        <f t="shared" si="5"/>
        <v>9.2579211125123587E-2</v>
      </c>
      <c r="P4" s="58">
        <v>86431184.159999996</v>
      </c>
      <c r="Q4" s="58">
        <v>1447300</v>
      </c>
      <c r="R4" s="5">
        <f t="shared" si="6"/>
        <v>1.6745113630756023E-2</v>
      </c>
      <c r="S4" s="58">
        <v>127992304.16</v>
      </c>
    </row>
    <row r="5" spans="1:19" x14ac:dyDescent="0.2">
      <c r="A5" s="2" t="s">
        <v>528</v>
      </c>
      <c r="B5" s="2" t="s">
        <v>529</v>
      </c>
      <c r="C5" s="58">
        <v>28630</v>
      </c>
      <c r="D5" s="58">
        <v>116703492.56</v>
      </c>
      <c r="E5" s="58">
        <v>16896522</v>
      </c>
      <c r="F5" s="5">
        <f t="shared" si="0"/>
        <v>0.14478163103227695</v>
      </c>
      <c r="G5" s="58">
        <v>124242735.14</v>
      </c>
      <c r="H5" s="58">
        <v>12206642</v>
      </c>
      <c r="I5" s="49">
        <f t="shared" si="1"/>
        <v>9.8248336099855116E-2</v>
      </c>
      <c r="J5" s="58">
        <v>6740579</v>
      </c>
      <c r="K5" s="49">
        <f t="shared" si="2"/>
        <v>5.4253304971148109E-2</v>
      </c>
      <c r="L5" s="58">
        <f t="shared" si="3"/>
        <v>18947221</v>
      </c>
      <c r="M5" s="49">
        <f t="shared" si="4"/>
        <v>0.15250164107100322</v>
      </c>
      <c r="N5" s="58">
        <v>9272965</v>
      </c>
      <c r="O5" s="5">
        <f t="shared" si="5"/>
        <v>7.9457476349583556E-2</v>
      </c>
      <c r="P5" s="58">
        <v>89981683.849999994</v>
      </c>
      <c r="Q5" s="58">
        <v>7031526</v>
      </c>
      <c r="R5" s="5">
        <f t="shared" si="6"/>
        <v>7.8143969963060431E-2</v>
      </c>
      <c r="S5" s="58">
        <v>139597701.13999999</v>
      </c>
    </row>
    <row r="6" spans="1:19" x14ac:dyDescent="0.2">
      <c r="A6" s="2" t="s">
        <v>8</v>
      </c>
      <c r="B6" s="2" t="s">
        <v>9</v>
      </c>
      <c r="C6" s="58">
        <v>24029</v>
      </c>
      <c r="D6" s="58">
        <v>115181077.64</v>
      </c>
      <c r="E6" s="58">
        <v>5137003</v>
      </c>
      <c r="F6" s="5">
        <f t="shared" si="0"/>
        <v>4.4599365670598877E-2</v>
      </c>
      <c r="G6" s="58">
        <v>125477906.8</v>
      </c>
      <c r="H6" s="58">
        <v>1540008</v>
      </c>
      <c r="I6" s="49">
        <f t="shared" si="1"/>
        <v>1.2273140660966143E-2</v>
      </c>
      <c r="J6" s="58">
        <v>1105266</v>
      </c>
      <c r="K6" s="49">
        <f t="shared" si="2"/>
        <v>8.808451050762986E-3</v>
      </c>
      <c r="L6" s="58">
        <f t="shared" si="3"/>
        <v>2645274</v>
      </c>
      <c r="M6" s="49">
        <f t="shared" si="4"/>
        <v>2.1081591711729127E-2</v>
      </c>
      <c r="N6" s="58">
        <v>1384329</v>
      </c>
      <c r="O6" s="5">
        <f t="shared" si="5"/>
        <v>1.2018718945543632E-2</v>
      </c>
      <c r="P6" s="58">
        <v>114958331.8</v>
      </c>
      <c r="Q6" s="58">
        <v>5576842</v>
      </c>
      <c r="R6" s="5">
        <f t="shared" si="6"/>
        <v>4.8511855666993946E-2</v>
      </c>
      <c r="S6" s="58">
        <v>133767623.8</v>
      </c>
    </row>
    <row r="7" spans="1:19" x14ac:dyDescent="0.2">
      <c r="A7" s="2" t="s">
        <v>580</v>
      </c>
      <c r="B7" s="2" t="s">
        <v>581</v>
      </c>
      <c r="C7" s="58">
        <v>19394</v>
      </c>
      <c r="D7" s="58">
        <v>124481591.40000001</v>
      </c>
      <c r="E7" s="58">
        <v>7271136</v>
      </c>
      <c r="F7" s="5">
        <f t="shared" si="0"/>
        <v>5.8411335509324147E-2</v>
      </c>
      <c r="G7" s="58">
        <v>125701357.81999999</v>
      </c>
      <c r="H7" s="58">
        <v>5668929</v>
      </c>
      <c r="I7" s="49">
        <f t="shared" si="1"/>
        <v>4.509839112571648E-2</v>
      </c>
      <c r="J7" s="58">
        <v>2140308</v>
      </c>
      <c r="K7" s="49">
        <f t="shared" si="2"/>
        <v>1.7026928245793868E-2</v>
      </c>
      <c r="L7" s="58">
        <f t="shared" si="3"/>
        <v>7809237</v>
      </c>
      <c r="M7" s="49">
        <f t="shared" si="4"/>
        <v>6.2125319371510355E-2</v>
      </c>
      <c r="N7" s="58">
        <v>3093131</v>
      </c>
      <c r="O7" s="5">
        <f t="shared" si="5"/>
        <v>2.4848099748827599E-2</v>
      </c>
      <c r="P7" s="58">
        <v>109643753.81999999</v>
      </c>
      <c r="Q7" s="58">
        <v>4389088</v>
      </c>
      <c r="R7" s="5">
        <f t="shared" si="6"/>
        <v>4.0030442657093629E-2</v>
      </c>
      <c r="S7" s="58">
        <v>135916627.81999999</v>
      </c>
    </row>
    <row r="8" spans="1:19" x14ac:dyDescent="0.2">
      <c r="A8" s="2" t="s">
        <v>614</v>
      </c>
      <c r="B8" s="2" t="s">
        <v>615</v>
      </c>
      <c r="C8" s="58">
        <v>27810</v>
      </c>
      <c r="D8" s="58">
        <v>118001024.51000001</v>
      </c>
      <c r="E8" s="58">
        <v>11620315</v>
      </c>
      <c r="F8" s="5">
        <f t="shared" si="0"/>
        <v>9.847639076231271E-2</v>
      </c>
      <c r="G8" s="58">
        <v>125764771.13</v>
      </c>
      <c r="H8" s="58">
        <v>3365269</v>
      </c>
      <c r="I8" s="49">
        <f t="shared" si="1"/>
        <v>2.6758439344841674E-2</v>
      </c>
      <c r="J8" s="58">
        <v>0</v>
      </c>
      <c r="K8" s="49">
        <f t="shared" si="2"/>
        <v>0</v>
      </c>
      <c r="L8" s="58">
        <f t="shared" si="3"/>
        <v>3365269</v>
      </c>
      <c r="M8" s="49">
        <f t="shared" si="4"/>
        <v>2.6758439344841674E-2</v>
      </c>
      <c r="N8" s="58">
        <v>0</v>
      </c>
      <c r="O8" s="5">
        <f t="shared" si="5"/>
        <v>0</v>
      </c>
      <c r="P8" s="58">
        <v>95051344.129999995</v>
      </c>
      <c r="Q8" s="58">
        <v>3029606</v>
      </c>
      <c r="R8" s="5">
        <f t="shared" si="6"/>
        <v>3.1873363051620425E-2</v>
      </c>
      <c r="S8" s="58">
        <v>143818855.13</v>
      </c>
    </row>
    <row r="9" spans="1:19" x14ac:dyDescent="0.2">
      <c r="A9" s="2" t="s">
        <v>496</v>
      </c>
      <c r="B9" s="2" t="s">
        <v>497</v>
      </c>
      <c r="C9" s="58">
        <v>25428</v>
      </c>
      <c r="D9" s="58">
        <v>123217709.83</v>
      </c>
      <c r="E9" s="58">
        <v>19293779</v>
      </c>
      <c r="F9" s="5">
        <f t="shared" si="0"/>
        <v>0.15658284045872206</v>
      </c>
      <c r="G9" s="58">
        <v>126089443.51000001</v>
      </c>
      <c r="H9" s="58">
        <v>1940114</v>
      </c>
      <c r="I9" s="49">
        <f t="shared" si="1"/>
        <v>1.5386807539095307E-2</v>
      </c>
      <c r="J9" s="58">
        <v>580889</v>
      </c>
      <c r="K9" s="49">
        <f t="shared" si="2"/>
        <v>4.606959820184553E-3</v>
      </c>
      <c r="L9" s="58">
        <f t="shared" si="3"/>
        <v>2521003</v>
      </c>
      <c r="M9" s="49">
        <f t="shared" si="4"/>
        <v>1.9993767359279862E-2</v>
      </c>
      <c r="N9" s="58">
        <v>6040335</v>
      </c>
      <c r="O9" s="5">
        <f t="shared" si="5"/>
        <v>4.9021646387793445E-2</v>
      </c>
      <c r="P9" s="58">
        <v>89392138.019999996</v>
      </c>
      <c r="Q9" s="58">
        <v>1278420</v>
      </c>
      <c r="R9" s="5">
        <f t="shared" si="6"/>
        <v>1.4301257675635578E-2</v>
      </c>
      <c r="S9" s="58">
        <v>146106238.50999999</v>
      </c>
    </row>
    <row r="10" spans="1:19" x14ac:dyDescent="0.2">
      <c r="A10" s="2" t="s">
        <v>664</v>
      </c>
      <c r="B10" s="2" t="s">
        <v>665</v>
      </c>
      <c r="C10" s="58">
        <v>24543</v>
      </c>
      <c r="D10" s="58">
        <v>126971242.73</v>
      </c>
      <c r="E10" s="58">
        <v>5653000</v>
      </c>
      <c r="F10" s="5">
        <f t="shared" si="0"/>
        <v>4.452189234707981E-2</v>
      </c>
      <c r="G10" s="58">
        <v>127976216.58</v>
      </c>
      <c r="H10" s="58">
        <v>5939046</v>
      </c>
      <c r="I10" s="49">
        <f t="shared" si="1"/>
        <v>4.6407419743397453E-2</v>
      </c>
      <c r="J10" s="58">
        <v>634714</v>
      </c>
      <c r="K10" s="49">
        <f t="shared" si="2"/>
        <v>4.9596246627843545E-3</v>
      </c>
      <c r="L10" s="58">
        <f t="shared" si="3"/>
        <v>6573760</v>
      </c>
      <c r="M10" s="49">
        <f t="shared" si="4"/>
        <v>5.1367044406181804E-2</v>
      </c>
      <c r="N10" s="58">
        <v>3220448</v>
      </c>
      <c r="O10" s="5">
        <f t="shared" si="5"/>
        <v>2.5363601479810451E-2</v>
      </c>
      <c r="P10" s="58">
        <v>95710862.579999998</v>
      </c>
      <c r="Q10" s="58">
        <v>1553001</v>
      </c>
      <c r="R10" s="5">
        <f t="shared" si="6"/>
        <v>1.6225963888915146E-2</v>
      </c>
      <c r="S10" s="58">
        <v>140523174.58000001</v>
      </c>
    </row>
    <row r="11" spans="1:19" x14ac:dyDescent="0.2">
      <c r="A11" s="2" t="s">
        <v>432</v>
      </c>
      <c r="B11" s="2" t="s">
        <v>433</v>
      </c>
      <c r="C11" s="58">
        <v>29370</v>
      </c>
      <c r="D11" s="58">
        <v>131121232.14</v>
      </c>
      <c r="E11" s="58">
        <v>11657751</v>
      </c>
      <c r="F11" s="5">
        <f t="shared" si="0"/>
        <v>8.8908186795810876E-2</v>
      </c>
      <c r="G11" s="58">
        <v>131214299.95</v>
      </c>
      <c r="H11" s="58">
        <v>5673579</v>
      </c>
      <c r="I11" s="49">
        <f t="shared" si="1"/>
        <v>4.3239029603952858E-2</v>
      </c>
      <c r="J11" s="58">
        <v>30192149</v>
      </c>
      <c r="K11" s="49">
        <f t="shared" si="2"/>
        <v>0.23009800769813121</v>
      </c>
      <c r="L11" s="58">
        <f t="shared" si="3"/>
        <v>35865728</v>
      </c>
      <c r="M11" s="49">
        <f t="shared" si="4"/>
        <v>0.27333703730208408</v>
      </c>
      <c r="N11" s="58">
        <v>4887741</v>
      </c>
      <c r="O11" s="5">
        <f t="shared" si="5"/>
        <v>3.727650297536321E-2</v>
      </c>
      <c r="P11" s="58">
        <v>78413453.859999999</v>
      </c>
      <c r="Q11" s="58">
        <v>568220</v>
      </c>
      <c r="R11" s="5">
        <f t="shared" si="6"/>
        <v>7.2464605501819171E-3</v>
      </c>
      <c r="S11" s="58">
        <v>153693792.94999999</v>
      </c>
    </row>
    <row r="12" spans="1:19" x14ac:dyDescent="0.2">
      <c r="A12" s="2" t="s">
        <v>492</v>
      </c>
      <c r="B12" s="2" t="s">
        <v>493</v>
      </c>
      <c r="C12" s="58">
        <v>34487</v>
      </c>
      <c r="D12" s="58">
        <v>122858405.42</v>
      </c>
      <c r="E12" s="58">
        <v>13747849</v>
      </c>
      <c r="F12" s="5">
        <f t="shared" si="0"/>
        <v>0.11189994655230973</v>
      </c>
      <c r="G12" s="58">
        <v>133081725.98999999</v>
      </c>
      <c r="H12" s="58">
        <v>7551455</v>
      </c>
      <c r="I12" s="49">
        <f t="shared" si="1"/>
        <v>5.674298964658326E-2</v>
      </c>
      <c r="J12" s="58">
        <v>12293930</v>
      </c>
      <c r="K12" s="49">
        <f t="shared" si="2"/>
        <v>9.2378798881251278E-2</v>
      </c>
      <c r="L12" s="58">
        <f t="shared" si="3"/>
        <v>19845385</v>
      </c>
      <c r="M12" s="49">
        <f t="shared" si="4"/>
        <v>0.14912178852783453</v>
      </c>
      <c r="N12" s="58">
        <v>4629474</v>
      </c>
      <c r="O12" s="5">
        <f t="shared" si="5"/>
        <v>3.7681377877026981E-2</v>
      </c>
      <c r="P12" s="58">
        <v>77013078.549999997</v>
      </c>
      <c r="Q12" s="58">
        <v>883605</v>
      </c>
      <c r="R12" s="5">
        <f t="shared" si="6"/>
        <v>1.1473440831563797E-2</v>
      </c>
      <c r="S12" s="58">
        <v>149949433.99000001</v>
      </c>
    </row>
    <row r="13" spans="1:19" x14ac:dyDescent="0.2">
      <c r="A13" s="2" t="s">
        <v>382</v>
      </c>
      <c r="B13" s="2" t="s">
        <v>383</v>
      </c>
      <c r="C13" s="58">
        <v>28374</v>
      </c>
      <c r="D13" s="58">
        <v>130239000.67</v>
      </c>
      <c r="E13" s="58">
        <v>4563122</v>
      </c>
      <c r="F13" s="5">
        <f t="shared" si="0"/>
        <v>3.5036524977353392E-2</v>
      </c>
      <c r="G13" s="58">
        <v>133617865.81999999</v>
      </c>
      <c r="H13" s="58">
        <v>5978167</v>
      </c>
      <c r="I13" s="49">
        <f t="shared" si="1"/>
        <v>4.4740775968187818E-2</v>
      </c>
      <c r="J13" s="58">
        <v>2371638</v>
      </c>
      <c r="K13" s="49">
        <f t="shared" si="2"/>
        <v>1.7749407876300714E-2</v>
      </c>
      <c r="L13" s="58">
        <f t="shared" si="3"/>
        <v>8349805</v>
      </c>
      <c r="M13" s="49">
        <f t="shared" si="4"/>
        <v>6.2490183844488532E-2</v>
      </c>
      <c r="N13" s="58">
        <v>4940938</v>
      </c>
      <c r="O13" s="5">
        <f t="shared" si="5"/>
        <v>3.7937468612181419E-2</v>
      </c>
      <c r="P13" s="58">
        <v>101939555.81999999</v>
      </c>
      <c r="Q13" s="58">
        <v>1794934</v>
      </c>
      <c r="R13" s="5">
        <f t="shared" si="6"/>
        <v>1.7607826378696498E-2</v>
      </c>
      <c r="S13" s="58">
        <v>154827948.81999999</v>
      </c>
    </row>
    <row r="14" spans="1:19" x14ac:dyDescent="0.2">
      <c r="A14" s="2" t="s">
        <v>104</v>
      </c>
      <c r="B14" s="2" t="s">
        <v>105</v>
      </c>
      <c r="C14" s="58">
        <v>24635</v>
      </c>
      <c r="D14" s="58">
        <v>124072951.84</v>
      </c>
      <c r="E14" s="58">
        <v>10943338</v>
      </c>
      <c r="F14" s="5">
        <f t="shared" si="0"/>
        <v>8.8200835377174977E-2</v>
      </c>
      <c r="G14" s="58">
        <v>133678278.18000001</v>
      </c>
      <c r="H14" s="58">
        <v>12910093</v>
      </c>
      <c r="I14" s="49">
        <f t="shared" si="1"/>
        <v>9.6575847443339649E-2</v>
      </c>
      <c r="J14" s="58">
        <v>0</v>
      </c>
      <c r="K14" s="49">
        <f t="shared" si="2"/>
        <v>0</v>
      </c>
      <c r="L14" s="58">
        <f t="shared" si="3"/>
        <v>12910093</v>
      </c>
      <c r="M14" s="49">
        <f t="shared" si="4"/>
        <v>9.6575847443339649E-2</v>
      </c>
      <c r="N14" s="58">
        <v>4749509</v>
      </c>
      <c r="O14" s="5">
        <f t="shared" si="5"/>
        <v>3.8279971013543669E-2</v>
      </c>
      <c r="P14" s="58">
        <v>99004006.209999993</v>
      </c>
      <c r="Q14" s="58">
        <v>911390</v>
      </c>
      <c r="R14" s="5">
        <f t="shared" si="6"/>
        <v>9.2055870756060799E-3</v>
      </c>
      <c r="S14" s="58">
        <v>154181052.18000001</v>
      </c>
    </row>
    <row r="15" spans="1:19" x14ac:dyDescent="0.2">
      <c r="A15" s="2" t="s">
        <v>424</v>
      </c>
      <c r="B15" s="2" t="s">
        <v>425</v>
      </c>
      <c r="C15" s="58">
        <v>31615</v>
      </c>
      <c r="D15" s="58">
        <v>130032590.95</v>
      </c>
      <c r="E15" s="58">
        <v>9706266</v>
      </c>
      <c r="F15" s="5">
        <f t="shared" si="0"/>
        <v>7.4644871174890631E-2</v>
      </c>
      <c r="G15" s="58">
        <v>137848171.56</v>
      </c>
      <c r="H15" s="58">
        <v>6285004</v>
      </c>
      <c r="I15" s="49">
        <f t="shared" si="1"/>
        <v>4.5593669679284646E-2</v>
      </c>
      <c r="J15" s="58">
        <v>8431160</v>
      </c>
      <c r="K15" s="49">
        <f t="shared" si="2"/>
        <v>6.1162653842892947E-2</v>
      </c>
      <c r="L15" s="58">
        <f t="shared" si="3"/>
        <v>14716164</v>
      </c>
      <c r="M15" s="49">
        <f t="shared" si="4"/>
        <v>0.10675632352217759</v>
      </c>
      <c r="N15" s="58">
        <v>4210520</v>
      </c>
      <c r="O15" s="5">
        <f t="shared" si="5"/>
        <v>3.2380497606319517E-2</v>
      </c>
      <c r="P15" s="58">
        <v>99369473.560000002</v>
      </c>
      <c r="Q15" s="58">
        <v>259924</v>
      </c>
      <c r="R15" s="5">
        <f t="shared" si="6"/>
        <v>2.6157328874551805E-3</v>
      </c>
      <c r="S15" s="58">
        <v>153607453.56</v>
      </c>
    </row>
    <row r="16" spans="1:19" x14ac:dyDescent="0.2">
      <c r="A16" s="2" t="s">
        <v>146</v>
      </c>
      <c r="B16" s="2" t="s">
        <v>147</v>
      </c>
      <c r="C16" s="58">
        <v>27896</v>
      </c>
      <c r="D16" s="58">
        <v>129454379.77</v>
      </c>
      <c r="E16" s="58">
        <v>13866420</v>
      </c>
      <c r="F16" s="5">
        <f t="shared" si="0"/>
        <v>0.10711433653026106</v>
      </c>
      <c r="G16" s="58">
        <v>139095933.25</v>
      </c>
      <c r="H16" s="58">
        <v>5150422</v>
      </c>
      <c r="I16" s="49">
        <f t="shared" si="1"/>
        <v>3.7027840280154274E-2</v>
      </c>
      <c r="J16" s="58">
        <v>2605878</v>
      </c>
      <c r="K16" s="49">
        <f t="shared" si="2"/>
        <v>1.8734393875602398E-2</v>
      </c>
      <c r="L16" s="58">
        <f t="shared" si="3"/>
        <v>7756300</v>
      </c>
      <c r="M16" s="49">
        <f t="shared" si="4"/>
        <v>5.5762234155756672E-2</v>
      </c>
      <c r="N16" s="58">
        <v>6259496</v>
      </c>
      <c r="O16" s="5">
        <f t="shared" si="5"/>
        <v>4.8352910199880215E-2</v>
      </c>
      <c r="P16" s="58">
        <v>95728584.930000007</v>
      </c>
      <c r="Q16" s="58">
        <v>0</v>
      </c>
      <c r="R16" s="5">
        <f t="shared" si="6"/>
        <v>0</v>
      </c>
      <c r="S16" s="58">
        <v>158413682.25</v>
      </c>
    </row>
    <row r="17" spans="1:19" x14ac:dyDescent="0.2">
      <c r="A17" s="2" t="s">
        <v>654</v>
      </c>
      <c r="B17" s="2" t="s">
        <v>655</v>
      </c>
      <c r="C17" s="58">
        <v>28424</v>
      </c>
      <c r="D17" s="58">
        <v>133293173.88</v>
      </c>
      <c r="E17" s="58">
        <v>11237763</v>
      </c>
      <c r="F17" s="5">
        <f t="shared" si="0"/>
        <v>8.4308615909446605E-2</v>
      </c>
      <c r="G17" s="58">
        <v>139635879.53999999</v>
      </c>
      <c r="H17" s="58">
        <v>12237524</v>
      </c>
      <c r="I17" s="49">
        <f t="shared" si="1"/>
        <v>8.7638822058584503E-2</v>
      </c>
      <c r="J17" s="58">
        <v>736975</v>
      </c>
      <c r="K17" s="49">
        <f t="shared" si="2"/>
        <v>5.2778340525930995E-3</v>
      </c>
      <c r="L17" s="58">
        <f t="shared" si="3"/>
        <v>12974499</v>
      </c>
      <c r="M17" s="49">
        <f t="shared" si="4"/>
        <v>9.2916656111177609E-2</v>
      </c>
      <c r="N17" s="58">
        <v>7037481</v>
      </c>
      <c r="O17" s="5">
        <f t="shared" si="5"/>
        <v>5.2797009742866816E-2</v>
      </c>
      <c r="P17" s="58">
        <v>75530019.590000004</v>
      </c>
      <c r="Q17" s="58">
        <v>0</v>
      </c>
      <c r="R17" s="5">
        <f t="shared" si="6"/>
        <v>0</v>
      </c>
      <c r="S17" s="58">
        <v>160094454.88</v>
      </c>
    </row>
    <row r="18" spans="1:19" x14ac:dyDescent="0.2">
      <c r="A18" s="2" t="s">
        <v>574</v>
      </c>
      <c r="B18" s="2" t="s">
        <v>575</v>
      </c>
      <c r="C18" s="58">
        <v>28962</v>
      </c>
      <c r="D18" s="58">
        <v>132553654.39</v>
      </c>
      <c r="E18" s="58">
        <v>12722449</v>
      </c>
      <c r="F18" s="5">
        <f t="shared" si="0"/>
        <v>9.5979617148599691E-2</v>
      </c>
      <c r="G18" s="58">
        <v>139689714.47</v>
      </c>
      <c r="H18" s="58">
        <v>7727780</v>
      </c>
      <c r="I18" s="49">
        <f t="shared" si="1"/>
        <v>5.532103798279029E-2</v>
      </c>
      <c r="J18" s="58">
        <v>2710864</v>
      </c>
      <c r="K18" s="49">
        <f t="shared" si="2"/>
        <v>1.9406325013157571E-2</v>
      </c>
      <c r="L18" s="58">
        <f t="shared" si="3"/>
        <v>10438644</v>
      </c>
      <c r="M18" s="49">
        <f t="shared" si="4"/>
        <v>7.4727362995947857E-2</v>
      </c>
      <c r="N18" s="58">
        <v>8404165</v>
      </c>
      <c r="O18" s="5">
        <f t="shared" si="5"/>
        <v>6.3401986453524892E-2</v>
      </c>
      <c r="P18" s="58">
        <v>87396503.709999993</v>
      </c>
      <c r="Q18" s="58">
        <v>5290775</v>
      </c>
      <c r="R18" s="5">
        <f t="shared" si="6"/>
        <v>6.0537604771420901E-2</v>
      </c>
      <c r="S18" s="58">
        <v>157599633.47</v>
      </c>
    </row>
    <row r="19" spans="1:19" x14ac:dyDescent="0.2">
      <c r="A19" s="2" t="s">
        <v>138</v>
      </c>
      <c r="B19" s="2" t="s">
        <v>139</v>
      </c>
      <c r="C19" s="58">
        <v>18086</v>
      </c>
      <c r="D19" s="58">
        <v>136397112.43000001</v>
      </c>
      <c r="E19" s="58">
        <v>0</v>
      </c>
      <c r="F19" s="5">
        <f t="shared" si="0"/>
        <v>0</v>
      </c>
      <c r="G19" s="58">
        <v>140308065.78999999</v>
      </c>
      <c r="H19" s="58">
        <v>1249545</v>
      </c>
      <c r="I19" s="49">
        <f t="shared" si="1"/>
        <v>8.9057246492885329E-3</v>
      </c>
      <c r="J19" s="58">
        <v>3785508</v>
      </c>
      <c r="K19" s="49">
        <f t="shared" si="2"/>
        <v>2.6979974235164746E-2</v>
      </c>
      <c r="L19" s="58">
        <f t="shared" si="3"/>
        <v>5035053</v>
      </c>
      <c r="M19" s="49">
        <f t="shared" si="4"/>
        <v>3.5885698884453282E-2</v>
      </c>
      <c r="N19" s="58">
        <v>11204163</v>
      </c>
      <c r="O19" s="5">
        <f t="shared" si="5"/>
        <v>8.2143696449219608E-2</v>
      </c>
      <c r="P19" s="58">
        <v>116241893.79000001</v>
      </c>
      <c r="Q19" s="58">
        <v>10113678</v>
      </c>
      <c r="R19" s="5">
        <f t="shared" si="6"/>
        <v>8.7005447607995307E-2</v>
      </c>
      <c r="S19" s="58">
        <v>145712896.78999999</v>
      </c>
    </row>
    <row r="20" spans="1:19" x14ac:dyDescent="0.2">
      <c r="A20" s="2" t="s">
        <v>688</v>
      </c>
      <c r="B20" s="2" t="s">
        <v>689</v>
      </c>
      <c r="C20" s="58">
        <v>23148</v>
      </c>
      <c r="D20" s="58">
        <v>133180286.77</v>
      </c>
      <c r="E20" s="58">
        <v>43207379</v>
      </c>
      <c r="F20" s="5">
        <f t="shared" si="0"/>
        <v>0.32442773662605473</v>
      </c>
      <c r="G20" s="58">
        <v>140717548.77000001</v>
      </c>
      <c r="H20" s="58">
        <v>0</v>
      </c>
      <c r="I20" s="49">
        <f t="shared" si="1"/>
        <v>0</v>
      </c>
      <c r="J20" s="58">
        <v>17734988</v>
      </c>
      <c r="K20" s="49">
        <f t="shared" si="2"/>
        <v>0.1260325251187219</v>
      </c>
      <c r="L20" s="58">
        <f t="shared" si="3"/>
        <v>17734988</v>
      </c>
      <c r="M20" s="49">
        <f t="shared" si="4"/>
        <v>0.1260325251187219</v>
      </c>
      <c r="N20" s="58">
        <v>3359164</v>
      </c>
      <c r="O20" s="5">
        <f t="shared" si="5"/>
        <v>2.5222681835797643E-2</v>
      </c>
      <c r="P20" s="58">
        <v>111199305.77</v>
      </c>
      <c r="Q20" s="58">
        <v>2258781</v>
      </c>
      <c r="R20" s="5">
        <f t="shared" si="6"/>
        <v>2.0312905591982455E-2</v>
      </c>
      <c r="S20" s="58">
        <v>144398339.77000001</v>
      </c>
    </row>
    <row r="21" spans="1:19" x14ac:dyDescent="0.2">
      <c r="A21" s="2" t="s">
        <v>618</v>
      </c>
      <c r="B21" s="2" t="s">
        <v>619</v>
      </c>
      <c r="C21" s="58">
        <v>25964</v>
      </c>
      <c r="D21" s="58">
        <v>128291105.04000001</v>
      </c>
      <c r="E21" s="58">
        <v>14158083</v>
      </c>
      <c r="F21" s="5">
        <f t="shared" si="0"/>
        <v>0.1103590384975298</v>
      </c>
      <c r="G21" s="58">
        <v>142580608.08000001</v>
      </c>
      <c r="H21" s="58">
        <v>12332795</v>
      </c>
      <c r="I21" s="49">
        <f t="shared" si="1"/>
        <v>8.6497001002269813E-2</v>
      </c>
      <c r="J21" s="58">
        <v>5513462</v>
      </c>
      <c r="K21" s="49">
        <f t="shared" si="2"/>
        <v>3.8669087432327914E-2</v>
      </c>
      <c r="L21" s="58">
        <f t="shared" si="3"/>
        <v>17846257</v>
      </c>
      <c r="M21" s="49">
        <f t="shared" si="4"/>
        <v>0.12516608843459773</v>
      </c>
      <c r="N21" s="58">
        <v>7677057</v>
      </c>
      <c r="O21" s="5">
        <f t="shared" si="5"/>
        <v>5.9840914127338468E-2</v>
      </c>
      <c r="P21" s="58">
        <v>95424767.379999995</v>
      </c>
      <c r="Q21" s="58">
        <v>4574651</v>
      </c>
      <c r="R21" s="5">
        <f t="shared" si="6"/>
        <v>4.7939870597565611E-2</v>
      </c>
      <c r="S21" s="58">
        <v>158390648.08000001</v>
      </c>
    </row>
    <row r="22" spans="1:19" x14ac:dyDescent="0.2">
      <c r="A22" s="2" t="s">
        <v>660</v>
      </c>
      <c r="B22" s="2" t="s">
        <v>661</v>
      </c>
      <c r="C22" s="58">
        <v>22012</v>
      </c>
      <c r="D22" s="58">
        <v>139662694.41999999</v>
      </c>
      <c r="E22" s="58">
        <v>13900288</v>
      </c>
      <c r="F22" s="5">
        <f t="shared" si="0"/>
        <v>9.9527565737765472E-2</v>
      </c>
      <c r="G22" s="58">
        <v>143253934.68000001</v>
      </c>
      <c r="H22" s="58">
        <v>5959053</v>
      </c>
      <c r="I22" s="49">
        <f t="shared" si="1"/>
        <v>4.1597831244993763E-2</v>
      </c>
      <c r="J22" s="58">
        <v>2824672</v>
      </c>
      <c r="K22" s="49">
        <f t="shared" si="2"/>
        <v>1.9717936587987893E-2</v>
      </c>
      <c r="L22" s="58">
        <f t="shared" si="3"/>
        <v>8783725</v>
      </c>
      <c r="M22" s="49">
        <f t="shared" si="4"/>
        <v>6.1315767832981656E-2</v>
      </c>
      <c r="N22" s="58">
        <v>13580752</v>
      </c>
      <c r="O22" s="5">
        <f t="shared" si="5"/>
        <v>9.7239653412094049E-2</v>
      </c>
      <c r="P22" s="58">
        <v>100886571.83</v>
      </c>
      <c r="Q22" s="58">
        <v>0</v>
      </c>
      <c r="R22" s="5">
        <f t="shared" si="6"/>
        <v>0</v>
      </c>
      <c r="S22" s="58">
        <v>155214500.69</v>
      </c>
    </row>
    <row r="23" spans="1:19" x14ac:dyDescent="0.2">
      <c r="A23" s="2" t="s">
        <v>150</v>
      </c>
      <c r="B23" s="2" t="s">
        <v>151</v>
      </c>
      <c r="C23" s="58">
        <v>24968</v>
      </c>
      <c r="D23" s="58">
        <v>135870943.41</v>
      </c>
      <c r="E23" s="58">
        <v>8270595</v>
      </c>
      <c r="F23" s="5">
        <f t="shared" si="0"/>
        <v>6.0870961755545523E-2</v>
      </c>
      <c r="G23" s="58">
        <v>143938482.28999999</v>
      </c>
      <c r="H23" s="58">
        <v>7207632</v>
      </c>
      <c r="I23" s="49">
        <f t="shared" si="1"/>
        <v>5.0074392096746072E-2</v>
      </c>
      <c r="J23" s="58">
        <v>4103590</v>
      </c>
      <c r="K23" s="49">
        <f t="shared" si="2"/>
        <v>2.8509332144633106E-2</v>
      </c>
      <c r="L23" s="58">
        <f t="shared" si="3"/>
        <v>11311222</v>
      </c>
      <c r="M23" s="49">
        <f t="shared" si="4"/>
        <v>7.8583724241379174E-2</v>
      </c>
      <c r="N23" s="58">
        <v>13455371</v>
      </c>
      <c r="O23" s="5">
        <f t="shared" si="5"/>
        <v>9.9030526044096748E-2</v>
      </c>
      <c r="P23" s="58">
        <v>115357709.64</v>
      </c>
      <c r="Q23" s="58">
        <v>1708532</v>
      </c>
      <c r="R23" s="5">
        <f t="shared" si="6"/>
        <v>1.4810730945784752E-2</v>
      </c>
      <c r="S23" s="58">
        <v>156545849.55000001</v>
      </c>
    </row>
    <row r="24" spans="1:19" x14ac:dyDescent="0.2">
      <c r="A24" s="2" t="s">
        <v>218</v>
      </c>
      <c r="B24" s="2" t="s">
        <v>219</v>
      </c>
      <c r="C24" s="58">
        <v>29959</v>
      </c>
      <c r="D24" s="58">
        <v>138306096.83000001</v>
      </c>
      <c r="E24" s="58">
        <v>3953068</v>
      </c>
      <c r="F24" s="5">
        <f t="shared" si="0"/>
        <v>2.8582022706193085E-2</v>
      </c>
      <c r="G24" s="58">
        <v>146993459.72999999</v>
      </c>
      <c r="H24" s="58">
        <v>7452678</v>
      </c>
      <c r="I24" s="49">
        <f t="shared" si="1"/>
        <v>5.0700745554864833E-2</v>
      </c>
      <c r="J24" s="58">
        <v>11248264</v>
      </c>
      <c r="K24" s="49">
        <f t="shared" si="2"/>
        <v>7.6522207319026286E-2</v>
      </c>
      <c r="L24" s="58">
        <f t="shared" si="3"/>
        <v>18700942</v>
      </c>
      <c r="M24" s="49">
        <f t="shared" si="4"/>
        <v>0.12722295287389113</v>
      </c>
      <c r="N24" s="58">
        <v>0</v>
      </c>
      <c r="O24" s="5">
        <f t="shared" si="5"/>
        <v>0</v>
      </c>
      <c r="P24" s="58">
        <v>105742263.73</v>
      </c>
      <c r="Q24" s="58">
        <v>1812339</v>
      </c>
      <c r="R24" s="5">
        <f t="shared" si="6"/>
        <v>1.7139211286677076E-2</v>
      </c>
      <c r="S24" s="58">
        <v>169787023.72999999</v>
      </c>
    </row>
    <row r="25" spans="1:19" x14ac:dyDescent="0.2">
      <c r="A25" s="2" t="s">
        <v>266</v>
      </c>
      <c r="B25" s="2" t="s">
        <v>267</v>
      </c>
      <c r="C25" s="58">
        <v>24189</v>
      </c>
      <c r="D25" s="58">
        <v>145037971</v>
      </c>
      <c r="E25" s="58">
        <v>32195601</v>
      </c>
      <c r="F25" s="5">
        <f t="shared" si="0"/>
        <v>0.22198049778288748</v>
      </c>
      <c r="G25" s="58">
        <v>150333116.88999999</v>
      </c>
      <c r="H25" s="58">
        <v>2003180</v>
      </c>
      <c r="I25" s="49">
        <f t="shared" si="1"/>
        <v>1.3324941579344381E-2</v>
      </c>
      <c r="J25" s="58">
        <v>8587652</v>
      </c>
      <c r="K25" s="49">
        <f t="shared" si="2"/>
        <v>5.7124153198284698E-2</v>
      </c>
      <c r="L25" s="58">
        <f t="shared" si="3"/>
        <v>10590832</v>
      </c>
      <c r="M25" s="49">
        <f t="shared" si="4"/>
        <v>7.0449094777629076E-2</v>
      </c>
      <c r="N25" s="58">
        <v>8599792</v>
      </c>
      <c r="O25" s="5">
        <f t="shared" si="5"/>
        <v>5.9293383247894446E-2</v>
      </c>
      <c r="P25" s="58">
        <v>114323296.89</v>
      </c>
      <c r="Q25" s="58">
        <v>7514265</v>
      </c>
      <c r="R25" s="5">
        <f t="shared" si="6"/>
        <v>6.5728204175480545E-2</v>
      </c>
      <c r="S25" s="58">
        <v>168893405.88999999</v>
      </c>
    </row>
    <row r="26" spans="1:19" x14ac:dyDescent="0.2">
      <c r="A26" s="2" t="s">
        <v>206</v>
      </c>
      <c r="B26" s="2" t="s">
        <v>207</v>
      </c>
      <c r="C26" s="58">
        <v>33125</v>
      </c>
      <c r="D26" s="58">
        <v>145613998.43000001</v>
      </c>
      <c r="E26" s="58">
        <v>4502350</v>
      </c>
      <c r="F26" s="5">
        <f t="shared" si="0"/>
        <v>3.0919760795967588E-2</v>
      </c>
      <c r="G26" s="58">
        <v>151988135.50999999</v>
      </c>
      <c r="H26" s="58">
        <v>6876819</v>
      </c>
      <c r="I26" s="49">
        <f t="shared" si="1"/>
        <v>4.5245761959804703E-2</v>
      </c>
      <c r="J26" s="58">
        <v>9229123</v>
      </c>
      <c r="K26" s="49">
        <f t="shared" si="2"/>
        <v>6.0722654232394174E-2</v>
      </c>
      <c r="L26" s="58">
        <f t="shared" si="3"/>
        <v>16105942</v>
      </c>
      <c r="M26" s="49">
        <f t="shared" si="4"/>
        <v>0.10596841619219888</v>
      </c>
      <c r="N26" s="58">
        <v>6170253</v>
      </c>
      <c r="O26" s="5">
        <f t="shared" si="5"/>
        <v>4.2374037293991224E-2</v>
      </c>
      <c r="P26" s="58">
        <v>97738863.409999996</v>
      </c>
      <c r="Q26" s="58">
        <v>3795173</v>
      </c>
      <c r="R26" s="5">
        <f t="shared" si="6"/>
        <v>3.882972307627329E-2</v>
      </c>
      <c r="S26" s="58">
        <v>176616069.50999999</v>
      </c>
    </row>
    <row r="27" spans="1:19" x14ac:dyDescent="0.2">
      <c r="A27" s="2" t="s">
        <v>594</v>
      </c>
      <c r="B27" s="2" t="s">
        <v>595</v>
      </c>
      <c r="C27" s="58">
        <v>31243</v>
      </c>
      <c r="D27" s="58">
        <v>151525381.22999999</v>
      </c>
      <c r="E27" s="58">
        <v>7132516</v>
      </c>
      <c r="F27" s="5">
        <f t="shared" si="0"/>
        <v>4.7071427519945142E-2</v>
      </c>
      <c r="G27" s="58">
        <v>157313327.15000001</v>
      </c>
      <c r="H27" s="58">
        <v>19232218</v>
      </c>
      <c r="I27" s="49">
        <f t="shared" si="1"/>
        <v>0.12225421932410002</v>
      </c>
      <c r="J27" s="58">
        <v>6146813</v>
      </c>
      <c r="K27" s="49">
        <f t="shared" si="2"/>
        <v>3.9073695225700394E-2</v>
      </c>
      <c r="L27" s="58">
        <f t="shared" si="3"/>
        <v>25379031</v>
      </c>
      <c r="M27" s="49">
        <f t="shared" si="4"/>
        <v>0.16132791454980042</v>
      </c>
      <c r="N27" s="58">
        <v>13364217</v>
      </c>
      <c r="O27" s="5">
        <f t="shared" si="5"/>
        <v>8.8197877421700654E-2</v>
      </c>
      <c r="P27" s="58">
        <v>114080610.15000001</v>
      </c>
      <c r="Q27" s="58">
        <v>11000536</v>
      </c>
      <c r="R27" s="5">
        <f t="shared" si="6"/>
        <v>9.6427745131585793E-2</v>
      </c>
      <c r="S27" s="58">
        <v>179237725.15000001</v>
      </c>
    </row>
    <row r="28" spans="1:19" x14ac:dyDescent="0.2">
      <c r="A28" s="2" t="s">
        <v>374</v>
      </c>
      <c r="B28" s="2" t="s">
        <v>375</v>
      </c>
      <c r="C28" s="58">
        <v>30257</v>
      </c>
      <c r="D28" s="58">
        <v>150417960.36000001</v>
      </c>
      <c r="E28" s="58">
        <v>7481058</v>
      </c>
      <c r="F28" s="5">
        <f t="shared" si="0"/>
        <v>4.9735137892412247E-2</v>
      </c>
      <c r="G28" s="58">
        <v>159214083.49000001</v>
      </c>
      <c r="H28" s="58">
        <v>30055336</v>
      </c>
      <c r="I28" s="49">
        <f t="shared" si="1"/>
        <v>0.18877309934637615</v>
      </c>
      <c r="J28" s="58">
        <v>8084938</v>
      </c>
      <c r="K28" s="49">
        <f t="shared" si="2"/>
        <v>5.0780294197452717E-2</v>
      </c>
      <c r="L28" s="58">
        <f t="shared" si="3"/>
        <v>38140274</v>
      </c>
      <c r="M28" s="49">
        <f t="shared" si="4"/>
        <v>0.23955339354382887</v>
      </c>
      <c r="N28" s="58">
        <v>3888889</v>
      </c>
      <c r="O28" s="5">
        <f t="shared" si="5"/>
        <v>2.5853887332952796E-2</v>
      </c>
      <c r="P28" s="58">
        <v>84345827.209999993</v>
      </c>
      <c r="Q28" s="58">
        <v>0</v>
      </c>
      <c r="R28" s="5">
        <f t="shared" si="6"/>
        <v>0</v>
      </c>
      <c r="S28" s="58">
        <v>171695662.49000001</v>
      </c>
    </row>
    <row r="29" spans="1:19" x14ac:dyDescent="0.2">
      <c r="A29" s="2" t="s">
        <v>692</v>
      </c>
      <c r="B29" s="2" t="s">
        <v>693</v>
      </c>
      <c r="C29" s="58">
        <v>22837</v>
      </c>
      <c r="D29" s="58">
        <v>156261417.33000001</v>
      </c>
      <c r="E29" s="58">
        <v>24119014</v>
      </c>
      <c r="F29" s="5">
        <f t="shared" si="0"/>
        <v>0.15435041107469519</v>
      </c>
      <c r="G29" s="58">
        <v>165290340.47</v>
      </c>
      <c r="H29" s="58">
        <v>5004559</v>
      </c>
      <c r="I29" s="49">
        <f t="shared" si="1"/>
        <v>3.0277383335103731E-2</v>
      </c>
      <c r="J29" s="58">
        <v>5635142</v>
      </c>
      <c r="K29" s="49">
        <f t="shared" si="2"/>
        <v>3.4092385459286847E-2</v>
      </c>
      <c r="L29" s="58">
        <f t="shared" si="3"/>
        <v>10639701</v>
      </c>
      <c r="M29" s="49">
        <f t="shared" si="4"/>
        <v>6.4369768794390575E-2</v>
      </c>
      <c r="N29" s="58">
        <v>13504423</v>
      </c>
      <c r="O29" s="5">
        <f t="shared" si="5"/>
        <v>8.6421992266208239E-2</v>
      </c>
      <c r="P29" s="58">
        <v>125787751.15000001</v>
      </c>
      <c r="Q29" s="58">
        <v>11110642</v>
      </c>
      <c r="R29" s="5">
        <f t="shared" si="6"/>
        <v>8.8328489049388656E-2</v>
      </c>
      <c r="S29" s="58">
        <v>176676223.47</v>
      </c>
    </row>
    <row r="30" spans="1:19" x14ac:dyDescent="0.2">
      <c r="A30" s="2" t="s">
        <v>56</v>
      </c>
      <c r="B30" s="2" t="s">
        <v>57</v>
      </c>
      <c r="C30" s="58">
        <v>26886</v>
      </c>
      <c r="D30" s="58">
        <v>156117543.78</v>
      </c>
      <c r="E30" s="58">
        <v>8303502</v>
      </c>
      <c r="F30" s="5">
        <f t="shared" si="0"/>
        <v>5.3187500898049293E-2</v>
      </c>
      <c r="G30" s="58">
        <v>166229031.37</v>
      </c>
      <c r="H30" s="58">
        <v>3743655</v>
      </c>
      <c r="I30" s="49">
        <f t="shared" si="1"/>
        <v>2.252106608061263E-2</v>
      </c>
      <c r="J30" s="58">
        <v>3775907</v>
      </c>
      <c r="K30" s="49">
        <f t="shared" si="2"/>
        <v>2.2715087544457967E-2</v>
      </c>
      <c r="L30" s="58">
        <f t="shared" si="3"/>
        <v>7519562</v>
      </c>
      <c r="M30" s="49">
        <f t="shared" si="4"/>
        <v>4.5236153625070601E-2</v>
      </c>
      <c r="N30" s="58">
        <v>14626779</v>
      </c>
      <c r="O30" s="5">
        <f t="shared" si="5"/>
        <v>9.3690809154748034E-2</v>
      </c>
      <c r="P30" s="58">
        <v>132509612.63</v>
      </c>
      <c r="Q30" s="58">
        <v>14077401</v>
      </c>
      <c r="R30" s="5">
        <f t="shared" si="6"/>
        <v>0.10623682856358223</v>
      </c>
      <c r="S30" s="58">
        <v>188662613.37</v>
      </c>
    </row>
    <row r="31" spans="1:19" x14ac:dyDescent="0.2">
      <c r="A31" s="2" t="s">
        <v>116</v>
      </c>
      <c r="B31" s="2" t="s">
        <v>117</v>
      </c>
      <c r="C31" s="58">
        <v>36180</v>
      </c>
      <c r="D31" s="58">
        <v>159597104.94999999</v>
      </c>
      <c r="E31" s="58">
        <v>4742817</v>
      </c>
      <c r="F31" s="5">
        <f t="shared" si="0"/>
        <v>2.9717437553055066E-2</v>
      </c>
      <c r="G31" s="58">
        <v>166693249.72</v>
      </c>
      <c r="H31" s="58">
        <v>15338814</v>
      </c>
      <c r="I31" s="49">
        <f t="shared" si="1"/>
        <v>9.2018207250534126E-2</v>
      </c>
      <c r="J31" s="58">
        <v>3916026</v>
      </c>
      <c r="K31" s="49">
        <f t="shared" si="2"/>
        <v>2.3492409000231709E-2</v>
      </c>
      <c r="L31" s="58">
        <f t="shared" si="3"/>
        <v>19254840</v>
      </c>
      <c r="M31" s="49">
        <f t="shared" si="4"/>
        <v>0.11551061625076584</v>
      </c>
      <c r="N31" s="58">
        <v>10909634</v>
      </c>
      <c r="O31" s="5">
        <f t="shared" si="5"/>
        <v>6.8357342718828568E-2</v>
      </c>
      <c r="P31" s="58">
        <v>124569866.72</v>
      </c>
      <c r="Q31" s="58">
        <v>1070584</v>
      </c>
      <c r="R31" s="5">
        <f t="shared" si="6"/>
        <v>8.5942453675926997E-3</v>
      </c>
      <c r="S31" s="58">
        <v>178932957.72</v>
      </c>
    </row>
    <row r="32" spans="1:19" x14ac:dyDescent="0.2">
      <c r="A32" s="2" t="s">
        <v>444</v>
      </c>
      <c r="B32" s="2" t="s">
        <v>445</v>
      </c>
      <c r="C32" s="58">
        <v>31230</v>
      </c>
      <c r="D32" s="58">
        <v>159158688.5</v>
      </c>
      <c r="E32" s="58">
        <v>29853677</v>
      </c>
      <c r="F32" s="5">
        <f t="shared" si="0"/>
        <v>0.1875717705477323</v>
      </c>
      <c r="G32" s="58">
        <v>169637059.65000001</v>
      </c>
      <c r="H32" s="58">
        <v>9379028</v>
      </c>
      <c r="I32" s="49">
        <f t="shared" si="1"/>
        <v>5.5288791372304358E-2</v>
      </c>
      <c r="J32" s="58">
        <v>3000992</v>
      </c>
      <c r="K32" s="49">
        <f t="shared" si="2"/>
        <v>1.7690662678259878E-2</v>
      </c>
      <c r="L32" s="58">
        <f t="shared" si="3"/>
        <v>12380020</v>
      </c>
      <c r="M32" s="49">
        <f t="shared" si="4"/>
        <v>7.2979454050564233E-2</v>
      </c>
      <c r="N32" s="58">
        <v>12491350</v>
      </c>
      <c r="O32" s="5">
        <f t="shared" si="5"/>
        <v>7.8483619824499876E-2</v>
      </c>
      <c r="P32" s="58">
        <v>107785189.65000001</v>
      </c>
      <c r="Q32" s="58">
        <v>7950676</v>
      </c>
      <c r="R32" s="5">
        <f t="shared" si="6"/>
        <v>7.3764086010493918E-2</v>
      </c>
      <c r="S32" s="58">
        <v>194272581.65000001</v>
      </c>
    </row>
    <row r="33" spans="1:19" x14ac:dyDescent="0.2">
      <c r="A33" s="2" t="s">
        <v>64</v>
      </c>
      <c r="B33" s="2" t="s">
        <v>65</v>
      </c>
      <c r="C33" s="58">
        <v>42318</v>
      </c>
      <c r="D33" s="58">
        <v>163559676.56999999</v>
      </c>
      <c r="E33" s="58">
        <v>10713896</v>
      </c>
      <c r="F33" s="5">
        <f t="shared" si="0"/>
        <v>6.5504507129632808E-2</v>
      </c>
      <c r="G33" s="58">
        <v>173873420</v>
      </c>
      <c r="H33" s="58">
        <v>19838183</v>
      </c>
      <c r="I33" s="49">
        <f t="shared" si="1"/>
        <v>0.11409554720899837</v>
      </c>
      <c r="J33" s="58">
        <v>2000903</v>
      </c>
      <c r="K33" s="49">
        <f t="shared" si="2"/>
        <v>1.1507814132832955E-2</v>
      </c>
      <c r="L33" s="58">
        <f t="shared" si="3"/>
        <v>21839086</v>
      </c>
      <c r="M33" s="49">
        <f t="shared" si="4"/>
        <v>0.12560336134183131</v>
      </c>
      <c r="N33" s="58">
        <v>7927474</v>
      </c>
      <c r="O33" s="5">
        <f t="shared" si="5"/>
        <v>4.8468388824474185E-2</v>
      </c>
      <c r="P33" s="58">
        <v>129833221.14</v>
      </c>
      <c r="Q33" s="58">
        <v>0</v>
      </c>
      <c r="R33" s="5">
        <f t="shared" si="6"/>
        <v>0</v>
      </c>
      <c r="S33" s="58">
        <v>194100992.03</v>
      </c>
    </row>
    <row r="34" spans="1:19" x14ac:dyDescent="0.2">
      <c r="A34" s="2" t="s">
        <v>546</v>
      </c>
      <c r="B34" s="2" t="s">
        <v>547</v>
      </c>
      <c r="C34" s="58">
        <v>38889</v>
      </c>
      <c r="D34" s="58">
        <v>170973036.16</v>
      </c>
      <c r="E34" s="58">
        <v>12504686</v>
      </c>
      <c r="F34" s="5">
        <f t="shared" si="0"/>
        <v>7.3138351408217755E-2</v>
      </c>
      <c r="G34" s="58">
        <v>176576356.33000001</v>
      </c>
      <c r="H34" s="58">
        <v>5641842</v>
      </c>
      <c r="I34" s="49">
        <f t="shared" si="1"/>
        <v>3.1951287914538655E-2</v>
      </c>
      <c r="J34" s="58">
        <v>10615964</v>
      </c>
      <c r="K34" s="49">
        <f t="shared" si="2"/>
        <v>6.0121095602176988E-2</v>
      </c>
      <c r="L34" s="58">
        <f t="shared" si="3"/>
        <v>16257806</v>
      </c>
      <c r="M34" s="49">
        <f t="shared" si="4"/>
        <v>9.2072383516715636E-2</v>
      </c>
      <c r="N34" s="58">
        <v>12488733</v>
      </c>
      <c r="O34" s="5">
        <f t="shared" si="5"/>
        <v>7.3045044297586154E-2</v>
      </c>
      <c r="P34" s="58">
        <v>111879562.43000001</v>
      </c>
      <c r="Q34" s="58">
        <v>9265955</v>
      </c>
      <c r="R34" s="5">
        <f t="shared" si="6"/>
        <v>8.2820801214676318E-2</v>
      </c>
      <c r="S34" s="58">
        <v>190660929.25</v>
      </c>
    </row>
    <row r="35" spans="1:19" x14ac:dyDescent="0.2">
      <c r="A35" s="2" t="s">
        <v>398</v>
      </c>
      <c r="B35" s="2" t="s">
        <v>399</v>
      </c>
      <c r="C35" s="58">
        <v>14444</v>
      </c>
      <c r="D35" s="58">
        <v>160533929.24000001</v>
      </c>
      <c r="E35" s="58">
        <v>15500540</v>
      </c>
      <c r="F35" s="5">
        <f t="shared" si="0"/>
        <v>9.6556161512913075E-2</v>
      </c>
      <c r="G35" s="58">
        <v>176885373.12</v>
      </c>
      <c r="H35" s="58">
        <v>8183969</v>
      </c>
      <c r="I35" s="49">
        <f t="shared" si="1"/>
        <v>4.6267075991907769E-2</v>
      </c>
      <c r="J35" s="58">
        <v>3499411</v>
      </c>
      <c r="K35" s="49">
        <f t="shared" si="2"/>
        <v>1.9783495595342305E-2</v>
      </c>
      <c r="L35" s="58">
        <f t="shared" si="3"/>
        <v>11683380</v>
      </c>
      <c r="M35" s="49">
        <f t="shared" si="4"/>
        <v>6.605057158725007E-2</v>
      </c>
      <c r="N35" s="58">
        <v>14827837</v>
      </c>
      <c r="O35" s="5">
        <f t="shared" si="5"/>
        <v>9.2365751403444551E-2</v>
      </c>
      <c r="P35" s="58">
        <v>127179980.12</v>
      </c>
      <c r="Q35" s="58">
        <v>12275508</v>
      </c>
      <c r="R35" s="5">
        <f t="shared" si="6"/>
        <v>9.6520757342606192E-2</v>
      </c>
      <c r="S35" s="58">
        <v>236771754.25999999</v>
      </c>
    </row>
    <row r="36" spans="1:19" x14ac:dyDescent="0.2">
      <c r="A36" s="2" t="s">
        <v>662</v>
      </c>
      <c r="B36" s="2" t="s">
        <v>663</v>
      </c>
      <c r="C36" s="58">
        <v>40509</v>
      </c>
      <c r="D36" s="58">
        <v>170846816.61000001</v>
      </c>
      <c r="E36" s="58">
        <v>14955570</v>
      </c>
      <c r="F36" s="5">
        <f t="shared" si="0"/>
        <v>8.7537890940864158E-2</v>
      </c>
      <c r="G36" s="58">
        <v>179300909.96000001</v>
      </c>
      <c r="H36" s="58">
        <v>9983100</v>
      </c>
      <c r="I36" s="49">
        <f t="shared" si="1"/>
        <v>5.5677910403394586E-2</v>
      </c>
      <c r="J36" s="58">
        <v>6654055</v>
      </c>
      <c r="K36" s="49">
        <f t="shared" si="2"/>
        <v>3.7111105579355083E-2</v>
      </c>
      <c r="L36" s="58">
        <f t="shared" si="3"/>
        <v>16637155</v>
      </c>
      <c r="M36" s="49">
        <f t="shared" si="4"/>
        <v>9.2789015982749662E-2</v>
      </c>
      <c r="N36" s="58">
        <v>6735723</v>
      </c>
      <c r="O36" s="5">
        <f t="shared" si="5"/>
        <v>3.9425510721548582E-2</v>
      </c>
      <c r="P36" s="58">
        <v>88402460.879999995</v>
      </c>
      <c r="Q36" s="58">
        <v>0</v>
      </c>
      <c r="R36" s="5">
        <f t="shared" si="6"/>
        <v>0</v>
      </c>
      <c r="S36" s="58">
        <v>197834046.11000001</v>
      </c>
    </row>
    <row r="37" spans="1:19" x14ac:dyDescent="0.2">
      <c r="A37" s="2" t="s">
        <v>84</v>
      </c>
      <c r="B37" s="2" t="s">
        <v>85</v>
      </c>
      <c r="C37" s="58">
        <v>38490</v>
      </c>
      <c r="D37" s="58">
        <v>166447370.33000001</v>
      </c>
      <c r="E37" s="58">
        <v>5522259</v>
      </c>
      <c r="F37" s="5">
        <f t="shared" si="0"/>
        <v>3.3177207840841952E-2</v>
      </c>
      <c r="G37" s="58">
        <v>183470697.62</v>
      </c>
      <c r="H37" s="58">
        <v>4254384</v>
      </c>
      <c r="I37" s="49">
        <f t="shared" si="1"/>
        <v>2.3188356806772357E-2</v>
      </c>
      <c r="J37" s="58">
        <v>159016</v>
      </c>
      <c r="K37" s="49">
        <f t="shared" si="2"/>
        <v>8.6671060862999506E-4</v>
      </c>
      <c r="L37" s="58">
        <f t="shared" si="3"/>
        <v>4413400</v>
      </c>
      <c r="M37" s="49">
        <f t="shared" si="4"/>
        <v>2.4055067415402351E-2</v>
      </c>
      <c r="N37" s="58">
        <v>10291247</v>
      </c>
      <c r="O37" s="5">
        <f t="shared" si="5"/>
        <v>6.1828835022124315E-2</v>
      </c>
      <c r="P37" s="58">
        <v>123478834.62</v>
      </c>
      <c r="Q37" s="58">
        <v>2659099</v>
      </c>
      <c r="R37" s="5">
        <f t="shared" si="6"/>
        <v>2.1534856626912988E-2</v>
      </c>
      <c r="S37" s="58">
        <v>213018088.62</v>
      </c>
    </row>
    <row r="38" spans="1:19" x14ac:dyDescent="0.2">
      <c r="A38" s="2" t="s">
        <v>198</v>
      </c>
      <c r="B38" s="2" t="s">
        <v>199</v>
      </c>
      <c r="C38" s="58">
        <v>41579</v>
      </c>
      <c r="D38" s="58">
        <v>174328646.47999999</v>
      </c>
      <c r="E38" s="58">
        <v>6231830</v>
      </c>
      <c r="F38" s="5">
        <f t="shared" si="0"/>
        <v>3.574759585318614E-2</v>
      </c>
      <c r="G38" s="58">
        <v>188333978.41999999</v>
      </c>
      <c r="H38" s="58">
        <v>9916787</v>
      </c>
      <c r="I38" s="49">
        <f t="shared" si="1"/>
        <v>5.2655325837617915E-2</v>
      </c>
      <c r="J38" s="58">
        <v>0</v>
      </c>
      <c r="K38" s="49">
        <f t="shared" si="2"/>
        <v>0</v>
      </c>
      <c r="L38" s="58">
        <f t="shared" si="3"/>
        <v>9916787</v>
      </c>
      <c r="M38" s="49">
        <f t="shared" si="4"/>
        <v>5.2655325837617915E-2</v>
      </c>
      <c r="N38" s="58">
        <v>3420035</v>
      </c>
      <c r="O38" s="5">
        <f t="shared" si="5"/>
        <v>1.9618319014439011E-2</v>
      </c>
      <c r="P38" s="58">
        <v>68628236.459999993</v>
      </c>
      <c r="Q38" s="58">
        <v>0</v>
      </c>
      <c r="R38" s="5">
        <f t="shared" si="6"/>
        <v>0</v>
      </c>
      <c r="S38" s="58">
        <v>214386808.41999999</v>
      </c>
    </row>
    <row r="39" spans="1:19" x14ac:dyDescent="0.2">
      <c r="A39" s="2" t="s">
        <v>36</v>
      </c>
      <c r="B39" s="2" t="s">
        <v>37</v>
      </c>
      <c r="C39" s="58">
        <v>46654</v>
      </c>
      <c r="D39" s="58">
        <v>181826047.18000001</v>
      </c>
      <c r="E39" s="58">
        <v>12858202</v>
      </c>
      <c r="F39" s="5">
        <f t="shared" si="0"/>
        <v>7.0717051816404114E-2</v>
      </c>
      <c r="G39" s="58">
        <v>188783203.52000001</v>
      </c>
      <c r="H39" s="58">
        <v>9278183</v>
      </c>
      <c r="I39" s="49">
        <f t="shared" si="1"/>
        <v>4.9147290791773504E-2</v>
      </c>
      <c r="J39" s="58">
        <v>3068337</v>
      </c>
      <c r="K39" s="49">
        <f t="shared" si="2"/>
        <v>1.6253230916673873E-2</v>
      </c>
      <c r="L39" s="58">
        <f t="shared" si="3"/>
        <v>12346520</v>
      </c>
      <c r="M39" s="49">
        <f t="shared" si="4"/>
        <v>6.5400521708447373E-2</v>
      </c>
      <c r="N39" s="58">
        <v>11377091</v>
      </c>
      <c r="O39" s="5">
        <f t="shared" si="5"/>
        <v>6.2571293697745986E-2</v>
      </c>
      <c r="P39" s="58">
        <v>99949384.700000003</v>
      </c>
      <c r="Q39" s="58">
        <v>6917736</v>
      </c>
      <c r="R39" s="5">
        <f t="shared" si="6"/>
        <v>6.921239205987828E-2</v>
      </c>
      <c r="S39" s="58">
        <v>211557964.72</v>
      </c>
    </row>
    <row r="40" spans="1:19" x14ac:dyDescent="0.2">
      <c r="A40" s="2" t="s">
        <v>400</v>
      </c>
      <c r="B40" s="2" t="s">
        <v>401</v>
      </c>
      <c r="C40" s="58">
        <v>36518</v>
      </c>
      <c r="D40" s="58">
        <v>192279327.49000001</v>
      </c>
      <c r="E40" s="58">
        <v>7838033</v>
      </c>
      <c r="F40" s="5">
        <f t="shared" si="0"/>
        <v>4.0763784137988715E-2</v>
      </c>
      <c r="G40" s="58">
        <v>194629044.41999999</v>
      </c>
      <c r="H40" s="58">
        <v>3592201</v>
      </c>
      <c r="I40" s="49">
        <f t="shared" si="1"/>
        <v>1.8456654353438663E-2</v>
      </c>
      <c r="J40" s="58">
        <v>8590814</v>
      </c>
      <c r="K40" s="49">
        <f t="shared" si="2"/>
        <v>4.413942443996921E-2</v>
      </c>
      <c r="L40" s="58">
        <f t="shared" si="3"/>
        <v>12183015</v>
      </c>
      <c r="M40" s="49">
        <f t="shared" si="4"/>
        <v>6.2596078793407867E-2</v>
      </c>
      <c r="N40" s="58">
        <v>15724178</v>
      </c>
      <c r="O40" s="5">
        <f t="shared" si="5"/>
        <v>8.1777787582587511E-2</v>
      </c>
      <c r="P40" s="58">
        <v>145480958.86000001</v>
      </c>
      <c r="Q40" s="58">
        <v>8717477</v>
      </c>
      <c r="R40" s="5">
        <f t="shared" si="6"/>
        <v>5.9921773050650891E-2</v>
      </c>
      <c r="S40" s="58">
        <v>218362556.41999999</v>
      </c>
    </row>
    <row r="41" spans="1:19" x14ac:dyDescent="0.2">
      <c r="A41" s="2" t="s">
        <v>698</v>
      </c>
      <c r="B41" s="2" t="s">
        <v>699</v>
      </c>
      <c r="C41" s="58">
        <v>41647</v>
      </c>
      <c r="D41" s="58">
        <v>177002754.13</v>
      </c>
      <c r="E41" s="58">
        <v>43748819</v>
      </c>
      <c r="F41" s="5">
        <f t="shared" si="0"/>
        <v>0.24716462303105521</v>
      </c>
      <c r="G41" s="58">
        <v>197293133.11000001</v>
      </c>
      <c r="H41" s="58">
        <v>16339579</v>
      </c>
      <c r="I41" s="49">
        <f t="shared" si="1"/>
        <v>8.2818792232824096E-2</v>
      </c>
      <c r="J41" s="58">
        <v>7000704</v>
      </c>
      <c r="K41" s="49">
        <f t="shared" si="2"/>
        <v>3.5483769199898027E-2</v>
      </c>
      <c r="L41" s="58">
        <f t="shared" si="3"/>
        <v>23340283</v>
      </c>
      <c r="M41" s="49">
        <f t="shared" si="4"/>
        <v>0.11830256143272212</v>
      </c>
      <c r="N41" s="58">
        <v>7684550</v>
      </c>
      <c r="O41" s="5">
        <f t="shared" si="5"/>
        <v>4.3414861185470978E-2</v>
      </c>
      <c r="P41" s="58">
        <v>139076018.25999999</v>
      </c>
      <c r="Q41" s="58">
        <v>1498538</v>
      </c>
      <c r="R41" s="5">
        <f t="shared" si="6"/>
        <v>1.0774956162452907E-2</v>
      </c>
      <c r="S41" s="58">
        <v>221518996.88</v>
      </c>
    </row>
    <row r="42" spans="1:19" x14ac:dyDescent="0.2">
      <c r="A42" s="2" t="s">
        <v>520</v>
      </c>
      <c r="B42" s="2" t="s">
        <v>521</v>
      </c>
      <c r="C42" s="58">
        <v>44744</v>
      </c>
      <c r="D42" s="58">
        <v>183919125.28999999</v>
      </c>
      <c r="E42" s="58">
        <v>17700973</v>
      </c>
      <c r="F42" s="5">
        <f t="shared" si="0"/>
        <v>9.6243242632268175E-2</v>
      </c>
      <c r="G42" s="58">
        <v>197334580.66</v>
      </c>
      <c r="H42" s="58">
        <v>17405005</v>
      </c>
      <c r="I42" s="49">
        <f t="shared" si="1"/>
        <v>8.8200481343856121E-2</v>
      </c>
      <c r="J42" s="58">
        <v>865285</v>
      </c>
      <c r="K42" s="49">
        <f t="shared" si="2"/>
        <v>4.384862486372083E-3</v>
      </c>
      <c r="L42" s="58">
        <f t="shared" si="3"/>
        <v>18270290</v>
      </c>
      <c r="M42" s="49">
        <f t="shared" si="4"/>
        <v>9.2585343830228206E-2</v>
      </c>
      <c r="N42" s="58">
        <v>8621961</v>
      </c>
      <c r="O42" s="5">
        <f t="shared" si="5"/>
        <v>4.6879088764722347E-2</v>
      </c>
      <c r="P42" s="58">
        <v>122087298.56999999</v>
      </c>
      <c r="Q42" s="58">
        <v>0</v>
      </c>
      <c r="R42" s="5">
        <f t="shared" si="6"/>
        <v>0</v>
      </c>
      <c r="S42" s="58">
        <v>218000292.66</v>
      </c>
    </row>
    <row r="43" spans="1:19" x14ac:dyDescent="0.2">
      <c r="A43" s="41" t="s">
        <v>100</v>
      </c>
      <c r="B43" s="41" t="s">
        <v>101</v>
      </c>
      <c r="C43" s="59">
        <v>26527</v>
      </c>
      <c r="D43" s="59">
        <v>185520603</v>
      </c>
      <c r="E43" s="59">
        <v>36121508</v>
      </c>
      <c r="F43" s="43">
        <f t="shared" si="0"/>
        <v>0.19470348530507955</v>
      </c>
      <c r="G43" s="59">
        <v>198449702.11000001</v>
      </c>
      <c r="H43" s="59">
        <v>11132870</v>
      </c>
      <c r="I43" s="51">
        <f t="shared" si="1"/>
        <v>5.6099202375366058E-2</v>
      </c>
      <c r="J43" s="59">
        <v>1815838</v>
      </c>
      <c r="K43" s="51">
        <f t="shared" si="2"/>
        <v>9.1501170356682471E-3</v>
      </c>
      <c r="L43" s="59">
        <f t="shared" si="3"/>
        <v>12948708</v>
      </c>
      <c r="M43" s="51">
        <f t="shared" si="4"/>
        <v>6.5249319411034304E-2</v>
      </c>
      <c r="N43" s="59">
        <v>6925377</v>
      </c>
      <c r="O43" s="43">
        <f t="shared" si="5"/>
        <v>3.7329422651779541E-2</v>
      </c>
      <c r="P43" s="59">
        <v>147792967.49000001</v>
      </c>
      <c r="Q43" s="59">
        <v>0</v>
      </c>
      <c r="R43" s="43">
        <f t="shared" si="6"/>
        <v>0</v>
      </c>
      <c r="S43" s="59">
        <v>205477702.11000001</v>
      </c>
    </row>
    <row r="44" spans="1:19" x14ac:dyDescent="0.2">
      <c r="A44" s="38"/>
      <c r="B44" s="38"/>
      <c r="C44" s="39"/>
      <c r="D44" s="39"/>
      <c r="E44" s="39"/>
      <c r="F44" s="52"/>
      <c r="G44" s="39"/>
      <c r="H44" s="39"/>
      <c r="I44" s="52"/>
      <c r="J44" s="39"/>
      <c r="K44" s="52"/>
      <c r="L44" s="39"/>
      <c r="M44" s="52"/>
      <c r="N44" s="39"/>
      <c r="O44" s="55"/>
      <c r="P44" s="39"/>
      <c r="Q44" s="39"/>
      <c r="S44" s="56"/>
    </row>
    <row r="45" spans="1:19" x14ac:dyDescent="0.2">
      <c r="C45" s="7">
        <f>SUM(C2:C43)</f>
        <v>1235699</v>
      </c>
      <c r="D45" s="7">
        <f>SUM(D2:D43)</f>
        <v>6064354321.6299992</v>
      </c>
      <c r="E45" s="7">
        <f>SUM(E2:E43)</f>
        <v>586960972</v>
      </c>
      <c r="F45" s="5">
        <f>E45/D45</f>
        <v>9.6788700143469603E-2</v>
      </c>
      <c r="G45" s="7">
        <f t="shared" ref="G45:L45" si="7">SUM(G2:G43)</f>
        <v>6411614825.1999979</v>
      </c>
      <c r="H45" s="7">
        <f t="shared" si="7"/>
        <v>353775089</v>
      </c>
      <c r="I45" s="5">
        <f>IFERROR(H45/$G45,0)</f>
        <v>5.5177221128370681E-2</v>
      </c>
      <c r="J45" s="7">
        <f t="shared" si="7"/>
        <v>209056317</v>
      </c>
      <c r="K45" s="5">
        <f>IFERROR(J45/$G45,0)</f>
        <v>3.2605875851795085E-2</v>
      </c>
      <c r="L45" s="7">
        <f t="shared" si="7"/>
        <v>562831406</v>
      </c>
      <c r="M45" s="5">
        <f>IFERROR(L45/$G45,0)</f>
        <v>8.7783096980165773E-2</v>
      </c>
      <c r="N45" s="7">
        <f>SUM(N2:N43)</f>
        <v>334278554</v>
      </c>
      <c r="O45" s="5">
        <f>N45/D45</f>
        <v>5.5121870568761784E-2</v>
      </c>
      <c r="P45" s="7">
        <f>SUM(P2:P43)</f>
        <v>4424271728.3599997</v>
      </c>
      <c r="Q45" s="7">
        <f>SUM(Q2:Q43)</f>
        <v>163981183</v>
      </c>
      <c r="R45" s="5">
        <f>Q45/P45</f>
        <v>3.7063994498544278E-2</v>
      </c>
      <c r="S45" s="7">
        <f>SUM(S2:S43)</f>
        <v>7173171364.0199995</v>
      </c>
    </row>
    <row r="46" spans="1:19" ht="13.5" customHeight="1" x14ac:dyDescent="0.2">
      <c r="B46" s="6" t="s">
        <v>717</v>
      </c>
      <c r="C46" s="7">
        <f>AVERAGE(C2:C43)</f>
        <v>29421.404761904763</v>
      </c>
      <c r="D46" s="7">
        <f>AVERAGE(D2:D43)</f>
        <v>144389388.61023808</v>
      </c>
      <c r="E46" s="7">
        <f>AVERAGE(E2:E43)</f>
        <v>13975261.238095239</v>
      </c>
      <c r="F46" s="5">
        <f>E46/D46</f>
        <v>9.6788700143469603E-2</v>
      </c>
      <c r="G46" s="7">
        <f t="shared" ref="G46:L46" si="8">AVERAGE(G2:G43)</f>
        <v>152657495.83809519</v>
      </c>
      <c r="H46" s="7">
        <f t="shared" si="8"/>
        <v>8423216.4047619049</v>
      </c>
      <c r="I46" s="5">
        <f>IFERROR(H46/$G46,0)</f>
        <v>5.5177221128370681E-2</v>
      </c>
      <c r="J46" s="7">
        <f t="shared" si="8"/>
        <v>4977531.3571428573</v>
      </c>
      <c r="K46" s="5">
        <f>IFERROR(J46/$G46,0)</f>
        <v>3.2605875851795092E-2</v>
      </c>
      <c r="L46" s="7">
        <f t="shared" si="8"/>
        <v>13400747.761904761</v>
      </c>
      <c r="M46" s="5">
        <f>IFERROR(L46/$G46,0)</f>
        <v>8.7783096980165759E-2</v>
      </c>
      <c r="N46" s="7">
        <f>AVERAGE(N2:N43)</f>
        <v>7959013.1904761903</v>
      </c>
      <c r="O46" s="5">
        <f>N46/D46</f>
        <v>5.5121870568761784E-2</v>
      </c>
      <c r="P46" s="7">
        <f>AVERAGE(P2:P43)</f>
        <v>105339803.05619046</v>
      </c>
      <c r="Q46" s="7">
        <f>AVERAGE(Q2:Q43)</f>
        <v>3904313.8809523811</v>
      </c>
      <c r="R46" s="5">
        <f>Q46/P46</f>
        <v>3.7063994498544278E-2</v>
      </c>
      <c r="S46" s="7">
        <f>AVERAGE(S2:S43)</f>
        <v>170789794.38142857</v>
      </c>
    </row>
    <row r="47" spans="1:19" ht="13.5" customHeight="1" x14ac:dyDescent="0.2">
      <c r="B47" s="6" t="s">
        <v>716</v>
      </c>
      <c r="C47" s="7">
        <f>MEDIAN(C2:C43)</f>
        <v>28399</v>
      </c>
      <c r="D47" s="7">
        <f>MEDIAN(D2:D43)</f>
        <v>137351604.63</v>
      </c>
      <c r="E47" s="7">
        <f>MEDIAN(E2:E43)</f>
        <v>11639033</v>
      </c>
      <c r="F47" s="5">
        <f>E47/D47</f>
        <v>8.473896632917699E-2</v>
      </c>
      <c r="G47" s="7">
        <f t="shared" ref="G47:L47" si="9">MEDIAN(G2:G43)</f>
        <v>143596208.48500001</v>
      </c>
      <c r="H47" s="7">
        <f t="shared" si="9"/>
        <v>7042225.5</v>
      </c>
      <c r="I47" s="5">
        <f>IFERROR(H47/$G47,0)</f>
        <v>4.9041862416134945E-2</v>
      </c>
      <c r="J47" s="7">
        <f t="shared" si="9"/>
        <v>3283874</v>
      </c>
      <c r="K47" s="5">
        <f>IFERROR(J47/$G47,0)</f>
        <v>2.2868807154772696E-2</v>
      </c>
      <c r="L47" s="7">
        <f t="shared" si="9"/>
        <v>12264767.5</v>
      </c>
      <c r="M47" s="5">
        <f>IFERROR(L47/$G47,0)</f>
        <v>8.5411499575082248E-2</v>
      </c>
      <c r="N47" s="7">
        <f>MEDIAN(N2:N43)</f>
        <v>7680803.5</v>
      </c>
      <c r="O47" s="5">
        <f>N47/D47</f>
        <v>5.5920740938489026E-2</v>
      </c>
      <c r="P47" s="7">
        <f>MEDIAN(P2:P43)</f>
        <v>101413063.82499999</v>
      </c>
      <c r="Q47" s="7">
        <f>MEDIAN(Q2:Q43)</f>
        <v>2035560</v>
      </c>
      <c r="R47" s="5">
        <f>Q47/P47</f>
        <v>2.0071970249440397E-2</v>
      </c>
      <c r="S47" s="7">
        <f>MEDIAN(S2:S43)</f>
        <v>159254068.565</v>
      </c>
    </row>
    <row r="48" spans="1:19" ht="13.5" customHeight="1" x14ac:dyDescent="0.2">
      <c r="H48" s="58"/>
      <c r="K48" s="58"/>
      <c r="L48" s="58"/>
      <c r="N48" s="58"/>
      <c r="Q48" s="58"/>
      <c r="S48" s="58"/>
    </row>
    <row r="49" spans="2:19" x14ac:dyDescent="0.2">
      <c r="B49" s="6" t="s">
        <v>740</v>
      </c>
      <c r="D49" s="7">
        <f t="shared" ref="D49:L49" si="10">_xlfn.QUARTILE.EXC(D2:D43,1)</f>
        <v>126348829.89750001</v>
      </c>
      <c r="E49" s="7">
        <f t="shared" si="10"/>
        <v>7008249</v>
      </c>
      <c r="F49" s="5">
        <f t="shared" si="10"/>
        <v>4.6453412057608577E-2</v>
      </c>
      <c r="G49" s="7">
        <f t="shared" si="10"/>
        <v>132614869.47999999</v>
      </c>
      <c r="H49" s="7">
        <f t="shared" si="10"/>
        <v>4974042.5</v>
      </c>
      <c r="I49" s="5">
        <f>_xlfn.QUARTILE.EXC(I2:I43,1)</f>
        <v>3.1532811769679925E-2</v>
      </c>
      <c r="J49" s="7">
        <f t="shared" si="10"/>
        <v>833207.5</v>
      </c>
      <c r="K49" s="5">
        <f>_xlfn.QUARTILE.EXC(K2:K43,1)</f>
        <v>5.1982817051409135E-3</v>
      </c>
      <c r="L49" s="7">
        <f t="shared" si="10"/>
        <v>7697115.5</v>
      </c>
      <c r="M49" s="5">
        <f t="shared" ref="M49:S49" si="11">_xlfn.QUARTILE.EXC(M2:M43,1)</f>
        <v>5.4985507076221983E-2</v>
      </c>
      <c r="N49" s="7">
        <f t="shared" si="11"/>
        <v>4719500.25</v>
      </c>
      <c r="O49" s="5">
        <f t="shared" si="11"/>
        <v>3.731619273267546E-2</v>
      </c>
      <c r="P49" s="7">
        <f t="shared" si="11"/>
        <v>89834297.392499998</v>
      </c>
      <c r="Q49" s="7">
        <f t="shared" si="11"/>
        <v>491146</v>
      </c>
      <c r="R49" s="5">
        <f t="shared" si="11"/>
        <v>6.0887786345002332E-3</v>
      </c>
      <c r="S49" s="7">
        <f t="shared" si="11"/>
        <v>146007903.07999998</v>
      </c>
    </row>
    <row r="50" spans="2:19" x14ac:dyDescent="0.2">
      <c r="B50" s="6" t="s">
        <v>741</v>
      </c>
      <c r="D50" s="7">
        <f t="shared" ref="D50:L50" si="12">_xlfn.QUARTILE.EXC(D2:D43,2)</f>
        <v>137351604.63</v>
      </c>
      <c r="E50" s="7">
        <f t="shared" si="12"/>
        <v>11639033</v>
      </c>
      <c r="F50" s="5">
        <f t="shared" si="12"/>
        <v>8.5923253425155388E-2</v>
      </c>
      <c r="G50" s="7">
        <f t="shared" si="12"/>
        <v>143596208.48500001</v>
      </c>
      <c r="H50" s="7">
        <f t="shared" si="12"/>
        <v>7042225.5</v>
      </c>
      <c r="I50" s="5">
        <f>_xlfn.QUARTILE.EXC(I2:I43,2)</f>
        <v>4.7676731931890926E-2</v>
      </c>
      <c r="J50" s="7">
        <f t="shared" si="12"/>
        <v>3283874</v>
      </c>
      <c r="K50" s="5">
        <f>_xlfn.QUARTILE.EXC(K2:K43,2)</f>
        <v>1.9750716091665101E-2</v>
      </c>
      <c r="L50" s="7">
        <f t="shared" si="12"/>
        <v>12264767.5</v>
      </c>
      <c r="M50" s="5">
        <f t="shared" ref="M50:S50" si="13">_xlfn.QUARTILE.EXC(M2:M43,2)</f>
        <v>7.1714274414096654E-2</v>
      </c>
      <c r="N50" s="7">
        <f t="shared" si="13"/>
        <v>7680803.5</v>
      </c>
      <c r="O50" s="5">
        <f t="shared" si="13"/>
        <v>5.0909328065330134E-2</v>
      </c>
      <c r="P50" s="7">
        <f t="shared" si="13"/>
        <v>101413063.82499999</v>
      </c>
      <c r="Q50" s="7">
        <f t="shared" si="13"/>
        <v>2035560</v>
      </c>
      <c r="R50" s="5">
        <f t="shared" si="13"/>
        <v>1.8960365985339477E-2</v>
      </c>
      <c r="S50" s="7">
        <f t="shared" si="13"/>
        <v>159254068.565</v>
      </c>
    </row>
    <row r="51" spans="2:19" x14ac:dyDescent="0.2">
      <c r="B51" s="6" t="s">
        <v>742</v>
      </c>
      <c r="D51" s="7">
        <f>_xlfn.QUARTILE.EXC(D2:D43,3)</f>
        <v>161290366.07249999</v>
      </c>
      <c r="E51" s="7">
        <f t="shared" ref="E51:S51" si="14">_xlfn.QUARTILE.EXC(E2:E43,3)</f>
        <v>17097634.75</v>
      </c>
      <c r="F51" s="5">
        <f t="shared" si="14"/>
        <v>0.12012036767230153</v>
      </c>
      <c r="G51" s="7">
        <f t="shared" si="14"/>
        <v>174549154.08250001</v>
      </c>
      <c r="H51" s="7">
        <f t="shared" si="14"/>
        <v>11401313</v>
      </c>
      <c r="I51" s="5">
        <f t="shared" si="14"/>
        <v>6.4993450307460565E-2</v>
      </c>
      <c r="J51" s="7">
        <f t="shared" si="14"/>
        <v>7271762.5</v>
      </c>
      <c r="K51" s="5">
        <f t="shared" si="14"/>
        <v>4.5799641879340089E-2</v>
      </c>
      <c r="L51" s="7">
        <f t="shared" si="14"/>
        <v>17952265.25</v>
      </c>
      <c r="M51" s="5">
        <f t="shared" si="14"/>
        <v>0.11620860254625491</v>
      </c>
      <c r="N51" s="7">
        <f t="shared" si="14"/>
        <v>11247395</v>
      </c>
      <c r="O51" s="5">
        <f t="shared" si="14"/>
        <v>7.9853110854012116E-2</v>
      </c>
      <c r="P51" s="7">
        <f t="shared" si="14"/>
        <v>117703244.985</v>
      </c>
      <c r="Q51" s="7">
        <f t="shared" si="14"/>
        <v>6946183.5</v>
      </c>
      <c r="R51" s="5">
        <f t="shared" si="14"/>
        <v>6.6223607584133759E-2</v>
      </c>
      <c r="S51" s="7">
        <f t="shared" si="14"/>
        <v>194143889.435</v>
      </c>
    </row>
    <row r="52" spans="2:19" ht="13.5" customHeight="1" x14ac:dyDescent="0.2"/>
    <row r="53" spans="2:19" ht="13.5" customHeight="1" x14ac:dyDescent="0.2">
      <c r="B53" s="6" t="s">
        <v>761</v>
      </c>
      <c r="C53" s="58">
        <f t="shared" ref="C53:S53" si="15">MAX(C2:C43)</f>
        <v>46654</v>
      </c>
      <c r="D53" s="58">
        <f t="shared" si="15"/>
        <v>192279327.49000001</v>
      </c>
      <c r="E53" s="58">
        <f t="shared" si="15"/>
        <v>43748819</v>
      </c>
      <c r="F53" s="5">
        <f t="shared" si="15"/>
        <v>0.32442773662605473</v>
      </c>
      <c r="G53" s="58">
        <f t="shared" si="15"/>
        <v>198449702.11000001</v>
      </c>
      <c r="H53" s="58">
        <f t="shared" si="15"/>
        <v>30055336</v>
      </c>
      <c r="I53" s="5">
        <f t="shared" si="15"/>
        <v>0.18877309934637615</v>
      </c>
      <c r="J53" s="7">
        <f t="shared" si="15"/>
        <v>30192149</v>
      </c>
      <c r="K53" s="5">
        <f t="shared" si="15"/>
        <v>0.23009800769813121</v>
      </c>
      <c r="L53" s="58">
        <f t="shared" si="15"/>
        <v>38140274</v>
      </c>
      <c r="M53" s="5">
        <f t="shared" si="15"/>
        <v>0.27333703730208408</v>
      </c>
      <c r="N53" s="58">
        <f t="shared" si="15"/>
        <v>15724178</v>
      </c>
      <c r="O53" s="5">
        <f t="shared" si="15"/>
        <v>9.9030526044096748E-2</v>
      </c>
      <c r="P53" s="58">
        <f t="shared" si="15"/>
        <v>147792967.49000001</v>
      </c>
      <c r="Q53" s="58">
        <f t="shared" si="15"/>
        <v>14077401</v>
      </c>
      <c r="R53" s="5">
        <f t="shared" si="15"/>
        <v>0.10623682856358223</v>
      </c>
      <c r="S53" s="58">
        <f t="shared" si="15"/>
        <v>236771754.25999999</v>
      </c>
    </row>
    <row r="54" spans="2:19" ht="13.5" customHeight="1" x14ac:dyDescent="0.2">
      <c r="B54" s="6" t="s">
        <v>762</v>
      </c>
      <c r="C54" s="58" cm="1">
        <f t="array" ref="C54">MIN(IF(C2:C43&gt;0,C2:C43))</f>
        <v>14394</v>
      </c>
      <c r="D54" s="58" cm="1">
        <f t="array" ref="D54">MIN(IF(D2:D43&gt;0,D2:D43))</f>
        <v>112290231.81999999</v>
      </c>
      <c r="E54" s="58" cm="1">
        <f t="array" ref="E54">MIN(IF(E2:E43&gt;0,E2:E43))</f>
        <v>3953068</v>
      </c>
      <c r="F54" s="5" cm="1">
        <f t="array" ref="F54">MIN(IF(F2:F43&gt;0,F2:F43))</f>
        <v>2.8582022706193085E-2</v>
      </c>
      <c r="G54" s="58" cm="1">
        <f t="array" ref="G54">MIN(IF(G2:G43&gt;0,G2:G43))</f>
        <v>122584097.87</v>
      </c>
      <c r="H54" s="58" cm="1">
        <f t="array" ref="H54">MIN(IF(H2:H43&gt;0,H2:H43))</f>
        <v>1249545</v>
      </c>
      <c r="I54" s="5" cm="1">
        <f t="array" ref="I54">MIN(IF(I2:I43&gt;0,I2:I43))</f>
        <v>8.9057246492885329E-3</v>
      </c>
      <c r="J54" s="7" cm="1">
        <f t="array" ref="J54">MIN(IF(J2:J43&gt;0,J2:J43))</f>
        <v>159016</v>
      </c>
      <c r="K54" s="5" cm="1">
        <f t="array" ref="K54">MIN(IF(K2:K43&gt;0,K2:K43))</f>
        <v>8.6671060862999506E-4</v>
      </c>
      <c r="L54" s="58" cm="1">
        <f t="array" ref="L54">MIN(IF(L2:L43&gt;0,L2:L43))</f>
        <v>2521003</v>
      </c>
      <c r="M54" s="5" cm="1">
        <f t="array" ref="M54">MIN(IF(M2:M43&gt;0,M2:M43))</f>
        <v>1.9993767359279862E-2</v>
      </c>
      <c r="N54" s="58" cm="1">
        <f t="array" ref="N54">MIN(IF(N2:N43&gt;0,N2:N43))</f>
        <v>1384329</v>
      </c>
      <c r="O54" s="5" cm="1">
        <f t="array" ref="O54">MIN(IF(O2:O43&gt;0,O2:O43))</f>
        <v>1.2018718945543632E-2</v>
      </c>
      <c r="P54" s="58" cm="1">
        <f t="array" ref="P54">MIN(IF(P2:P43&gt;0,P2:P43))</f>
        <v>68628236.459999993</v>
      </c>
      <c r="Q54" s="58" cm="1">
        <f t="array" ref="Q54">MIN(IF(Q2:Q43&gt;0,Q2:Q43))</f>
        <v>259924</v>
      </c>
      <c r="R54" s="5" cm="1">
        <f t="array" ref="R54">MIN(IF(R2:R43&gt;0,R2:R43))</f>
        <v>2.6157328874551805E-3</v>
      </c>
      <c r="S54" s="58" cm="1">
        <f t="array" ref="S54">MIN(IF(S2:S43&gt;0,S2:S43))</f>
        <v>127992304.16</v>
      </c>
    </row>
  </sheetData>
  <autoFilter ref="A1:S1" xr:uid="{617B43EC-DBB8-4BE9-8812-AC1883F3528F}">
    <sortState xmlns:xlrd2="http://schemas.microsoft.com/office/spreadsheetml/2017/richdata2" ref="A2:S43">
      <sortCondition ref="G1"/>
    </sortState>
  </autoFilter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D3B43-5EFA-465B-98A4-0660400EFBB7}">
  <sheetPr codeName="Sheet15">
    <tabColor theme="3" tint="0.79998168889431442"/>
  </sheetPr>
  <dimension ref="A1:T32"/>
  <sheetViews>
    <sheetView workbookViewId="0"/>
  </sheetViews>
  <sheetFormatPr defaultColWidth="9.140625" defaultRowHeight="12.75" x14ac:dyDescent="0.2"/>
  <cols>
    <col min="1" max="1" width="5.7109375" style="6" customWidth="1"/>
    <col min="2" max="2" width="11.7109375" style="6" customWidth="1"/>
    <col min="3" max="3" width="9.140625" style="6" customWidth="1"/>
    <col min="4" max="4" width="13.7109375" style="6" customWidth="1"/>
    <col min="5" max="5" width="12.7109375" style="6" customWidth="1"/>
    <col min="6" max="6" width="10.28515625" style="6" customWidth="1"/>
    <col min="7" max="7" width="13.140625" style="6" customWidth="1"/>
    <col min="8" max="8" width="13.7109375" style="6" customWidth="1"/>
    <col min="9" max="9" width="10" style="6" customWidth="1"/>
    <col min="10" max="10" width="14.85546875" style="6" customWidth="1"/>
    <col min="11" max="11" width="10" style="6" customWidth="1"/>
    <col min="12" max="12" width="11.5703125" style="6" customWidth="1"/>
    <col min="13" max="13" width="9.5703125" style="6" customWidth="1"/>
    <col min="14" max="14" width="13.140625" style="6" customWidth="1"/>
    <col min="15" max="15" width="12" style="6" customWidth="1"/>
    <col min="16" max="16" width="12.5703125" style="6" customWidth="1"/>
    <col min="17" max="17" width="11.7109375" style="6" customWidth="1"/>
    <col min="18" max="18" width="11.28515625" style="6" customWidth="1"/>
    <col min="19" max="19" width="13.140625" style="6" customWidth="1"/>
    <col min="20" max="16384" width="9.140625" style="6"/>
  </cols>
  <sheetData>
    <row r="1" spans="1:19" s="50" customFormat="1" ht="56.25" customHeight="1" x14ac:dyDescent="0.2">
      <c r="A1" s="44" t="s">
        <v>0</v>
      </c>
      <c r="B1" s="44" t="s">
        <v>1</v>
      </c>
      <c r="C1" s="44" t="s">
        <v>715</v>
      </c>
      <c r="D1" s="47" t="s">
        <v>743</v>
      </c>
      <c r="E1" s="46" t="s">
        <v>4</v>
      </c>
      <c r="F1" s="46" t="s">
        <v>734</v>
      </c>
      <c r="G1" s="44" t="s">
        <v>737</v>
      </c>
      <c r="H1" s="46" t="s">
        <v>5</v>
      </c>
      <c r="I1" s="46" t="s">
        <v>711</v>
      </c>
      <c r="J1" s="46" t="s">
        <v>709</v>
      </c>
      <c r="K1" s="46" t="s">
        <v>712</v>
      </c>
      <c r="L1" s="46" t="s">
        <v>710</v>
      </c>
      <c r="M1" s="46" t="s">
        <v>713</v>
      </c>
      <c r="N1" s="46" t="s">
        <v>2</v>
      </c>
      <c r="O1" s="46" t="s">
        <v>3</v>
      </c>
      <c r="P1" s="44" t="s">
        <v>714</v>
      </c>
      <c r="Q1" s="46" t="s">
        <v>708</v>
      </c>
      <c r="R1" s="46" t="s">
        <v>739</v>
      </c>
      <c r="S1" s="44" t="s">
        <v>736</v>
      </c>
    </row>
    <row r="2" spans="1:19" x14ac:dyDescent="0.2">
      <c r="A2" s="2" t="s">
        <v>278</v>
      </c>
      <c r="B2" s="2" t="s">
        <v>279</v>
      </c>
      <c r="C2" s="58">
        <v>37628</v>
      </c>
      <c r="D2" s="58">
        <v>196181152.62</v>
      </c>
      <c r="E2" s="58">
        <v>0</v>
      </c>
      <c r="F2" s="5">
        <v>0</v>
      </c>
      <c r="G2" s="58">
        <v>200781895.15000001</v>
      </c>
      <c r="H2" s="58">
        <v>18270784</v>
      </c>
      <c r="I2" s="49">
        <f t="shared" ref="I2:I21" si="0">IFERROR(H2/$G2,0)</f>
        <v>9.0998164881102822E-2</v>
      </c>
      <c r="J2" s="58">
        <v>2713085</v>
      </c>
      <c r="K2" s="49">
        <f t="shared" ref="K2:K21" si="1">IFERROR(J2/$G2,0)</f>
        <v>1.3512597826477882E-2</v>
      </c>
      <c r="L2" s="58">
        <f t="shared" ref="L2:L21" si="2">J2+H2</f>
        <v>20983869</v>
      </c>
      <c r="M2" s="49">
        <f t="shared" ref="M2:M21" si="3">IFERROR(L2/$G2,0)</f>
        <v>0.10451076270758071</v>
      </c>
      <c r="N2" s="58">
        <v>0</v>
      </c>
      <c r="O2" s="5">
        <f t="shared" ref="O2:O21" si="4">N2/D2</f>
        <v>0</v>
      </c>
      <c r="P2" s="58">
        <v>66903986.159999996</v>
      </c>
      <c r="Q2" s="58">
        <v>0</v>
      </c>
      <c r="R2" s="5">
        <f t="shared" ref="R2:R21" si="5">Q2/P2</f>
        <v>0</v>
      </c>
      <c r="S2" s="58">
        <v>210505007.15000001</v>
      </c>
    </row>
    <row r="3" spans="1:19" x14ac:dyDescent="0.2">
      <c r="A3" s="2" t="s">
        <v>310</v>
      </c>
      <c r="B3" s="2" t="s">
        <v>311</v>
      </c>
      <c r="C3" s="58">
        <v>43627</v>
      </c>
      <c r="D3" s="58">
        <v>196922822.11000001</v>
      </c>
      <c r="E3" s="58">
        <v>15008891</v>
      </c>
      <c r="F3" s="5">
        <f t="shared" ref="F3:F21" si="6">E3/D3</f>
        <v>7.6217123232248399E-2</v>
      </c>
      <c r="G3" s="58">
        <v>204281140.16999999</v>
      </c>
      <c r="H3" s="58">
        <v>22927554</v>
      </c>
      <c r="I3" s="49">
        <f t="shared" si="0"/>
        <v>0.1122352948535533</v>
      </c>
      <c r="J3" s="58">
        <v>3300088</v>
      </c>
      <c r="K3" s="49">
        <f t="shared" si="1"/>
        <v>1.6154638637975643E-2</v>
      </c>
      <c r="L3" s="58">
        <f t="shared" si="2"/>
        <v>26227642</v>
      </c>
      <c r="M3" s="49">
        <f t="shared" si="3"/>
        <v>0.12838993349152894</v>
      </c>
      <c r="N3" s="58">
        <v>1488340</v>
      </c>
      <c r="O3" s="5">
        <f t="shared" si="4"/>
        <v>7.5579863423276628E-3</v>
      </c>
      <c r="P3" s="58">
        <v>90834284.170000002</v>
      </c>
      <c r="Q3" s="58">
        <v>0</v>
      </c>
      <c r="R3" s="5">
        <f t="shared" si="5"/>
        <v>0</v>
      </c>
      <c r="S3" s="58">
        <v>204281140.16999999</v>
      </c>
    </row>
    <row r="4" spans="1:19" x14ac:dyDescent="0.2">
      <c r="A4" s="2" t="s">
        <v>632</v>
      </c>
      <c r="B4" s="2" t="s">
        <v>633</v>
      </c>
      <c r="C4" s="58">
        <v>35256</v>
      </c>
      <c r="D4" s="58">
        <v>210019190.68000001</v>
      </c>
      <c r="E4" s="58">
        <v>43649326</v>
      </c>
      <c r="F4" s="5">
        <f t="shared" si="6"/>
        <v>0.20783494050554255</v>
      </c>
      <c r="G4" s="58">
        <v>205407677.86000001</v>
      </c>
      <c r="H4" s="58">
        <v>1341142</v>
      </c>
      <c r="I4" s="49">
        <f t="shared" si="0"/>
        <v>6.5291717134063698E-3</v>
      </c>
      <c r="J4" s="58">
        <v>30385584</v>
      </c>
      <c r="K4" s="49">
        <f t="shared" si="1"/>
        <v>0.14792818027332913</v>
      </c>
      <c r="L4" s="58">
        <f t="shared" si="2"/>
        <v>31726726</v>
      </c>
      <c r="M4" s="49">
        <f t="shared" si="3"/>
        <v>0.15445735198673552</v>
      </c>
      <c r="N4" s="58">
        <v>24189001</v>
      </c>
      <c r="O4" s="5">
        <f t="shared" si="4"/>
        <v>0.11517519385576559</v>
      </c>
      <c r="P4" s="58">
        <v>168563297.86000001</v>
      </c>
      <c r="Q4" s="58">
        <v>0</v>
      </c>
      <c r="R4" s="5">
        <f t="shared" si="5"/>
        <v>0</v>
      </c>
      <c r="S4" s="58">
        <v>233403774.86000001</v>
      </c>
    </row>
    <row r="5" spans="1:19" x14ac:dyDescent="0.2">
      <c r="A5" s="2" t="s">
        <v>462</v>
      </c>
      <c r="B5" s="2" t="s">
        <v>463</v>
      </c>
      <c r="C5" s="58">
        <v>54056</v>
      </c>
      <c r="D5" s="58">
        <v>199410987.38999999</v>
      </c>
      <c r="E5" s="58">
        <v>9489728</v>
      </c>
      <c r="F5" s="5">
        <f t="shared" si="6"/>
        <v>4.7588791992892406E-2</v>
      </c>
      <c r="G5" s="58">
        <v>207347799.34</v>
      </c>
      <c r="H5" s="58">
        <v>3683142</v>
      </c>
      <c r="I5" s="49">
        <f t="shared" si="0"/>
        <v>1.7763111119209623E-2</v>
      </c>
      <c r="J5" s="58">
        <v>0</v>
      </c>
      <c r="K5" s="49">
        <f t="shared" si="1"/>
        <v>0</v>
      </c>
      <c r="L5" s="58">
        <f t="shared" si="2"/>
        <v>3683142</v>
      </c>
      <c r="M5" s="49">
        <f t="shared" si="3"/>
        <v>1.7763111119209623E-2</v>
      </c>
      <c r="N5" s="58">
        <v>8605188</v>
      </c>
      <c r="O5" s="5">
        <f t="shared" si="4"/>
        <v>4.315302838940524E-2</v>
      </c>
      <c r="P5" s="58">
        <v>130515935.06</v>
      </c>
      <c r="Q5" s="58">
        <v>0</v>
      </c>
      <c r="R5" s="5">
        <f t="shared" si="5"/>
        <v>0</v>
      </c>
      <c r="S5" s="58">
        <v>233600802</v>
      </c>
    </row>
    <row r="6" spans="1:19" x14ac:dyDescent="0.2">
      <c r="A6" s="2" t="s">
        <v>196</v>
      </c>
      <c r="B6" s="2" t="s">
        <v>197</v>
      </c>
      <c r="C6" s="58">
        <v>33069</v>
      </c>
      <c r="D6" s="58">
        <v>182556335.03</v>
      </c>
      <c r="E6" s="58">
        <v>22953738</v>
      </c>
      <c r="F6" s="5">
        <f t="shared" si="6"/>
        <v>0.12573509429967439</v>
      </c>
      <c r="G6" s="58">
        <v>207463036.63</v>
      </c>
      <c r="H6" s="58">
        <v>8067148</v>
      </c>
      <c r="I6" s="49">
        <f t="shared" si="0"/>
        <v>3.8884748488413175E-2</v>
      </c>
      <c r="J6" s="58">
        <v>13210714</v>
      </c>
      <c r="K6" s="49">
        <f t="shared" si="1"/>
        <v>6.3677434855832424E-2</v>
      </c>
      <c r="L6" s="58">
        <f t="shared" si="2"/>
        <v>21277862</v>
      </c>
      <c r="M6" s="49">
        <f t="shared" si="3"/>
        <v>0.10256218334424559</v>
      </c>
      <c r="N6" s="58">
        <v>13422320</v>
      </c>
      <c r="O6" s="5">
        <f t="shared" si="4"/>
        <v>7.3524263059916661E-2</v>
      </c>
      <c r="P6" s="58">
        <v>129067544.3</v>
      </c>
      <c r="Q6" s="58">
        <v>10005242</v>
      </c>
      <c r="R6" s="5">
        <f t="shared" si="5"/>
        <v>7.7519426392309534E-2</v>
      </c>
      <c r="S6" s="58">
        <v>214120175.63</v>
      </c>
    </row>
    <row r="7" spans="1:19" x14ac:dyDescent="0.2">
      <c r="A7" s="2" t="s">
        <v>366</v>
      </c>
      <c r="B7" s="2" t="s">
        <v>367</v>
      </c>
      <c r="C7" s="58">
        <v>53455</v>
      </c>
      <c r="D7" s="58">
        <v>201094851.25999999</v>
      </c>
      <c r="E7" s="58">
        <v>20926263</v>
      </c>
      <c r="F7" s="5">
        <f t="shared" si="6"/>
        <v>0.10406165483045596</v>
      </c>
      <c r="G7" s="58">
        <v>210841671.5</v>
      </c>
      <c r="H7" s="58">
        <v>8017792</v>
      </c>
      <c r="I7" s="49">
        <f t="shared" si="0"/>
        <v>3.8027549027470124E-2</v>
      </c>
      <c r="J7" s="58">
        <v>2546493</v>
      </c>
      <c r="K7" s="49">
        <f t="shared" si="1"/>
        <v>1.2077750009679656E-2</v>
      </c>
      <c r="L7" s="58">
        <f t="shared" si="2"/>
        <v>10564285</v>
      </c>
      <c r="M7" s="49">
        <f t="shared" si="3"/>
        <v>5.0105299037149782E-2</v>
      </c>
      <c r="N7" s="58">
        <v>5246729</v>
      </c>
      <c r="O7" s="5">
        <f t="shared" si="4"/>
        <v>2.609081717968198E-2</v>
      </c>
      <c r="P7" s="58">
        <v>112756012.5</v>
      </c>
      <c r="Q7" s="58">
        <v>0</v>
      </c>
      <c r="R7" s="5">
        <f t="shared" si="5"/>
        <v>0</v>
      </c>
      <c r="S7" s="58">
        <v>228775399.5</v>
      </c>
    </row>
    <row r="8" spans="1:19" x14ac:dyDescent="0.2">
      <c r="A8" s="2" t="s">
        <v>476</v>
      </c>
      <c r="B8" s="2" t="s">
        <v>477</v>
      </c>
      <c r="C8" s="58">
        <v>43076</v>
      </c>
      <c r="D8" s="58">
        <v>209091469.02000001</v>
      </c>
      <c r="E8" s="58">
        <v>8178625</v>
      </c>
      <c r="F8" s="5">
        <f t="shared" si="6"/>
        <v>3.9115058296413319E-2</v>
      </c>
      <c r="G8" s="58">
        <v>211949094.99000001</v>
      </c>
      <c r="H8" s="58">
        <v>5832725</v>
      </c>
      <c r="I8" s="49">
        <f t="shared" si="0"/>
        <v>2.751946169090835E-2</v>
      </c>
      <c r="J8" s="58">
        <v>57457</v>
      </c>
      <c r="K8" s="49">
        <f t="shared" si="1"/>
        <v>2.7108867816921269E-4</v>
      </c>
      <c r="L8" s="58">
        <f t="shared" si="2"/>
        <v>5890182</v>
      </c>
      <c r="M8" s="49">
        <f t="shared" si="3"/>
        <v>2.7790550369077561E-2</v>
      </c>
      <c r="N8" s="58">
        <v>11283385</v>
      </c>
      <c r="O8" s="5">
        <f t="shared" si="4"/>
        <v>5.3963870706368808E-2</v>
      </c>
      <c r="P8" s="58">
        <v>114321011.2</v>
      </c>
      <c r="Q8" s="58">
        <v>0</v>
      </c>
      <c r="R8" s="5">
        <f t="shared" si="5"/>
        <v>0</v>
      </c>
      <c r="S8" s="58">
        <v>232299670.99000001</v>
      </c>
    </row>
    <row r="9" spans="1:19" x14ac:dyDescent="0.2">
      <c r="A9" s="2" t="s">
        <v>66</v>
      </c>
      <c r="B9" s="2" t="s">
        <v>67</v>
      </c>
      <c r="C9" s="58">
        <v>41619</v>
      </c>
      <c r="D9" s="58">
        <v>200985127.27000001</v>
      </c>
      <c r="E9" s="58">
        <v>5270904</v>
      </c>
      <c r="F9" s="5">
        <f t="shared" si="6"/>
        <v>2.6225343494790821E-2</v>
      </c>
      <c r="G9" s="58">
        <v>212777921.81999999</v>
      </c>
      <c r="H9" s="58">
        <v>5738530</v>
      </c>
      <c r="I9" s="49">
        <f t="shared" si="0"/>
        <v>2.6969574431949399E-2</v>
      </c>
      <c r="J9" s="58">
        <v>24824390</v>
      </c>
      <c r="K9" s="49">
        <f t="shared" si="1"/>
        <v>0.11666807245631552</v>
      </c>
      <c r="L9" s="58">
        <f t="shared" si="2"/>
        <v>30562920</v>
      </c>
      <c r="M9" s="49">
        <f t="shared" si="3"/>
        <v>0.14363764688826491</v>
      </c>
      <c r="N9" s="58">
        <v>7466643</v>
      </c>
      <c r="O9" s="5">
        <f t="shared" si="4"/>
        <v>3.715022649397056E-2</v>
      </c>
      <c r="P9" s="58">
        <v>161863890.81999999</v>
      </c>
      <c r="Q9" s="58">
        <v>5794445</v>
      </c>
      <c r="R9" s="5">
        <f t="shared" si="5"/>
        <v>3.5798255995487506E-2</v>
      </c>
      <c r="S9" s="58">
        <v>230802183.81999999</v>
      </c>
    </row>
    <row r="10" spans="1:19" x14ac:dyDescent="0.2">
      <c r="A10" s="2" t="s">
        <v>676</v>
      </c>
      <c r="B10" s="2" t="s">
        <v>677</v>
      </c>
      <c r="C10" s="58">
        <v>59114</v>
      </c>
      <c r="D10" s="58">
        <v>200144360.34</v>
      </c>
      <c r="E10" s="58">
        <v>7207832</v>
      </c>
      <c r="F10" s="5">
        <f t="shared" si="6"/>
        <v>3.601316563582168E-2</v>
      </c>
      <c r="G10" s="58">
        <v>213778688.74000001</v>
      </c>
      <c r="H10" s="58">
        <v>9642432</v>
      </c>
      <c r="I10" s="49">
        <f t="shared" si="0"/>
        <v>4.5104739190009867E-2</v>
      </c>
      <c r="J10" s="58">
        <v>56566</v>
      </c>
      <c r="K10" s="49">
        <f t="shared" si="1"/>
        <v>2.6460074356988967E-4</v>
      </c>
      <c r="L10" s="58">
        <f t="shared" si="2"/>
        <v>9698998</v>
      </c>
      <c r="M10" s="49">
        <f t="shared" si="3"/>
        <v>4.5369339933579757E-2</v>
      </c>
      <c r="N10" s="58">
        <v>14252086</v>
      </c>
      <c r="O10" s="5">
        <f t="shared" si="4"/>
        <v>7.1209031200224329E-2</v>
      </c>
      <c r="P10" s="58">
        <v>141725766.19999999</v>
      </c>
      <c r="Q10" s="58">
        <v>4796738</v>
      </c>
      <c r="R10" s="5">
        <f t="shared" si="5"/>
        <v>3.3845207745999827E-2</v>
      </c>
      <c r="S10" s="58">
        <v>248449767.24000001</v>
      </c>
    </row>
    <row r="11" spans="1:19" x14ac:dyDescent="0.2">
      <c r="A11" s="2" t="s">
        <v>334</v>
      </c>
      <c r="B11" s="2" t="s">
        <v>335</v>
      </c>
      <c r="C11" s="58">
        <v>65133</v>
      </c>
      <c r="D11" s="58">
        <v>215571259.75</v>
      </c>
      <c r="E11" s="58">
        <v>27042828</v>
      </c>
      <c r="F11" s="5">
        <f t="shared" si="6"/>
        <v>0.12544727915660844</v>
      </c>
      <c r="G11" s="58">
        <v>217022112.49000001</v>
      </c>
      <c r="H11" s="58">
        <v>0</v>
      </c>
      <c r="I11" s="49">
        <f t="shared" si="0"/>
        <v>0</v>
      </c>
      <c r="J11" s="58">
        <v>0</v>
      </c>
      <c r="K11" s="49">
        <f t="shared" si="1"/>
        <v>0</v>
      </c>
      <c r="L11" s="58">
        <f t="shared" si="2"/>
        <v>0</v>
      </c>
      <c r="M11" s="49">
        <f t="shared" si="3"/>
        <v>0</v>
      </c>
      <c r="N11" s="58">
        <v>7419152</v>
      </c>
      <c r="O11" s="5">
        <f t="shared" si="4"/>
        <v>3.441623901351256E-2</v>
      </c>
      <c r="P11" s="58">
        <v>113057491.52</v>
      </c>
      <c r="Q11" s="58">
        <v>0</v>
      </c>
      <c r="R11" s="5">
        <f t="shared" si="5"/>
        <v>0</v>
      </c>
      <c r="S11" s="58">
        <v>253401804.49000001</v>
      </c>
    </row>
    <row r="12" spans="1:19" x14ac:dyDescent="0.2">
      <c r="A12" s="2" t="s">
        <v>24</v>
      </c>
      <c r="B12" s="2" t="s">
        <v>25</v>
      </c>
      <c r="C12" s="58">
        <v>46111</v>
      </c>
      <c r="D12" s="58">
        <v>207270354.71000001</v>
      </c>
      <c r="E12" s="58">
        <v>20597993</v>
      </c>
      <c r="F12" s="5">
        <f t="shared" si="6"/>
        <v>9.9377419548586435E-2</v>
      </c>
      <c r="G12" s="58">
        <v>221499524.16999999</v>
      </c>
      <c r="H12" s="58">
        <v>4294994</v>
      </c>
      <c r="I12" s="49">
        <f t="shared" si="0"/>
        <v>1.9390533754391318E-2</v>
      </c>
      <c r="J12" s="58">
        <v>19098595</v>
      </c>
      <c r="K12" s="49">
        <f t="shared" si="1"/>
        <v>8.6224090419904947E-2</v>
      </c>
      <c r="L12" s="58">
        <f t="shared" si="2"/>
        <v>23393589</v>
      </c>
      <c r="M12" s="49">
        <f t="shared" si="3"/>
        <v>0.10561462417429626</v>
      </c>
      <c r="N12" s="58">
        <v>23737977</v>
      </c>
      <c r="O12" s="5">
        <f t="shared" si="4"/>
        <v>0.11452663856928659</v>
      </c>
      <c r="P12" s="58">
        <v>166205617.16999999</v>
      </c>
      <c r="Q12" s="58">
        <v>14336153</v>
      </c>
      <c r="R12" s="5">
        <f t="shared" si="5"/>
        <v>8.6255526402194707E-2</v>
      </c>
      <c r="S12" s="58">
        <v>252912885.16999999</v>
      </c>
    </row>
    <row r="13" spans="1:19" x14ac:dyDescent="0.2">
      <c r="A13" s="2" t="s">
        <v>344</v>
      </c>
      <c r="B13" s="2" t="s">
        <v>345</v>
      </c>
      <c r="C13" s="58">
        <v>41179</v>
      </c>
      <c r="D13" s="58">
        <v>209406005.49000001</v>
      </c>
      <c r="E13" s="58">
        <v>19112888</v>
      </c>
      <c r="F13" s="5">
        <f t="shared" si="6"/>
        <v>9.1271919137546981E-2</v>
      </c>
      <c r="G13" s="58">
        <v>222224435.24000001</v>
      </c>
      <c r="H13" s="58">
        <v>21335639</v>
      </c>
      <c r="I13" s="49">
        <f t="shared" si="0"/>
        <v>9.6009419382516323E-2</v>
      </c>
      <c r="J13" s="58">
        <v>5306173</v>
      </c>
      <c r="K13" s="49">
        <f t="shared" si="1"/>
        <v>2.3877540713600598E-2</v>
      </c>
      <c r="L13" s="58">
        <f t="shared" si="2"/>
        <v>26641812</v>
      </c>
      <c r="M13" s="49">
        <f t="shared" si="3"/>
        <v>0.11988696009611692</v>
      </c>
      <c r="N13" s="58">
        <v>8662987</v>
      </c>
      <c r="O13" s="5">
        <f t="shared" si="4"/>
        <v>4.1369334082511269E-2</v>
      </c>
      <c r="P13" s="58">
        <v>107010206.69</v>
      </c>
      <c r="Q13" s="58">
        <v>0</v>
      </c>
      <c r="R13" s="5">
        <f t="shared" si="5"/>
        <v>0</v>
      </c>
      <c r="S13" s="58">
        <v>222224435.24000001</v>
      </c>
    </row>
    <row r="14" spans="1:19" x14ac:dyDescent="0.2">
      <c r="A14" s="2" t="s">
        <v>638</v>
      </c>
      <c r="B14" s="2" t="s">
        <v>639</v>
      </c>
      <c r="C14" s="58">
        <v>30733</v>
      </c>
      <c r="D14" s="58">
        <v>200715174.68000001</v>
      </c>
      <c r="E14" s="58">
        <v>28171581</v>
      </c>
      <c r="F14" s="5">
        <f t="shared" si="6"/>
        <v>0.14035600967846065</v>
      </c>
      <c r="G14" s="58">
        <v>222648267.91</v>
      </c>
      <c r="H14" s="58">
        <v>3753091</v>
      </c>
      <c r="I14" s="49">
        <f t="shared" si="0"/>
        <v>1.6856591947605418E-2</v>
      </c>
      <c r="J14" s="58">
        <v>3549225</v>
      </c>
      <c r="K14" s="49">
        <f t="shared" si="1"/>
        <v>1.5940950420663885E-2</v>
      </c>
      <c r="L14" s="58">
        <f t="shared" si="2"/>
        <v>7302316</v>
      </c>
      <c r="M14" s="49">
        <f t="shared" si="3"/>
        <v>3.2797542368269303E-2</v>
      </c>
      <c r="N14" s="58">
        <v>19140672</v>
      </c>
      <c r="O14" s="5">
        <f t="shared" si="4"/>
        <v>9.5362356286792738E-2</v>
      </c>
      <c r="P14" s="58">
        <v>180234294.91</v>
      </c>
      <c r="Q14" s="58">
        <v>16072615</v>
      </c>
      <c r="R14" s="5">
        <f t="shared" si="5"/>
        <v>8.9176230350754615E-2</v>
      </c>
      <c r="S14" s="58">
        <v>252837521.91</v>
      </c>
    </row>
    <row r="15" spans="1:19" x14ac:dyDescent="0.2">
      <c r="A15" s="2" t="s">
        <v>356</v>
      </c>
      <c r="B15" s="2" t="s">
        <v>357</v>
      </c>
      <c r="C15" s="58">
        <v>58744</v>
      </c>
      <c r="D15" s="58">
        <v>195724521.13</v>
      </c>
      <c r="E15" s="58">
        <v>28343997</v>
      </c>
      <c r="F15" s="5">
        <f t="shared" si="6"/>
        <v>0.14481576879768657</v>
      </c>
      <c r="G15" s="58">
        <v>223167117.22999999</v>
      </c>
      <c r="H15" s="58">
        <v>11000000</v>
      </c>
      <c r="I15" s="49">
        <f t="shared" si="0"/>
        <v>4.929041579482879E-2</v>
      </c>
      <c r="J15" s="58">
        <v>2032</v>
      </c>
      <c r="K15" s="49">
        <f t="shared" si="1"/>
        <v>9.1052840813720093E-6</v>
      </c>
      <c r="L15" s="58">
        <f t="shared" si="2"/>
        <v>11002032</v>
      </c>
      <c r="M15" s="49">
        <f t="shared" si="3"/>
        <v>4.9299521078910162E-2</v>
      </c>
      <c r="N15" s="58">
        <v>5091124</v>
      </c>
      <c r="O15" s="5">
        <f t="shared" si="4"/>
        <v>2.6011681983467372E-2</v>
      </c>
      <c r="P15" s="58">
        <v>153505641.87</v>
      </c>
      <c r="Q15" s="58">
        <v>0</v>
      </c>
      <c r="R15" s="5">
        <f t="shared" si="5"/>
        <v>0</v>
      </c>
      <c r="S15" s="58">
        <v>259690159.19</v>
      </c>
    </row>
    <row r="16" spans="1:19" x14ac:dyDescent="0.2">
      <c r="A16" s="2" t="s">
        <v>22</v>
      </c>
      <c r="B16" s="2" t="s">
        <v>23</v>
      </c>
      <c r="C16" s="58">
        <v>36485</v>
      </c>
      <c r="D16" s="58">
        <v>218531203.09</v>
      </c>
      <c r="E16" s="58">
        <v>18978730</v>
      </c>
      <c r="F16" s="5">
        <f t="shared" si="6"/>
        <v>8.6846773969316365E-2</v>
      </c>
      <c r="G16" s="58">
        <v>227825700.16999999</v>
      </c>
      <c r="H16" s="58">
        <v>7181254</v>
      </c>
      <c r="I16" s="49">
        <f t="shared" si="0"/>
        <v>3.1520824887804402E-2</v>
      </c>
      <c r="J16" s="58">
        <v>1756396</v>
      </c>
      <c r="K16" s="49">
        <f t="shared" si="1"/>
        <v>7.7093848441567598E-3</v>
      </c>
      <c r="L16" s="58">
        <f t="shared" si="2"/>
        <v>8937650</v>
      </c>
      <c r="M16" s="49">
        <f t="shared" si="3"/>
        <v>3.9230209731961167E-2</v>
      </c>
      <c r="N16" s="58">
        <v>25150077</v>
      </c>
      <c r="O16" s="5">
        <f t="shared" si="4"/>
        <v>0.11508689214346282</v>
      </c>
      <c r="P16" s="58">
        <v>191831670.16999999</v>
      </c>
      <c r="Q16" s="58">
        <v>10491667</v>
      </c>
      <c r="R16" s="5">
        <f t="shared" si="5"/>
        <v>5.4692048454263849E-2</v>
      </c>
      <c r="S16" s="58">
        <v>246727279.16999999</v>
      </c>
    </row>
    <row r="17" spans="1:20" x14ac:dyDescent="0.2">
      <c r="A17" s="2" t="s">
        <v>44</v>
      </c>
      <c r="B17" s="2" t="s">
        <v>45</v>
      </c>
      <c r="C17" s="58">
        <v>49709</v>
      </c>
      <c r="D17" s="58">
        <v>221832926.58000001</v>
      </c>
      <c r="E17" s="58">
        <v>30900988</v>
      </c>
      <c r="F17" s="5">
        <f t="shared" si="6"/>
        <v>0.13929847329880543</v>
      </c>
      <c r="G17" s="58">
        <v>235412945.99000001</v>
      </c>
      <c r="H17" s="58">
        <v>14755981</v>
      </c>
      <c r="I17" s="49">
        <f t="shared" si="0"/>
        <v>6.2681263929413686E-2</v>
      </c>
      <c r="J17" s="58">
        <v>9335190</v>
      </c>
      <c r="K17" s="49">
        <f t="shared" si="1"/>
        <v>3.965453115053641E-2</v>
      </c>
      <c r="L17" s="58">
        <f t="shared" si="2"/>
        <v>24091171</v>
      </c>
      <c r="M17" s="49">
        <f t="shared" si="3"/>
        <v>0.1023357950799501</v>
      </c>
      <c r="N17" s="58">
        <v>7224889</v>
      </c>
      <c r="O17" s="5">
        <f t="shared" si="4"/>
        <v>3.2569055962007855E-2</v>
      </c>
      <c r="P17" s="58">
        <v>151135941.99000001</v>
      </c>
      <c r="Q17" s="58">
        <v>1567434</v>
      </c>
      <c r="R17" s="5">
        <f t="shared" si="5"/>
        <v>1.0371020813194191E-2</v>
      </c>
      <c r="S17" s="58">
        <v>284936869.99000001</v>
      </c>
    </row>
    <row r="18" spans="1:20" x14ac:dyDescent="0.2">
      <c r="A18" s="2" t="s">
        <v>402</v>
      </c>
      <c r="B18" s="2" t="s">
        <v>403</v>
      </c>
      <c r="C18" s="58">
        <v>32157</v>
      </c>
      <c r="D18" s="58">
        <v>231310249.24000001</v>
      </c>
      <c r="E18" s="58">
        <v>21625873</v>
      </c>
      <c r="F18" s="5">
        <f t="shared" si="6"/>
        <v>9.349293025732594E-2</v>
      </c>
      <c r="G18" s="58">
        <v>246909270.06999999</v>
      </c>
      <c r="H18" s="58">
        <v>4894487</v>
      </c>
      <c r="I18" s="49">
        <f t="shared" si="0"/>
        <v>1.9823018384900609E-2</v>
      </c>
      <c r="J18" s="58">
        <v>7766652</v>
      </c>
      <c r="K18" s="49">
        <f t="shared" si="1"/>
        <v>3.1455489693838212E-2</v>
      </c>
      <c r="L18" s="58">
        <f t="shared" si="2"/>
        <v>12661139</v>
      </c>
      <c r="M18" s="49">
        <f t="shared" si="3"/>
        <v>5.1278508078738821E-2</v>
      </c>
      <c r="N18" s="58">
        <v>20485124</v>
      </c>
      <c r="O18" s="5">
        <f t="shared" si="4"/>
        <v>8.8561246496022317E-2</v>
      </c>
      <c r="P18" s="58">
        <v>192425221.65000001</v>
      </c>
      <c r="Q18" s="58">
        <v>9723195</v>
      </c>
      <c r="R18" s="5">
        <f t="shared" si="5"/>
        <v>5.0529732623540415E-2</v>
      </c>
      <c r="S18" s="58">
        <v>277388231.06999999</v>
      </c>
    </row>
    <row r="19" spans="1:20" x14ac:dyDescent="0.2">
      <c r="A19" s="2" t="s">
        <v>118</v>
      </c>
      <c r="B19" s="2" t="s">
        <v>119</v>
      </c>
      <c r="C19" s="58">
        <v>38319</v>
      </c>
      <c r="D19" s="58">
        <v>247182948.13999999</v>
      </c>
      <c r="E19" s="58">
        <v>33834080</v>
      </c>
      <c r="F19" s="5">
        <f t="shared" si="6"/>
        <v>0.13687869755820287</v>
      </c>
      <c r="G19" s="58">
        <v>257690554.31999999</v>
      </c>
      <c r="H19" s="58">
        <v>10107250</v>
      </c>
      <c r="I19" s="49">
        <f t="shared" si="0"/>
        <v>3.9222431053676968E-2</v>
      </c>
      <c r="J19" s="58">
        <v>3354086</v>
      </c>
      <c r="K19" s="49">
        <f t="shared" si="1"/>
        <v>1.3015944681600156E-2</v>
      </c>
      <c r="L19" s="58">
        <f t="shared" si="2"/>
        <v>13461336</v>
      </c>
      <c r="M19" s="49">
        <f t="shared" si="3"/>
        <v>5.2238375735277127E-2</v>
      </c>
      <c r="N19" s="58">
        <v>2353972</v>
      </c>
      <c r="O19" s="5">
        <f t="shared" si="4"/>
        <v>9.5231973633826579E-3</v>
      </c>
      <c r="P19" s="58">
        <v>84585313.170000002</v>
      </c>
      <c r="Q19" s="58">
        <v>0</v>
      </c>
      <c r="R19" s="5">
        <f t="shared" si="5"/>
        <v>0</v>
      </c>
      <c r="S19" s="58">
        <v>287559625.31999999</v>
      </c>
    </row>
    <row r="20" spans="1:20" x14ac:dyDescent="0.2">
      <c r="A20" s="2" t="s">
        <v>260</v>
      </c>
      <c r="B20" s="2" t="s">
        <v>261</v>
      </c>
      <c r="C20" s="58">
        <v>67415</v>
      </c>
      <c r="D20" s="58">
        <v>249097324</v>
      </c>
      <c r="E20" s="58">
        <v>9452221</v>
      </c>
      <c r="F20" s="5">
        <f t="shared" si="6"/>
        <v>3.7945895396290973E-2</v>
      </c>
      <c r="G20" s="58">
        <v>261654390.94999999</v>
      </c>
      <c r="H20" s="58">
        <v>7140421</v>
      </c>
      <c r="I20" s="49">
        <f t="shared" si="0"/>
        <v>2.7289513369429662E-2</v>
      </c>
      <c r="J20" s="58">
        <v>26742</v>
      </c>
      <c r="K20" s="49">
        <f t="shared" si="1"/>
        <v>1.0220352084636018E-4</v>
      </c>
      <c r="L20" s="58">
        <f t="shared" si="2"/>
        <v>7167163</v>
      </c>
      <c r="M20" s="49">
        <f t="shared" si="3"/>
        <v>2.739171689027602E-2</v>
      </c>
      <c r="N20" s="58">
        <v>5179894</v>
      </c>
      <c r="O20" s="5">
        <f t="shared" si="4"/>
        <v>2.0794659359728809E-2</v>
      </c>
      <c r="P20" s="58">
        <v>133336190.95</v>
      </c>
      <c r="Q20" s="58">
        <v>2178419</v>
      </c>
      <c r="R20" s="5">
        <f t="shared" si="5"/>
        <v>1.6337792346392207E-2</v>
      </c>
      <c r="S20" s="58">
        <v>293211205.94999999</v>
      </c>
    </row>
    <row r="21" spans="1:20" x14ac:dyDescent="0.2">
      <c r="A21" s="41" t="s">
        <v>500</v>
      </c>
      <c r="B21" s="41" t="s">
        <v>501</v>
      </c>
      <c r="C21" s="59">
        <v>57954</v>
      </c>
      <c r="D21" s="59">
        <v>257519144.00999999</v>
      </c>
      <c r="E21" s="59">
        <v>4452682</v>
      </c>
      <c r="F21" s="43">
        <f t="shared" si="6"/>
        <v>1.7290683444595067E-2</v>
      </c>
      <c r="G21" s="59">
        <v>264265631.91999999</v>
      </c>
      <c r="H21" s="59">
        <v>10211686</v>
      </c>
      <c r="I21" s="51">
        <f t="shared" si="0"/>
        <v>3.8641748175151813E-2</v>
      </c>
      <c r="J21" s="59">
        <v>7656002</v>
      </c>
      <c r="K21" s="51">
        <f t="shared" si="1"/>
        <v>2.8970857634327829E-2</v>
      </c>
      <c r="L21" s="59">
        <f t="shared" si="2"/>
        <v>17867688</v>
      </c>
      <c r="M21" s="51">
        <f t="shared" si="3"/>
        <v>6.7612605809479642E-2</v>
      </c>
      <c r="N21" s="59">
        <v>9834072</v>
      </c>
      <c r="O21" s="43">
        <f t="shared" si="4"/>
        <v>3.818773178128506E-2</v>
      </c>
      <c r="P21" s="59">
        <v>120249279.92</v>
      </c>
      <c r="Q21" s="59">
        <v>0</v>
      </c>
      <c r="R21" s="43">
        <f t="shared" si="5"/>
        <v>0</v>
      </c>
      <c r="S21" s="59">
        <v>299347133.92000002</v>
      </c>
    </row>
    <row r="23" spans="1:20" ht="13.5" customHeight="1" x14ac:dyDescent="0.2">
      <c r="C23" s="58">
        <f>SUM(C2:C21)</f>
        <v>924839</v>
      </c>
      <c r="D23" s="58">
        <f>SUM(D2:D21)</f>
        <v>4250567406.54</v>
      </c>
      <c r="E23" s="58">
        <f>SUM(E2:E21)</f>
        <v>375199168</v>
      </c>
      <c r="F23" s="5">
        <f>E23/D23</f>
        <v>8.827037242668162E-2</v>
      </c>
      <c r="G23" s="58">
        <f t="shared" ref="G23:L23" si="7">SUM(G2:G21)</f>
        <v>4474948876.6600008</v>
      </c>
      <c r="H23" s="58">
        <f t="shared" si="7"/>
        <v>178196052</v>
      </c>
      <c r="I23" s="5">
        <f>IFERROR(H23/$G23,0)</f>
        <v>3.9820801736846087E-2</v>
      </c>
      <c r="J23" s="58">
        <f>SUM(J2:J21)</f>
        <v>134945470</v>
      </c>
      <c r="K23" s="5">
        <f>IFERROR(J23/$G23,0)</f>
        <v>3.0155756796202821E-2</v>
      </c>
      <c r="L23" s="58">
        <f t="shared" si="7"/>
        <v>313141522</v>
      </c>
      <c r="M23" s="5">
        <f>IFERROR(L23/$G23,0)</f>
        <v>6.9976558533048905E-2</v>
      </c>
      <c r="N23" s="58">
        <f>SUM(N2:N21)</f>
        <v>220233632</v>
      </c>
      <c r="O23" s="5">
        <f>IFERROR(N23/G23,0)</f>
        <v>4.9214781681344556E-2</v>
      </c>
      <c r="P23" s="58">
        <f>SUM(P2:P21)</f>
        <v>2710128598.2800002</v>
      </c>
      <c r="Q23" s="58">
        <f>SUM(Q2:Q21)</f>
        <v>74965908</v>
      </c>
      <c r="R23" s="5">
        <f>IFERROR(Q23/P23,0)</f>
        <v>2.7661384056674496E-2</v>
      </c>
      <c r="S23" s="58">
        <f>SUM(S2:S21)</f>
        <v>4966475072.7800007</v>
      </c>
      <c r="T23" s="58"/>
    </row>
    <row r="24" spans="1:20" ht="13.5" customHeight="1" x14ac:dyDescent="0.2">
      <c r="B24" s="6" t="s">
        <v>717</v>
      </c>
      <c r="C24" s="58">
        <f>AVERAGE(C2:C21)</f>
        <v>46241.95</v>
      </c>
      <c r="D24" s="58">
        <f>AVERAGE(D2:D21)</f>
        <v>212528370.32699999</v>
      </c>
      <c r="E24" s="58">
        <f>AVERAGE(E2:E21)</f>
        <v>18759958.399999999</v>
      </c>
      <c r="F24" s="5">
        <f>E24/D24</f>
        <v>8.8270372426681606E-2</v>
      </c>
      <c r="G24" s="58">
        <f t="shared" ref="G24:L24" si="8">AVERAGE(G2:G21)</f>
        <v>223747443.83300003</v>
      </c>
      <c r="H24" s="58">
        <f t="shared" si="8"/>
        <v>8909802.5999999996</v>
      </c>
      <c r="I24" s="5">
        <f>IFERROR(H24/G24,0)</f>
        <v>3.9820801736846087E-2</v>
      </c>
      <c r="J24" s="58">
        <f>AVERAGE(J2:J21)</f>
        <v>6747273.5</v>
      </c>
      <c r="K24" s="5">
        <f>J24/G24</f>
        <v>3.0155756796202821E-2</v>
      </c>
      <c r="L24" s="58">
        <f t="shared" si="8"/>
        <v>15657076.1</v>
      </c>
      <c r="M24" s="5">
        <f>L24/G24</f>
        <v>6.9976558533048905E-2</v>
      </c>
      <c r="N24" s="58">
        <f>AVERAGE(N2:N21)</f>
        <v>11011681.6</v>
      </c>
      <c r="O24" s="5">
        <f>IFERROR(N24/G24,0)</f>
        <v>4.9214781681344556E-2</v>
      </c>
      <c r="P24" s="58">
        <f>AVERAGE(P2:P21)</f>
        <v>135506429.914</v>
      </c>
      <c r="Q24" s="58">
        <f>AVERAGE(Q2:Q21)</f>
        <v>3748295.4</v>
      </c>
      <c r="R24" s="5">
        <f>IFERROR(Q24/P24,0)</f>
        <v>2.7661384056674499E-2</v>
      </c>
      <c r="S24" s="58">
        <f>AVERAGE(S2:S21)</f>
        <v>248323753.63900003</v>
      </c>
    </row>
    <row r="25" spans="1:20" ht="13.5" customHeight="1" x14ac:dyDescent="0.2">
      <c r="B25" s="6" t="s">
        <v>716</v>
      </c>
      <c r="C25" s="58">
        <f>MEDIAN(C2:C21)</f>
        <v>43351.5</v>
      </c>
      <c r="D25" s="58">
        <f>MEDIAN(D2:D21)</f>
        <v>208180911.86500001</v>
      </c>
      <c r="E25" s="58">
        <f>MEDIAN(E2:E21)</f>
        <v>19855440.5</v>
      </c>
      <c r="F25" s="5">
        <f>E25/D25</f>
        <v>9.53758936019828E-2</v>
      </c>
      <c r="G25" s="58">
        <f t="shared" ref="G25:L25" si="9">MEDIAN(G2:G21)</f>
        <v>219260818.32999998</v>
      </c>
      <c r="H25" s="58">
        <f t="shared" si="9"/>
        <v>7599523</v>
      </c>
      <c r="I25" s="5">
        <f>IFERROR(H25/G25,0)</f>
        <v>3.465974020293168E-2</v>
      </c>
      <c r="J25" s="58">
        <f>MEDIAN(J2:J21)</f>
        <v>3327087</v>
      </c>
      <c r="K25" s="5">
        <f>J25/G25</f>
        <v>1.5174106460701725E-2</v>
      </c>
      <c r="L25" s="58">
        <f t="shared" si="9"/>
        <v>13061237.5</v>
      </c>
      <c r="M25" s="5">
        <f>L25/G25</f>
        <v>5.9569409616733689E-2</v>
      </c>
      <c r="N25" s="58">
        <f>MEDIAN(N2:N21)</f>
        <v>8634087.5</v>
      </c>
      <c r="O25" s="5">
        <f>IFERROR(N25/G25,0)</f>
        <v>3.9378159608093807E-2</v>
      </c>
      <c r="P25" s="58">
        <f>MEDIAN(P2:P21)</f>
        <v>131926063.005</v>
      </c>
      <c r="Q25" s="58">
        <f>MEDIAN(Q2:Q21)</f>
        <v>0</v>
      </c>
      <c r="R25" s="5">
        <f>IFERROR(Q25/P25,0)</f>
        <v>0</v>
      </c>
      <c r="S25" s="58">
        <f>MEDIAN(S2:S21)</f>
        <v>247588523.20499998</v>
      </c>
    </row>
    <row r="26" spans="1:20" ht="13.5" customHeight="1" x14ac:dyDescent="0.2">
      <c r="H26" s="58"/>
      <c r="K26" s="58"/>
      <c r="L26" s="58"/>
      <c r="N26" s="58"/>
      <c r="Q26" s="58"/>
      <c r="S26" s="58"/>
    </row>
    <row r="27" spans="1:20" x14ac:dyDescent="0.2">
      <c r="B27" s="6" t="s">
        <v>740</v>
      </c>
      <c r="D27" s="58">
        <f>_xlfn.QUARTILE.EXC(D2:D21,1)</f>
        <v>199594330.6275</v>
      </c>
      <c r="E27" s="58">
        <f t="shared" ref="E27:S27" si="10">_xlfn.QUARTILE.EXC(E2:E21,1)</f>
        <v>8497024</v>
      </c>
      <c r="F27" s="5">
        <f t="shared" si="10"/>
        <v>3.8238186121321557E-2</v>
      </c>
      <c r="G27" s="58">
        <f t="shared" si="10"/>
        <v>208307695.3475</v>
      </c>
      <c r="H27" s="58">
        <f t="shared" si="10"/>
        <v>4444867.25</v>
      </c>
      <c r="I27" s="5">
        <f t="shared" si="10"/>
        <v>1.9498654912018642E-2</v>
      </c>
      <c r="J27" s="58">
        <f t="shared" si="10"/>
        <v>56788.75</v>
      </c>
      <c r="K27" s="5">
        <f t="shared" si="10"/>
        <v>2.6622272721972041E-4</v>
      </c>
      <c r="L27" s="58">
        <f t="shared" si="10"/>
        <v>7711149.5</v>
      </c>
      <c r="M27" s="5">
        <f t="shared" si="10"/>
        <v>3.4405709209192267E-2</v>
      </c>
      <c r="N27" s="58">
        <f t="shared" si="10"/>
        <v>5196602.75</v>
      </c>
      <c r="O27" s="5">
        <f t="shared" si="10"/>
        <v>2.6031465782521024E-2</v>
      </c>
      <c r="P27" s="58">
        <f t="shared" si="10"/>
        <v>112831382.255</v>
      </c>
      <c r="Q27" s="58">
        <f t="shared" si="10"/>
        <v>0</v>
      </c>
      <c r="R27" s="5">
        <f t="shared" si="10"/>
        <v>0</v>
      </c>
      <c r="S27" s="58">
        <f t="shared" si="10"/>
        <v>229282095.57999998</v>
      </c>
    </row>
    <row r="28" spans="1:20" x14ac:dyDescent="0.2">
      <c r="B28" s="6" t="s">
        <v>741</v>
      </c>
      <c r="D28" s="58">
        <f>_xlfn.QUARTILE.EXC(D2:D21,2)</f>
        <v>208180911.86500001</v>
      </c>
      <c r="E28" s="58">
        <f t="shared" ref="E28:S28" si="11">_xlfn.QUARTILE.EXC(E2:E21,2)</f>
        <v>19855440.5</v>
      </c>
      <c r="F28" s="5">
        <f t="shared" si="11"/>
        <v>9.238242469743646E-2</v>
      </c>
      <c r="G28" s="58">
        <f t="shared" si="11"/>
        <v>219260818.32999998</v>
      </c>
      <c r="H28" s="58">
        <f t="shared" si="11"/>
        <v>7599523</v>
      </c>
      <c r="I28" s="5">
        <f t="shared" si="11"/>
        <v>3.477418695763726E-2</v>
      </c>
      <c r="J28" s="58">
        <f t="shared" si="11"/>
        <v>3327087</v>
      </c>
      <c r="K28" s="5">
        <f t="shared" si="11"/>
        <v>1.4726774123570884E-2</v>
      </c>
      <c r="L28" s="58">
        <f t="shared" si="11"/>
        <v>13061237.5</v>
      </c>
      <c r="M28" s="5">
        <f t="shared" si="11"/>
        <v>5.1758441907007971E-2</v>
      </c>
      <c r="N28" s="58">
        <f t="shared" si="11"/>
        <v>8634087.5</v>
      </c>
      <c r="O28" s="5">
        <f t="shared" si="11"/>
        <v>3.9778532931898161E-2</v>
      </c>
      <c r="P28" s="58">
        <f t="shared" si="11"/>
        <v>131926063.005</v>
      </c>
      <c r="Q28" s="58">
        <f t="shared" si="11"/>
        <v>0</v>
      </c>
      <c r="R28" s="5">
        <f t="shared" si="11"/>
        <v>0</v>
      </c>
      <c r="S28" s="58">
        <f t="shared" si="11"/>
        <v>247588523.20499998</v>
      </c>
    </row>
    <row r="29" spans="1:20" x14ac:dyDescent="0.2">
      <c r="B29" s="6" t="s">
        <v>742</v>
      </c>
      <c r="D29" s="58">
        <f>_xlfn.QUARTILE.EXC(D2:D21,3)</f>
        <v>221007495.70750001</v>
      </c>
      <c r="E29" s="58">
        <f t="shared" ref="E29:S29" si="12">_xlfn.QUARTILE.EXC(E2:E21,3)</f>
        <v>27889392.75</v>
      </c>
      <c r="F29" s="5">
        <f t="shared" si="12"/>
        <v>0.13409279674357075</v>
      </c>
      <c r="G29" s="58">
        <f t="shared" si="12"/>
        <v>233516134.535</v>
      </c>
      <c r="H29" s="58">
        <f t="shared" si="12"/>
        <v>10802921.5</v>
      </c>
      <c r="I29" s="5">
        <f t="shared" si="12"/>
        <v>4.8243996643624061E-2</v>
      </c>
      <c r="J29" s="58">
        <f t="shared" si="12"/>
        <v>8943055.5</v>
      </c>
      <c r="K29" s="5">
        <f t="shared" si="12"/>
        <v>3.760477078636186E-2</v>
      </c>
      <c r="L29" s="58">
        <f t="shared" si="12"/>
        <v>23916775.5</v>
      </c>
      <c r="M29" s="5">
        <f t="shared" si="12"/>
        <v>0.10533865880761738</v>
      </c>
      <c r="N29" s="58">
        <f t="shared" si="12"/>
        <v>17918525.5</v>
      </c>
      <c r="O29" s="5">
        <f t="shared" si="12"/>
        <v>8.4802000636995903E-2</v>
      </c>
      <c r="P29" s="58">
        <f t="shared" si="12"/>
        <v>165120185.58249998</v>
      </c>
      <c r="Q29" s="58">
        <f t="shared" si="12"/>
        <v>8741007.5</v>
      </c>
      <c r="R29" s="5">
        <f t="shared" si="12"/>
        <v>4.6846863466527187E-2</v>
      </c>
      <c r="S29" s="58">
        <f t="shared" si="12"/>
        <v>272963713.10000002</v>
      </c>
    </row>
    <row r="30" spans="1:20" ht="13.5" customHeight="1" x14ac:dyDescent="0.2">
      <c r="C30" s="58"/>
    </row>
    <row r="31" spans="1:20" ht="13.5" customHeight="1" x14ac:dyDescent="0.2">
      <c r="B31" s="6" t="s">
        <v>761</v>
      </c>
      <c r="C31" s="58">
        <f t="shared" ref="C31:S31" si="13">MAX(C2:C21)</f>
        <v>67415</v>
      </c>
      <c r="D31" s="58">
        <f t="shared" si="13"/>
        <v>257519144.00999999</v>
      </c>
      <c r="E31" s="58">
        <f t="shared" si="13"/>
        <v>43649326</v>
      </c>
      <c r="F31" s="5">
        <f t="shared" si="13"/>
        <v>0.20783494050554255</v>
      </c>
      <c r="G31" s="58">
        <f t="shared" si="13"/>
        <v>264265631.91999999</v>
      </c>
      <c r="H31" s="58">
        <f t="shared" si="13"/>
        <v>22927554</v>
      </c>
      <c r="I31" s="5">
        <f t="shared" si="13"/>
        <v>0.1122352948535533</v>
      </c>
      <c r="J31" s="7">
        <f t="shared" si="13"/>
        <v>30385584</v>
      </c>
      <c r="K31" s="5">
        <f t="shared" si="13"/>
        <v>0.14792818027332913</v>
      </c>
      <c r="L31" s="58">
        <f t="shared" si="13"/>
        <v>31726726</v>
      </c>
      <c r="M31" s="5">
        <f t="shared" si="13"/>
        <v>0.15445735198673552</v>
      </c>
      <c r="N31" s="58">
        <f t="shared" si="13"/>
        <v>25150077</v>
      </c>
      <c r="O31" s="5">
        <f t="shared" si="13"/>
        <v>0.11517519385576559</v>
      </c>
      <c r="P31" s="58">
        <f t="shared" si="13"/>
        <v>192425221.65000001</v>
      </c>
      <c r="Q31" s="58">
        <f t="shared" si="13"/>
        <v>16072615</v>
      </c>
      <c r="R31" s="5">
        <f t="shared" si="13"/>
        <v>8.9176230350754615E-2</v>
      </c>
      <c r="S31" s="58">
        <f t="shared" si="13"/>
        <v>299347133.92000002</v>
      </c>
    </row>
    <row r="32" spans="1:20" ht="13.5" customHeight="1" x14ac:dyDescent="0.2">
      <c r="B32" s="6" t="s">
        <v>762</v>
      </c>
      <c r="C32" s="58" cm="1">
        <f t="array" ref="C32">MIN(IF(C2:C21&gt;0,C2:C21))</f>
        <v>30733</v>
      </c>
      <c r="D32" s="58" cm="1">
        <f t="array" ref="D32">MIN(IF(D2:D21&gt;0,D2:D21))</f>
        <v>182556335.03</v>
      </c>
      <c r="E32" s="58" cm="1">
        <f t="array" ref="E32">MIN(IF(E2:E21&gt;0,E2:E21))</f>
        <v>4452682</v>
      </c>
      <c r="F32" s="5" cm="1">
        <f t="array" ref="F32">MIN(IF(F2:F21&gt;0,F2:F21))</f>
        <v>1.7290683444595067E-2</v>
      </c>
      <c r="G32" s="58" cm="1">
        <f t="array" ref="G32">MIN(IF(G2:G21&gt;0,G2:G21))</f>
        <v>200781895.15000001</v>
      </c>
      <c r="H32" s="58" cm="1">
        <f t="array" ref="H32">MIN(IF(H2:H21&gt;0,H2:H21))</f>
        <v>1341142</v>
      </c>
      <c r="I32" s="5" cm="1">
        <f t="array" ref="I32">MIN(IF(I2:I21&gt;0,I2:I21))</f>
        <v>6.5291717134063698E-3</v>
      </c>
      <c r="J32" s="7" cm="1">
        <f t="array" ref="J32">MIN(IF(J2:J21&gt;0,J2:J21))</f>
        <v>2032</v>
      </c>
      <c r="K32" s="5" cm="1">
        <f t="array" ref="K32">MIN(IF(K2:K21&gt;0,K2:K21))</f>
        <v>9.1052840813720093E-6</v>
      </c>
      <c r="L32" s="58" cm="1">
        <f t="array" ref="L32">MIN(IF(L2:L21&gt;0,L2:L21))</f>
        <v>3683142</v>
      </c>
      <c r="M32" s="5" cm="1">
        <f t="array" ref="M32">MIN(IF(M2:M21&gt;0,M2:M21))</f>
        <v>1.7763111119209623E-2</v>
      </c>
      <c r="N32" s="58" cm="1">
        <f t="array" ref="N32">MIN(IF(N2:N21&gt;0,N2:N21))</f>
        <v>1488340</v>
      </c>
      <c r="O32" s="5" cm="1">
        <f t="array" ref="O32">MIN(IF(O2:O21&gt;0,O2:O21))</f>
        <v>7.5579863423276628E-3</v>
      </c>
      <c r="P32" s="58" cm="1">
        <f t="array" ref="P32">MIN(IF(P2:P21&gt;0,P2:P21))</f>
        <v>66903986.159999996</v>
      </c>
      <c r="Q32" s="58" cm="1">
        <f t="array" ref="Q32">MIN(IF(Q2:Q21&gt;0,Q2:Q21))</f>
        <v>1567434</v>
      </c>
      <c r="R32" s="5" cm="1">
        <f t="array" ref="R32">MIN(IF(R2:R21&gt;0,R2:R21))</f>
        <v>1.0371020813194191E-2</v>
      </c>
      <c r="S32" s="58" cm="1">
        <f t="array" ref="S32">MIN(IF(S2:S21&gt;0,S2:S21))</f>
        <v>204281140.16999999</v>
      </c>
    </row>
  </sheetData>
  <autoFilter ref="B1:S1" xr:uid="{F16D3B43-5EFA-465B-98A4-0660400EFBB7}">
    <sortState xmlns:xlrd2="http://schemas.microsoft.com/office/spreadsheetml/2017/richdata2" ref="B2:S21">
      <sortCondition ref="G1"/>
    </sortState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CA696-FF35-4169-BBA6-EC758FA23EF4}">
  <sheetPr codeName="Sheet16">
    <tabColor theme="4" tint="0.79998168889431442"/>
  </sheetPr>
  <dimension ref="A1:AD36"/>
  <sheetViews>
    <sheetView showFormulas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5" sqref="A25"/>
    </sheetView>
  </sheetViews>
  <sheetFormatPr defaultColWidth="13.28515625" defaultRowHeight="12.75" x14ac:dyDescent="0.2"/>
  <cols>
    <col min="1" max="1" width="5.85546875" style="6" customWidth="1"/>
    <col min="2" max="2" width="13.28515625" style="6"/>
    <col min="3" max="3" width="10.5703125" style="6" customWidth="1"/>
    <col min="4" max="4" width="13.85546875" style="6" customWidth="1"/>
    <col min="5" max="5" width="14" style="6" bestFit="1" customWidth="1"/>
    <col min="6" max="6" width="13.28515625" style="6"/>
    <col min="7" max="7" width="14.140625" style="6" customWidth="1"/>
    <col min="8" max="8" width="14" style="6" customWidth="1"/>
    <col min="9" max="9" width="13.28515625" style="6" customWidth="1"/>
    <col min="10" max="10" width="14" style="6" customWidth="1"/>
    <col min="11" max="11" width="13.28515625" style="6" customWidth="1"/>
    <col min="12" max="12" width="14" style="6" customWidth="1"/>
    <col min="13" max="13" width="13.28515625" style="6" customWidth="1"/>
    <col min="14" max="14" width="15" style="6" customWidth="1"/>
    <col min="15" max="16" width="13.28515625" style="6" customWidth="1"/>
    <col min="17" max="17" width="12.42578125" style="6" customWidth="1"/>
    <col min="18" max="18" width="13.28515625" style="6" customWidth="1"/>
    <col min="19" max="19" width="14.85546875" style="6" customWidth="1"/>
    <col min="20" max="29" width="13.28515625" style="6" customWidth="1"/>
    <col min="30" max="16384" width="13.28515625" style="6"/>
  </cols>
  <sheetData>
    <row r="1" spans="1:30" s="1" customFormat="1" ht="38.25" x14ac:dyDescent="0.2">
      <c r="A1" s="34" t="s">
        <v>0</v>
      </c>
      <c r="B1" s="34" t="s">
        <v>1</v>
      </c>
      <c r="C1" s="34" t="s">
        <v>715</v>
      </c>
      <c r="D1" s="47" t="s">
        <v>743</v>
      </c>
      <c r="E1" s="37" t="s">
        <v>4</v>
      </c>
      <c r="F1" s="37" t="s">
        <v>734</v>
      </c>
      <c r="G1" s="44" t="s">
        <v>737</v>
      </c>
      <c r="H1" s="37" t="s">
        <v>5</v>
      </c>
      <c r="I1" s="37" t="s">
        <v>711</v>
      </c>
      <c r="J1" s="37" t="s">
        <v>709</v>
      </c>
      <c r="K1" s="37" t="s">
        <v>712</v>
      </c>
      <c r="L1" s="37" t="s">
        <v>710</v>
      </c>
      <c r="M1" s="37" t="s">
        <v>713</v>
      </c>
      <c r="N1" s="37" t="s">
        <v>2</v>
      </c>
      <c r="O1" s="37" t="s">
        <v>3</v>
      </c>
      <c r="P1" s="34" t="s">
        <v>714</v>
      </c>
      <c r="Q1" s="37" t="s">
        <v>708</v>
      </c>
      <c r="R1" s="37" t="s">
        <v>739</v>
      </c>
      <c r="S1" s="34" t="s">
        <v>736</v>
      </c>
      <c r="T1" s="6"/>
      <c r="U1" s="6"/>
      <c r="V1" s="6"/>
      <c r="W1" s="6"/>
      <c r="X1" s="6"/>
      <c r="Y1" s="6"/>
      <c r="Z1" s="6"/>
      <c r="AA1" s="6"/>
      <c r="AB1" s="6"/>
      <c r="AC1" s="6"/>
      <c r="AD1" s="6"/>
    </row>
    <row r="2" spans="1:30" x14ac:dyDescent="0.2">
      <c r="A2" s="2" t="s">
        <v>590</v>
      </c>
      <c r="B2" s="2" t="s">
        <v>591</v>
      </c>
      <c r="C2" s="3">
        <v>60412</v>
      </c>
      <c r="D2" s="58">
        <v>282472258.17000002</v>
      </c>
      <c r="E2" s="58">
        <v>26798139</v>
      </c>
      <c r="F2" s="5">
        <f t="shared" ref="F2:F21" si="0">E2/D2</f>
        <v>9.4869985369933574E-2</v>
      </c>
      <c r="G2" s="58">
        <v>302821396.73000002</v>
      </c>
      <c r="H2" s="58">
        <v>31569846</v>
      </c>
      <c r="I2" s="49">
        <f t="shared" ref="I2:I21" si="1">IFERROR(H2/$G2,0)</f>
        <v>0.10425236241859137</v>
      </c>
      <c r="J2" s="58">
        <v>2398000</v>
      </c>
      <c r="K2" s="49">
        <f t="shared" ref="K2:K21" si="2">IFERROR(J2/$G2,0)</f>
        <v>7.9188591885998461E-3</v>
      </c>
      <c r="L2" s="58">
        <f t="shared" ref="L2:L21" si="3">J2+H2</f>
        <v>33967846</v>
      </c>
      <c r="M2" s="49">
        <f t="shared" ref="M2:M21" si="4">IFERROR(L2/$G2,0)</f>
        <v>0.11217122160719122</v>
      </c>
      <c r="N2" s="58">
        <v>5250958</v>
      </c>
      <c r="O2" s="49">
        <f t="shared" ref="O2:O21" si="5">N2/D2</f>
        <v>1.8589287436643852E-2</v>
      </c>
      <c r="P2" s="58">
        <v>137185257.84</v>
      </c>
      <c r="Q2" s="58">
        <v>4311505</v>
      </c>
      <c r="R2" s="49">
        <f t="shared" ref="R2:R21" si="6">Q2/P2</f>
        <v>3.1428340536623363E-2</v>
      </c>
      <c r="S2" s="58">
        <v>333163438.17000002</v>
      </c>
    </row>
    <row r="3" spans="1:30" x14ac:dyDescent="0.2">
      <c r="A3" s="2" t="s">
        <v>126</v>
      </c>
      <c r="B3" s="2" t="s">
        <v>127</v>
      </c>
      <c r="C3" s="3">
        <v>54838</v>
      </c>
      <c r="D3" s="58">
        <v>284453161.85000002</v>
      </c>
      <c r="E3" s="58">
        <v>9950235</v>
      </c>
      <c r="F3" s="5">
        <f t="shared" si="0"/>
        <v>3.498022287847527E-2</v>
      </c>
      <c r="G3" s="58">
        <v>309896322.97000003</v>
      </c>
      <c r="H3" s="58">
        <v>25540557</v>
      </c>
      <c r="I3" s="49">
        <f t="shared" si="1"/>
        <v>8.2416457075783017E-2</v>
      </c>
      <c r="J3" s="58">
        <v>8661357</v>
      </c>
      <c r="K3" s="49">
        <f t="shared" si="2"/>
        <v>2.7949208680473681E-2</v>
      </c>
      <c r="L3" s="58">
        <f t="shared" si="3"/>
        <v>34201914</v>
      </c>
      <c r="M3" s="49">
        <f t="shared" si="4"/>
        <v>0.1103656657562567</v>
      </c>
      <c r="N3" s="58">
        <v>7004150</v>
      </c>
      <c r="O3" s="49">
        <f t="shared" si="5"/>
        <v>2.4623210213052513E-2</v>
      </c>
      <c r="P3" s="58">
        <v>108089741.95999999</v>
      </c>
      <c r="Q3" s="58">
        <v>0</v>
      </c>
      <c r="R3" s="49">
        <f t="shared" si="6"/>
        <v>0</v>
      </c>
      <c r="S3" s="58">
        <v>309896322.97000003</v>
      </c>
    </row>
    <row r="4" spans="1:30" x14ac:dyDescent="0.2">
      <c r="A4" s="2" t="s">
        <v>314</v>
      </c>
      <c r="B4" s="2" t="s">
        <v>315</v>
      </c>
      <c r="C4" s="3">
        <v>33882</v>
      </c>
      <c r="D4" s="58">
        <v>297135080.06999999</v>
      </c>
      <c r="E4" s="58">
        <v>24096825</v>
      </c>
      <c r="F4" s="5">
        <f t="shared" si="0"/>
        <v>8.109720667893941E-2</v>
      </c>
      <c r="G4" s="58">
        <v>310247202</v>
      </c>
      <c r="H4" s="58">
        <v>10652661</v>
      </c>
      <c r="I4" s="49">
        <f t="shared" si="1"/>
        <v>3.4336042134555655E-2</v>
      </c>
      <c r="J4" s="58">
        <v>36959556</v>
      </c>
      <c r="K4" s="49">
        <f t="shared" si="2"/>
        <v>0.11912937735374</v>
      </c>
      <c r="L4" s="58">
        <f t="shared" si="3"/>
        <v>47612217</v>
      </c>
      <c r="M4" s="49">
        <f t="shared" si="4"/>
        <v>0.15346541948829565</v>
      </c>
      <c r="N4" s="58">
        <v>23374202</v>
      </c>
      <c r="O4" s="49">
        <f t="shared" si="5"/>
        <v>7.8665238700504278E-2</v>
      </c>
      <c r="P4" s="58">
        <v>256305561.58000001</v>
      </c>
      <c r="Q4" s="58">
        <v>16591920</v>
      </c>
      <c r="R4" s="49">
        <f t="shared" si="6"/>
        <v>6.4734919904659211E-2</v>
      </c>
      <c r="S4" s="58">
        <v>359091591</v>
      </c>
    </row>
    <row r="5" spans="1:30" x14ac:dyDescent="0.2">
      <c r="A5" s="2" t="s">
        <v>482</v>
      </c>
      <c r="B5" s="2" t="s">
        <v>483</v>
      </c>
      <c r="C5" s="3">
        <v>65405</v>
      </c>
      <c r="D5" s="58">
        <v>290521523.08999997</v>
      </c>
      <c r="E5" s="58">
        <v>20245586</v>
      </c>
      <c r="F5" s="5">
        <f t="shared" si="0"/>
        <v>6.9687043440592761E-2</v>
      </c>
      <c r="G5" s="58">
        <v>311816590.47000003</v>
      </c>
      <c r="H5" s="58">
        <v>13563892</v>
      </c>
      <c r="I5" s="49">
        <f t="shared" si="1"/>
        <v>4.3499584097033431E-2</v>
      </c>
      <c r="J5" s="58">
        <v>21050326</v>
      </c>
      <c r="K5" s="49">
        <f t="shared" si="2"/>
        <v>6.7508678637884276E-2</v>
      </c>
      <c r="L5" s="58">
        <f t="shared" si="3"/>
        <v>34614218</v>
      </c>
      <c r="M5" s="49">
        <f t="shared" si="4"/>
        <v>0.11100826273491771</v>
      </c>
      <c r="N5" s="58">
        <v>15849719</v>
      </c>
      <c r="O5" s="49">
        <f t="shared" si="5"/>
        <v>5.4556092200748765E-2</v>
      </c>
      <c r="P5" s="58">
        <v>230733925.72</v>
      </c>
      <c r="Q5" s="58">
        <v>6670410</v>
      </c>
      <c r="R5" s="49">
        <f t="shared" si="6"/>
        <v>2.8909532827412078E-2</v>
      </c>
      <c r="S5" s="58">
        <v>343625035.47000003</v>
      </c>
    </row>
    <row r="6" spans="1:30" x14ac:dyDescent="0.2">
      <c r="A6" s="2" t="s">
        <v>190</v>
      </c>
      <c r="B6" s="2" t="s">
        <v>191</v>
      </c>
      <c r="C6" s="3">
        <v>50318</v>
      </c>
      <c r="D6" s="58">
        <v>300130377.66000003</v>
      </c>
      <c r="E6" s="58">
        <v>20915546</v>
      </c>
      <c r="F6" s="5">
        <f t="shared" si="0"/>
        <v>6.9688200718202489E-2</v>
      </c>
      <c r="G6" s="58">
        <v>314308223.39999998</v>
      </c>
      <c r="H6" s="58">
        <v>10847423</v>
      </c>
      <c r="I6" s="49">
        <f t="shared" si="1"/>
        <v>3.4512055976961123E-2</v>
      </c>
      <c r="J6" s="58">
        <v>8472849</v>
      </c>
      <c r="K6" s="49">
        <f t="shared" si="2"/>
        <v>2.6957134332489759E-2</v>
      </c>
      <c r="L6" s="58">
        <f t="shared" si="3"/>
        <v>19320272</v>
      </c>
      <c r="M6" s="49">
        <f t="shared" si="4"/>
        <v>6.1469190309450875E-2</v>
      </c>
      <c r="N6" s="58">
        <v>11924719</v>
      </c>
      <c r="O6" s="49">
        <f t="shared" si="5"/>
        <v>3.9731796204610814E-2</v>
      </c>
      <c r="P6" s="58">
        <v>117262518.40000001</v>
      </c>
      <c r="Q6" s="58">
        <v>0</v>
      </c>
      <c r="R6" s="49">
        <f t="shared" si="6"/>
        <v>0</v>
      </c>
      <c r="S6" s="58">
        <v>337366982.39999998</v>
      </c>
    </row>
    <row r="7" spans="1:30" x14ac:dyDescent="0.2">
      <c r="A7" s="2" t="s">
        <v>620</v>
      </c>
      <c r="B7" s="2" t="s">
        <v>621</v>
      </c>
      <c r="C7" s="3">
        <v>64477</v>
      </c>
      <c r="D7" s="58">
        <v>301095754.85000002</v>
      </c>
      <c r="E7" s="58">
        <v>51180912</v>
      </c>
      <c r="F7" s="5">
        <f t="shared" si="0"/>
        <v>0.16998217734918689</v>
      </c>
      <c r="G7" s="58">
        <v>321118697.55000001</v>
      </c>
      <c r="H7" s="58">
        <v>1795025</v>
      </c>
      <c r="I7" s="49">
        <f t="shared" si="1"/>
        <v>5.5899111876551643E-3</v>
      </c>
      <c r="J7" s="58">
        <v>64248</v>
      </c>
      <c r="K7" s="49">
        <f t="shared" si="2"/>
        <v>2.0007554991405076E-4</v>
      </c>
      <c r="L7" s="58">
        <f t="shared" si="3"/>
        <v>1859273</v>
      </c>
      <c r="M7" s="49">
        <f t="shared" si="4"/>
        <v>5.7899867375692145E-3</v>
      </c>
      <c r="N7" s="58">
        <v>18561337</v>
      </c>
      <c r="O7" s="49">
        <f t="shared" si="5"/>
        <v>6.1645960466121127E-2</v>
      </c>
      <c r="P7" s="58">
        <v>244039544.44999999</v>
      </c>
      <c r="Q7" s="58">
        <v>0</v>
      </c>
      <c r="R7" s="49">
        <f t="shared" si="6"/>
        <v>0</v>
      </c>
      <c r="S7" s="58">
        <v>378285108.79000002</v>
      </c>
    </row>
    <row r="8" spans="1:30" x14ac:dyDescent="0.2">
      <c r="A8" s="2" t="s">
        <v>204</v>
      </c>
      <c r="B8" s="2" t="s">
        <v>205</v>
      </c>
      <c r="C8" s="3">
        <v>71875</v>
      </c>
      <c r="D8" s="58">
        <v>344245229.52999997</v>
      </c>
      <c r="E8" s="58">
        <v>19903907</v>
      </c>
      <c r="F8" s="5">
        <f t="shared" si="0"/>
        <v>5.7818976975149143E-2</v>
      </c>
      <c r="G8" s="58">
        <v>362324269.76999998</v>
      </c>
      <c r="H8" s="58">
        <v>20089706</v>
      </c>
      <c r="I8" s="49">
        <f t="shared" si="1"/>
        <v>5.5446757714443899E-2</v>
      </c>
      <c r="J8" s="58">
        <v>8534011</v>
      </c>
      <c r="K8" s="49">
        <f t="shared" si="2"/>
        <v>2.3553517420782519E-2</v>
      </c>
      <c r="L8" s="58">
        <f t="shared" si="3"/>
        <v>28623717</v>
      </c>
      <c r="M8" s="49">
        <f t="shared" si="4"/>
        <v>7.9000275135226422E-2</v>
      </c>
      <c r="N8" s="58">
        <v>16155889</v>
      </c>
      <c r="O8" s="49">
        <f t="shared" si="5"/>
        <v>4.693133735522706E-2</v>
      </c>
      <c r="P8" s="58">
        <v>224830856.66999999</v>
      </c>
      <c r="Q8" s="58">
        <v>3249507</v>
      </c>
      <c r="R8" s="49">
        <f t="shared" si="6"/>
        <v>1.4453118438140051E-2</v>
      </c>
      <c r="S8" s="58">
        <v>425395649.76999998</v>
      </c>
    </row>
    <row r="9" spans="1:30" x14ac:dyDescent="0.2">
      <c r="A9" s="2" t="s">
        <v>552</v>
      </c>
      <c r="B9" s="2" t="s">
        <v>553</v>
      </c>
      <c r="C9" s="3">
        <v>80407</v>
      </c>
      <c r="D9" s="58">
        <v>381620696.44</v>
      </c>
      <c r="E9" s="58">
        <v>26820999</v>
      </c>
      <c r="F9" s="5">
        <f t="shared" si="0"/>
        <v>7.0281824990634151E-2</v>
      </c>
      <c r="G9" s="58">
        <v>391265309.67000002</v>
      </c>
      <c r="H9" s="58">
        <v>9621598</v>
      </c>
      <c r="I9" s="49">
        <f t="shared" si="1"/>
        <v>2.4590981521247113E-2</v>
      </c>
      <c r="J9" s="58">
        <v>117201956</v>
      </c>
      <c r="K9" s="49">
        <f t="shared" si="2"/>
        <v>0.29954599373721674</v>
      </c>
      <c r="L9" s="58">
        <f t="shared" si="3"/>
        <v>126823554</v>
      </c>
      <c r="M9" s="49">
        <f t="shared" si="4"/>
        <v>0.32413697525846386</v>
      </c>
      <c r="N9" s="58">
        <v>21051106</v>
      </c>
      <c r="O9" s="49">
        <f t="shared" si="5"/>
        <v>5.5162380333084848E-2</v>
      </c>
      <c r="P9" s="58">
        <v>264969748.66999999</v>
      </c>
      <c r="Q9" s="58">
        <v>6625681</v>
      </c>
      <c r="R9" s="49">
        <f t="shared" si="6"/>
        <v>2.5005424329596924E-2</v>
      </c>
      <c r="S9" s="58">
        <v>447223489.67000002</v>
      </c>
    </row>
    <row r="10" spans="1:30" x14ac:dyDescent="0.2">
      <c r="A10" s="2" t="s">
        <v>96</v>
      </c>
      <c r="B10" s="2" t="s">
        <v>97</v>
      </c>
      <c r="C10" s="3">
        <v>62962</v>
      </c>
      <c r="D10" s="58">
        <v>377431709.57999998</v>
      </c>
      <c r="E10" s="58">
        <v>24032596</v>
      </c>
      <c r="F10" s="5">
        <f t="shared" si="0"/>
        <v>6.3674024704344773E-2</v>
      </c>
      <c r="G10" s="58">
        <v>397397156.58999997</v>
      </c>
      <c r="H10" s="58">
        <v>20221557</v>
      </c>
      <c r="I10" s="49">
        <f t="shared" si="1"/>
        <v>5.0885006761291082E-2</v>
      </c>
      <c r="J10" s="58">
        <v>1115468</v>
      </c>
      <c r="K10" s="49">
        <f t="shared" si="2"/>
        <v>2.8069350308684857E-3</v>
      </c>
      <c r="L10" s="58">
        <f t="shared" si="3"/>
        <v>21337025</v>
      </c>
      <c r="M10" s="49">
        <f t="shared" si="4"/>
        <v>5.3691941792159567E-2</v>
      </c>
      <c r="N10" s="58">
        <v>35718059</v>
      </c>
      <c r="O10" s="49">
        <f t="shared" si="5"/>
        <v>9.4634494382431433E-2</v>
      </c>
      <c r="P10" s="58">
        <v>312568372.94</v>
      </c>
      <c r="Q10" s="58">
        <v>22012492</v>
      </c>
      <c r="R10" s="49">
        <f t="shared" si="6"/>
        <v>7.0424565969204683E-2</v>
      </c>
      <c r="S10" s="58">
        <v>445034564.58999997</v>
      </c>
    </row>
    <row r="11" spans="1:30" x14ac:dyDescent="0.2">
      <c r="A11" s="2" t="s">
        <v>194</v>
      </c>
      <c r="B11" s="2" t="s">
        <v>195</v>
      </c>
      <c r="C11" s="3">
        <v>93840</v>
      </c>
      <c r="D11" s="58">
        <v>388454399</v>
      </c>
      <c r="E11" s="58">
        <v>17066404</v>
      </c>
      <c r="F11" s="5">
        <f t="shared" si="0"/>
        <v>4.3934124684735516E-2</v>
      </c>
      <c r="G11" s="58">
        <v>422808446.63</v>
      </c>
      <c r="H11" s="58">
        <v>17190427</v>
      </c>
      <c r="I11" s="49">
        <f t="shared" si="1"/>
        <v>4.0657718967103219E-2</v>
      </c>
      <c r="J11" s="58">
        <v>4243463</v>
      </c>
      <c r="K11" s="49">
        <f t="shared" si="2"/>
        <v>1.0036372342659129E-2</v>
      </c>
      <c r="L11" s="58">
        <f t="shared" si="3"/>
        <v>21433890</v>
      </c>
      <c r="M11" s="49">
        <f t="shared" si="4"/>
        <v>5.0694091309762344E-2</v>
      </c>
      <c r="N11" s="58">
        <v>14471570</v>
      </c>
      <c r="O11" s="49">
        <f t="shared" si="5"/>
        <v>3.7254231223160891E-2</v>
      </c>
      <c r="P11" s="58">
        <v>142550802.68000001</v>
      </c>
      <c r="Q11" s="58">
        <v>5161467</v>
      </c>
      <c r="R11" s="49">
        <f t="shared" si="6"/>
        <v>3.6207912568451343E-2</v>
      </c>
      <c r="S11" s="58">
        <v>488779276.63</v>
      </c>
    </row>
    <row r="12" spans="1:30" x14ac:dyDescent="0.2">
      <c r="A12" s="2" t="s">
        <v>490</v>
      </c>
      <c r="B12" s="2" t="s">
        <v>491</v>
      </c>
      <c r="C12" s="3">
        <v>101597</v>
      </c>
      <c r="D12" s="58">
        <v>431411967.25</v>
      </c>
      <c r="E12" s="58">
        <v>3430272</v>
      </c>
      <c r="F12" s="5">
        <f t="shared" si="0"/>
        <v>7.9512676059173455E-3</v>
      </c>
      <c r="G12" s="58">
        <v>439228150.45999998</v>
      </c>
      <c r="H12" s="58">
        <v>8099402</v>
      </c>
      <c r="I12" s="49">
        <f t="shared" si="1"/>
        <v>1.8440079470128597E-2</v>
      </c>
      <c r="J12" s="58">
        <v>3200891</v>
      </c>
      <c r="K12" s="49">
        <f t="shared" si="2"/>
        <v>7.287536094049832E-3</v>
      </c>
      <c r="L12" s="58">
        <f t="shared" si="3"/>
        <v>11300293</v>
      </c>
      <c r="M12" s="49">
        <f t="shared" si="4"/>
        <v>2.5727615564178428E-2</v>
      </c>
      <c r="N12" s="58">
        <v>63580434</v>
      </c>
      <c r="O12" s="49">
        <f t="shared" si="5"/>
        <v>0.14737753893404543</v>
      </c>
      <c r="P12" s="58">
        <v>312300451.13999999</v>
      </c>
      <c r="Q12" s="58">
        <v>0</v>
      </c>
      <c r="R12" s="49">
        <f t="shared" si="6"/>
        <v>0</v>
      </c>
      <c r="S12" s="58">
        <v>511056915.75</v>
      </c>
    </row>
    <row r="13" spans="1:30" x14ac:dyDescent="0.2">
      <c r="A13" s="2" t="s">
        <v>406</v>
      </c>
      <c r="B13" s="2" t="s">
        <v>407</v>
      </c>
      <c r="C13" s="3">
        <v>100695</v>
      </c>
      <c r="D13" s="58">
        <v>464098407.26999998</v>
      </c>
      <c r="E13" s="58">
        <v>3670860</v>
      </c>
      <c r="F13" s="5">
        <f t="shared" si="0"/>
        <v>7.9096586898312546E-3</v>
      </c>
      <c r="G13" s="58">
        <v>474201517.05000001</v>
      </c>
      <c r="H13" s="58">
        <v>17668855</v>
      </c>
      <c r="I13" s="49">
        <f t="shared" si="1"/>
        <v>3.726022453474561E-2</v>
      </c>
      <c r="J13" s="58">
        <v>11042264</v>
      </c>
      <c r="K13" s="49">
        <f t="shared" si="2"/>
        <v>2.3286015761176275E-2</v>
      </c>
      <c r="L13" s="58">
        <f t="shared" si="3"/>
        <v>28711119</v>
      </c>
      <c r="M13" s="49">
        <f t="shared" si="4"/>
        <v>6.0546240295921885E-2</v>
      </c>
      <c r="N13" s="58">
        <v>8878651</v>
      </c>
      <c r="O13" s="49">
        <f t="shared" si="5"/>
        <v>1.9130966322913147E-2</v>
      </c>
      <c r="P13" s="58">
        <v>155248056.05000001</v>
      </c>
      <c r="Q13" s="58">
        <v>0</v>
      </c>
      <c r="R13" s="49">
        <f t="shared" si="6"/>
        <v>0</v>
      </c>
      <c r="S13" s="58">
        <v>530674445.05000001</v>
      </c>
    </row>
    <row r="14" spans="1:30" x14ac:dyDescent="0.2">
      <c r="A14" s="2" t="s">
        <v>302</v>
      </c>
      <c r="B14" s="2" t="s">
        <v>303</v>
      </c>
      <c r="C14" s="3">
        <v>88172</v>
      </c>
      <c r="D14" s="58">
        <v>448085444.79000002</v>
      </c>
      <c r="E14" s="58">
        <v>15737541</v>
      </c>
      <c r="F14" s="5">
        <f t="shared" si="0"/>
        <v>3.5121741138848118E-2</v>
      </c>
      <c r="G14" s="58">
        <v>474319128.41000003</v>
      </c>
      <c r="H14" s="58">
        <v>10195800</v>
      </c>
      <c r="I14" s="49">
        <f t="shared" si="1"/>
        <v>2.1495654274323893E-2</v>
      </c>
      <c r="J14" s="58">
        <v>22166110</v>
      </c>
      <c r="K14" s="49">
        <f t="shared" si="2"/>
        <v>4.673248172449769E-2</v>
      </c>
      <c r="L14" s="58">
        <f t="shared" si="3"/>
        <v>32361910</v>
      </c>
      <c r="M14" s="49">
        <f t="shared" si="4"/>
        <v>6.822813599882159E-2</v>
      </c>
      <c r="N14" s="58">
        <v>14879811</v>
      </c>
      <c r="O14" s="49">
        <f t="shared" si="5"/>
        <v>3.3207530333804039E-2</v>
      </c>
      <c r="P14" s="58">
        <v>88382893.140000001</v>
      </c>
      <c r="Q14" s="58">
        <v>0</v>
      </c>
      <c r="R14" s="49">
        <f t="shared" si="6"/>
        <v>0</v>
      </c>
      <c r="S14" s="58">
        <v>500524069.41000003</v>
      </c>
    </row>
    <row r="15" spans="1:30" x14ac:dyDescent="0.2">
      <c r="A15" s="2" t="s">
        <v>324</v>
      </c>
      <c r="B15" s="2" t="s">
        <v>325</v>
      </c>
      <c r="C15" s="3">
        <v>114296</v>
      </c>
      <c r="D15" s="58">
        <v>489505758.76999998</v>
      </c>
      <c r="E15" s="58">
        <v>21019846</v>
      </c>
      <c r="F15" s="5">
        <f t="shared" si="0"/>
        <v>4.2940957534018352E-2</v>
      </c>
      <c r="G15" s="58">
        <v>532950285.49000001</v>
      </c>
      <c r="H15" s="58">
        <v>15796174</v>
      </c>
      <c r="I15" s="49">
        <f t="shared" si="1"/>
        <v>2.9639113497193895E-2</v>
      </c>
      <c r="J15" s="58">
        <v>9338357</v>
      </c>
      <c r="K15" s="49">
        <f t="shared" si="2"/>
        <v>1.752200393590974E-2</v>
      </c>
      <c r="L15" s="58">
        <f t="shared" si="3"/>
        <v>25134531</v>
      </c>
      <c r="M15" s="49">
        <f t="shared" si="4"/>
        <v>4.7161117433103639E-2</v>
      </c>
      <c r="N15" s="58">
        <v>12959707</v>
      </c>
      <c r="O15" s="49">
        <f t="shared" si="5"/>
        <v>2.647508587552546E-2</v>
      </c>
      <c r="P15" s="58">
        <v>178803600.91</v>
      </c>
      <c r="Q15" s="58">
        <v>0</v>
      </c>
      <c r="R15" s="49">
        <f t="shared" si="6"/>
        <v>0</v>
      </c>
      <c r="S15" s="58">
        <v>591930101.35000002</v>
      </c>
    </row>
    <row r="16" spans="1:30" x14ac:dyDescent="0.2">
      <c r="A16" s="2" t="s">
        <v>92</v>
      </c>
      <c r="B16" s="2" t="s">
        <v>93</v>
      </c>
      <c r="C16" s="3">
        <v>104890</v>
      </c>
      <c r="D16" s="58">
        <v>508319949.88</v>
      </c>
      <c r="E16" s="58">
        <v>21463671</v>
      </c>
      <c r="F16" s="5">
        <f t="shared" si="0"/>
        <v>4.2224726779003983E-2</v>
      </c>
      <c r="G16" s="58">
        <v>535390167.04000002</v>
      </c>
      <c r="H16" s="58">
        <v>3093429</v>
      </c>
      <c r="I16" s="49">
        <f t="shared" si="1"/>
        <v>5.7778965517849791E-3</v>
      </c>
      <c r="J16" s="58">
        <v>23813322</v>
      </c>
      <c r="K16" s="49">
        <f t="shared" si="2"/>
        <v>4.4478444816527345E-2</v>
      </c>
      <c r="L16" s="58">
        <f t="shared" si="3"/>
        <v>26906751</v>
      </c>
      <c r="M16" s="49">
        <f t="shared" si="4"/>
        <v>5.0256341368312328E-2</v>
      </c>
      <c r="N16" s="58">
        <v>35496837</v>
      </c>
      <c r="O16" s="49">
        <f t="shared" si="5"/>
        <v>6.9831681814533947E-2</v>
      </c>
      <c r="P16" s="58">
        <v>179579719.72999999</v>
      </c>
      <c r="Q16" s="58">
        <v>0</v>
      </c>
      <c r="R16" s="49">
        <f t="shared" si="6"/>
        <v>0</v>
      </c>
      <c r="S16" s="58">
        <v>602895995.30999994</v>
      </c>
    </row>
    <row r="17" spans="1:20" x14ac:dyDescent="0.2">
      <c r="A17" s="2" t="s">
        <v>330</v>
      </c>
      <c r="B17" s="2" t="s">
        <v>331</v>
      </c>
      <c r="C17" s="3">
        <v>101241</v>
      </c>
      <c r="D17" s="58">
        <v>504739438.72000003</v>
      </c>
      <c r="E17" s="58">
        <v>20841694</v>
      </c>
      <c r="F17" s="5">
        <f t="shared" si="0"/>
        <v>4.1291986322395849E-2</v>
      </c>
      <c r="G17" s="58">
        <v>537437081.50999999</v>
      </c>
      <c r="H17" s="58">
        <v>4914392</v>
      </c>
      <c r="I17" s="49">
        <f t="shared" si="1"/>
        <v>9.1441252735899262E-3</v>
      </c>
      <c r="J17" s="58">
        <v>29510961</v>
      </c>
      <c r="K17" s="49">
        <f t="shared" si="2"/>
        <v>5.4910541187602989E-2</v>
      </c>
      <c r="L17" s="58">
        <f t="shared" si="3"/>
        <v>34425353</v>
      </c>
      <c r="M17" s="49">
        <f t="shared" si="4"/>
        <v>6.4054666461192913E-2</v>
      </c>
      <c r="N17" s="58">
        <v>14257337</v>
      </c>
      <c r="O17" s="49">
        <f t="shared" si="5"/>
        <v>2.8246924861183947E-2</v>
      </c>
      <c r="P17" s="58">
        <v>168053040.09</v>
      </c>
      <c r="Q17" s="58">
        <v>0</v>
      </c>
      <c r="R17" s="49">
        <f t="shared" si="6"/>
        <v>0</v>
      </c>
      <c r="S17" s="58">
        <v>537754651.50999999</v>
      </c>
    </row>
    <row r="18" spans="1:20" x14ac:dyDescent="0.2">
      <c r="A18" s="2" t="s">
        <v>418</v>
      </c>
      <c r="B18" s="2" t="s">
        <v>419</v>
      </c>
      <c r="C18" s="3">
        <v>88415</v>
      </c>
      <c r="D18" s="58">
        <v>593209702.83000004</v>
      </c>
      <c r="E18" s="58">
        <v>23633416</v>
      </c>
      <c r="F18" s="5">
        <f t="shared" si="0"/>
        <v>3.9839901281541884E-2</v>
      </c>
      <c r="G18" s="58">
        <v>665633561.94000006</v>
      </c>
      <c r="H18" s="58">
        <v>26017771</v>
      </c>
      <c r="I18" s="49">
        <f t="shared" si="1"/>
        <v>3.9087228300464259E-2</v>
      </c>
      <c r="J18" s="58">
        <v>24341343</v>
      </c>
      <c r="K18" s="49">
        <f t="shared" si="2"/>
        <v>3.6568683419533045E-2</v>
      </c>
      <c r="L18" s="58">
        <f t="shared" si="3"/>
        <v>50359114</v>
      </c>
      <c r="M18" s="49">
        <f t="shared" si="4"/>
        <v>7.5655911719997304E-2</v>
      </c>
      <c r="N18" s="58">
        <v>25264712</v>
      </c>
      <c r="O18" s="49">
        <f t="shared" si="5"/>
        <v>4.2589849558209728E-2</v>
      </c>
      <c r="P18" s="58">
        <v>440995068.36000001</v>
      </c>
      <c r="Q18" s="58">
        <v>3671132</v>
      </c>
      <c r="R18" s="49">
        <f t="shared" si="6"/>
        <v>8.324655451709323E-3</v>
      </c>
      <c r="S18" s="58">
        <v>673315341.72000003</v>
      </c>
    </row>
    <row r="19" spans="1:20" x14ac:dyDescent="0.2">
      <c r="A19" s="2" t="s">
        <v>700</v>
      </c>
      <c r="B19" s="2" t="s">
        <v>701</v>
      </c>
      <c r="C19" s="3">
        <v>207621</v>
      </c>
      <c r="D19" s="58">
        <v>856430065.74000001</v>
      </c>
      <c r="E19" s="58">
        <v>25171869</v>
      </c>
      <c r="F19" s="5">
        <f t="shared" si="0"/>
        <v>2.9391622278288652E-2</v>
      </c>
      <c r="G19" s="58">
        <v>945907762.39999998</v>
      </c>
      <c r="H19" s="58">
        <v>65589881</v>
      </c>
      <c r="I19" s="49">
        <f t="shared" si="1"/>
        <v>6.934067316836727E-2</v>
      </c>
      <c r="J19" s="58">
        <v>44014594</v>
      </c>
      <c r="K19" s="49">
        <f t="shared" si="2"/>
        <v>4.6531591926388449E-2</v>
      </c>
      <c r="L19" s="58">
        <f t="shared" si="3"/>
        <v>109604475</v>
      </c>
      <c r="M19" s="49">
        <f t="shared" si="4"/>
        <v>0.11587226509475572</v>
      </c>
      <c r="N19" s="58">
        <v>58686235</v>
      </c>
      <c r="O19" s="49">
        <f t="shared" si="5"/>
        <v>6.8524258252531167E-2</v>
      </c>
      <c r="P19" s="58">
        <v>399865444.89999998</v>
      </c>
      <c r="Q19" s="58">
        <v>0</v>
      </c>
      <c r="R19" s="49">
        <f t="shared" si="6"/>
        <v>0</v>
      </c>
      <c r="S19" s="58">
        <v>1037399675.4</v>
      </c>
    </row>
    <row r="20" spans="1:20" x14ac:dyDescent="0.2">
      <c r="A20" s="2" t="s">
        <v>566</v>
      </c>
      <c r="B20" s="2" t="s">
        <v>567</v>
      </c>
      <c r="C20" s="3">
        <v>153672</v>
      </c>
      <c r="D20" s="58">
        <v>939994067.28999996</v>
      </c>
      <c r="E20" s="58">
        <v>21275296</v>
      </c>
      <c r="F20" s="5">
        <f t="shared" si="0"/>
        <v>2.2633436465547718E-2</v>
      </c>
      <c r="G20" s="58">
        <v>957886733.63999999</v>
      </c>
      <c r="H20" s="58">
        <v>74022785</v>
      </c>
      <c r="I20" s="49">
        <f t="shared" si="1"/>
        <v>7.7277179441363669E-2</v>
      </c>
      <c r="J20" s="58">
        <v>2498603</v>
      </c>
      <c r="K20" s="49">
        <f t="shared" si="2"/>
        <v>2.6084534969027383E-3</v>
      </c>
      <c r="L20" s="58">
        <f t="shared" si="3"/>
        <v>76521388</v>
      </c>
      <c r="M20" s="49">
        <f t="shared" si="4"/>
        <v>7.9885632938266407E-2</v>
      </c>
      <c r="N20" s="58">
        <v>28438066</v>
      </c>
      <c r="O20" s="49">
        <f t="shared" si="5"/>
        <v>3.0253452643575568E-2</v>
      </c>
      <c r="P20" s="58">
        <v>272088049.63999999</v>
      </c>
      <c r="Q20" s="58">
        <v>0</v>
      </c>
      <c r="R20" s="49">
        <f t="shared" si="6"/>
        <v>0</v>
      </c>
      <c r="S20" s="58">
        <v>966224059.63999999</v>
      </c>
    </row>
    <row r="21" spans="1:20" x14ac:dyDescent="0.2">
      <c r="A21" s="41" t="s">
        <v>102</v>
      </c>
      <c r="B21" s="41" t="s">
        <v>103</v>
      </c>
      <c r="C21" s="42">
        <v>118214</v>
      </c>
      <c r="D21" s="59">
        <v>981119006.41999996</v>
      </c>
      <c r="E21" s="59">
        <v>233151653</v>
      </c>
      <c r="F21" s="43">
        <f t="shared" si="0"/>
        <v>0.23763850406970083</v>
      </c>
      <c r="G21" s="59">
        <v>1075179381.8399999</v>
      </c>
      <c r="H21" s="59">
        <v>41785137</v>
      </c>
      <c r="I21" s="51">
        <f t="shared" si="1"/>
        <v>3.8863409869794314E-2</v>
      </c>
      <c r="J21" s="59">
        <v>22076931</v>
      </c>
      <c r="K21" s="51">
        <f t="shared" si="2"/>
        <v>2.0533253681091629E-2</v>
      </c>
      <c r="L21" s="59">
        <f t="shared" si="3"/>
        <v>63862068</v>
      </c>
      <c r="M21" s="51">
        <f t="shared" si="4"/>
        <v>5.9396663550885943E-2</v>
      </c>
      <c r="N21" s="59">
        <v>89184673</v>
      </c>
      <c r="O21" s="51">
        <f t="shared" si="5"/>
        <v>9.0900973700861726E-2</v>
      </c>
      <c r="P21" s="59">
        <v>628388752.53999996</v>
      </c>
      <c r="Q21" s="59">
        <v>0</v>
      </c>
      <c r="R21" s="51">
        <f t="shared" si="6"/>
        <v>0</v>
      </c>
      <c r="S21" s="59">
        <v>1098144892.8399999</v>
      </c>
    </row>
    <row r="23" spans="1:20" ht="13.5" customHeight="1" x14ac:dyDescent="0.2">
      <c r="C23" s="58">
        <f>SUM(C2:C21)</f>
        <v>1817229</v>
      </c>
      <c r="D23" s="58">
        <f t="shared" ref="D23:L23" si="7">SUM(D2:D21)</f>
        <v>9464473999.1999989</v>
      </c>
      <c r="E23" s="58">
        <f t="shared" si="7"/>
        <v>630407267</v>
      </c>
      <c r="F23" s="5">
        <f>E23/D23</f>
        <v>6.660774460929221E-2</v>
      </c>
      <c r="G23" s="58">
        <f t="shared" si="7"/>
        <v>10082137385.559999</v>
      </c>
      <c r="H23" s="58">
        <f t="shared" si="7"/>
        <v>428276318</v>
      </c>
      <c r="I23" s="5">
        <f>IFERROR(H23/$G23,0)</f>
        <v>4.2478722677732283E-2</v>
      </c>
      <c r="J23" s="58">
        <f t="shared" si="7"/>
        <v>400704610</v>
      </c>
      <c r="K23" s="5">
        <f>IFERROR(J23/$G23,0)</f>
        <v>3.9744014059350512E-2</v>
      </c>
      <c r="L23" s="58">
        <f t="shared" si="7"/>
        <v>828980928</v>
      </c>
      <c r="M23" s="5">
        <f>IFERROR(L23/$G23,0)</f>
        <v>8.2222736737082788E-2</v>
      </c>
      <c r="N23" s="58">
        <f>SUM(N2:N21)</f>
        <v>520988172</v>
      </c>
      <c r="O23" s="5">
        <f>IFERROR(N23/G23,0)</f>
        <v>5.167437737420421E-2</v>
      </c>
      <c r="P23" s="58">
        <f>SUM(P2:P21)</f>
        <v>4862241407.4099998</v>
      </c>
      <c r="Q23" s="58">
        <f>SUM(Q2:Q21)</f>
        <v>68294114</v>
      </c>
      <c r="R23" s="5">
        <f>IFERROR(Q23/P23,0)</f>
        <v>1.4045808975243507E-2</v>
      </c>
      <c r="S23" s="58">
        <f>SUM(S2:S21)</f>
        <v>10917781607.440002</v>
      </c>
      <c r="T23" s="58"/>
    </row>
    <row r="24" spans="1:20" ht="13.5" customHeight="1" x14ac:dyDescent="0.2">
      <c r="B24" s="6" t="s">
        <v>717</v>
      </c>
      <c r="C24" s="58">
        <f>AVERAGE(C2:C21)</f>
        <v>90861.45</v>
      </c>
      <c r="D24" s="58">
        <f>AVERAGE(D2:D21)</f>
        <v>473223699.95999992</v>
      </c>
      <c r="E24" s="58">
        <f>AVERAGE(E2:E21)</f>
        <v>31520363.350000001</v>
      </c>
      <c r="F24" s="5">
        <f>E24/D24</f>
        <v>6.660774460929221E-2</v>
      </c>
      <c r="G24" s="58">
        <f t="shared" ref="G24:L24" si="8">AVERAGE(G2:G21)</f>
        <v>504106869.278</v>
      </c>
      <c r="H24" s="58">
        <f t="shared" si="8"/>
        <v>21413815.899999999</v>
      </c>
      <c r="I24" s="5">
        <f>IFERROR(H24/G24,0)</f>
        <v>4.2478722677732277E-2</v>
      </c>
      <c r="J24" s="58">
        <f t="shared" si="8"/>
        <v>20035230.5</v>
      </c>
      <c r="K24" s="5">
        <f>J24/G24</f>
        <v>3.9744014059350505E-2</v>
      </c>
      <c r="L24" s="58">
        <f t="shared" si="8"/>
        <v>41449046.399999999</v>
      </c>
      <c r="M24" s="5">
        <f>L24/G24</f>
        <v>8.2222736737082788E-2</v>
      </c>
      <c r="N24" s="58">
        <f>AVERAGE(N2:N21)</f>
        <v>26049408.600000001</v>
      </c>
      <c r="O24" s="5">
        <f>IFERROR(N24/G24,0)</f>
        <v>5.167437737420421E-2</v>
      </c>
      <c r="P24" s="58">
        <f>AVERAGE(P2:P21)</f>
        <v>243112070.3705</v>
      </c>
      <c r="Q24" s="58">
        <f>AVERAGE(Q2:Q21)</f>
        <v>3414705.7</v>
      </c>
      <c r="R24" s="5">
        <f>IFERROR(Q24/P24,0)</f>
        <v>1.4045808975243507E-2</v>
      </c>
      <c r="S24" s="58">
        <f>AVERAGE(S2:S21)</f>
        <v>545889080.3720001</v>
      </c>
    </row>
    <row r="25" spans="1:20" ht="13.5" customHeight="1" x14ac:dyDescent="0.2">
      <c r="B25" s="6" t="s">
        <v>716</v>
      </c>
      <c r="C25" s="58">
        <f>MEDIAN(C2:C21)</f>
        <v>88293.5</v>
      </c>
      <c r="D25" s="58">
        <f>MEDIAN(D2:D21)</f>
        <v>409933183.125</v>
      </c>
      <c r="E25" s="58">
        <f>MEDIAN(E2:E21)</f>
        <v>21147571</v>
      </c>
      <c r="F25" s="5">
        <f>E25/D25</f>
        <v>5.158784863130126E-2</v>
      </c>
      <c r="G25" s="58">
        <f t="shared" ref="G25:L25" si="9">MEDIAN(G2:G21)</f>
        <v>431018298.54499996</v>
      </c>
      <c r="H25" s="58">
        <f t="shared" si="9"/>
        <v>16493300.5</v>
      </c>
      <c r="I25" s="5">
        <f>IFERROR(H25/G25,0)</f>
        <v>3.8265893943892584E-2</v>
      </c>
      <c r="J25" s="58">
        <f t="shared" si="9"/>
        <v>10190310.5</v>
      </c>
      <c r="K25" s="5">
        <f>J25/G25</f>
        <v>2.364240807037591E-2</v>
      </c>
      <c r="L25" s="58">
        <f t="shared" si="9"/>
        <v>33164878</v>
      </c>
      <c r="M25" s="5">
        <f>L25/G25</f>
        <v>7.6945406058061966E-2</v>
      </c>
      <c r="N25" s="58">
        <f>MEDIAN(N2:N21)</f>
        <v>17358613</v>
      </c>
      <c r="O25" s="5">
        <f>IFERROR(N25/G25,0)</f>
        <v>4.0273494324018111E-2</v>
      </c>
      <c r="P25" s="58">
        <f>MEDIAN(P2:P21)</f>
        <v>227782391.19499999</v>
      </c>
      <c r="Q25" s="58">
        <f>MEDIAN(Q2:Q21)</f>
        <v>0</v>
      </c>
      <c r="R25" s="5">
        <f>IFERROR(Q25/P25,0)</f>
        <v>0</v>
      </c>
      <c r="S25" s="58">
        <f>MEDIAN(S2:S21)</f>
        <v>494651673.01999998</v>
      </c>
    </row>
    <row r="26" spans="1:20" ht="13.5" customHeight="1" x14ac:dyDescent="0.2">
      <c r="H26" s="58"/>
      <c r="K26" s="58"/>
      <c r="L26" s="58"/>
      <c r="N26" s="58"/>
      <c r="Q26" s="58"/>
      <c r="S26" s="58"/>
    </row>
    <row r="27" spans="1:20" x14ac:dyDescent="0.2">
      <c r="B27" s="6" t="s">
        <v>740</v>
      </c>
      <c r="D27" s="58">
        <f>_xlfn.QUARTILE.EXC(D2:D21,1)</f>
        <v>300371721.95750004</v>
      </c>
      <c r="E27" s="58">
        <f t="shared" ref="E27:S27" si="10">_xlfn.QUARTILE.EXC(E2:E21,1)</f>
        <v>17775779.75</v>
      </c>
      <c r="F27" s="5">
        <f t="shared" si="10"/>
        <v>3.501560244356848E-2</v>
      </c>
      <c r="G27" s="58">
        <f t="shared" si="10"/>
        <v>316010841.9375</v>
      </c>
      <c r="H27" s="58">
        <f t="shared" si="10"/>
        <v>9765148.5</v>
      </c>
      <c r="I27" s="5">
        <f>_xlfn.QUARTILE.EXC(I2:I21,1)</f>
        <v>2.2269486086054696E-2</v>
      </c>
      <c r="J27" s="58">
        <f t="shared" si="10"/>
        <v>3461534</v>
      </c>
      <c r="K27" s="5">
        <f>_xlfn.QUARTILE.EXC(K2:K21,1)</f>
        <v>8.4482374771146663E-3</v>
      </c>
      <c r="L27" s="58">
        <f t="shared" si="10"/>
        <v>22359050.25</v>
      </c>
      <c r="M27" s="5">
        <f t="shared" si="10"/>
        <v>5.1443553930361652E-2</v>
      </c>
      <c r="N27" s="58">
        <f t="shared" si="10"/>
        <v>13284114.5</v>
      </c>
      <c r="O27" s="5">
        <f t="shared" si="10"/>
        <v>2.8748556806781851E-2</v>
      </c>
      <c r="P27" s="58">
        <f t="shared" si="10"/>
        <v>145725116.02250001</v>
      </c>
      <c r="Q27" s="58">
        <f t="shared" si="10"/>
        <v>0</v>
      </c>
      <c r="R27" s="5">
        <f t="shared" si="10"/>
        <v>0</v>
      </c>
      <c r="S27" s="58">
        <f t="shared" si="10"/>
        <v>363889970.44749999</v>
      </c>
    </row>
    <row r="28" spans="1:20" x14ac:dyDescent="0.2">
      <c r="B28" s="6" t="s">
        <v>741</v>
      </c>
      <c r="D28" s="58">
        <f>_xlfn.QUARTILE.EXC(D2:D21,2)</f>
        <v>409933183.125</v>
      </c>
      <c r="E28" s="58">
        <f t="shared" ref="E28:S28" si="11">_xlfn.QUARTILE.EXC(E2:E21,2)</f>
        <v>21147571</v>
      </c>
      <c r="F28" s="5">
        <f t="shared" si="11"/>
        <v>4.3437541109376934E-2</v>
      </c>
      <c r="G28" s="58">
        <f t="shared" si="11"/>
        <v>431018298.54499996</v>
      </c>
      <c r="H28" s="58">
        <f t="shared" si="11"/>
        <v>16493300.5</v>
      </c>
      <c r="I28" s="5">
        <f>_xlfn.QUARTILE.EXC(I2:I21,2)</f>
        <v>3.8061817202269962E-2</v>
      </c>
      <c r="J28" s="58">
        <f t="shared" si="11"/>
        <v>10190310.5</v>
      </c>
      <c r="K28" s="5">
        <f>_xlfn.QUARTILE.EXC(K2:K21,2)</f>
        <v>2.5255325876636141E-2</v>
      </c>
      <c r="L28" s="58">
        <f t="shared" si="11"/>
        <v>33164878</v>
      </c>
      <c r="M28" s="5">
        <f t="shared" si="11"/>
        <v>6.6141401230007252E-2</v>
      </c>
      <c r="N28" s="58">
        <f t="shared" si="11"/>
        <v>17358613</v>
      </c>
      <c r="O28" s="5">
        <f t="shared" si="11"/>
        <v>4.4760593456718394E-2</v>
      </c>
      <c r="P28" s="58">
        <f t="shared" si="11"/>
        <v>227782391.19499999</v>
      </c>
      <c r="Q28" s="58">
        <f t="shared" si="11"/>
        <v>0</v>
      </c>
      <c r="R28" s="5">
        <f t="shared" si="11"/>
        <v>0</v>
      </c>
      <c r="S28" s="58">
        <f t="shared" si="11"/>
        <v>494651673.01999998</v>
      </c>
    </row>
    <row r="29" spans="1:20" x14ac:dyDescent="0.2">
      <c r="B29" s="6" t="s">
        <v>742</v>
      </c>
      <c r="D29" s="58">
        <f>_xlfn.QUARTILE.EXC(D2:D21,3)</f>
        <v>507424822.09000003</v>
      </c>
      <c r="E29" s="58">
        <f t="shared" ref="E29:S29" si="12">_xlfn.QUARTILE.EXC(E2:E21,3)</f>
        <v>24903108</v>
      </c>
      <c r="F29" s="5">
        <f t="shared" si="12"/>
        <v>7.0133418922526239E-2</v>
      </c>
      <c r="G29" s="58">
        <f t="shared" si="12"/>
        <v>536925352.89250004</v>
      </c>
      <c r="H29" s="58">
        <f t="shared" si="12"/>
        <v>25898467.5</v>
      </c>
      <c r="I29" s="5">
        <f>_xlfn.QUARTILE.EXC(I2:I21,3)</f>
        <v>5.4306319976155697E-2</v>
      </c>
      <c r="J29" s="58">
        <f t="shared" si="12"/>
        <v>24209337.75</v>
      </c>
      <c r="K29" s="5">
        <f>_xlfn.QUARTILE.EXC(K2:K21,3)</f>
        <v>4.6682259274970384E-2</v>
      </c>
      <c r="L29" s="58">
        <f t="shared" si="12"/>
        <v>49672389.75</v>
      </c>
      <c r="M29" s="5">
        <f t="shared" si="12"/>
        <v>0.11084761349025246</v>
      </c>
      <c r="N29" s="58">
        <f t="shared" si="12"/>
        <v>33732144.25</v>
      </c>
      <c r="O29" s="5">
        <f t="shared" si="12"/>
        <v>6.9504825924033259E-2</v>
      </c>
      <c r="P29" s="58">
        <f t="shared" si="12"/>
        <v>302247350.76499999</v>
      </c>
      <c r="Q29" s="58">
        <f t="shared" si="12"/>
        <v>4948976.5</v>
      </c>
      <c r="R29" s="5">
        <f t="shared" si="12"/>
        <v>2.793350570295829E-2</v>
      </c>
      <c r="S29" s="58">
        <f t="shared" si="12"/>
        <v>600154521.81999993</v>
      </c>
    </row>
    <row r="30" spans="1:20" ht="13.5" customHeight="1" x14ac:dyDescent="0.2">
      <c r="C30" s="58"/>
    </row>
    <row r="31" spans="1:20" ht="13.5" customHeight="1" x14ac:dyDescent="0.2">
      <c r="B31" s="6" t="s">
        <v>761</v>
      </c>
      <c r="C31" s="58">
        <f t="shared" ref="C31:S31" si="13">MAX(C2:C21)</f>
        <v>207621</v>
      </c>
      <c r="D31" s="58">
        <f t="shared" si="13"/>
        <v>981119006.41999996</v>
      </c>
      <c r="E31" s="58">
        <f t="shared" si="13"/>
        <v>233151653</v>
      </c>
      <c r="F31" s="5">
        <f t="shared" si="13"/>
        <v>0.23763850406970083</v>
      </c>
      <c r="G31" s="58">
        <f t="shared" si="13"/>
        <v>1075179381.8399999</v>
      </c>
      <c r="H31" s="58">
        <f t="shared" si="13"/>
        <v>74022785</v>
      </c>
      <c r="I31" s="5">
        <f t="shared" si="13"/>
        <v>0.10425236241859137</v>
      </c>
      <c r="J31" s="7">
        <f t="shared" si="13"/>
        <v>117201956</v>
      </c>
      <c r="K31" s="5">
        <f t="shared" si="13"/>
        <v>0.29954599373721674</v>
      </c>
      <c r="L31" s="58">
        <f t="shared" si="13"/>
        <v>126823554</v>
      </c>
      <c r="M31" s="5">
        <f t="shared" si="13"/>
        <v>0.32413697525846386</v>
      </c>
      <c r="N31" s="58">
        <f t="shared" si="13"/>
        <v>89184673</v>
      </c>
      <c r="O31" s="5">
        <f t="shared" si="13"/>
        <v>0.14737753893404543</v>
      </c>
      <c r="P31" s="58">
        <f t="shared" si="13"/>
        <v>628388752.53999996</v>
      </c>
      <c r="Q31" s="58">
        <f t="shared" si="13"/>
        <v>22012492</v>
      </c>
      <c r="R31" s="5">
        <f t="shared" si="13"/>
        <v>7.0424565969204683E-2</v>
      </c>
      <c r="S31" s="58">
        <f t="shared" si="13"/>
        <v>1098144892.8399999</v>
      </c>
    </row>
    <row r="32" spans="1:20" ht="13.5" customHeight="1" x14ac:dyDescent="0.2">
      <c r="B32" s="6" t="s">
        <v>762</v>
      </c>
      <c r="C32" s="58" cm="1">
        <f t="array" ref="C32">MIN(IF(C2:C21&gt;0,C2:C21))</f>
        <v>33882</v>
      </c>
      <c r="D32" s="58" cm="1">
        <f t="array" ref="D32">MIN(IF(D2:D21&gt;0,D2:D21))</f>
        <v>282472258.17000002</v>
      </c>
      <c r="E32" s="58" cm="1">
        <f t="array" ref="E32">MIN(IF(E2:E21&gt;0,E2:E21))</f>
        <v>3430272</v>
      </c>
      <c r="F32" s="5" cm="1">
        <f t="array" ref="F32">MIN(IF(F2:F21&gt;0,F2:F21))</f>
        <v>7.9096586898312546E-3</v>
      </c>
      <c r="G32" s="58" cm="1">
        <f t="array" ref="G32">MIN(IF(G2:G21&gt;0,G2:G21))</f>
        <v>302821396.73000002</v>
      </c>
      <c r="H32" s="58" cm="1">
        <f t="array" ref="H32">MIN(IF(H2:H21&gt;0,H2:H21))</f>
        <v>1795025</v>
      </c>
      <c r="I32" s="5" cm="1">
        <f t="array" ref="I32">MIN(IF(I2:I21&gt;0,I2:I21))</f>
        <v>5.5899111876551643E-3</v>
      </c>
      <c r="J32" s="7" cm="1">
        <f t="array" ref="J32">MIN(IF(J2:J21&gt;0,J2:J21))</f>
        <v>64248</v>
      </c>
      <c r="K32" s="5" cm="1">
        <f t="array" ref="K32">MIN(IF(K2:K21&gt;0,K2:K21))</f>
        <v>2.0007554991405076E-4</v>
      </c>
      <c r="L32" s="58" cm="1">
        <f t="array" ref="L32">MIN(IF(L2:L21&gt;0,L2:L21))</f>
        <v>1859273</v>
      </c>
      <c r="M32" s="5" cm="1">
        <f t="array" ref="M32">MIN(IF(M2:M21&gt;0,M2:M21))</f>
        <v>5.7899867375692145E-3</v>
      </c>
      <c r="N32" s="58" cm="1">
        <f t="array" ref="N32">MIN(IF(N2:N21&gt;0,N2:N21))</f>
        <v>5250958</v>
      </c>
      <c r="O32" s="5" cm="1">
        <f t="array" ref="O32">MIN(IF(O2:O21&gt;0,O2:O21))</f>
        <v>1.8589287436643852E-2</v>
      </c>
      <c r="P32" s="58" cm="1">
        <f t="array" ref="P32">MIN(IF(P2:P21&gt;0,P2:P21))</f>
        <v>88382893.140000001</v>
      </c>
      <c r="Q32" s="58" cm="1">
        <f t="array" ref="Q32">MIN(IF(Q2:Q21&gt;0,Q2:Q21))</f>
        <v>3249507</v>
      </c>
      <c r="R32" s="5" cm="1">
        <f t="array" ref="R32">MIN(IF(R2:R21&gt;0,R2:R21))</f>
        <v>8.324655451709323E-3</v>
      </c>
      <c r="S32" s="58" cm="1">
        <f t="array" ref="S32">MIN(IF(S2:S21&gt;0,S2:S21))</f>
        <v>309896322.97000003</v>
      </c>
    </row>
    <row r="36" spans="1:19" x14ac:dyDescent="0.2">
      <c r="A36" s="41" t="s">
        <v>74</v>
      </c>
      <c r="B36" s="41" t="s">
        <v>75</v>
      </c>
      <c r="C36" s="42">
        <v>653833</v>
      </c>
      <c r="D36" s="59">
        <v>4397284370.7799997</v>
      </c>
      <c r="E36" s="59">
        <v>0</v>
      </c>
      <c r="F36" s="43">
        <f>E36/D36</f>
        <v>0</v>
      </c>
      <c r="G36" s="59">
        <v>4723231045.3599997</v>
      </c>
      <c r="H36" s="59">
        <v>0</v>
      </c>
      <c r="I36" s="51">
        <f>IFERROR(H36/$G36,0)</f>
        <v>0</v>
      </c>
      <c r="J36" s="59">
        <v>0</v>
      </c>
      <c r="K36" s="51">
        <f>IFERROR(J36/$G36,0)</f>
        <v>0</v>
      </c>
      <c r="L36" s="59">
        <f>J36+H36</f>
        <v>0</v>
      </c>
      <c r="M36" s="51">
        <f>IFERROR(L36/$G36,0)</f>
        <v>0</v>
      </c>
      <c r="N36" s="59">
        <v>240897003</v>
      </c>
      <c r="O36" s="51">
        <f>N36/D36</f>
        <v>5.4783130379459442E-2</v>
      </c>
      <c r="P36" s="42">
        <v>3357989105.4299998</v>
      </c>
      <c r="Q36" s="59">
        <v>0</v>
      </c>
      <c r="R36" s="51">
        <f>Q36/P36</f>
        <v>0</v>
      </c>
      <c r="S36" s="59">
        <v>4758573176.3599997</v>
      </c>
    </row>
  </sheetData>
  <autoFilter ref="A1:S1" xr:uid="{4A7CA696-FF35-4169-BBA6-EC758FA23EF4}">
    <sortState xmlns:xlrd2="http://schemas.microsoft.com/office/spreadsheetml/2017/richdata2" ref="A2:S21">
      <sortCondition ref="G1"/>
    </sortState>
  </autoFilter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F65FB-49CB-4FF4-96ED-874EFE9A2FE2}">
  <sheetPr codeName="Sheet17"/>
  <dimension ref="A1:D351"/>
  <sheetViews>
    <sheetView workbookViewId="0">
      <pane ySplit="1" topLeftCell="A2" activePane="bottomLeft" state="frozen"/>
      <selection pane="bottomLeft" activeCell="A2" sqref="A2"/>
    </sheetView>
  </sheetViews>
  <sheetFormatPr defaultColWidth="17.85546875" defaultRowHeight="12.75" x14ac:dyDescent="0.2"/>
  <cols>
    <col min="1" max="1" width="8.42578125" style="6" customWidth="1"/>
    <col min="2" max="2" width="17.85546875" style="6"/>
    <col min="3" max="3" width="10.85546875" style="6" customWidth="1"/>
    <col min="4" max="16384" width="17.85546875" style="6"/>
  </cols>
  <sheetData>
    <row r="1" spans="1:4" ht="25.5" x14ac:dyDescent="0.2">
      <c r="A1" s="44" t="s">
        <v>0</v>
      </c>
      <c r="B1" s="44" t="s">
        <v>1</v>
      </c>
      <c r="C1" s="129" t="s">
        <v>715</v>
      </c>
      <c r="D1" s="130" t="s">
        <v>737</v>
      </c>
    </row>
    <row r="2" spans="1:4" x14ac:dyDescent="0.2">
      <c r="A2" s="2" t="s">
        <v>404</v>
      </c>
      <c r="B2" s="2" t="s">
        <v>405</v>
      </c>
      <c r="C2" s="58">
        <v>247</v>
      </c>
      <c r="D2" s="58">
        <v>786826.83</v>
      </c>
    </row>
    <row r="3" spans="1:4" x14ac:dyDescent="0.2">
      <c r="A3" s="2" t="s">
        <v>384</v>
      </c>
      <c r="B3" s="2" t="s">
        <v>385</v>
      </c>
      <c r="C3" s="58">
        <v>115</v>
      </c>
      <c r="D3" s="58">
        <v>1145814.22</v>
      </c>
    </row>
    <row r="4" spans="1:4" x14ac:dyDescent="0.2">
      <c r="A4" s="2" t="s">
        <v>262</v>
      </c>
      <c r="B4" s="2" t="s">
        <v>263</v>
      </c>
      <c r="C4" s="58">
        <v>353</v>
      </c>
      <c r="D4" s="58">
        <v>1350720.27</v>
      </c>
    </row>
    <row r="5" spans="1:4" x14ac:dyDescent="0.2">
      <c r="A5" s="2" t="s">
        <v>394</v>
      </c>
      <c r="B5" s="2" t="s">
        <v>395</v>
      </c>
      <c r="C5" s="58">
        <v>157</v>
      </c>
      <c r="D5" s="58">
        <v>1451134.96</v>
      </c>
    </row>
    <row r="6" spans="1:4" x14ac:dyDescent="0.2">
      <c r="A6" s="2" t="s">
        <v>222</v>
      </c>
      <c r="B6" s="2" t="s">
        <v>223</v>
      </c>
      <c r="C6" s="58">
        <v>67</v>
      </c>
      <c r="D6" s="58">
        <v>1944632.37</v>
      </c>
    </row>
    <row r="7" spans="1:4" x14ac:dyDescent="0.2">
      <c r="A7" s="2" t="s">
        <v>370</v>
      </c>
      <c r="B7" s="2" t="s">
        <v>371</v>
      </c>
      <c r="C7" s="58">
        <v>392</v>
      </c>
      <c r="D7" s="58">
        <v>2094262.61</v>
      </c>
    </row>
    <row r="8" spans="1:4" x14ac:dyDescent="0.2">
      <c r="A8" s="2" t="s">
        <v>16</v>
      </c>
      <c r="B8" s="2" t="s">
        <v>17</v>
      </c>
      <c r="C8" s="58">
        <v>481</v>
      </c>
      <c r="D8" s="58">
        <v>2248490.2000000002</v>
      </c>
    </row>
    <row r="9" spans="1:4" x14ac:dyDescent="0.2">
      <c r="A9" s="2" t="s">
        <v>608</v>
      </c>
      <c r="B9" s="2" t="s">
        <v>609</v>
      </c>
      <c r="C9" s="58">
        <v>420</v>
      </c>
      <c r="D9" s="58">
        <v>2274353.1800000002</v>
      </c>
    </row>
    <row r="10" spans="1:4" x14ac:dyDescent="0.2">
      <c r="A10" s="2" t="s">
        <v>392</v>
      </c>
      <c r="B10" s="2" t="s">
        <v>393</v>
      </c>
      <c r="C10" s="58">
        <v>825</v>
      </c>
      <c r="D10" s="58">
        <v>2341787.0499999998</v>
      </c>
    </row>
    <row r="11" spans="1:4" x14ac:dyDescent="0.2">
      <c r="A11" s="2" t="s">
        <v>316</v>
      </c>
      <c r="B11" s="2" t="s">
        <v>317</v>
      </c>
      <c r="C11" s="58">
        <v>731</v>
      </c>
      <c r="D11" s="58">
        <v>2427244.11</v>
      </c>
    </row>
    <row r="12" spans="1:4" x14ac:dyDescent="0.2">
      <c r="A12" s="2" t="s">
        <v>598</v>
      </c>
      <c r="B12" s="2" t="s">
        <v>599</v>
      </c>
      <c r="C12" s="58">
        <v>467</v>
      </c>
      <c r="D12" s="58">
        <v>2432109.6800000002</v>
      </c>
    </row>
    <row r="13" spans="1:4" x14ac:dyDescent="0.2">
      <c r="A13" s="2" t="s">
        <v>630</v>
      </c>
      <c r="B13" s="2" t="s">
        <v>631</v>
      </c>
      <c r="C13" s="58">
        <v>496</v>
      </c>
      <c r="D13" s="58">
        <v>2540532.77</v>
      </c>
    </row>
    <row r="14" spans="1:4" x14ac:dyDescent="0.2">
      <c r="A14" s="2" t="s">
        <v>530</v>
      </c>
      <c r="B14" s="2" t="s">
        <v>531</v>
      </c>
      <c r="C14" s="58">
        <v>647</v>
      </c>
      <c r="D14" s="58">
        <v>2757453.09</v>
      </c>
    </row>
    <row r="15" spans="1:4" x14ac:dyDescent="0.2">
      <c r="A15" s="2" t="s">
        <v>694</v>
      </c>
      <c r="B15" s="2" t="s">
        <v>695</v>
      </c>
      <c r="C15" s="58">
        <v>815</v>
      </c>
      <c r="D15" s="58">
        <v>2862500.55</v>
      </c>
    </row>
    <row r="16" spans="1:4" x14ac:dyDescent="0.2">
      <c r="A16" s="2" t="s">
        <v>246</v>
      </c>
      <c r="B16" s="2" t="s">
        <v>247</v>
      </c>
      <c r="C16" s="58">
        <v>739</v>
      </c>
      <c r="D16" s="58">
        <v>2901537.55</v>
      </c>
    </row>
    <row r="17" spans="1:4" x14ac:dyDescent="0.2">
      <c r="A17" s="2" t="s">
        <v>470</v>
      </c>
      <c r="B17" s="2" t="s">
        <v>471</v>
      </c>
      <c r="C17" s="58">
        <v>800</v>
      </c>
      <c r="D17" s="58">
        <v>2948704.28</v>
      </c>
    </row>
    <row r="18" spans="1:4" x14ac:dyDescent="0.2">
      <c r="A18" s="2" t="s">
        <v>264</v>
      </c>
      <c r="B18" s="2" t="s">
        <v>265</v>
      </c>
      <c r="C18" s="58">
        <v>720</v>
      </c>
      <c r="D18" s="58">
        <v>3110189.3</v>
      </c>
    </row>
    <row r="19" spans="1:4" x14ac:dyDescent="0.2">
      <c r="A19" s="2" t="s">
        <v>142</v>
      </c>
      <c r="B19" s="2" t="s">
        <v>143</v>
      </c>
      <c r="C19" s="58">
        <v>819</v>
      </c>
      <c r="D19" s="58">
        <v>3192114.82</v>
      </c>
    </row>
    <row r="20" spans="1:4" x14ac:dyDescent="0.2">
      <c r="A20" s="2" t="s">
        <v>408</v>
      </c>
      <c r="B20" s="2" t="s">
        <v>409</v>
      </c>
      <c r="C20" s="58">
        <v>993</v>
      </c>
      <c r="D20" s="58">
        <v>3424957.19</v>
      </c>
    </row>
    <row r="21" spans="1:4" x14ac:dyDescent="0.2">
      <c r="A21" s="2" t="s">
        <v>478</v>
      </c>
      <c r="B21" s="2" t="s">
        <v>479</v>
      </c>
      <c r="C21" s="58">
        <v>637</v>
      </c>
      <c r="D21" s="58">
        <v>3453973.14</v>
      </c>
    </row>
    <row r="22" spans="1:4" x14ac:dyDescent="0.2">
      <c r="A22" s="2" t="s">
        <v>628</v>
      </c>
      <c r="B22" s="2" t="s">
        <v>629</v>
      </c>
      <c r="C22" s="58">
        <v>776</v>
      </c>
      <c r="D22" s="58">
        <v>3757714.09</v>
      </c>
    </row>
    <row r="23" spans="1:4" x14ac:dyDescent="0.2">
      <c r="A23" s="2" t="s">
        <v>514</v>
      </c>
      <c r="B23" s="2" t="s">
        <v>515</v>
      </c>
      <c r="C23" s="58">
        <v>1276</v>
      </c>
      <c r="D23" s="58">
        <v>3813870.14</v>
      </c>
    </row>
    <row r="24" spans="1:4" x14ac:dyDescent="0.2">
      <c r="A24" s="2" t="s">
        <v>122</v>
      </c>
      <c r="B24" s="2" t="s">
        <v>123</v>
      </c>
      <c r="C24" s="58">
        <v>1211</v>
      </c>
      <c r="D24" s="58">
        <v>4051126.87</v>
      </c>
    </row>
    <row r="25" spans="1:4" x14ac:dyDescent="0.2">
      <c r="A25" s="2" t="s">
        <v>524</v>
      </c>
      <c r="B25" s="2" t="s">
        <v>525</v>
      </c>
      <c r="C25" s="58">
        <v>981</v>
      </c>
      <c r="D25" s="58">
        <v>4235101.57</v>
      </c>
    </row>
    <row r="26" spans="1:4" x14ac:dyDescent="0.2">
      <c r="A26" s="2" t="s">
        <v>220</v>
      </c>
      <c r="B26" s="2" t="s">
        <v>221</v>
      </c>
      <c r="C26" s="58">
        <v>944</v>
      </c>
      <c r="D26" s="58">
        <v>4331565.01</v>
      </c>
    </row>
    <row r="27" spans="1:4" x14ac:dyDescent="0.2">
      <c r="A27" s="2" t="s">
        <v>216</v>
      </c>
      <c r="B27" s="2" t="s">
        <v>217</v>
      </c>
      <c r="C27" s="58">
        <v>1552</v>
      </c>
      <c r="D27" s="58">
        <v>4461396.87</v>
      </c>
    </row>
    <row r="28" spans="1:4" x14ac:dyDescent="0.2">
      <c r="A28" s="2" t="s">
        <v>110</v>
      </c>
      <c r="B28" s="2" t="s">
        <v>111</v>
      </c>
      <c r="C28" s="58">
        <v>1177</v>
      </c>
      <c r="D28" s="58">
        <v>4600669.74</v>
      </c>
    </row>
    <row r="29" spans="1:4" x14ac:dyDescent="0.2">
      <c r="A29" s="2" t="s">
        <v>412</v>
      </c>
      <c r="B29" s="2" t="s">
        <v>413</v>
      </c>
      <c r="C29" s="58">
        <v>1014</v>
      </c>
      <c r="D29" s="58">
        <v>4636233.09</v>
      </c>
    </row>
    <row r="30" spans="1:4" x14ac:dyDescent="0.2">
      <c r="A30" s="2" t="s">
        <v>200</v>
      </c>
      <c r="B30" s="2" t="s">
        <v>201</v>
      </c>
      <c r="C30" s="58">
        <v>675</v>
      </c>
      <c r="D30" s="58">
        <v>4747442.71</v>
      </c>
    </row>
    <row r="31" spans="1:4" x14ac:dyDescent="0.2">
      <c r="A31" s="2" t="s">
        <v>642</v>
      </c>
      <c r="B31" s="2" t="s">
        <v>643</v>
      </c>
      <c r="C31" s="58">
        <v>921</v>
      </c>
      <c r="D31" s="58">
        <v>4755438.9000000004</v>
      </c>
    </row>
    <row r="32" spans="1:4" x14ac:dyDescent="0.2">
      <c r="A32" s="2" t="s">
        <v>70</v>
      </c>
      <c r="B32" s="2" t="s">
        <v>71</v>
      </c>
      <c r="C32" s="58">
        <v>1204</v>
      </c>
      <c r="D32" s="58">
        <v>4926651.7300000004</v>
      </c>
    </row>
    <row r="33" spans="1:4" x14ac:dyDescent="0.2">
      <c r="A33" s="2" t="s">
        <v>124</v>
      </c>
      <c r="B33" s="2" t="s">
        <v>125</v>
      </c>
      <c r="C33" s="58">
        <v>1173</v>
      </c>
      <c r="D33" s="58">
        <v>5081918.88</v>
      </c>
    </row>
    <row r="34" spans="1:4" x14ac:dyDescent="0.2">
      <c r="A34" s="2" t="s">
        <v>448</v>
      </c>
      <c r="B34" s="2" t="s">
        <v>449</v>
      </c>
      <c r="C34" s="58">
        <v>1886</v>
      </c>
      <c r="D34" s="58">
        <v>5263872.92</v>
      </c>
    </row>
    <row r="35" spans="1:4" x14ac:dyDescent="0.2">
      <c r="A35" s="2" t="s">
        <v>136</v>
      </c>
      <c r="B35" s="2" t="s">
        <v>137</v>
      </c>
      <c r="C35" s="58">
        <v>1629</v>
      </c>
      <c r="D35" s="58">
        <v>5447179.96</v>
      </c>
    </row>
    <row r="36" spans="1:4" x14ac:dyDescent="0.2">
      <c r="A36" s="2" t="s">
        <v>702</v>
      </c>
      <c r="B36" s="2" t="s">
        <v>703</v>
      </c>
      <c r="C36" s="58">
        <v>1179</v>
      </c>
      <c r="D36" s="58">
        <v>5478885.0599999996</v>
      </c>
    </row>
    <row r="37" spans="1:4" x14ac:dyDescent="0.2">
      <c r="A37" s="2" t="s">
        <v>228</v>
      </c>
      <c r="B37" s="2" t="s">
        <v>229</v>
      </c>
      <c r="C37" s="58">
        <v>1525</v>
      </c>
      <c r="D37" s="58">
        <v>5638883.5300000003</v>
      </c>
    </row>
    <row r="38" spans="1:4" x14ac:dyDescent="0.2">
      <c r="A38" s="2" t="s">
        <v>516</v>
      </c>
      <c r="B38" s="2" t="s">
        <v>517</v>
      </c>
      <c r="C38" s="58">
        <v>1627</v>
      </c>
      <c r="D38" s="58">
        <v>5818000.5199999996</v>
      </c>
    </row>
    <row r="39" spans="1:4" x14ac:dyDescent="0.2">
      <c r="A39" s="2" t="s">
        <v>472</v>
      </c>
      <c r="B39" s="2" t="s">
        <v>473</v>
      </c>
      <c r="C39" s="58">
        <v>1181</v>
      </c>
      <c r="D39" s="58">
        <v>5869848.0800000001</v>
      </c>
    </row>
    <row r="40" spans="1:4" x14ac:dyDescent="0.2">
      <c r="A40" s="2" t="s">
        <v>474</v>
      </c>
      <c r="B40" s="2" t="s">
        <v>475</v>
      </c>
      <c r="C40" s="58">
        <v>1724</v>
      </c>
      <c r="D40" s="58">
        <v>6001868.0199999996</v>
      </c>
    </row>
    <row r="41" spans="1:4" x14ac:dyDescent="0.2">
      <c r="A41" s="2" t="s">
        <v>130</v>
      </c>
      <c r="B41" s="2" t="s">
        <v>131</v>
      </c>
      <c r="C41" s="58">
        <v>1640</v>
      </c>
      <c r="D41" s="58">
        <v>6048903.2599999998</v>
      </c>
    </row>
    <row r="42" spans="1:4" x14ac:dyDescent="0.2">
      <c r="A42" s="2" t="s">
        <v>390</v>
      </c>
      <c r="B42" s="2" t="s">
        <v>391</v>
      </c>
      <c r="C42" s="58">
        <v>1080</v>
      </c>
      <c r="D42" s="58">
        <v>6065656.9800000004</v>
      </c>
    </row>
    <row r="43" spans="1:4" x14ac:dyDescent="0.2">
      <c r="A43" s="2" t="s">
        <v>510</v>
      </c>
      <c r="B43" s="2" t="s">
        <v>511</v>
      </c>
      <c r="C43" s="58">
        <v>421</v>
      </c>
      <c r="D43" s="58">
        <v>6165979.9400000004</v>
      </c>
    </row>
    <row r="44" spans="1:4" x14ac:dyDescent="0.2">
      <c r="A44" s="2" t="s">
        <v>616</v>
      </c>
      <c r="B44" s="2" t="s">
        <v>617</v>
      </c>
      <c r="C44" s="58">
        <v>1802</v>
      </c>
      <c r="D44" s="58">
        <v>6229223.4900000002</v>
      </c>
    </row>
    <row r="45" spans="1:4" x14ac:dyDescent="0.2">
      <c r="A45" s="2" t="s">
        <v>98</v>
      </c>
      <c r="B45" s="2" t="s">
        <v>99</v>
      </c>
      <c r="C45" s="58">
        <v>1809</v>
      </c>
      <c r="D45" s="58">
        <v>6255538.0700000003</v>
      </c>
    </row>
    <row r="46" spans="1:4" x14ac:dyDescent="0.2">
      <c r="A46" s="2" t="s">
        <v>30</v>
      </c>
      <c r="B46" s="2" t="s">
        <v>31</v>
      </c>
      <c r="C46" s="58">
        <v>1690</v>
      </c>
      <c r="D46" s="58">
        <v>6667206.7400000002</v>
      </c>
    </row>
    <row r="47" spans="1:4" x14ac:dyDescent="0.2">
      <c r="A47" s="2" t="s">
        <v>540</v>
      </c>
      <c r="B47" s="2" t="s">
        <v>541</v>
      </c>
      <c r="C47" s="58">
        <v>1878</v>
      </c>
      <c r="D47" s="58">
        <v>6725705.1699999999</v>
      </c>
    </row>
    <row r="48" spans="1:4" x14ac:dyDescent="0.2">
      <c r="A48" s="2" t="s">
        <v>172</v>
      </c>
      <c r="B48" s="2" t="s">
        <v>173</v>
      </c>
      <c r="C48" s="58">
        <v>2202</v>
      </c>
      <c r="D48" s="58">
        <v>6840044.96</v>
      </c>
    </row>
    <row r="49" spans="1:4" x14ac:dyDescent="0.2">
      <c r="A49" s="2" t="s">
        <v>290</v>
      </c>
      <c r="B49" s="2" t="s">
        <v>291</v>
      </c>
      <c r="C49" s="58">
        <v>2071</v>
      </c>
      <c r="D49" s="58">
        <v>6849527.96</v>
      </c>
    </row>
    <row r="50" spans="1:4" x14ac:dyDescent="0.2">
      <c r="A50" s="2" t="s">
        <v>252</v>
      </c>
      <c r="B50" s="2" t="s">
        <v>253</v>
      </c>
      <c r="C50" s="58">
        <v>2664</v>
      </c>
      <c r="D50" s="58">
        <v>6857305.5899999999</v>
      </c>
    </row>
    <row r="51" spans="1:4" x14ac:dyDescent="0.2">
      <c r="A51" s="2" t="s">
        <v>678</v>
      </c>
      <c r="B51" s="2" t="s">
        <v>679</v>
      </c>
      <c r="C51" s="58">
        <v>1625</v>
      </c>
      <c r="D51" s="58">
        <v>7036923.4100000001</v>
      </c>
    </row>
    <row r="52" spans="1:4" x14ac:dyDescent="0.2">
      <c r="A52" s="2" t="s">
        <v>184</v>
      </c>
      <c r="B52" s="2" t="s">
        <v>185</v>
      </c>
      <c r="C52" s="58">
        <v>1371</v>
      </c>
      <c r="D52" s="58">
        <v>7093811.9800000004</v>
      </c>
    </row>
    <row r="53" spans="1:4" x14ac:dyDescent="0.2">
      <c r="A53" s="2" t="s">
        <v>62</v>
      </c>
      <c r="B53" s="2" t="s">
        <v>63</v>
      </c>
      <c r="C53" s="58">
        <v>2113</v>
      </c>
      <c r="D53" s="58">
        <v>7115335.5499999998</v>
      </c>
    </row>
    <row r="54" spans="1:4" x14ac:dyDescent="0.2">
      <c r="A54" s="2" t="s">
        <v>268</v>
      </c>
      <c r="B54" s="2" t="s">
        <v>269</v>
      </c>
      <c r="C54" s="58">
        <v>1896</v>
      </c>
      <c r="D54" s="58">
        <v>7131313.7000000002</v>
      </c>
    </row>
    <row r="55" spans="1:4" x14ac:dyDescent="0.2">
      <c r="A55" s="2" t="s">
        <v>464</v>
      </c>
      <c r="B55" s="2" t="s">
        <v>465</v>
      </c>
      <c r="C55" s="58">
        <v>1265</v>
      </c>
      <c r="D55" s="58">
        <v>7251241.0300000003</v>
      </c>
    </row>
    <row r="56" spans="1:4" x14ac:dyDescent="0.2">
      <c r="A56" s="2" t="s">
        <v>120</v>
      </c>
      <c r="B56" s="2" t="s">
        <v>121</v>
      </c>
      <c r="C56" s="58">
        <v>3195</v>
      </c>
      <c r="D56" s="58">
        <v>7285936.6100000003</v>
      </c>
    </row>
    <row r="57" spans="1:4" x14ac:dyDescent="0.2">
      <c r="A57" s="2" t="s">
        <v>410</v>
      </c>
      <c r="B57" s="2" t="s">
        <v>411</v>
      </c>
      <c r="C57" s="58">
        <v>1503</v>
      </c>
      <c r="D57" s="58">
        <v>7304255.8700000001</v>
      </c>
    </row>
    <row r="58" spans="1:4" x14ac:dyDescent="0.2">
      <c r="A58" s="2" t="s">
        <v>656</v>
      </c>
      <c r="B58" s="2" t="s">
        <v>657</v>
      </c>
      <c r="C58" s="58">
        <v>1325</v>
      </c>
      <c r="D58" s="58">
        <v>7505809.0800000001</v>
      </c>
    </row>
    <row r="59" spans="1:4" x14ac:dyDescent="0.2">
      <c r="A59" s="2" t="s">
        <v>666</v>
      </c>
      <c r="B59" s="2" t="s">
        <v>667</v>
      </c>
      <c r="C59" s="58">
        <v>1626</v>
      </c>
      <c r="D59" s="58">
        <v>7595687.7999999998</v>
      </c>
    </row>
    <row r="60" spans="1:4" x14ac:dyDescent="0.2">
      <c r="A60" s="2" t="s">
        <v>548</v>
      </c>
      <c r="B60" s="2" t="s">
        <v>549</v>
      </c>
      <c r="C60" s="58">
        <v>1721</v>
      </c>
      <c r="D60" s="58">
        <v>7766527.5999999996</v>
      </c>
    </row>
    <row r="61" spans="1:4" x14ac:dyDescent="0.2">
      <c r="A61" s="2" t="s">
        <v>212</v>
      </c>
      <c r="B61" s="2" t="s">
        <v>213</v>
      </c>
      <c r="C61" s="58">
        <v>446</v>
      </c>
      <c r="D61" s="58">
        <v>7992295.6100000003</v>
      </c>
    </row>
    <row r="62" spans="1:4" x14ac:dyDescent="0.2">
      <c r="A62" s="2" t="s">
        <v>312</v>
      </c>
      <c r="B62" s="2" t="s">
        <v>313</v>
      </c>
      <c r="C62" s="58">
        <v>1861</v>
      </c>
      <c r="D62" s="58">
        <v>8084742.0999999996</v>
      </c>
    </row>
    <row r="63" spans="1:4" x14ac:dyDescent="0.2">
      <c r="A63" s="2" t="s">
        <v>380</v>
      </c>
      <c r="B63" s="2" t="s">
        <v>381</v>
      </c>
      <c r="C63" s="58">
        <v>3146</v>
      </c>
      <c r="D63" s="58">
        <v>8161134.6900000004</v>
      </c>
    </row>
    <row r="64" spans="1:4" x14ac:dyDescent="0.2">
      <c r="A64" s="2" t="s">
        <v>140</v>
      </c>
      <c r="B64" s="2" t="s">
        <v>141</v>
      </c>
      <c r="C64" s="58">
        <v>1762</v>
      </c>
      <c r="D64" s="58">
        <v>8265358.4100000001</v>
      </c>
    </row>
    <row r="65" spans="1:4" x14ac:dyDescent="0.2">
      <c r="A65" s="2" t="s">
        <v>502</v>
      </c>
      <c r="B65" s="2" t="s">
        <v>503</v>
      </c>
      <c r="C65" s="58">
        <v>1401</v>
      </c>
      <c r="D65" s="58">
        <v>8639832.4399999995</v>
      </c>
    </row>
    <row r="66" spans="1:4" x14ac:dyDescent="0.2">
      <c r="A66" s="2" t="s">
        <v>454</v>
      </c>
      <c r="B66" s="2" t="s">
        <v>455</v>
      </c>
      <c r="C66" s="58">
        <v>1619</v>
      </c>
      <c r="D66" s="58">
        <v>9069826.25</v>
      </c>
    </row>
    <row r="67" spans="1:4" x14ac:dyDescent="0.2">
      <c r="A67" s="2" t="s">
        <v>274</v>
      </c>
      <c r="B67" s="2" t="s">
        <v>275</v>
      </c>
      <c r="C67" s="58">
        <v>2565</v>
      </c>
      <c r="D67" s="58">
        <v>9420169.8900000006</v>
      </c>
    </row>
    <row r="68" spans="1:4" x14ac:dyDescent="0.2">
      <c r="A68" s="41" t="s">
        <v>48</v>
      </c>
      <c r="B68" s="41" t="s">
        <v>49</v>
      </c>
      <c r="C68" s="59">
        <v>1921</v>
      </c>
      <c r="D68" s="59">
        <v>9768986.6500000004</v>
      </c>
    </row>
    <row r="69" spans="1:4" x14ac:dyDescent="0.2">
      <c r="A69" s="2" t="s">
        <v>650</v>
      </c>
      <c r="B69" s="2" t="s">
        <v>651</v>
      </c>
      <c r="C69" s="58">
        <v>3844</v>
      </c>
      <c r="D69" s="58">
        <v>10241849.77</v>
      </c>
    </row>
    <row r="70" spans="1:4" x14ac:dyDescent="0.2">
      <c r="A70" s="2" t="s">
        <v>684</v>
      </c>
      <c r="B70" s="2" t="s">
        <v>685</v>
      </c>
      <c r="C70" s="58">
        <v>2469</v>
      </c>
      <c r="D70" s="58">
        <v>10530891.890000001</v>
      </c>
    </row>
    <row r="71" spans="1:4" x14ac:dyDescent="0.2">
      <c r="A71" s="2" t="s">
        <v>28</v>
      </c>
      <c r="B71" s="2" t="s">
        <v>29</v>
      </c>
      <c r="C71" s="58">
        <v>3198</v>
      </c>
      <c r="D71" s="58">
        <v>10750440.529999999</v>
      </c>
    </row>
    <row r="72" spans="1:4" x14ac:dyDescent="0.2">
      <c r="A72" s="2" t="s">
        <v>582</v>
      </c>
      <c r="B72" s="2" t="s">
        <v>583</v>
      </c>
      <c r="C72" s="58">
        <v>3636</v>
      </c>
      <c r="D72" s="58">
        <v>11580799.300000001</v>
      </c>
    </row>
    <row r="73" spans="1:4" x14ac:dyDescent="0.2">
      <c r="A73" s="2" t="s">
        <v>284</v>
      </c>
      <c r="B73" s="2" t="s">
        <v>285</v>
      </c>
      <c r="C73" s="58">
        <v>4346</v>
      </c>
      <c r="D73" s="58">
        <v>11752949.449999999</v>
      </c>
    </row>
    <row r="74" spans="1:4" x14ac:dyDescent="0.2">
      <c r="A74" s="2" t="s">
        <v>94</v>
      </c>
      <c r="B74" s="2" t="s">
        <v>95</v>
      </c>
      <c r="C74" s="58">
        <v>3448</v>
      </c>
      <c r="D74" s="58">
        <v>12157207.99</v>
      </c>
    </row>
    <row r="75" spans="1:4" x14ac:dyDescent="0.2">
      <c r="A75" s="2" t="s">
        <v>300</v>
      </c>
      <c r="B75" s="2" t="s">
        <v>301</v>
      </c>
      <c r="C75" s="58">
        <v>3007</v>
      </c>
      <c r="D75" s="58">
        <v>12584206.58</v>
      </c>
    </row>
    <row r="76" spans="1:4" x14ac:dyDescent="0.2">
      <c r="A76" s="2" t="s">
        <v>626</v>
      </c>
      <c r="B76" s="2" t="s">
        <v>627</v>
      </c>
      <c r="C76" s="58">
        <v>5000</v>
      </c>
      <c r="D76" s="58">
        <v>13063298.52</v>
      </c>
    </row>
    <row r="77" spans="1:4" x14ac:dyDescent="0.2">
      <c r="A77" s="2" t="s">
        <v>166</v>
      </c>
      <c r="B77" s="2" t="s">
        <v>167</v>
      </c>
      <c r="C77" s="58">
        <v>3408</v>
      </c>
      <c r="D77" s="58">
        <v>13335646.689999999</v>
      </c>
    </row>
    <row r="78" spans="1:4" x14ac:dyDescent="0.2">
      <c r="A78" s="2" t="s">
        <v>90</v>
      </c>
      <c r="B78" s="2" t="s">
        <v>91</v>
      </c>
      <c r="C78" s="58">
        <v>3699</v>
      </c>
      <c r="D78" s="58">
        <v>13710222.42</v>
      </c>
    </row>
    <row r="79" spans="1:4" x14ac:dyDescent="0.2">
      <c r="A79" s="2" t="s">
        <v>438</v>
      </c>
      <c r="B79" s="2" t="s">
        <v>439</v>
      </c>
      <c r="C79" s="58">
        <v>2863</v>
      </c>
      <c r="D79" s="58">
        <v>13742539.609999999</v>
      </c>
    </row>
    <row r="80" spans="1:4" x14ac:dyDescent="0.2">
      <c r="A80" s="2" t="s">
        <v>538</v>
      </c>
      <c r="B80" s="2" t="s">
        <v>539</v>
      </c>
      <c r="C80" s="58">
        <v>3317</v>
      </c>
      <c r="D80" s="58">
        <v>13927562.9</v>
      </c>
    </row>
    <row r="81" spans="1:4" x14ac:dyDescent="0.2">
      <c r="A81" s="2" t="s">
        <v>486</v>
      </c>
      <c r="B81" s="2" t="s">
        <v>487</v>
      </c>
      <c r="C81" s="58">
        <v>3508</v>
      </c>
      <c r="D81" s="58">
        <v>13982561.42</v>
      </c>
    </row>
    <row r="82" spans="1:4" x14ac:dyDescent="0.2">
      <c r="A82" s="2" t="s">
        <v>46</v>
      </c>
      <c r="B82" s="2" t="s">
        <v>47</v>
      </c>
      <c r="C82" s="58">
        <v>5536</v>
      </c>
      <c r="D82" s="58">
        <v>14527581.060000001</v>
      </c>
    </row>
    <row r="83" spans="1:4" x14ac:dyDescent="0.2">
      <c r="A83" s="2" t="s">
        <v>258</v>
      </c>
      <c r="B83" s="2" t="s">
        <v>259</v>
      </c>
      <c r="C83" s="58">
        <v>3319</v>
      </c>
      <c r="D83" s="58">
        <v>14685284.33</v>
      </c>
    </row>
    <row r="84" spans="1:4" x14ac:dyDescent="0.2">
      <c r="A84" s="2" t="s">
        <v>570</v>
      </c>
      <c r="B84" s="2" t="s">
        <v>571</v>
      </c>
      <c r="C84" s="58">
        <v>1994</v>
      </c>
      <c r="D84" s="58">
        <v>14716613.98</v>
      </c>
    </row>
    <row r="85" spans="1:4" x14ac:dyDescent="0.2">
      <c r="A85" s="2" t="s">
        <v>128</v>
      </c>
      <c r="B85" s="2" t="s">
        <v>129</v>
      </c>
      <c r="C85" s="58">
        <v>1232</v>
      </c>
      <c r="D85" s="58">
        <v>15426242.51</v>
      </c>
    </row>
    <row r="86" spans="1:4" x14ac:dyDescent="0.2">
      <c r="A86" s="2" t="s">
        <v>186</v>
      </c>
      <c r="B86" s="2" t="s">
        <v>187</v>
      </c>
      <c r="C86" s="58">
        <v>1663</v>
      </c>
      <c r="D86" s="58">
        <v>15946384.560000001</v>
      </c>
    </row>
    <row r="87" spans="1:4" x14ac:dyDescent="0.2">
      <c r="A87" s="2" t="s">
        <v>484</v>
      </c>
      <c r="B87" s="2" t="s">
        <v>485</v>
      </c>
      <c r="C87" s="58">
        <v>2932</v>
      </c>
      <c r="D87" s="58">
        <v>16199856.66</v>
      </c>
    </row>
    <row r="88" spans="1:4" x14ac:dyDescent="0.2">
      <c r="A88" s="2" t="s">
        <v>460</v>
      </c>
      <c r="B88" s="2" t="s">
        <v>461</v>
      </c>
      <c r="C88" s="58">
        <v>5016</v>
      </c>
      <c r="D88" s="58">
        <v>16705667.09</v>
      </c>
    </row>
    <row r="89" spans="1:4" x14ac:dyDescent="0.2">
      <c r="A89" s="2" t="s">
        <v>244</v>
      </c>
      <c r="B89" s="2" t="s">
        <v>245</v>
      </c>
      <c r="C89" s="58">
        <v>4913</v>
      </c>
      <c r="D89" s="58">
        <v>17397805.170000002</v>
      </c>
    </row>
    <row r="90" spans="1:4" x14ac:dyDescent="0.2">
      <c r="A90" s="2" t="s">
        <v>428</v>
      </c>
      <c r="B90" s="2" t="s">
        <v>429</v>
      </c>
      <c r="C90" s="58">
        <v>4724</v>
      </c>
      <c r="D90" s="58">
        <v>18343739.469999999</v>
      </c>
    </row>
    <row r="91" spans="1:4" x14ac:dyDescent="0.2">
      <c r="A91" s="2" t="s">
        <v>544</v>
      </c>
      <c r="B91" s="2" t="s">
        <v>545</v>
      </c>
      <c r="C91" s="58">
        <v>6851</v>
      </c>
      <c r="D91" s="58">
        <v>18824014.41</v>
      </c>
    </row>
    <row r="92" spans="1:4" x14ac:dyDescent="0.2">
      <c r="A92" s="2" t="s">
        <v>396</v>
      </c>
      <c r="B92" s="2" t="s">
        <v>397</v>
      </c>
      <c r="C92" s="58">
        <v>3300</v>
      </c>
      <c r="D92" s="58">
        <v>19254083.710000001</v>
      </c>
    </row>
    <row r="93" spans="1:4" x14ac:dyDescent="0.2">
      <c r="A93" s="2" t="s">
        <v>60</v>
      </c>
      <c r="B93" s="2" t="s">
        <v>61</v>
      </c>
      <c r="C93" s="58">
        <v>3425</v>
      </c>
      <c r="D93" s="58">
        <v>19501423.260000002</v>
      </c>
    </row>
    <row r="94" spans="1:4" x14ac:dyDescent="0.2">
      <c r="A94" s="2" t="s">
        <v>12</v>
      </c>
      <c r="B94" s="2" t="s">
        <v>13</v>
      </c>
      <c r="C94" s="58">
        <v>7995</v>
      </c>
      <c r="D94" s="58">
        <v>20234407.359999999</v>
      </c>
    </row>
    <row r="95" spans="1:4" x14ac:dyDescent="0.2">
      <c r="A95" s="2" t="s">
        <v>152</v>
      </c>
      <c r="B95" s="2" t="s">
        <v>153</v>
      </c>
      <c r="C95" s="58">
        <v>5176</v>
      </c>
      <c r="D95" s="58">
        <v>20816073.949999999</v>
      </c>
    </row>
    <row r="96" spans="1:4" x14ac:dyDescent="0.2">
      <c r="A96" s="2" t="s">
        <v>26</v>
      </c>
      <c r="B96" s="2" t="s">
        <v>27</v>
      </c>
      <c r="C96" s="58">
        <v>6415</v>
      </c>
      <c r="D96" s="58">
        <v>21217073.780000001</v>
      </c>
    </row>
    <row r="97" spans="1:4" x14ac:dyDescent="0.2">
      <c r="A97" s="2" t="s">
        <v>652</v>
      </c>
      <c r="B97" s="2" t="s">
        <v>653</v>
      </c>
      <c r="C97" s="58">
        <v>4598</v>
      </c>
      <c r="D97" s="58">
        <v>21641414.57</v>
      </c>
    </row>
    <row r="98" spans="1:4" x14ac:dyDescent="0.2">
      <c r="A98" s="2" t="s">
        <v>592</v>
      </c>
      <c r="B98" s="2" t="s">
        <v>593</v>
      </c>
      <c r="C98" s="58">
        <v>8261</v>
      </c>
      <c r="D98" s="58">
        <v>21737787.510000002</v>
      </c>
    </row>
    <row r="99" spans="1:4" x14ac:dyDescent="0.2">
      <c r="A99" s="2" t="s">
        <v>188</v>
      </c>
      <c r="B99" s="2" t="s">
        <v>189</v>
      </c>
      <c r="C99" s="58">
        <v>3694</v>
      </c>
      <c r="D99" s="58">
        <v>21856354.280000001</v>
      </c>
    </row>
    <row r="100" spans="1:4" x14ac:dyDescent="0.2">
      <c r="A100" s="2" t="s">
        <v>144</v>
      </c>
      <c r="B100" s="2" t="s">
        <v>145</v>
      </c>
      <c r="C100" s="58">
        <v>6200</v>
      </c>
      <c r="D100" s="58">
        <v>22961673.940000001</v>
      </c>
    </row>
    <row r="101" spans="1:4" x14ac:dyDescent="0.2">
      <c r="A101" s="2" t="s">
        <v>556</v>
      </c>
      <c r="B101" s="2" t="s">
        <v>557</v>
      </c>
      <c r="C101" s="58">
        <v>6195</v>
      </c>
      <c r="D101" s="58">
        <v>23001528.800000001</v>
      </c>
    </row>
    <row r="102" spans="1:4" x14ac:dyDescent="0.2">
      <c r="A102" s="2" t="s">
        <v>364</v>
      </c>
      <c r="B102" s="2" t="s">
        <v>365</v>
      </c>
      <c r="C102" s="58">
        <v>6718</v>
      </c>
      <c r="D102" s="58">
        <v>23329246.989999998</v>
      </c>
    </row>
    <row r="103" spans="1:4" x14ac:dyDescent="0.2">
      <c r="A103" s="2" t="s">
        <v>82</v>
      </c>
      <c r="B103" s="2" t="s">
        <v>83</v>
      </c>
      <c r="C103" s="58">
        <v>4972</v>
      </c>
      <c r="D103" s="58">
        <v>23473736.600000001</v>
      </c>
    </row>
    <row r="104" spans="1:4" x14ac:dyDescent="0.2">
      <c r="A104" s="2" t="s">
        <v>236</v>
      </c>
      <c r="B104" s="2" t="s">
        <v>237</v>
      </c>
      <c r="C104" s="58">
        <v>6743</v>
      </c>
      <c r="D104" s="58">
        <v>24278604.629999999</v>
      </c>
    </row>
    <row r="105" spans="1:4" x14ac:dyDescent="0.2">
      <c r="A105" s="2" t="s">
        <v>164</v>
      </c>
      <c r="B105" s="2" t="s">
        <v>165</v>
      </c>
      <c r="C105" s="58">
        <v>11849</v>
      </c>
      <c r="D105" s="58">
        <v>24358972.210000001</v>
      </c>
    </row>
    <row r="106" spans="1:4" x14ac:dyDescent="0.2">
      <c r="A106" s="41" t="s">
        <v>238</v>
      </c>
      <c r="B106" s="41" t="s">
        <v>239</v>
      </c>
      <c r="C106" s="59">
        <v>5277</v>
      </c>
      <c r="D106" s="59">
        <v>24734727</v>
      </c>
    </row>
    <row r="107" spans="1:4" x14ac:dyDescent="0.2">
      <c r="A107" s="48" t="s">
        <v>686</v>
      </c>
      <c r="B107" s="48" t="s">
        <v>687</v>
      </c>
      <c r="C107" s="131">
        <v>7385</v>
      </c>
      <c r="D107" s="131">
        <v>26473200.239999998</v>
      </c>
    </row>
    <row r="108" spans="1:4" x14ac:dyDescent="0.2">
      <c r="A108" s="48" t="s">
        <v>362</v>
      </c>
      <c r="B108" s="48" t="s">
        <v>363</v>
      </c>
      <c r="C108" s="58">
        <v>6331</v>
      </c>
      <c r="D108" s="58">
        <v>26483948.59</v>
      </c>
    </row>
    <row r="109" spans="1:4" x14ac:dyDescent="0.2">
      <c r="A109" s="48" t="s">
        <v>658</v>
      </c>
      <c r="B109" s="48" t="s">
        <v>659</v>
      </c>
      <c r="C109" s="58">
        <v>3586</v>
      </c>
      <c r="D109" s="58">
        <v>26777084.579999998</v>
      </c>
    </row>
    <row r="110" spans="1:4" x14ac:dyDescent="0.2">
      <c r="A110" s="48" t="s">
        <v>644</v>
      </c>
      <c r="B110" s="48" t="s">
        <v>645</v>
      </c>
      <c r="C110" s="58">
        <v>4957</v>
      </c>
      <c r="D110" s="58">
        <v>26883307</v>
      </c>
    </row>
    <row r="111" spans="1:4" x14ac:dyDescent="0.2">
      <c r="A111" s="48" t="s">
        <v>226</v>
      </c>
      <c r="B111" s="48" t="s">
        <v>227</v>
      </c>
      <c r="C111" s="58">
        <v>6060</v>
      </c>
      <c r="D111" s="58">
        <v>26938928.27</v>
      </c>
    </row>
    <row r="112" spans="1:4" x14ac:dyDescent="0.2">
      <c r="A112" s="48" t="s">
        <v>512</v>
      </c>
      <c r="B112" s="48" t="s">
        <v>513</v>
      </c>
      <c r="C112" s="58">
        <v>6358</v>
      </c>
      <c r="D112" s="58">
        <v>27204112.43</v>
      </c>
    </row>
    <row r="113" spans="1:4" x14ac:dyDescent="0.2">
      <c r="A113" s="48" t="s">
        <v>414</v>
      </c>
      <c r="B113" s="48" t="s">
        <v>415</v>
      </c>
      <c r="C113" s="58">
        <v>6766</v>
      </c>
      <c r="D113" s="58">
        <v>27415459.870000001</v>
      </c>
    </row>
    <row r="114" spans="1:4" x14ac:dyDescent="0.2">
      <c r="A114" s="48" t="s">
        <v>34</v>
      </c>
      <c r="B114" s="48" t="s">
        <v>35</v>
      </c>
      <c r="C114" s="58">
        <v>11937</v>
      </c>
      <c r="D114" s="58">
        <v>27574285.949999999</v>
      </c>
    </row>
    <row r="115" spans="1:4" x14ac:dyDescent="0.2">
      <c r="A115" s="48" t="s">
        <v>602</v>
      </c>
      <c r="B115" s="48" t="s">
        <v>603</v>
      </c>
      <c r="C115" s="58">
        <v>9004</v>
      </c>
      <c r="D115" s="58">
        <v>27794064.469999999</v>
      </c>
    </row>
    <row r="116" spans="1:4" x14ac:dyDescent="0.2">
      <c r="A116" s="48" t="s">
        <v>504</v>
      </c>
      <c r="B116" s="48" t="s">
        <v>505</v>
      </c>
      <c r="C116" s="58">
        <v>5871</v>
      </c>
      <c r="D116" s="58">
        <v>27884067.73</v>
      </c>
    </row>
    <row r="117" spans="1:4" x14ac:dyDescent="0.2">
      <c r="A117" s="48" t="s">
        <v>388</v>
      </c>
      <c r="B117" s="48" t="s">
        <v>389</v>
      </c>
      <c r="C117" s="58">
        <v>8444</v>
      </c>
      <c r="D117" s="58">
        <v>28093323.539999999</v>
      </c>
    </row>
    <row r="118" spans="1:4" x14ac:dyDescent="0.2">
      <c r="A118" s="48" t="s">
        <v>58</v>
      </c>
      <c r="B118" s="48" t="s">
        <v>59</v>
      </c>
      <c r="C118" s="58">
        <v>6822</v>
      </c>
      <c r="D118" s="58">
        <v>28237407.879999999</v>
      </c>
    </row>
    <row r="119" spans="1:4" x14ac:dyDescent="0.2">
      <c r="A119" s="48" t="s">
        <v>564</v>
      </c>
      <c r="B119" s="48" t="s">
        <v>565</v>
      </c>
      <c r="C119" s="58">
        <v>11920</v>
      </c>
      <c r="D119" s="58">
        <v>28606253.23</v>
      </c>
    </row>
    <row r="120" spans="1:4" x14ac:dyDescent="0.2">
      <c r="A120" s="48" t="s">
        <v>450</v>
      </c>
      <c r="B120" s="48" t="s">
        <v>451</v>
      </c>
      <c r="C120" s="58">
        <v>7558</v>
      </c>
      <c r="D120" s="58">
        <v>28835793.710000001</v>
      </c>
    </row>
    <row r="121" spans="1:4" x14ac:dyDescent="0.2">
      <c r="A121" s="48" t="s">
        <v>240</v>
      </c>
      <c r="B121" s="48" t="s">
        <v>241</v>
      </c>
      <c r="C121" s="58">
        <v>7718</v>
      </c>
      <c r="D121" s="58">
        <v>28992573.59</v>
      </c>
    </row>
    <row r="122" spans="1:4" x14ac:dyDescent="0.2">
      <c r="A122" s="48" t="s">
        <v>518</v>
      </c>
      <c r="B122" s="48" t="s">
        <v>519</v>
      </c>
      <c r="C122" s="58">
        <v>9422</v>
      </c>
      <c r="D122" s="58">
        <v>29639568.690000001</v>
      </c>
    </row>
    <row r="123" spans="1:4" x14ac:dyDescent="0.2">
      <c r="A123" s="48" t="s">
        <v>298</v>
      </c>
      <c r="B123" s="48" t="s">
        <v>299</v>
      </c>
      <c r="C123" s="58">
        <v>8802</v>
      </c>
      <c r="D123" s="58">
        <v>29810870.399999999</v>
      </c>
    </row>
    <row r="124" spans="1:4" x14ac:dyDescent="0.2">
      <c r="A124" s="48" t="s">
        <v>78</v>
      </c>
      <c r="B124" s="48" t="s">
        <v>79</v>
      </c>
      <c r="C124" s="58">
        <v>5451</v>
      </c>
      <c r="D124" s="58">
        <v>30272406.280000001</v>
      </c>
    </row>
    <row r="125" spans="1:4" x14ac:dyDescent="0.2">
      <c r="A125" s="48" t="s">
        <v>156</v>
      </c>
      <c r="B125" s="48" t="s">
        <v>157</v>
      </c>
      <c r="C125" s="58">
        <v>8182</v>
      </c>
      <c r="D125" s="58">
        <v>30308557.620000001</v>
      </c>
    </row>
    <row r="126" spans="1:4" x14ac:dyDescent="0.2">
      <c r="A126" s="48" t="s">
        <v>386</v>
      </c>
      <c r="B126" s="48" t="s">
        <v>387</v>
      </c>
      <c r="C126" s="58">
        <v>8104</v>
      </c>
      <c r="D126" s="58">
        <v>30634970.57</v>
      </c>
    </row>
    <row r="127" spans="1:4" x14ac:dyDescent="0.2">
      <c r="A127" s="48" t="s">
        <v>568</v>
      </c>
      <c r="B127" s="48" t="s">
        <v>569</v>
      </c>
      <c r="C127" s="58">
        <v>8204</v>
      </c>
      <c r="D127" s="58">
        <v>30643516.100000001</v>
      </c>
    </row>
    <row r="128" spans="1:4" x14ac:dyDescent="0.2">
      <c r="A128" s="48" t="s">
        <v>610</v>
      </c>
      <c r="B128" s="48" t="s">
        <v>611</v>
      </c>
      <c r="C128" s="58">
        <v>8311</v>
      </c>
      <c r="D128" s="58">
        <v>31293376.949999999</v>
      </c>
    </row>
    <row r="129" spans="1:4" x14ac:dyDescent="0.2">
      <c r="A129" s="48" t="s">
        <v>68</v>
      </c>
      <c r="B129" s="48" t="s">
        <v>69</v>
      </c>
      <c r="C129" s="58">
        <v>9210</v>
      </c>
      <c r="D129" s="58">
        <v>31570085.77</v>
      </c>
    </row>
    <row r="130" spans="1:4" x14ac:dyDescent="0.2">
      <c r="A130" s="48" t="s">
        <v>72</v>
      </c>
      <c r="B130" s="48" t="s">
        <v>73</v>
      </c>
      <c r="C130" s="58">
        <v>5738</v>
      </c>
      <c r="D130" s="58">
        <v>31756934.059999999</v>
      </c>
    </row>
    <row r="131" spans="1:4" x14ac:dyDescent="0.2">
      <c r="A131" s="48" t="s">
        <v>342</v>
      </c>
      <c r="B131" s="48" t="s">
        <v>343</v>
      </c>
      <c r="C131" s="58">
        <v>5292</v>
      </c>
      <c r="D131" s="58">
        <v>31803989.66</v>
      </c>
    </row>
    <row r="132" spans="1:4" x14ac:dyDescent="0.2">
      <c r="A132" s="48" t="s">
        <v>604</v>
      </c>
      <c r="B132" s="48" t="s">
        <v>605</v>
      </c>
      <c r="C132" s="58">
        <v>2479</v>
      </c>
      <c r="D132" s="58">
        <v>32720693.43</v>
      </c>
    </row>
    <row r="133" spans="1:4" x14ac:dyDescent="0.2">
      <c r="A133" s="48" t="s">
        <v>280</v>
      </c>
      <c r="B133" s="48" t="s">
        <v>281</v>
      </c>
      <c r="C133" s="58">
        <v>6028</v>
      </c>
      <c r="D133" s="58">
        <v>32868427.039999999</v>
      </c>
    </row>
    <row r="134" spans="1:4" x14ac:dyDescent="0.2">
      <c r="A134" s="48" t="s">
        <v>668</v>
      </c>
      <c r="B134" s="48" t="s">
        <v>669</v>
      </c>
      <c r="C134" s="58">
        <v>8377</v>
      </c>
      <c r="D134" s="58">
        <v>33257373.629999999</v>
      </c>
    </row>
    <row r="135" spans="1:4" x14ac:dyDescent="0.2">
      <c r="A135" s="48" t="s">
        <v>646</v>
      </c>
      <c r="B135" s="48" t="s">
        <v>647</v>
      </c>
      <c r="C135" s="58">
        <v>7790</v>
      </c>
      <c r="D135" s="58">
        <v>33530161.02</v>
      </c>
    </row>
    <row r="136" spans="1:4" x14ac:dyDescent="0.2">
      <c r="A136" s="48" t="s">
        <v>562</v>
      </c>
      <c r="B136" s="48" t="s">
        <v>563</v>
      </c>
      <c r="C136" s="58">
        <v>9195</v>
      </c>
      <c r="D136" s="58">
        <v>34490430.600000001</v>
      </c>
    </row>
    <row r="137" spans="1:4" x14ac:dyDescent="0.2">
      <c r="A137" s="48" t="s">
        <v>542</v>
      </c>
      <c r="B137" s="48" t="s">
        <v>543</v>
      </c>
      <c r="C137" s="58">
        <v>4409</v>
      </c>
      <c r="D137" s="58">
        <v>35169110.770000003</v>
      </c>
    </row>
    <row r="138" spans="1:4" x14ac:dyDescent="0.2">
      <c r="A138" s="48" t="s">
        <v>350</v>
      </c>
      <c r="B138" s="48" t="s">
        <v>351</v>
      </c>
      <c r="C138" s="58">
        <v>6652</v>
      </c>
      <c r="D138" s="58">
        <v>35249215.960000001</v>
      </c>
    </row>
    <row r="139" spans="1:4" x14ac:dyDescent="0.2">
      <c r="A139" s="48" t="s">
        <v>522</v>
      </c>
      <c r="B139" s="48" t="s">
        <v>523</v>
      </c>
      <c r="C139" s="58">
        <v>9259</v>
      </c>
      <c r="D139" s="58">
        <v>35541500.729999997</v>
      </c>
    </row>
    <row r="140" spans="1:4" x14ac:dyDescent="0.2">
      <c r="A140" s="48" t="s">
        <v>42</v>
      </c>
      <c r="B140" s="48" t="s">
        <v>43</v>
      </c>
      <c r="C140" s="58">
        <v>8546</v>
      </c>
      <c r="D140" s="58">
        <v>35803311.619999997</v>
      </c>
    </row>
    <row r="141" spans="1:4" x14ac:dyDescent="0.2">
      <c r="A141" s="48" t="s">
        <v>468</v>
      </c>
      <c r="B141" s="48" t="s">
        <v>469</v>
      </c>
      <c r="C141" s="58">
        <v>11710</v>
      </c>
      <c r="D141" s="58">
        <v>36018034.130000003</v>
      </c>
    </row>
    <row r="142" spans="1:4" x14ac:dyDescent="0.2">
      <c r="A142" s="48" t="s">
        <v>690</v>
      </c>
      <c r="B142" s="57" t="s">
        <v>691</v>
      </c>
      <c r="C142" s="58">
        <v>10441</v>
      </c>
      <c r="D142" s="58">
        <v>36231743.5</v>
      </c>
    </row>
    <row r="143" spans="1:4" x14ac:dyDescent="0.2">
      <c r="A143" s="48" t="s">
        <v>640</v>
      </c>
      <c r="B143" s="48" t="s">
        <v>641</v>
      </c>
      <c r="C143" s="58">
        <v>3627</v>
      </c>
      <c r="D143" s="58">
        <v>36343573.240000002</v>
      </c>
    </row>
    <row r="144" spans="1:4" x14ac:dyDescent="0.2">
      <c r="A144" s="48" t="s">
        <v>106</v>
      </c>
      <c r="B144" s="48" t="s">
        <v>107</v>
      </c>
      <c r="C144" s="58">
        <v>5192</v>
      </c>
      <c r="D144" s="58">
        <v>36928227.770000003</v>
      </c>
    </row>
    <row r="145" spans="1:4" x14ac:dyDescent="0.2">
      <c r="A145" s="48" t="s">
        <v>208</v>
      </c>
      <c r="B145" s="48" t="s">
        <v>209</v>
      </c>
      <c r="C145" s="58">
        <v>9290</v>
      </c>
      <c r="D145" s="58">
        <v>37218802.539999999</v>
      </c>
    </row>
    <row r="146" spans="1:4" x14ac:dyDescent="0.2">
      <c r="A146" s="48" t="s">
        <v>250</v>
      </c>
      <c r="B146" s="48" t="s">
        <v>251</v>
      </c>
      <c r="C146" s="58">
        <v>10586</v>
      </c>
      <c r="D146" s="58">
        <v>37409843.649999999</v>
      </c>
    </row>
    <row r="147" spans="1:4" x14ac:dyDescent="0.2">
      <c r="A147" s="48" t="s">
        <v>214</v>
      </c>
      <c r="B147" s="48" t="s">
        <v>215</v>
      </c>
      <c r="C147" s="58">
        <v>8444</v>
      </c>
      <c r="D147" s="58">
        <v>37592529.049999997</v>
      </c>
    </row>
    <row r="148" spans="1:4" x14ac:dyDescent="0.2">
      <c r="A148" s="48" t="s">
        <v>254</v>
      </c>
      <c r="B148" s="48" t="s">
        <v>255</v>
      </c>
      <c r="C148" s="58">
        <v>6928</v>
      </c>
      <c r="D148" s="58">
        <v>37901430.759999998</v>
      </c>
    </row>
    <row r="149" spans="1:4" x14ac:dyDescent="0.2">
      <c r="A149" s="48" t="s">
        <v>600</v>
      </c>
      <c r="B149" s="48" t="s">
        <v>601</v>
      </c>
      <c r="C149" s="58">
        <v>6544</v>
      </c>
      <c r="D149" s="58">
        <v>38412510.109999999</v>
      </c>
    </row>
    <row r="150" spans="1:4" x14ac:dyDescent="0.2">
      <c r="A150" s="48" t="s">
        <v>296</v>
      </c>
      <c r="B150" s="48" t="s">
        <v>297</v>
      </c>
      <c r="C150" s="58">
        <v>11968</v>
      </c>
      <c r="D150" s="58">
        <v>38804623.229999997</v>
      </c>
    </row>
    <row r="151" spans="1:4" x14ac:dyDescent="0.2">
      <c r="A151" s="48" t="s">
        <v>576</v>
      </c>
      <c r="B151" s="48" t="s">
        <v>577</v>
      </c>
      <c r="C151" s="58">
        <v>7088</v>
      </c>
      <c r="D151" s="58">
        <v>38965663.240000002</v>
      </c>
    </row>
    <row r="152" spans="1:4" x14ac:dyDescent="0.2">
      <c r="A152" s="48" t="s">
        <v>230</v>
      </c>
      <c r="B152" s="48" t="s">
        <v>231</v>
      </c>
      <c r="C152" s="58">
        <v>7194</v>
      </c>
      <c r="D152" s="58">
        <v>39220936.82</v>
      </c>
    </row>
    <row r="153" spans="1:4" x14ac:dyDescent="0.2">
      <c r="A153" s="48" t="s">
        <v>336</v>
      </c>
      <c r="B153" s="48" t="s">
        <v>337</v>
      </c>
      <c r="C153" s="58">
        <v>5396</v>
      </c>
      <c r="D153" s="58">
        <v>39252675.840000004</v>
      </c>
    </row>
    <row r="154" spans="1:4" x14ac:dyDescent="0.2">
      <c r="A154" s="48" t="s">
        <v>622</v>
      </c>
      <c r="B154" s="48" t="s">
        <v>623</v>
      </c>
      <c r="C154" s="58">
        <v>10067</v>
      </c>
      <c r="D154" s="58">
        <v>39705060.340000004</v>
      </c>
    </row>
    <row r="155" spans="1:4" x14ac:dyDescent="0.2">
      <c r="A155" s="48" t="s">
        <v>40</v>
      </c>
      <c r="B155" s="48" t="s">
        <v>41</v>
      </c>
      <c r="C155" s="58">
        <v>4725</v>
      </c>
      <c r="D155" s="58">
        <v>39799043.869999997</v>
      </c>
    </row>
    <row r="156" spans="1:4" x14ac:dyDescent="0.2">
      <c r="A156" s="53" t="s">
        <v>304</v>
      </c>
      <c r="B156" s="53" t="s">
        <v>305</v>
      </c>
      <c r="C156" s="58">
        <v>5694</v>
      </c>
      <c r="D156" s="58">
        <v>51303216.270000003</v>
      </c>
    </row>
    <row r="157" spans="1:4" x14ac:dyDescent="0.2">
      <c r="A157" s="54" t="s">
        <v>308</v>
      </c>
      <c r="B157" s="54" t="s">
        <v>309</v>
      </c>
      <c r="C157" s="59">
        <v>5064</v>
      </c>
      <c r="D157" s="59">
        <v>57592178.859999999</v>
      </c>
    </row>
    <row r="158" spans="1:4" x14ac:dyDescent="0.2">
      <c r="A158" s="2" t="s">
        <v>10</v>
      </c>
      <c r="B158" s="2" t="s">
        <v>11</v>
      </c>
      <c r="C158" s="58">
        <v>10602</v>
      </c>
      <c r="D158" s="58">
        <v>40594056.609999999</v>
      </c>
    </row>
    <row r="159" spans="1:4" x14ac:dyDescent="0.2">
      <c r="A159" s="2" t="s">
        <v>158</v>
      </c>
      <c r="B159" s="2" t="s">
        <v>159</v>
      </c>
      <c r="C159" s="58">
        <v>9241</v>
      </c>
      <c r="D159" s="58">
        <v>41548411.630000003</v>
      </c>
    </row>
    <row r="160" spans="1:4" x14ac:dyDescent="0.2">
      <c r="A160" s="2" t="s">
        <v>498</v>
      </c>
      <c r="B160" s="2" t="s">
        <v>499</v>
      </c>
      <c r="C160" s="58">
        <v>13313</v>
      </c>
      <c r="D160" s="58">
        <v>41731495.359999999</v>
      </c>
    </row>
    <row r="161" spans="1:4" x14ac:dyDescent="0.2">
      <c r="A161" s="2" t="s">
        <v>584</v>
      </c>
      <c r="B161" s="2" t="s">
        <v>585</v>
      </c>
      <c r="C161" s="58">
        <v>9436</v>
      </c>
      <c r="D161" s="58">
        <v>41973381</v>
      </c>
    </row>
    <row r="162" spans="1:4" x14ac:dyDescent="0.2">
      <c r="A162" s="2" t="s">
        <v>508</v>
      </c>
      <c r="B162" s="2" t="s">
        <v>509</v>
      </c>
      <c r="C162" s="58">
        <v>6988</v>
      </c>
      <c r="D162" s="58">
        <v>42409398.210000001</v>
      </c>
    </row>
    <row r="163" spans="1:4" x14ac:dyDescent="0.2">
      <c r="A163" s="2" t="s">
        <v>306</v>
      </c>
      <c r="B163" s="2" t="s">
        <v>307</v>
      </c>
      <c r="C163" s="58">
        <v>11066</v>
      </c>
      <c r="D163" s="58">
        <v>42656576.170000002</v>
      </c>
    </row>
    <row r="164" spans="1:4" x14ac:dyDescent="0.2">
      <c r="A164" s="2" t="s">
        <v>242</v>
      </c>
      <c r="B164" s="2" t="s">
        <v>243</v>
      </c>
      <c r="C164" s="58">
        <v>7586</v>
      </c>
      <c r="D164" s="58">
        <v>42743647.020000003</v>
      </c>
    </row>
    <row r="165" spans="1:4" x14ac:dyDescent="0.2">
      <c r="A165" s="2" t="s">
        <v>446</v>
      </c>
      <c r="B165" s="2" t="s">
        <v>447</v>
      </c>
      <c r="C165" s="58">
        <v>5355</v>
      </c>
      <c r="D165" s="58">
        <v>43828042.329999998</v>
      </c>
    </row>
    <row r="166" spans="1:4" x14ac:dyDescent="0.2">
      <c r="A166" s="2" t="s">
        <v>80</v>
      </c>
      <c r="B166" s="2" t="s">
        <v>81</v>
      </c>
      <c r="C166" s="58">
        <v>8149</v>
      </c>
      <c r="D166" s="58">
        <v>43988395.340000004</v>
      </c>
    </row>
    <row r="167" spans="1:4" x14ac:dyDescent="0.2">
      <c r="A167" s="2" t="s">
        <v>112</v>
      </c>
      <c r="B167" s="2" t="s">
        <v>113</v>
      </c>
      <c r="C167" s="58">
        <v>13391</v>
      </c>
      <c r="D167" s="58">
        <v>44761538.119999997</v>
      </c>
    </row>
    <row r="168" spans="1:4" x14ac:dyDescent="0.2">
      <c r="A168" s="2" t="s">
        <v>488</v>
      </c>
      <c r="B168" s="2" t="s">
        <v>489</v>
      </c>
      <c r="C168" s="58">
        <v>3709</v>
      </c>
      <c r="D168" s="58">
        <v>45319177.149999999</v>
      </c>
    </row>
    <row r="169" spans="1:4" x14ac:dyDescent="0.2">
      <c r="A169" s="2" t="s">
        <v>378</v>
      </c>
      <c r="B169" s="2" t="s">
        <v>379</v>
      </c>
      <c r="C169" s="58">
        <v>9018</v>
      </c>
      <c r="D169" s="58">
        <v>45470802.850000001</v>
      </c>
    </row>
    <row r="170" spans="1:4" x14ac:dyDescent="0.2">
      <c r="A170" s="2" t="s">
        <v>596</v>
      </c>
      <c r="B170" s="2" t="s">
        <v>597</v>
      </c>
      <c r="C170" s="58">
        <v>4865</v>
      </c>
      <c r="D170" s="58">
        <v>46881445.219999999</v>
      </c>
    </row>
    <row r="171" spans="1:4" x14ac:dyDescent="0.2">
      <c r="A171" s="2" t="s">
        <v>680</v>
      </c>
      <c r="B171" s="2" t="s">
        <v>681</v>
      </c>
      <c r="C171" s="58">
        <v>15316</v>
      </c>
      <c r="D171" s="58">
        <v>46971770.329999998</v>
      </c>
    </row>
    <row r="172" spans="1:4" x14ac:dyDescent="0.2">
      <c r="A172" s="2" t="s">
        <v>648</v>
      </c>
      <c r="B172" s="2" t="s">
        <v>649</v>
      </c>
      <c r="C172" s="58">
        <v>7681</v>
      </c>
      <c r="D172" s="58">
        <v>48043146.75</v>
      </c>
    </row>
    <row r="173" spans="1:4" x14ac:dyDescent="0.2">
      <c r="A173" s="2" t="s">
        <v>480</v>
      </c>
      <c r="B173" s="2" t="s">
        <v>481</v>
      </c>
      <c r="C173" s="58">
        <v>9881</v>
      </c>
      <c r="D173" s="58">
        <v>48276323.939999998</v>
      </c>
    </row>
    <row r="174" spans="1:4" x14ac:dyDescent="0.2">
      <c r="A174" s="2" t="s">
        <v>160</v>
      </c>
      <c r="B174" s="2" t="s">
        <v>161</v>
      </c>
      <c r="C174" s="58">
        <v>5864</v>
      </c>
      <c r="D174" s="58">
        <v>48469011.57</v>
      </c>
    </row>
    <row r="175" spans="1:4" x14ac:dyDescent="0.2">
      <c r="A175" s="2" t="s">
        <v>372</v>
      </c>
      <c r="B175" s="2" t="s">
        <v>373</v>
      </c>
      <c r="C175" s="58">
        <v>9849</v>
      </c>
      <c r="D175" s="58">
        <v>49207257.729999997</v>
      </c>
    </row>
    <row r="176" spans="1:4" x14ac:dyDescent="0.2">
      <c r="A176" s="2" t="s">
        <v>458</v>
      </c>
      <c r="B176" s="2" t="s">
        <v>459</v>
      </c>
      <c r="C176" s="58">
        <v>12315</v>
      </c>
      <c r="D176" s="58">
        <v>50209414.789999999</v>
      </c>
    </row>
    <row r="177" spans="1:4" x14ac:dyDescent="0.2">
      <c r="A177" s="2" t="s">
        <v>328</v>
      </c>
      <c r="B177" s="2" t="s">
        <v>329</v>
      </c>
      <c r="C177" s="58">
        <v>11851</v>
      </c>
      <c r="D177" s="58">
        <v>50420663.479999997</v>
      </c>
    </row>
    <row r="178" spans="1:4" x14ac:dyDescent="0.2">
      <c r="A178" s="2" t="s">
        <v>176</v>
      </c>
      <c r="B178" s="2" t="s">
        <v>177</v>
      </c>
      <c r="C178" s="58">
        <v>5803</v>
      </c>
      <c r="D178" s="58">
        <v>51067757.939999998</v>
      </c>
    </row>
    <row r="179" spans="1:4" x14ac:dyDescent="0.2">
      <c r="A179" s="2" t="s">
        <v>456</v>
      </c>
      <c r="B179" s="2" t="s">
        <v>457</v>
      </c>
      <c r="C179" s="58">
        <v>13306</v>
      </c>
      <c r="D179" s="58">
        <v>52852408.969999999</v>
      </c>
    </row>
    <row r="180" spans="1:4" x14ac:dyDescent="0.2">
      <c r="A180" s="2" t="s">
        <v>606</v>
      </c>
      <c r="B180" s="2" t="s">
        <v>607</v>
      </c>
      <c r="C180" s="58">
        <v>12475</v>
      </c>
      <c r="D180" s="58">
        <v>52999165.509999998</v>
      </c>
    </row>
    <row r="181" spans="1:4" x14ac:dyDescent="0.2">
      <c r="A181" s="2" t="s">
        <v>270</v>
      </c>
      <c r="B181" s="2" t="s">
        <v>271</v>
      </c>
      <c r="C181" s="58">
        <v>11284</v>
      </c>
      <c r="D181" s="58">
        <v>53361043.93</v>
      </c>
    </row>
    <row r="182" spans="1:4" x14ac:dyDescent="0.2">
      <c r="A182" s="2" t="s">
        <v>288</v>
      </c>
      <c r="B182" s="2" t="s">
        <v>289</v>
      </c>
      <c r="C182" s="58">
        <v>10108</v>
      </c>
      <c r="D182" s="58">
        <v>53742427</v>
      </c>
    </row>
    <row r="183" spans="1:4" x14ac:dyDescent="0.2">
      <c r="A183" s="2" t="s">
        <v>234</v>
      </c>
      <c r="B183" s="2" t="s">
        <v>235</v>
      </c>
      <c r="C183" s="58">
        <v>11277</v>
      </c>
      <c r="D183" s="58">
        <v>53781796.700000003</v>
      </c>
    </row>
    <row r="184" spans="1:4" x14ac:dyDescent="0.2">
      <c r="A184" s="2" t="s">
        <v>318</v>
      </c>
      <c r="B184" s="2" t="s">
        <v>319</v>
      </c>
      <c r="C184" s="58">
        <v>6889</v>
      </c>
      <c r="D184" s="58">
        <v>54345975.880000003</v>
      </c>
    </row>
    <row r="185" spans="1:4" x14ac:dyDescent="0.2">
      <c r="A185" s="2" t="s">
        <v>108</v>
      </c>
      <c r="B185" s="2" t="s">
        <v>109</v>
      </c>
      <c r="C185" s="58">
        <v>11675</v>
      </c>
      <c r="D185" s="58">
        <v>54842471.079999998</v>
      </c>
    </row>
    <row r="186" spans="1:4" x14ac:dyDescent="0.2">
      <c r="A186" s="2" t="s">
        <v>352</v>
      </c>
      <c r="B186" s="2" t="s">
        <v>353</v>
      </c>
      <c r="C186" s="58">
        <v>10604</v>
      </c>
      <c r="D186" s="58">
        <v>55371611.109999999</v>
      </c>
    </row>
    <row r="187" spans="1:4" x14ac:dyDescent="0.2">
      <c r="A187" s="2" t="s">
        <v>578</v>
      </c>
      <c r="B187" s="2" t="s">
        <v>579</v>
      </c>
      <c r="C187" s="58">
        <v>9928</v>
      </c>
      <c r="D187" s="58">
        <v>55425169.219999999</v>
      </c>
    </row>
    <row r="188" spans="1:4" x14ac:dyDescent="0.2">
      <c r="A188" s="2" t="s">
        <v>420</v>
      </c>
      <c r="B188" s="2" t="s">
        <v>421</v>
      </c>
      <c r="C188" s="58">
        <v>11594</v>
      </c>
      <c r="D188" s="58">
        <v>55462762.549999997</v>
      </c>
    </row>
    <row r="189" spans="1:4" x14ac:dyDescent="0.2">
      <c r="A189" s="2" t="s">
        <v>422</v>
      </c>
      <c r="B189" s="2" t="s">
        <v>423</v>
      </c>
      <c r="C189" s="58">
        <v>12483</v>
      </c>
      <c r="D189" s="58">
        <v>56356223.020000003</v>
      </c>
    </row>
    <row r="190" spans="1:4" x14ac:dyDescent="0.2">
      <c r="A190" s="2" t="s">
        <v>682</v>
      </c>
      <c r="B190" s="2" t="s">
        <v>683</v>
      </c>
      <c r="C190" s="58">
        <v>14518</v>
      </c>
      <c r="D190" s="58">
        <v>56419329.350000001</v>
      </c>
    </row>
    <row r="191" spans="1:4" x14ac:dyDescent="0.2">
      <c r="A191" s="2" t="s">
        <v>672</v>
      </c>
      <c r="B191" s="2" t="s">
        <v>673</v>
      </c>
      <c r="C191" s="58">
        <v>16461</v>
      </c>
      <c r="D191" s="58">
        <v>56686437.240000002</v>
      </c>
    </row>
    <row r="192" spans="1:4" x14ac:dyDescent="0.2">
      <c r="A192" s="2" t="s">
        <v>182</v>
      </c>
      <c r="B192" s="2" t="s">
        <v>183</v>
      </c>
      <c r="C192" s="58">
        <v>5268</v>
      </c>
      <c r="D192" s="58">
        <v>57834236.030000001</v>
      </c>
    </row>
    <row r="193" spans="1:4" x14ac:dyDescent="0.2">
      <c r="A193" s="2" t="s">
        <v>554</v>
      </c>
      <c r="B193" s="2" t="s">
        <v>555</v>
      </c>
      <c r="C193" s="58">
        <v>17992</v>
      </c>
      <c r="D193" s="58">
        <v>58154591.25</v>
      </c>
    </row>
    <row r="194" spans="1:4" x14ac:dyDescent="0.2">
      <c r="A194" s="2" t="s">
        <v>494</v>
      </c>
      <c r="B194" s="2" t="s">
        <v>495</v>
      </c>
      <c r="C194" s="58">
        <v>15649</v>
      </c>
      <c r="D194" s="58">
        <v>58281869.68</v>
      </c>
    </row>
    <row r="195" spans="1:4" x14ac:dyDescent="0.2">
      <c r="A195" s="2" t="s">
        <v>52</v>
      </c>
      <c r="B195" s="2" t="s">
        <v>53</v>
      </c>
      <c r="C195" s="58">
        <v>15339</v>
      </c>
      <c r="D195" s="58">
        <v>59984392.289999999</v>
      </c>
    </row>
    <row r="196" spans="1:4" x14ac:dyDescent="0.2">
      <c r="A196" s="54" t="s">
        <v>452</v>
      </c>
      <c r="B196" s="54" t="s">
        <v>453</v>
      </c>
      <c r="C196" s="59">
        <v>6385</v>
      </c>
      <c r="D196" s="59">
        <v>60345297.789999999</v>
      </c>
    </row>
    <row r="197" spans="1:4" x14ac:dyDescent="0.2">
      <c r="A197" s="2" t="s">
        <v>178</v>
      </c>
      <c r="B197" s="2" t="s">
        <v>179</v>
      </c>
      <c r="C197" s="58">
        <v>16031</v>
      </c>
      <c r="D197" s="58">
        <v>60180723.020000003</v>
      </c>
    </row>
    <row r="198" spans="1:4" x14ac:dyDescent="0.2">
      <c r="A198" s="2" t="s">
        <v>170</v>
      </c>
      <c r="B198" s="2" t="s">
        <v>171</v>
      </c>
      <c r="C198" s="58">
        <v>14408</v>
      </c>
      <c r="D198" s="58">
        <v>60309200.810000002</v>
      </c>
    </row>
    <row r="199" spans="1:4" x14ac:dyDescent="0.2">
      <c r="A199" s="2" t="s">
        <v>704</v>
      </c>
      <c r="B199" s="2" t="s">
        <v>705</v>
      </c>
      <c r="C199" s="58">
        <v>12543</v>
      </c>
      <c r="D199" s="58">
        <v>60725585.619999997</v>
      </c>
    </row>
    <row r="200" spans="1:4" x14ac:dyDescent="0.2">
      <c r="A200" s="2" t="s">
        <v>376</v>
      </c>
      <c r="B200" s="2" t="s">
        <v>377</v>
      </c>
      <c r="C200" s="58">
        <v>14002</v>
      </c>
      <c r="D200" s="58">
        <v>60766394.579999998</v>
      </c>
    </row>
    <row r="201" spans="1:4" x14ac:dyDescent="0.2">
      <c r="A201" s="2" t="s">
        <v>436</v>
      </c>
      <c r="B201" s="2" t="s">
        <v>437</v>
      </c>
      <c r="C201" s="58">
        <v>16455</v>
      </c>
      <c r="D201" s="58">
        <v>61021058.609999999</v>
      </c>
    </row>
    <row r="202" spans="1:4" x14ac:dyDescent="0.2">
      <c r="A202" s="2" t="s">
        <v>294</v>
      </c>
      <c r="B202" s="2" t="s">
        <v>295</v>
      </c>
      <c r="C202" s="58">
        <v>13948</v>
      </c>
      <c r="D202" s="58">
        <v>62468086.759999998</v>
      </c>
    </row>
    <row r="203" spans="1:4" x14ac:dyDescent="0.2">
      <c r="A203" s="2" t="s">
        <v>636</v>
      </c>
      <c r="B203" s="2" t="s">
        <v>637</v>
      </c>
      <c r="C203" s="58">
        <v>17593</v>
      </c>
      <c r="D203" s="58">
        <v>62988818.090000004</v>
      </c>
    </row>
    <row r="204" spans="1:4" x14ac:dyDescent="0.2">
      <c r="A204" s="2" t="s">
        <v>558</v>
      </c>
      <c r="B204" s="2" t="s">
        <v>559</v>
      </c>
      <c r="C204" s="58">
        <v>10429</v>
      </c>
      <c r="D204" s="58">
        <v>64152247.170000002</v>
      </c>
    </row>
    <row r="205" spans="1:4" x14ac:dyDescent="0.2">
      <c r="A205" s="2" t="s">
        <v>86</v>
      </c>
      <c r="B205" s="2" t="s">
        <v>87</v>
      </c>
      <c r="C205" s="58">
        <v>10381</v>
      </c>
      <c r="D205" s="58">
        <v>64571245.939999998</v>
      </c>
    </row>
    <row r="206" spans="1:4" x14ac:dyDescent="0.2">
      <c r="A206" s="2" t="s">
        <v>134</v>
      </c>
      <c r="B206" s="2" t="s">
        <v>135</v>
      </c>
      <c r="C206" s="58">
        <v>8392</v>
      </c>
      <c r="D206" s="58">
        <v>65004599.229999997</v>
      </c>
    </row>
    <row r="207" spans="1:4" x14ac:dyDescent="0.2">
      <c r="A207" s="2" t="s">
        <v>114</v>
      </c>
      <c r="B207" s="2" t="s">
        <v>115</v>
      </c>
      <c r="C207" s="58">
        <v>6685</v>
      </c>
      <c r="D207" s="58">
        <v>65049789.359999999</v>
      </c>
    </row>
    <row r="208" spans="1:4" x14ac:dyDescent="0.2">
      <c r="A208" s="2" t="s">
        <v>132</v>
      </c>
      <c r="B208" s="2" t="s">
        <v>133</v>
      </c>
      <c r="C208" s="58">
        <v>15530</v>
      </c>
      <c r="D208" s="58">
        <v>65252359.850000001</v>
      </c>
    </row>
    <row r="209" spans="1:4" x14ac:dyDescent="0.2">
      <c r="A209" s="2" t="s">
        <v>696</v>
      </c>
      <c r="B209" s="2" t="s">
        <v>697</v>
      </c>
      <c r="C209" s="58">
        <v>18319</v>
      </c>
      <c r="D209" s="58">
        <v>65375508.07</v>
      </c>
    </row>
    <row r="210" spans="1:4" x14ac:dyDescent="0.2">
      <c r="A210" s="2" t="s">
        <v>192</v>
      </c>
      <c r="B210" s="2" t="s">
        <v>193</v>
      </c>
      <c r="C210" s="58">
        <v>15878</v>
      </c>
      <c r="D210" s="58">
        <v>65451830.560000002</v>
      </c>
    </row>
    <row r="211" spans="1:4" x14ac:dyDescent="0.2">
      <c r="A211" s="2" t="s">
        <v>272</v>
      </c>
      <c r="B211" s="2" t="s">
        <v>273</v>
      </c>
      <c r="C211" s="58">
        <v>19934</v>
      </c>
      <c r="D211" s="58">
        <v>67197179.079999998</v>
      </c>
    </row>
    <row r="212" spans="1:4" x14ac:dyDescent="0.2">
      <c r="A212" s="2" t="s">
        <v>6</v>
      </c>
      <c r="B212" s="2" t="s">
        <v>7</v>
      </c>
      <c r="C212" s="58">
        <v>16970</v>
      </c>
      <c r="D212" s="58">
        <v>68545293.609999999</v>
      </c>
    </row>
    <row r="213" spans="1:4" x14ac:dyDescent="0.2">
      <c r="A213" s="2" t="s">
        <v>612</v>
      </c>
      <c r="B213" s="2" t="s">
        <v>613</v>
      </c>
      <c r="C213" s="58">
        <v>14526</v>
      </c>
      <c r="D213" s="58">
        <v>68684365.129999995</v>
      </c>
    </row>
    <row r="214" spans="1:4" x14ac:dyDescent="0.2">
      <c r="A214" s="2" t="s">
        <v>292</v>
      </c>
      <c r="B214" s="2" t="s">
        <v>293</v>
      </c>
      <c r="C214" s="58">
        <v>13903</v>
      </c>
      <c r="D214" s="58">
        <v>70011782.719999999</v>
      </c>
    </row>
    <row r="215" spans="1:4" x14ac:dyDescent="0.2">
      <c r="A215" s="2" t="s">
        <v>320</v>
      </c>
      <c r="B215" s="2" t="s">
        <v>321</v>
      </c>
      <c r="C215" s="58">
        <v>10251</v>
      </c>
      <c r="D215" s="58">
        <v>72847683.560000002</v>
      </c>
    </row>
    <row r="216" spans="1:4" x14ac:dyDescent="0.2">
      <c r="A216" s="2" t="s">
        <v>332</v>
      </c>
      <c r="B216" s="2" t="s">
        <v>333</v>
      </c>
      <c r="C216" s="58">
        <v>13034</v>
      </c>
      <c r="D216" s="58">
        <v>73576311.950000003</v>
      </c>
    </row>
    <row r="217" spans="1:4" x14ac:dyDescent="0.2">
      <c r="A217" s="2" t="s">
        <v>588</v>
      </c>
      <c r="B217" s="2" t="s">
        <v>589</v>
      </c>
      <c r="C217" s="58">
        <v>17375</v>
      </c>
      <c r="D217" s="58">
        <v>73835577.230000004</v>
      </c>
    </row>
    <row r="218" spans="1:4" x14ac:dyDescent="0.2">
      <c r="A218" s="2" t="s">
        <v>232</v>
      </c>
      <c r="B218" s="2" t="s">
        <v>233</v>
      </c>
      <c r="C218" s="58">
        <v>17628</v>
      </c>
      <c r="D218" s="58">
        <v>74148262.5</v>
      </c>
    </row>
    <row r="219" spans="1:4" x14ac:dyDescent="0.2">
      <c r="A219" s="2" t="s">
        <v>358</v>
      </c>
      <c r="B219" s="2" t="s">
        <v>359</v>
      </c>
      <c r="C219" s="58">
        <v>13560</v>
      </c>
      <c r="D219" s="58">
        <v>74306442.629999995</v>
      </c>
    </row>
    <row r="220" spans="1:4" x14ac:dyDescent="0.2">
      <c r="A220" s="2" t="s">
        <v>586</v>
      </c>
      <c r="B220" s="2" t="s">
        <v>587</v>
      </c>
      <c r="C220" s="58">
        <v>15487</v>
      </c>
      <c r="D220" s="58">
        <v>74498941.75</v>
      </c>
    </row>
    <row r="221" spans="1:4" x14ac:dyDescent="0.2">
      <c r="A221" s="2" t="s">
        <v>442</v>
      </c>
      <c r="B221" s="2" t="s">
        <v>443</v>
      </c>
      <c r="C221" s="58">
        <v>11299</v>
      </c>
      <c r="D221" s="58">
        <v>74905972.150000006</v>
      </c>
    </row>
    <row r="222" spans="1:4" x14ac:dyDescent="0.2">
      <c r="A222" s="2" t="s">
        <v>550</v>
      </c>
      <c r="B222" s="2" t="s">
        <v>551</v>
      </c>
      <c r="C222" s="58">
        <v>18209</v>
      </c>
      <c r="D222" s="58">
        <v>75636867.069999993</v>
      </c>
    </row>
    <row r="223" spans="1:4" x14ac:dyDescent="0.2">
      <c r="A223" s="2" t="s">
        <v>248</v>
      </c>
      <c r="B223" s="2" t="s">
        <v>249</v>
      </c>
      <c r="C223" s="58">
        <v>14753</v>
      </c>
      <c r="D223" s="58">
        <v>75671418.099999994</v>
      </c>
    </row>
    <row r="224" spans="1:4" x14ac:dyDescent="0.2">
      <c r="A224" s="2" t="s">
        <v>560</v>
      </c>
      <c r="B224" s="2" t="s">
        <v>561</v>
      </c>
      <c r="C224" s="58">
        <v>17880</v>
      </c>
      <c r="D224" s="58">
        <v>77067412.209999993</v>
      </c>
    </row>
    <row r="225" spans="1:4" x14ac:dyDescent="0.2">
      <c r="A225" s="2" t="s">
        <v>534</v>
      </c>
      <c r="B225" s="2" t="s">
        <v>535</v>
      </c>
      <c r="C225" s="58">
        <v>15725</v>
      </c>
      <c r="D225" s="58">
        <v>77527720.969999999</v>
      </c>
    </row>
    <row r="226" spans="1:4" x14ac:dyDescent="0.2">
      <c r="A226" s="2" t="s">
        <v>354</v>
      </c>
      <c r="B226" s="2" t="s">
        <v>355</v>
      </c>
      <c r="C226" s="58">
        <v>13088</v>
      </c>
      <c r="D226" s="58">
        <v>78620639.109999999</v>
      </c>
    </row>
    <row r="227" spans="1:4" x14ac:dyDescent="0.2">
      <c r="A227" s="2" t="s">
        <v>210</v>
      </c>
      <c r="B227" s="2" t="s">
        <v>211</v>
      </c>
      <c r="C227" s="58">
        <v>20974</v>
      </c>
      <c r="D227" s="58">
        <v>78752587.090000004</v>
      </c>
    </row>
    <row r="228" spans="1:4" x14ac:dyDescent="0.2">
      <c r="A228" s="41" t="s">
        <v>466</v>
      </c>
      <c r="B228" s="41" t="s">
        <v>467</v>
      </c>
      <c r="C228" s="59">
        <v>18286</v>
      </c>
      <c r="D228" s="59">
        <v>79033224</v>
      </c>
    </row>
    <row r="229" spans="1:4" x14ac:dyDescent="0.2">
      <c r="A229" s="2" t="s">
        <v>174</v>
      </c>
      <c r="B229" s="2" t="s">
        <v>175</v>
      </c>
      <c r="C229" s="58">
        <v>16378</v>
      </c>
      <c r="D229" s="58">
        <v>80130078.349999994</v>
      </c>
    </row>
    <row r="230" spans="1:4" x14ac:dyDescent="0.2">
      <c r="A230" s="2" t="s">
        <v>434</v>
      </c>
      <c r="B230" s="2" t="s">
        <v>435</v>
      </c>
      <c r="C230" s="58">
        <v>15689</v>
      </c>
      <c r="D230" s="58">
        <v>80201438.799999997</v>
      </c>
    </row>
    <row r="231" spans="1:4" x14ac:dyDescent="0.2">
      <c r="A231" s="2" t="s">
        <v>18</v>
      </c>
      <c r="B231" s="2" t="s">
        <v>19</v>
      </c>
      <c r="C231" s="58">
        <v>17303</v>
      </c>
      <c r="D231" s="58">
        <v>80484395.099999994</v>
      </c>
    </row>
    <row r="232" spans="1:4" x14ac:dyDescent="0.2">
      <c r="A232" s="2" t="s">
        <v>54</v>
      </c>
      <c r="B232" s="2" t="s">
        <v>55</v>
      </c>
      <c r="C232" s="58">
        <v>17556</v>
      </c>
      <c r="D232" s="58">
        <v>81741669.25</v>
      </c>
    </row>
    <row r="233" spans="1:4" x14ac:dyDescent="0.2">
      <c r="A233" s="2" t="s">
        <v>256</v>
      </c>
      <c r="B233" s="2" t="s">
        <v>257</v>
      </c>
      <c r="C233" s="58">
        <v>13595</v>
      </c>
      <c r="D233" s="58">
        <v>82812613.890000001</v>
      </c>
    </row>
    <row r="234" spans="1:4" x14ac:dyDescent="0.2">
      <c r="A234" s="2" t="s">
        <v>154</v>
      </c>
      <c r="B234" s="2" t="s">
        <v>155</v>
      </c>
      <c r="C234" s="58">
        <v>14903</v>
      </c>
      <c r="D234" s="58">
        <v>83212722.25</v>
      </c>
    </row>
    <row r="235" spans="1:4" x14ac:dyDescent="0.2">
      <c r="A235" s="2" t="s">
        <v>38</v>
      </c>
      <c r="B235" s="2" t="s">
        <v>39</v>
      </c>
      <c r="C235" s="58">
        <v>16820</v>
      </c>
      <c r="D235" s="58">
        <v>84020625.659999996</v>
      </c>
    </row>
    <row r="236" spans="1:4" x14ac:dyDescent="0.2">
      <c r="A236" s="2" t="s">
        <v>440</v>
      </c>
      <c r="B236" s="2" t="s">
        <v>441</v>
      </c>
      <c r="C236" s="58">
        <v>19146</v>
      </c>
      <c r="D236" s="58">
        <v>84122392.5</v>
      </c>
    </row>
    <row r="237" spans="1:4" x14ac:dyDescent="0.2">
      <c r="A237" s="2" t="s">
        <v>276</v>
      </c>
      <c r="B237" s="2" t="s">
        <v>277</v>
      </c>
      <c r="C237" s="58">
        <v>15015</v>
      </c>
      <c r="D237" s="58">
        <v>84267318.790000007</v>
      </c>
    </row>
    <row r="238" spans="1:4" x14ac:dyDescent="0.2">
      <c r="A238" s="2" t="s">
        <v>88</v>
      </c>
      <c r="B238" s="2" t="s">
        <v>89</v>
      </c>
      <c r="C238" s="58">
        <v>28818</v>
      </c>
      <c r="D238" s="58">
        <v>84406288.780000001</v>
      </c>
    </row>
    <row r="239" spans="1:4" x14ac:dyDescent="0.2">
      <c r="A239" s="2" t="s">
        <v>32</v>
      </c>
      <c r="B239" s="2" t="s">
        <v>33</v>
      </c>
      <c r="C239" s="58">
        <v>18591</v>
      </c>
      <c r="D239" s="58">
        <v>84973474.319999993</v>
      </c>
    </row>
    <row r="240" spans="1:4" x14ac:dyDescent="0.2">
      <c r="A240" s="2" t="s">
        <v>322</v>
      </c>
      <c r="B240" s="2" t="s">
        <v>323</v>
      </c>
      <c r="C240" s="58">
        <v>15621</v>
      </c>
      <c r="D240" s="58">
        <v>84976122.719999999</v>
      </c>
    </row>
    <row r="241" spans="1:4" x14ac:dyDescent="0.2">
      <c r="A241" s="2" t="s">
        <v>506</v>
      </c>
      <c r="B241" s="2" t="s">
        <v>507</v>
      </c>
      <c r="C241" s="58">
        <v>17594</v>
      </c>
      <c r="D241" s="58">
        <v>86460345.840000004</v>
      </c>
    </row>
    <row r="242" spans="1:4" x14ac:dyDescent="0.2">
      <c r="A242" s="2" t="s">
        <v>224</v>
      </c>
      <c r="B242" s="2" t="s">
        <v>225</v>
      </c>
      <c r="C242" s="58">
        <v>19975</v>
      </c>
      <c r="D242" s="58">
        <v>86602715</v>
      </c>
    </row>
    <row r="243" spans="1:4" x14ac:dyDescent="0.2">
      <c r="A243" s="2" t="s">
        <v>326</v>
      </c>
      <c r="B243" s="2" t="s">
        <v>327</v>
      </c>
      <c r="C243" s="58">
        <v>20845</v>
      </c>
      <c r="D243" s="58">
        <v>87103417.540000007</v>
      </c>
    </row>
    <row r="244" spans="1:4" x14ac:dyDescent="0.2">
      <c r="A244" s="2" t="s">
        <v>76</v>
      </c>
      <c r="B244" s="2" t="s">
        <v>77</v>
      </c>
      <c r="C244" s="58">
        <v>20422</v>
      </c>
      <c r="D244" s="58">
        <v>87459338.140000001</v>
      </c>
    </row>
    <row r="245" spans="1:4" x14ac:dyDescent="0.2">
      <c r="A245" s="36" t="s">
        <v>348</v>
      </c>
      <c r="B245" s="2" t="s">
        <v>349</v>
      </c>
      <c r="C245" s="58">
        <v>15396</v>
      </c>
      <c r="D245" s="58">
        <f>98933081-532125-7868799</f>
        <v>90532157</v>
      </c>
    </row>
    <row r="246" spans="1:4" x14ac:dyDescent="0.2">
      <c r="A246" s="2" t="s">
        <v>430</v>
      </c>
      <c r="B246" s="2" t="s">
        <v>431</v>
      </c>
      <c r="C246" s="58">
        <v>16054</v>
      </c>
      <c r="D246" s="58">
        <v>92969011.709999993</v>
      </c>
    </row>
    <row r="247" spans="1:4" x14ac:dyDescent="0.2">
      <c r="A247" s="2" t="s">
        <v>572</v>
      </c>
      <c r="B247" s="2" t="s">
        <v>573</v>
      </c>
      <c r="C247" s="58">
        <v>22854</v>
      </c>
      <c r="D247" s="58">
        <v>93591463.379999995</v>
      </c>
    </row>
    <row r="248" spans="1:4" x14ac:dyDescent="0.2">
      <c r="A248" s="2" t="s">
        <v>624</v>
      </c>
      <c r="B248" s="2" t="s">
        <v>625</v>
      </c>
      <c r="C248" s="58">
        <v>23198</v>
      </c>
      <c r="D248" s="58">
        <v>94035177.140000001</v>
      </c>
    </row>
    <row r="249" spans="1:4" x14ac:dyDescent="0.2">
      <c r="A249" s="2" t="s">
        <v>416</v>
      </c>
      <c r="B249" s="2" t="s">
        <v>417</v>
      </c>
      <c r="C249" s="58">
        <v>18731</v>
      </c>
      <c r="D249" s="58">
        <v>94272568.719999999</v>
      </c>
    </row>
    <row r="250" spans="1:4" x14ac:dyDescent="0.2">
      <c r="A250" s="2" t="s">
        <v>202</v>
      </c>
      <c r="B250" s="2" t="s">
        <v>203</v>
      </c>
      <c r="C250" s="58">
        <v>18484</v>
      </c>
      <c r="D250" s="58">
        <v>96894926.469999999</v>
      </c>
    </row>
    <row r="251" spans="1:4" x14ac:dyDescent="0.2">
      <c r="A251" s="2" t="s">
        <v>168</v>
      </c>
      <c r="B251" s="2" t="s">
        <v>169</v>
      </c>
      <c r="C251" s="58">
        <v>16185</v>
      </c>
      <c r="D251" s="58">
        <v>97572160.849999994</v>
      </c>
    </row>
    <row r="252" spans="1:4" x14ac:dyDescent="0.2">
      <c r="A252" s="2" t="s">
        <v>20</v>
      </c>
      <c r="B252" s="2" t="s">
        <v>21</v>
      </c>
      <c r="C252" s="58">
        <v>40277</v>
      </c>
      <c r="D252" s="58">
        <v>101016562.04000001</v>
      </c>
    </row>
    <row r="253" spans="1:4" x14ac:dyDescent="0.2">
      <c r="A253" s="2" t="s">
        <v>180</v>
      </c>
      <c r="B253" s="2" t="s">
        <v>181</v>
      </c>
      <c r="C253" s="58">
        <v>25364</v>
      </c>
      <c r="D253" s="58">
        <v>102082115.88</v>
      </c>
    </row>
    <row r="254" spans="1:4" x14ac:dyDescent="0.2">
      <c r="A254" s="2" t="s">
        <v>368</v>
      </c>
      <c r="B254" s="2" t="s">
        <v>369</v>
      </c>
      <c r="C254" s="58">
        <v>24504</v>
      </c>
      <c r="D254" s="58">
        <v>102871939.27</v>
      </c>
    </row>
    <row r="255" spans="1:4" x14ac:dyDescent="0.2">
      <c r="A255" s="2" t="s">
        <v>286</v>
      </c>
      <c r="B255" s="2" t="s">
        <v>287</v>
      </c>
      <c r="C255" s="58">
        <v>19904</v>
      </c>
      <c r="D255" s="58">
        <v>103158598.63</v>
      </c>
    </row>
    <row r="256" spans="1:4" x14ac:dyDescent="0.2">
      <c r="A256" s="2" t="s">
        <v>162</v>
      </c>
      <c r="B256" s="2" t="s">
        <v>163</v>
      </c>
      <c r="C256" s="58">
        <v>32291</v>
      </c>
      <c r="D256" s="58">
        <v>105675328</v>
      </c>
    </row>
    <row r="257" spans="1:4" x14ac:dyDescent="0.2">
      <c r="A257" s="2" t="s">
        <v>340</v>
      </c>
      <c r="B257" s="2" t="s">
        <v>341</v>
      </c>
      <c r="C257" s="58">
        <v>20296</v>
      </c>
      <c r="D257" s="58">
        <v>107528195.27</v>
      </c>
    </row>
    <row r="258" spans="1:4" x14ac:dyDescent="0.2">
      <c r="A258" s="2" t="s">
        <v>634</v>
      </c>
      <c r="B258" s="2" t="s">
        <v>635</v>
      </c>
      <c r="C258" s="58">
        <v>13752</v>
      </c>
      <c r="D258" s="58">
        <v>107874514.66</v>
      </c>
    </row>
    <row r="259" spans="1:4" x14ac:dyDescent="0.2">
      <c r="A259" s="2" t="s">
        <v>526</v>
      </c>
      <c r="B259" s="2" t="s">
        <v>527</v>
      </c>
      <c r="C259" s="58">
        <v>20469</v>
      </c>
      <c r="D259" s="58">
        <v>108610087.45</v>
      </c>
    </row>
    <row r="260" spans="1:4" x14ac:dyDescent="0.2">
      <c r="A260" s="2" t="s">
        <v>536</v>
      </c>
      <c r="B260" s="2" t="s">
        <v>537</v>
      </c>
      <c r="C260" s="58">
        <v>18442</v>
      </c>
      <c r="D260" s="58">
        <v>111247236.23</v>
      </c>
    </row>
    <row r="261" spans="1:4" x14ac:dyDescent="0.2">
      <c r="A261" s="2" t="s">
        <v>670</v>
      </c>
      <c r="B261" s="2" t="s">
        <v>671</v>
      </c>
      <c r="C261" s="58">
        <v>11645</v>
      </c>
      <c r="D261" s="58">
        <v>111882392.11</v>
      </c>
    </row>
    <row r="262" spans="1:4" x14ac:dyDescent="0.2">
      <c r="A262" s="2" t="s">
        <v>532</v>
      </c>
      <c r="B262" s="2" t="s">
        <v>533</v>
      </c>
      <c r="C262" s="58">
        <v>19297</v>
      </c>
      <c r="D262" s="58">
        <v>112741086.84999999</v>
      </c>
    </row>
    <row r="263" spans="1:4" x14ac:dyDescent="0.2">
      <c r="A263" s="2" t="s">
        <v>360</v>
      </c>
      <c r="B263" s="2" t="s">
        <v>361</v>
      </c>
      <c r="C263" s="58">
        <v>29357</v>
      </c>
      <c r="D263" s="58">
        <v>113388751.42</v>
      </c>
    </row>
    <row r="264" spans="1:4" x14ac:dyDescent="0.2">
      <c r="A264" s="2" t="s">
        <v>426</v>
      </c>
      <c r="B264" s="2" t="s">
        <v>427</v>
      </c>
      <c r="C264" s="58">
        <v>30943</v>
      </c>
      <c r="D264" s="58">
        <v>114242964.79000001</v>
      </c>
    </row>
    <row r="265" spans="1:4" x14ac:dyDescent="0.2">
      <c r="A265" s="2" t="s">
        <v>148</v>
      </c>
      <c r="B265" s="2" t="s">
        <v>149</v>
      </c>
      <c r="C265" s="58">
        <v>33419</v>
      </c>
      <c r="D265" s="58">
        <v>115729904.56999999</v>
      </c>
    </row>
    <row r="266" spans="1:4" x14ac:dyDescent="0.2">
      <c r="A266" s="2" t="s">
        <v>706</v>
      </c>
      <c r="B266" s="2" t="s">
        <v>707</v>
      </c>
      <c r="C266" s="58">
        <v>25103</v>
      </c>
      <c r="D266" s="58">
        <v>116403127.48</v>
      </c>
    </row>
    <row r="267" spans="1:4" x14ac:dyDescent="0.2">
      <c r="A267" s="2" t="s">
        <v>338</v>
      </c>
      <c r="B267" s="2" t="s">
        <v>339</v>
      </c>
      <c r="C267" s="58">
        <v>23862</v>
      </c>
      <c r="D267" s="58">
        <v>116862799.22</v>
      </c>
    </row>
    <row r="268" spans="1:4" x14ac:dyDescent="0.2">
      <c r="A268" s="2" t="s">
        <v>674</v>
      </c>
      <c r="B268" s="2" t="s">
        <v>675</v>
      </c>
      <c r="C268" s="58">
        <v>16244</v>
      </c>
      <c r="D268" s="58">
        <v>117469848.16</v>
      </c>
    </row>
    <row r="269" spans="1:4" x14ac:dyDescent="0.2">
      <c r="A269" s="41" t="s">
        <v>14</v>
      </c>
      <c r="B269" s="41" t="s">
        <v>15</v>
      </c>
      <c r="C269" s="59">
        <v>28406</v>
      </c>
      <c r="D269" s="59">
        <v>118003078.79000001</v>
      </c>
    </row>
    <row r="270" spans="1:4" x14ac:dyDescent="0.2">
      <c r="A270" s="2" t="s">
        <v>282</v>
      </c>
      <c r="B270" s="2" t="s">
        <v>283</v>
      </c>
      <c r="C270" s="58">
        <v>19540</v>
      </c>
      <c r="D270" s="58">
        <v>122584097.87</v>
      </c>
    </row>
    <row r="271" spans="1:4" x14ac:dyDescent="0.2">
      <c r="A271" s="2" t="s">
        <v>346</v>
      </c>
      <c r="B271" s="2" t="s">
        <v>347</v>
      </c>
      <c r="C271" s="58">
        <v>25765</v>
      </c>
      <c r="D271" s="58">
        <v>122587843.56999999</v>
      </c>
    </row>
    <row r="272" spans="1:4" x14ac:dyDescent="0.2">
      <c r="A272" s="2" t="s">
        <v>50</v>
      </c>
      <c r="B272" s="2" t="s">
        <v>51</v>
      </c>
      <c r="C272" s="58">
        <v>14394</v>
      </c>
      <c r="D272" s="58">
        <v>123907741.16</v>
      </c>
    </row>
    <row r="273" spans="1:4" x14ac:dyDescent="0.2">
      <c r="A273" s="2" t="s">
        <v>528</v>
      </c>
      <c r="B273" s="2" t="s">
        <v>529</v>
      </c>
      <c r="C273" s="58">
        <v>28630</v>
      </c>
      <c r="D273" s="58">
        <v>124242735.14</v>
      </c>
    </row>
    <row r="274" spans="1:4" x14ac:dyDescent="0.2">
      <c r="A274" s="2" t="s">
        <v>8</v>
      </c>
      <c r="B274" s="2" t="s">
        <v>9</v>
      </c>
      <c r="C274" s="58">
        <v>24029</v>
      </c>
      <c r="D274" s="58">
        <v>125477906.8</v>
      </c>
    </row>
    <row r="275" spans="1:4" x14ac:dyDescent="0.2">
      <c r="A275" s="2" t="s">
        <v>580</v>
      </c>
      <c r="B275" s="2" t="s">
        <v>581</v>
      </c>
      <c r="C275" s="58">
        <v>19394</v>
      </c>
      <c r="D275" s="58">
        <v>125701357.81999999</v>
      </c>
    </row>
    <row r="276" spans="1:4" x14ac:dyDescent="0.2">
      <c r="A276" s="2" t="s">
        <v>614</v>
      </c>
      <c r="B276" s="2" t="s">
        <v>615</v>
      </c>
      <c r="C276" s="58">
        <v>27810</v>
      </c>
      <c r="D276" s="58">
        <v>125764771.13</v>
      </c>
    </row>
    <row r="277" spans="1:4" x14ac:dyDescent="0.2">
      <c r="A277" s="2" t="s">
        <v>496</v>
      </c>
      <c r="B277" s="2" t="s">
        <v>497</v>
      </c>
      <c r="C277" s="58">
        <v>25428</v>
      </c>
      <c r="D277" s="58">
        <v>126089443.51000001</v>
      </c>
    </row>
    <row r="278" spans="1:4" x14ac:dyDescent="0.2">
      <c r="A278" s="2" t="s">
        <v>664</v>
      </c>
      <c r="B278" s="2" t="s">
        <v>665</v>
      </c>
      <c r="C278" s="58">
        <v>24543</v>
      </c>
      <c r="D278" s="58">
        <v>127976216.58</v>
      </c>
    </row>
    <row r="279" spans="1:4" x14ac:dyDescent="0.2">
      <c r="A279" s="2" t="s">
        <v>432</v>
      </c>
      <c r="B279" s="2" t="s">
        <v>433</v>
      </c>
      <c r="C279" s="58">
        <v>29370</v>
      </c>
      <c r="D279" s="58">
        <v>131214299.95</v>
      </c>
    </row>
    <row r="280" spans="1:4" x14ac:dyDescent="0.2">
      <c r="A280" s="2" t="s">
        <v>492</v>
      </c>
      <c r="B280" s="2" t="s">
        <v>493</v>
      </c>
      <c r="C280" s="58">
        <v>34487</v>
      </c>
      <c r="D280" s="58">
        <v>133081725.98999999</v>
      </c>
    </row>
    <row r="281" spans="1:4" x14ac:dyDescent="0.2">
      <c r="A281" s="2" t="s">
        <v>382</v>
      </c>
      <c r="B281" s="2" t="s">
        <v>383</v>
      </c>
      <c r="C281" s="58">
        <v>28374</v>
      </c>
      <c r="D281" s="58">
        <v>133617865.81999999</v>
      </c>
    </row>
    <row r="282" spans="1:4" x14ac:dyDescent="0.2">
      <c r="A282" s="2" t="s">
        <v>104</v>
      </c>
      <c r="B282" s="2" t="s">
        <v>105</v>
      </c>
      <c r="C282" s="58">
        <v>24635</v>
      </c>
      <c r="D282" s="58">
        <v>133678278.18000001</v>
      </c>
    </row>
    <row r="283" spans="1:4" x14ac:dyDescent="0.2">
      <c r="A283" s="2" t="s">
        <v>424</v>
      </c>
      <c r="B283" s="2" t="s">
        <v>425</v>
      </c>
      <c r="C283" s="58">
        <v>31615</v>
      </c>
      <c r="D283" s="58">
        <v>137848171.56</v>
      </c>
    </row>
    <row r="284" spans="1:4" x14ac:dyDescent="0.2">
      <c r="A284" s="2" t="s">
        <v>146</v>
      </c>
      <c r="B284" s="2" t="s">
        <v>147</v>
      </c>
      <c r="C284" s="58">
        <v>27896</v>
      </c>
      <c r="D284" s="58">
        <v>139095933.25</v>
      </c>
    </row>
    <row r="285" spans="1:4" x14ac:dyDescent="0.2">
      <c r="A285" s="2" t="s">
        <v>654</v>
      </c>
      <c r="B285" s="2" t="s">
        <v>655</v>
      </c>
      <c r="C285" s="58">
        <v>28424</v>
      </c>
      <c r="D285" s="58">
        <v>139635879.53999999</v>
      </c>
    </row>
    <row r="286" spans="1:4" x14ac:dyDescent="0.2">
      <c r="A286" s="2" t="s">
        <v>574</v>
      </c>
      <c r="B286" s="2" t="s">
        <v>575</v>
      </c>
      <c r="C286" s="58">
        <v>28962</v>
      </c>
      <c r="D286" s="58">
        <v>139689714.47</v>
      </c>
    </row>
    <row r="287" spans="1:4" x14ac:dyDescent="0.2">
      <c r="A287" s="2" t="s">
        <v>138</v>
      </c>
      <c r="B287" s="2" t="s">
        <v>139</v>
      </c>
      <c r="C287" s="58">
        <v>18086</v>
      </c>
      <c r="D287" s="58">
        <v>140308065.78999999</v>
      </c>
    </row>
    <row r="288" spans="1:4" x14ac:dyDescent="0.2">
      <c r="A288" s="2" t="s">
        <v>688</v>
      </c>
      <c r="B288" s="2" t="s">
        <v>689</v>
      </c>
      <c r="C288" s="58">
        <v>23148</v>
      </c>
      <c r="D288" s="58">
        <v>140717548.77000001</v>
      </c>
    </row>
    <row r="289" spans="1:4" x14ac:dyDescent="0.2">
      <c r="A289" s="2" t="s">
        <v>618</v>
      </c>
      <c r="B289" s="2" t="s">
        <v>619</v>
      </c>
      <c r="C289" s="58">
        <v>25964</v>
      </c>
      <c r="D289" s="58">
        <v>142580608.08000001</v>
      </c>
    </row>
    <row r="290" spans="1:4" x14ac:dyDescent="0.2">
      <c r="A290" s="2" t="s">
        <v>660</v>
      </c>
      <c r="B290" s="2" t="s">
        <v>661</v>
      </c>
      <c r="C290" s="58">
        <v>22012</v>
      </c>
      <c r="D290" s="58">
        <v>143253934.68000001</v>
      </c>
    </row>
    <row r="291" spans="1:4" x14ac:dyDescent="0.2">
      <c r="A291" s="2" t="s">
        <v>150</v>
      </c>
      <c r="B291" s="2" t="s">
        <v>151</v>
      </c>
      <c r="C291" s="58">
        <v>24968</v>
      </c>
      <c r="D291" s="58">
        <v>143938482.28999999</v>
      </c>
    </row>
    <row r="292" spans="1:4" x14ac:dyDescent="0.2">
      <c r="A292" s="2" t="s">
        <v>218</v>
      </c>
      <c r="B292" s="2" t="s">
        <v>219</v>
      </c>
      <c r="C292" s="58">
        <v>29959</v>
      </c>
      <c r="D292" s="58">
        <v>146993459.72999999</v>
      </c>
    </row>
    <row r="293" spans="1:4" x14ac:dyDescent="0.2">
      <c r="A293" s="2" t="s">
        <v>266</v>
      </c>
      <c r="B293" s="2" t="s">
        <v>267</v>
      </c>
      <c r="C293" s="58">
        <v>24189</v>
      </c>
      <c r="D293" s="58">
        <v>150333116.88999999</v>
      </c>
    </row>
    <row r="294" spans="1:4" x14ac:dyDescent="0.2">
      <c r="A294" s="2" t="s">
        <v>206</v>
      </c>
      <c r="B294" s="2" t="s">
        <v>207</v>
      </c>
      <c r="C294" s="58">
        <v>33125</v>
      </c>
      <c r="D294" s="58">
        <v>151988135.50999999</v>
      </c>
    </row>
    <row r="295" spans="1:4" x14ac:dyDescent="0.2">
      <c r="A295" s="2" t="s">
        <v>594</v>
      </c>
      <c r="B295" s="2" t="s">
        <v>595</v>
      </c>
      <c r="C295" s="58">
        <v>31243</v>
      </c>
      <c r="D295" s="58">
        <v>157313327.15000001</v>
      </c>
    </row>
    <row r="296" spans="1:4" x14ac:dyDescent="0.2">
      <c r="A296" s="2" t="s">
        <v>374</v>
      </c>
      <c r="B296" s="2" t="s">
        <v>375</v>
      </c>
      <c r="C296" s="58">
        <v>30257</v>
      </c>
      <c r="D296" s="58">
        <v>159214083.49000001</v>
      </c>
    </row>
    <row r="297" spans="1:4" x14ac:dyDescent="0.2">
      <c r="A297" s="2" t="s">
        <v>692</v>
      </c>
      <c r="B297" s="2" t="s">
        <v>693</v>
      </c>
      <c r="C297" s="58">
        <v>22837</v>
      </c>
      <c r="D297" s="58">
        <v>165290340.47</v>
      </c>
    </row>
    <row r="298" spans="1:4" x14ac:dyDescent="0.2">
      <c r="A298" s="2" t="s">
        <v>56</v>
      </c>
      <c r="B298" s="2" t="s">
        <v>57</v>
      </c>
      <c r="C298" s="58">
        <v>26886</v>
      </c>
      <c r="D298" s="58">
        <v>166229031.37</v>
      </c>
    </row>
    <row r="299" spans="1:4" x14ac:dyDescent="0.2">
      <c r="A299" s="2" t="s">
        <v>116</v>
      </c>
      <c r="B299" s="2" t="s">
        <v>117</v>
      </c>
      <c r="C299" s="58">
        <v>36180</v>
      </c>
      <c r="D299" s="58">
        <v>166693249.72</v>
      </c>
    </row>
    <row r="300" spans="1:4" x14ac:dyDescent="0.2">
      <c r="A300" s="2" t="s">
        <v>444</v>
      </c>
      <c r="B300" s="2" t="s">
        <v>445</v>
      </c>
      <c r="C300" s="58">
        <v>31230</v>
      </c>
      <c r="D300" s="58">
        <v>169637059.65000001</v>
      </c>
    </row>
    <row r="301" spans="1:4" x14ac:dyDescent="0.2">
      <c r="A301" s="2" t="s">
        <v>64</v>
      </c>
      <c r="B301" s="2" t="s">
        <v>65</v>
      </c>
      <c r="C301" s="58">
        <v>42318</v>
      </c>
      <c r="D301" s="58">
        <v>173873420</v>
      </c>
    </row>
    <row r="302" spans="1:4" x14ac:dyDescent="0.2">
      <c r="A302" s="2" t="s">
        <v>546</v>
      </c>
      <c r="B302" s="2" t="s">
        <v>547</v>
      </c>
      <c r="C302" s="58">
        <v>38889</v>
      </c>
      <c r="D302" s="58">
        <v>176576356.33000001</v>
      </c>
    </row>
    <row r="303" spans="1:4" x14ac:dyDescent="0.2">
      <c r="A303" s="2" t="s">
        <v>398</v>
      </c>
      <c r="B303" s="2" t="s">
        <v>399</v>
      </c>
      <c r="C303" s="58">
        <v>14444</v>
      </c>
      <c r="D303" s="58">
        <v>176885373.12</v>
      </c>
    </row>
    <row r="304" spans="1:4" x14ac:dyDescent="0.2">
      <c r="A304" s="2" t="s">
        <v>662</v>
      </c>
      <c r="B304" s="2" t="s">
        <v>663</v>
      </c>
      <c r="C304" s="58">
        <v>40509</v>
      </c>
      <c r="D304" s="58">
        <v>179300909.96000001</v>
      </c>
    </row>
    <row r="305" spans="1:4" x14ac:dyDescent="0.2">
      <c r="A305" s="2" t="s">
        <v>84</v>
      </c>
      <c r="B305" s="2" t="s">
        <v>85</v>
      </c>
      <c r="C305" s="58">
        <v>38490</v>
      </c>
      <c r="D305" s="58">
        <v>183470697.62</v>
      </c>
    </row>
    <row r="306" spans="1:4" x14ac:dyDescent="0.2">
      <c r="A306" s="2" t="s">
        <v>198</v>
      </c>
      <c r="B306" s="2" t="s">
        <v>199</v>
      </c>
      <c r="C306" s="58">
        <v>41579</v>
      </c>
      <c r="D306" s="58">
        <v>188333978.41999999</v>
      </c>
    </row>
    <row r="307" spans="1:4" x14ac:dyDescent="0.2">
      <c r="A307" s="2" t="s">
        <v>36</v>
      </c>
      <c r="B307" s="2" t="s">
        <v>37</v>
      </c>
      <c r="C307" s="58">
        <v>46654</v>
      </c>
      <c r="D307" s="58">
        <v>188783203.52000001</v>
      </c>
    </row>
    <row r="308" spans="1:4" x14ac:dyDescent="0.2">
      <c r="A308" s="2" t="s">
        <v>400</v>
      </c>
      <c r="B308" s="2" t="s">
        <v>401</v>
      </c>
      <c r="C308" s="58">
        <v>36518</v>
      </c>
      <c r="D308" s="58">
        <v>194629044.41999999</v>
      </c>
    </row>
    <row r="309" spans="1:4" x14ac:dyDescent="0.2">
      <c r="A309" s="2" t="s">
        <v>698</v>
      </c>
      <c r="B309" s="2" t="s">
        <v>699</v>
      </c>
      <c r="C309" s="58">
        <v>41647</v>
      </c>
      <c r="D309" s="58">
        <v>197293133.11000001</v>
      </c>
    </row>
    <row r="310" spans="1:4" x14ac:dyDescent="0.2">
      <c r="A310" s="2" t="s">
        <v>520</v>
      </c>
      <c r="B310" s="2" t="s">
        <v>521</v>
      </c>
      <c r="C310" s="58">
        <v>44744</v>
      </c>
      <c r="D310" s="58">
        <v>197334580.66</v>
      </c>
    </row>
    <row r="311" spans="1:4" x14ac:dyDescent="0.2">
      <c r="A311" s="41" t="s">
        <v>100</v>
      </c>
      <c r="B311" s="41" t="s">
        <v>101</v>
      </c>
      <c r="C311" s="59">
        <v>26527</v>
      </c>
      <c r="D311" s="59">
        <v>198449702.11000001</v>
      </c>
    </row>
    <row r="312" spans="1:4" x14ac:dyDescent="0.2">
      <c r="A312" s="2" t="s">
        <v>278</v>
      </c>
      <c r="B312" s="2" t="s">
        <v>279</v>
      </c>
      <c r="C312" s="58">
        <v>37628</v>
      </c>
      <c r="D312" s="58">
        <v>200781895.15000001</v>
      </c>
    </row>
    <row r="313" spans="1:4" x14ac:dyDescent="0.2">
      <c r="A313" s="2" t="s">
        <v>310</v>
      </c>
      <c r="B313" s="2" t="s">
        <v>311</v>
      </c>
      <c r="C313" s="58">
        <v>43627</v>
      </c>
      <c r="D313" s="58">
        <v>204281140.16999999</v>
      </c>
    </row>
    <row r="314" spans="1:4" x14ac:dyDescent="0.2">
      <c r="A314" s="2" t="s">
        <v>632</v>
      </c>
      <c r="B314" s="2" t="s">
        <v>633</v>
      </c>
      <c r="C314" s="58">
        <v>35256</v>
      </c>
      <c r="D314" s="58">
        <v>205407677.86000001</v>
      </c>
    </row>
    <row r="315" spans="1:4" x14ac:dyDescent="0.2">
      <c r="A315" s="2" t="s">
        <v>462</v>
      </c>
      <c r="B315" s="2" t="s">
        <v>463</v>
      </c>
      <c r="C315" s="58">
        <v>54056</v>
      </c>
      <c r="D315" s="58">
        <v>207347799.34</v>
      </c>
    </row>
    <row r="316" spans="1:4" x14ac:dyDescent="0.2">
      <c r="A316" s="2" t="s">
        <v>196</v>
      </c>
      <c r="B316" s="2" t="s">
        <v>197</v>
      </c>
      <c r="C316" s="58">
        <v>33069</v>
      </c>
      <c r="D316" s="58">
        <v>207463036.63</v>
      </c>
    </row>
    <row r="317" spans="1:4" x14ac:dyDescent="0.2">
      <c r="A317" s="2" t="s">
        <v>366</v>
      </c>
      <c r="B317" s="2" t="s">
        <v>367</v>
      </c>
      <c r="C317" s="58">
        <v>53455</v>
      </c>
      <c r="D317" s="58">
        <v>210841671.5</v>
      </c>
    </row>
    <row r="318" spans="1:4" x14ac:dyDescent="0.2">
      <c r="A318" s="2" t="s">
        <v>476</v>
      </c>
      <c r="B318" s="2" t="s">
        <v>477</v>
      </c>
      <c r="C318" s="58">
        <v>43076</v>
      </c>
      <c r="D318" s="58">
        <v>211949094.99000001</v>
      </c>
    </row>
    <row r="319" spans="1:4" x14ac:dyDescent="0.2">
      <c r="A319" s="2" t="s">
        <v>66</v>
      </c>
      <c r="B319" s="2" t="s">
        <v>67</v>
      </c>
      <c r="C319" s="58">
        <v>41619</v>
      </c>
      <c r="D319" s="58">
        <v>212777921.81999999</v>
      </c>
    </row>
    <row r="320" spans="1:4" x14ac:dyDescent="0.2">
      <c r="A320" s="2" t="s">
        <v>676</v>
      </c>
      <c r="B320" s="2" t="s">
        <v>677</v>
      </c>
      <c r="C320" s="58">
        <v>59114</v>
      </c>
      <c r="D320" s="58">
        <v>213778688.74000001</v>
      </c>
    </row>
    <row r="321" spans="1:4" x14ac:dyDescent="0.2">
      <c r="A321" s="2" t="s">
        <v>334</v>
      </c>
      <c r="B321" s="2" t="s">
        <v>335</v>
      </c>
      <c r="C321" s="58">
        <v>65133</v>
      </c>
      <c r="D321" s="58">
        <v>217022112.49000001</v>
      </c>
    </row>
    <row r="322" spans="1:4" x14ac:dyDescent="0.2">
      <c r="A322" s="2" t="s">
        <v>24</v>
      </c>
      <c r="B322" s="2" t="s">
        <v>25</v>
      </c>
      <c r="C322" s="58">
        <v>46111</v>
      </c>
      <c r="D322" s="58">
        <v>221499524.16999999</v>
      </c>
    </row>
    <row r="323" spans="1:4" x14ac:dyDescent="0.2">
      <c r="A323" s="2" t="s">
        <v>344</v>
      </c>
      <c r="B323" s="2" t="s">
        <v>345</v>
      </c>
      <c r="C323" s="58">
        <v>41179</v>
      </c>
      <c r="D323" s="58">
        <v>222224435.24000001</v>
      </c>
    </row>
    <row r="324" spans="1:4" x14ac:dyDescent="0.2">
      <c r="A324" s="2" t="s">
        <v>638</v>
      </c>
      <c r="B324" s="2" t="s">
        <v>639</v>
      </c>
      <c r="C324" s="58">
        <v>30733</v>
      </c>
      <c r="D324" s="58">
        <v>222648267.91</v>
      </c>
    </row>
    <row r="325" spans="1:4" x14ac:dyDescent="0.2">
      <c r="A325" s="2" t="s">
        <v>356</v>
      </c>
      <c r="B325" s="2" t="s">
        <v>357</v>
      </c>
      <c r="C325" s="58">
        <v>58744</v>
      </c>
      <c r="D325" s="58">
        <v>223167117.22999999</v>
      </c>
    </row>
    <row r="326" spans="1:4" x14ac:dyDescent="0.2">
      <c r="A326" s="2" t="s">
        <v>22</v>
      </c>
      <c r="B326" s="2" t="s">
        <v>23</v>
      </c>
      <c r="C326" s="58">
        <v>36485</v>
      </c>
      <c r="D326" s="58">
        <v>227825700.16999999</v>
      </c>
    </row>
    <row r="327" spans="1:4" x14ac:dyDescent="0.2">
      <c r="A327" s="2" t="s">
        <v>44</v>
      </c>
      <c r="B327" s="2" t="s">
        <v>45</v>
      </c>
      <c r="C327" s="58">
        <v>49709</v>
      </c>
      <c r="D327" s="58">
        <v>235412945.99000001</v>
      </c>
    </row>
    <row r="328" spans="1:4" x14ac:dyDescent="0.2">
      <c r="A328" s="2" t="s">
        <v>402</v>
      </c>
      <c r="B328" s="2" t="s">
        <v>403</v>
      </c>
      <c r="C328" s="58">
        <v>32157</v>
      </c>
      <c r="D328" s="58">
        <v>246909270.06999999</v>
      </c>
    </row>
    <row r="329" spans="1:4" x14ac:dyDescent="0.2">
      <c r="A329" s="2" t="s">
        <v>118</v>
      </c>
      <c r="B329" s="2" t="s">
        <v>119</v>
      </c>
      <c r="C329" s="58">
        <v>38319</v>
      </c>
      <c r="D329" s="58">
        <v>257690554.31999999</v>
      </c>
    </row>
    <row r="330" spans="1:4" x14ac:dyDescent="0.2">
      <c r="A330" s="2" t="s">
        <v>260</v>
      </c>
      <c r="B330" s="2" t="s">
        <v>261</v>
      </c>
      <c r="C330" s="58">
        <v>67415</v>
      </c>
      <c r="D330" s="58">
        <v>261654390.94999999</v>
      </c>
    </row>
    <row r="331" spans="1:4" x14ac:dyDescent="0.2">
      <c r="A331" s="41" t="s">
        <v>500</v>
      </c>
      <c r="B331" s="41" t="s">
        <v>501</v>
      </c>
      <c r="C331" s="59">
        <v>57954</v>
      </c>
      <c r="D331" s="59">
        <v>264265631.91999999</v>
      </c>
    </row>
    <row r="332" spans="1:4" x14ac:dyDescent="0.2">
      <c r="A332" s="2" t="s">
        <v>590</v>
      </c>
      <c r="B332" s="2" t="s">
        <v>591</v>
      </c>
      <c r="C332" s="3">
        <v>60412</v>
      </c>
      <c r="D332" s="58">
        <v>302821396.73000002</v>
      </c>
    </row>
    <row r="333" spans="1:4" x14ac:dyDescent="0.2">
      <c r="A333" s="2" t="s">
        <v>126</v>
      </c>
      <c r="B333" s="2" t="s">
        <v>127</v>
      </c>
      <c r="C333" s="3">
        <v>54838</v>
      </c>
      <c r="D333" s="58">
        <v>309896322.97000003</v>
      </c>
    </row>
    <row r="334" spans="1:4" x14ac:dyDescent="0.2">
      <c r="A334" s="2" t="s">
        <v>314</v>
      </c>
      <c r="B334" s="2" t="s">
        <v>315</v>
      </c>
      <c r="C334" s="3">
        <v>33882</v>
      </c>
      <c r="D334" s="58">
        <v>310247202</v>
      </c>
    </row>
    <row r="335" spans="1:4" x14ac:dyDescent="0.2">
      <c r="A335" s="2" t="s">
        <v>482</v>
      </c>
      <c r="B335" s="2" t="s">
        <v>483</v>
      </c>
      <c r="C335" s="3">
        <v>65405</v>
      </c>
      <c r="D335" s="58">
        <v>311816590.47000003</v>
      </c>
    </row>
    <row r="336" spans="1:4" x14ac:dyDescent="0.2">
      <c r="A336" s="2" t="s">
        <v>190</v>
      </c>
      <c r="B336" s="2" t="s">
        <v>191</v>
      </c>
      <c r="C336" s="3">
        <v>50318</v>
      </c>
      <c r="D336" s="58">
        <v>314308223.39999998</v>
      </c>
    </row>
    <row r="337" spans="1:4" x14ac:dyDescent="0.2">
      <c r="A337" s="2" t="s">
        <v>620</v>
      </c>
      <c r="B337" s="2" t="s">
        <v>621</v>
      </c>
      <c r="C337" s="3">
        <v>64477</v>
      </c>
      <c r="D337" s="58">
        <v>321118697.55000001</v>
      </c>
    </row>
    <row r="338" spans="1:4" x14ac:dyDescent="0.2">
      <c r="A338" s="2" t="s">
        <v>204</v>
      </c>
      <c r="B338" s="2" t="s">
        <v>205</v>
      </c>
      <c r="C338" s="3">
        <v>71875</v>
      </c>
      <c r="D338" s="58">
        <v>362324269.76999998</v>
      </c>
    </row>
    <row r="339" spans="1:4" x14ac:dyDescent="0.2">
      <c r="A339" s="2" t="s">
        <v>552</v>
      </c>
      <c r="B339" s="2" t="s">
        <v>553</v>
      </c>
      <c r="C339" s="3">
        <v>80407</v>
      </c>
      <c r="D339" s="58">
        <v>391265309.67000002</v>
      </c>
    </row>
    <row r="340" spans="1:4" x14ac:dyDescent="0.2">
      <c r="A340" s="2" t="s">
        <v>96</v>
      </c>
      <c r="B340" s="2" t="s">
        <v>97</v>
      </c>
      <c r="C340" s="3">
        <v>62962</v>
      </c>
      <c r="D340" s="58">
        <v>397397156.58999997</v>
      </c>
    </row>
    <row r="341" spans="1:4" x14ac:dyDescent="0.2">
      <c r="A341" s="2" t="s">
        <v>194</v>
      </c>
      <c r="B341" s="2" t="s">
        <v>195</v>
      </c>
      <c r="C341" s="3">
        <v>93840</v>
      </c>
      <c r="D341" s="58">
        <v>422808446.63</v>
      </c>
    </row>
    <row r="342" spans="1:4" x14ac:dyDescent="0.2">
      <c r="A342" s="2" t="s">
        <v>490</v>
      </c>
      <c r="B342" s="2" t="s">
        <v>491</v>
      </c>
      <c r="C342" s="3">
        <v>101597</v>
      </c>
      <c r="D342" s="58">
        <v>439228150.45999998</v>
      </c>
    </row>
    <row r="343" spans="1:4" x14ac:dyDescent="0.2">
      <c r="A343" s="2" t="s">
        <v>406</v>
      </c>
      <c r="B343" s="2" t="s">
        <v>407</v>
      </c>
      <c r="C343" s="3">
        <v>100695</v>
      </c>
      <c r="D343" s="58">
        <v>474201517.05000001</v>
      </c>
    </row>
    <row r="344" spans="1:4" x14ac:dyDescent="0.2">
      <c r="A344" s="2" t="s">
        <v>302</v>
      </c>
      <c r="B344" s="2" t="s">
        <v>303</v>
      </c>
      <c r="C344" s="3">
        <v>88172</v>
      </c>
      <c r="D344" s="58">
        <v>474319128.41000003</v>
      </c>
    </row>
    <row r="345" spans="1:4" x14ac:dyDescent="0.2">
      <c r="A345" s="2" t="s">
        <v>324</v>
      </c>
      <c r="B345" s="2" t="s">
        <v>325</v>
      </c>
      <c r="C345" s="3">
        <v>114296</v>
      </c>
      <c r="D345" s="58">
        <v>532950285.49000001</v>
      </c>
    </row>
    <row r="346" spans="1:4" x14ac:dyDescent="0.2">
      <c r="A346" s="2" t="s">
        <v>92</v>
      </c>
      <c r="B346" s="2" t="s">
        <v>93</v>
      </c>
      <c r="C346" s="3">
        <v>104890</v>
      </c>
      <c r="D346" s="58">
        <v>535390167.04000002</v>
      </c>
    </row>
    <row r="347" spans="1:4" x14ac:dyDescent="0.2">
      <c r="A347" s="2" t="s">
        <v>330</v>
      </c>
      <c r="B347" s="2" t="s">
        <v>331</v>
      </c>
      <c r="C347" s="3">
        <v>101241</v>
      </c>
      <c r="D347" s="58">
        <v>537437081.50999999</v>
      </c>
    </row>
    <row r="348" spans="1:4" x14ac:dyDescent="0.2">
      <c r="A348" s="2" t="s">
        <v>418</v>
      </c>
      <c r="B348" s="2" t="s">
        <v>419</v>
      </c>
      <c r="C348" s="3">
        <v>88415</v>
      </c>
      <c r="D348" s="58">
        <v>665633561.94000006</v>
      </c>
    </row>
    <row r="349" spans="1:4" x14ac:dyDescent="0.2">
      <c r="A349" s="2" t="s">
        <v>700</v>
      </c>
      <c r="B349" s="2" t="s">
        <v>701</v>
      </c>
      <c r="C349" s="3">
        <v>207621</v>
      </c>
      <c r="D349" s="58">
        <v>945907762.39999998</v>
      </c>
    </row>
    <row r="350" spans="1:4" x14ac:dyDescent="0.2">
      <c r="A350" s="2" t="s">
        <v>566</v>
      </c>
      <c r="B350" s="2" t="s">
        <v>567</v>
      </c>
      <c r="C350" s="3">
        <v>153672</v>
      </c>
      <c r="D350" s="58">
        <v>957886733.63999999</v>
      </c>
    </row>
    <row r="351" spans="1:4" x14ac:dyDescent="0.2">
      <c r="A351" s="41" t="s">
        <v>102</v>
      </c>
      <c r="B351" s="41" t="s">
        <v>103</v>
      </c>
      <c r="C351" s="42">
        <v>118214</v>
      </c>
      <c r="D351" s="59">
        <v>1075179381.8399999</v>
      </c>
    </row>
  </sheetData>
  <autoFilter ref="A1:D1" xr:uid="{0B5F65FB-49CB-4FF4-96ED-874EFE9A2FE2}">
    <sortState xmlns:xlrd2="http://schemas.microsoft.com/office/spreadsheetml/2017/richdata2" ref="A2:D352">
      <sortCondition ref="D1"/>
    </sortState>
  </autoFilter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66C0F-DC32-4ED1-885F-6718B6DFBECC}">
  <sheetPr codeName="Sheet18"/>
  <dimension ref="A1:M85"/>
  <sheetViews>
    <sheetView workbookViewId="0"/>
  </sheetViews>
  <sheetFormatPr defaultRowHeight="12.75" x14ac:dyDescent="0.2"/>
  <cols>
    <col min="1" max="1" width="10.28515625" style="104" customWidth="1"/>
    <col min="2" max="2" width="13.28515625" style="104" customWidth="1"/>
    <col min="3" max="3" width="13.28515625" style="104" hidden="1" customWidth="1"/>
    <col min="4" max="4" width="11.42578125" style="104" customWidth="1"/>
    <col min="5" max="5" width="20.85546875" style="104" customWidth="1"/>
    <col min="6" max="6" width="15.28515625" style="99" customWidth="1"/>
    <col min="7" max="7" width="13.28515625" style="99" customWidth="1"/>
    <col min="8" max="8" width="5.28515625" style="127" customWidth="1"/>
    <col min="9" max="9" width="13.28515625" style="103" customWidth="1"/>
    <col min="10" max="10" width="11.7109375" style="124" customWidth="1"/>
    <col min="11" max="11" width="12.28515625" style="124" customWidth="1"/>
    <col min="12" max="12" width="15.140625" style="124" customWidth="1"/>
    <col min="13" max="16384" width="9.140625" style="104"/>
  </cols>
  <sheetData>
    <row r="1" spans="1:13" s="101" customFormat="1" ht="49.5" customHeight="1" x14ac:dyDescent="0.2">
      <c r="A1" s="100" t="s">
        <v>0</v>
      </c>
      <c r="B1" s="100" t="s">
        <v>763</v>
      </c>
      <c r="C1" s="100" t="s">
        <v>764</v>
      </c>
      <c r="D1" s="100" t="s">
        <v>765</v>
      </c>
      <c r="E1" s="100" t="s">
        <v>766</v>
      </c>
      <c r="F1" s="89" t="s">
        <v>767</v>
      </c>
      <c r="G1" s="100" t="s">
        <v>736</v>
      </c>
      <c r="H1" s="126"/>
      <c r="I1" s="100" t="s">
        <v>768</v>
      </c>
      <c r="J1" s="123" t="s">
        <v>749</v>
      </c>
      <c r="K1" s="123" t="s">
        <v>717</v>
      </c>
      <c r="L1" s="123" t="s">
        <v>769</v>
      </c>
    </row>
    <row r="2" spans="1:13" x14ac:dyDescent="0.2">
      <c r="A2" s="102" t="s">
        <v>142</v>
      </c>
      <c r="B2" s="102" t="s">
        <v>143</v>
      </c>
      <c r="C2" s="102"/>
      <c r="D2" s="102" t="s">
        <v>770</v>
      </c>
      <c r="E2" s="102" t="s">
        <v>771</v>
      </c>
      <c r="F2" s="93">
        <v>158000</v>
      </c>
      <c r="G2" s="93">
        <v>3606439.82</v>
      </c>
      <c r="H2" s="125"/>
    </row>
    <row r="3" spans="1:13" x14ac:dyDescent="0.2">
      <c r="A3" s="102" t="s">
        <v>480</v>
      </c>
      <c r="B3" s="102" t="s">
        <v>481</v>
      </c>
      <c r="C3" s="102"/>
      <c r="D3" s="102" t="s">
        <v>772</v>
      </c>
      <c r="E3" s="102" t="s">
        <v>773</v>
      </c>
      <c r="F3" s="93">
        <v>3250000</v>
      </c>
      <c r="G3" s="93">
        <v>3831336.14</v>
      </c>
      <c r="H3" s="125"/>
    </row>
    <row r="4" spans="1:13" x14ac:dyDescent="0.2">
      <c r="A4" s="102" t="s">
        <v>642</v>
      </c>
      <c r="B4" s="102" t="s">
        <v>643</v>
      </c>
      <c r="C4" s="102"/>
      <c r="D4" s="102" t="s">
        <v>770</v>
      </c>
      <c r="E4" s="102" t="s">
        <v>771</v>
      </c>
      <c r="F4" s="93">
        <v>80530</v>
      </c>
      <c r="G4" s="93">
        <v>5524387.9000000004</v>
      </c>
      <c r="H4" s="125"/>
    </row>
    <row r="5" spans="1:13" x14ac:dyDescent="0.2">
      <c r="A5" s="102" t="s">
        <v>678</v>
      </c>
      <c r="B5" s="102" t="s">
        <v>679</v>
      </c>
      <c r="C5" s="102"/>
      <c r="D5" s="102" t="s">
        <v>772</v>
      </c>
      <c r="E5" s="102" t="s">
        <v>773</v>
      </c>
      <c r="F5" s="93">
        <v>250000</v>
      </c>
      <c r="G5" s="93">
        <v>7533030.2400000002</v>
      </c>
      <c r="H5" s="125"/>
    </row>
    <row r="6" spans="1:13" x14ac:dyDescent="0.2">
      <c r="A6" s="102" t="s">
        <v>252</v>
      </c>
      <c r="B6" s="102" t="s">
        <v>253</v>
      </c>
      <c r="C6" s="102"/>
      <c r="D6" s="102" t="s">
        <v>774</v>
      </c>
      <c r="E6" s="102" t="s">
        <v>775</v>
      </c>
      <c r="F6" s="93">
        <v>1800000</v>
      </c>
      <c r="G6" s="93">
        <v>7696343.0300000003</v>
      </c>
      <c r="H6" s="125"/>
    </row>
    <row r="7" spans="1:13" x14ac:dyDescent="0.2">
      <c r="A7" s="102" t="s">
        <v>30</v>
      </c>
      <c r="B7" s="102" t="s">
        <v>31</v>
      </c>
      <c r="C7" s="102"/>
      <c r="D7" s="102" t="s">
        <v>770</v>
      </c>
      <c r="E7" s="102" t="s">
        <v>771</v>
      </c>
      <c r="F7" s="93">
        <v>5557</v>
      </c>
      <c r="G7" s="93">
        <v>7753421.7400000002</v>
      </c>
      <c r="H7" s="125"/>
    </row>
    <row r="8" spans="1:13" x14ac:dyDescent="0.2">
      <c r="A8" s="102" t="s">
        <v>172</v>
      </c>
      <c r="B8" s="102" t="s">
        <v>173</v>
      </c>
      <c r="C8" s="102"/>
      <c r="D8" s="102" t="s">
        <v>772</v>
      </c>
      <c r="E8" s="102" t="s">
        <v>773</v>
      </c>
      <c r="F8" s="93">
        <v>103200</v>
      </c>
      <c r="G8" s="93">
        <v>8052026.96</v>
      </c>
      <c r="H8" s="125"/>
      <c r="I8" s="103">
        <v>7</v>
      </c>
      <c r="J8" s="124">
        <f>SUM(F2:F8)</f>
        <v>5647287</v>
      </c>
      <c r="K8" s="124">
        <f>AVERAGE(F2:F8)</f>
        <v>806755.28571428568</v>
      </c>
      <c r="L8" s="124">
        <f>AVERAGE(G2:G8)</f>
        <v>6285283.6900000004</v>
      </c>
      <c r="M8" s="125">
        <f>J8/SUM(G2:G8)</f>
        <v>0.1283562247154966</v>
      </c>
    </row>
    <row r="9" spans="1:13" x14ac:dyDescent="0.2">
      <c r="A9" s="105" t="s">
        <v>46</v>
      </c>
      <c r="B9" s="105" t="s">
        <v>47</v>
      </c>
      <c r="C9" s="105"/>
      <c r="D9" s="105" t="s">
        <v>774</v>
      </c>
      <c r="E9" s="105" t="s">
        <v>775</v>
      </c>
      <c r="F9" s="98">
        <v>80361</v>
      </c>
      <c r="G9" s="98">
        <v>16149506.310000001</v>
      </c>
    </row>
    <row r="10" spans="1:13" x14ac:dyDescent="0.2">
      <c r="A10" s="105" t="s">
        <v>258</v>
      </c>
      <c r="B10" s="105" t="s">
        <v>259</v>
      </c>
      <c r="C10" s="105"/>
      <c r="D10" s="105" t="s">
        <v>774</v>
      </c>
      <c r="E10" s="105" t="s">
        <v>775</v>
      </c>
      <c r="F10" s="98">
        <v>4219000</v>
      </c>
      <c r="G10" s="98">
        <v>17130187.329999998</v>
      </c>
    </row>
    <row r="11" spans="1:13" x14ac:dyDescent="0.2">
      <c r="A11" s="105" t="s">
        <v>258</v>
      </c>
      <c r="B11" s="105" t="s">
        <v>259</v>
      </c>
      <c r="C11" s="105"/>
      <c r="D11" s="105" t="s">
        <v>776</v>
      </c>
      <c r="E11" s="105" t="s">
        <v>777</v>
      </c>
      <c r="F11" s="98">
        <v>20000</v>
      </c>
      <c r="G11" s="98"/>
    </row>
    <row r="12" spans="1:13" x14ac:dyDescent="0.2">
      <c r="A12" s="105" t="s">
        <v>258</v>
      </c>
      <c r="B12" s="105" t="s">
        <v>259</v>
      </c>
      <c r="C12" s="105"/>
      <c r="D12" s="105" t="s">
        <v>770</v>
      </c>
      <c r="E12" s="105" t="s">
        <v>771</v>
      </c>
      <c r="F12" s="98">
        <v>350000</v>
      </c>
      <c r="G12" s="98"/>
    </row>
    <row r="13" spans="1:13" x14ac:dyDescent="0.2">
      <c r="A13" s="105" t="s">
        <v>236</v>
      </c>
      <c r="B13" s="105" t="s">
        <v>237</v>
      </c>
      <c r="C13" s="105"/>
      <c r="D13" s="105" t="s">
        <v>772</v>
      </c>
      <c r="E13" s="105" t="s">
        <v>773</v>
      </c>
      <c r="F13" s="98">
        <v>378928</v>
      </c>
      <c r="G13" s="98">
        <v>28308436.620000001</v>
      </c>
    </row>
    <row r="14" spans="1:13" x14ac:dyDescent="0.2">
      <c r="A14" s="105" t="s">
        <v>236</v>
      </c>
      <c r="B14" s="105" t="s">
        <v>237</v>
      </c>
      <c r="C14" s="105"/>
      <c r="D14" s="105" t="s">
        <v>774</v>
      </c>
      <c r="E14" s="105" t="s">
        <v>775</v>
      </c>
      <c r="F14" s="98">
        <v>6613</v>
      </c>
      <c r="G14" s="98"/>
    </row>
    <row r="15" spans="1:13" x14ac:dyDescent="0.2">
      <c r="A15" s="105" t="s">
        <v>152</v>
      </c>
      <c r="B15" s="105" t="s">
        <v>153</v>
      </c>
      <c r="C15" s="105"/>
      <c r="D15" s="105" t="s">
        <v>774</v>
      </c>
      <c r="E15" s="105" t="s">
        <v>775</v>
      </c>
      <c r="F15" s="98">
        <v>7936</v>
      </c>
      <c r="G15" s="98">
        <v>28682788.989999998</v>
      </c>
      <c r="I15" s="103">
        <v>4</v>
      </c>
      <c r="J15" s="124">
        <f>SUM(F9:F15)</f>
        <v>5062838</v>
      </c>
      <c r="K15" s="124">
        <f>J15/I15</f>
        <v>1265709.5</v>
      </c>
      <c r="L15" s="124">
        <f>SUM(G9:G15)/I15</f>
        <v>22567729.8125</v>
      </c>
      <c r="M15" s="125">
        <f>J15/SUM(G9:G15)</f>
        <v>5.6084927926553708E-2</v>
      </c>
    </row>
    <row r="16" spans="1:13" x14ac:dyDescent="0.2">
      <c r="A16" s="102" t="s">
        <v>78</v>
      </c>
      <c r="B16" s="102" t="s">
        <v>79</v>
      </c>
      <c r="C16" s="102"/>
      <c r="D16" s="102" t="s">
        <v>770</v>
      </c>
      <c r="E16" s="102" t="s">
        <v>771</v>
      </c>
      <c r="F16" s="93">
        <v>675000</v>
      </c>
      <c r="G16" s="93">
        <v>30758710.280000001</v>
      </c>
    </row>
    <row r="17" spans="1:13" x14ac:dyDescent="0.2">
      <c r="A17" s="102" t="s">
        <v>512</v>
      </c>
      <c r="B17" s="102" t="s">
        <v>513</v>
      </c>
      <c r="C17" s="102"/>
      <c r="D17" s="102" t="s">
        <v>778</v>
      </c>
      <c r="E17" s="102" t="s">
        <v>779</v>
      </c>
      <c r="F17" s="93">
        <v>4869</v>
      </c>
      <c r="G17" s="93">
        <v>30960684.43</v>
      </c>
    </row>
    <row r="18" spans="1:13" x14ac:dyDescent="0.2">
      <c r="A18" s="102" t="s">
        <v>34</v>
      </c>
      <c r="B18" s="102" t="s">
        <v>35</v>
      </c>
      <c r="C18" s="102"/>
      <c r="D18" s="102" t="s">
        <v>770</v>
      </c>
      <c r="E18" s="102" t="s">
        <v>771</v>
      </c>
      <c r="F18" s="93">
        <v>1291520</v>
      </c>
      <c r="G18" s="93">
        <v>32096026.949999999</v>
      </c>
    </row>
    <row r="19" spans="1:13" x14ac:dyDescent="0.2">
      <c r="A19" s="102" t="s">
        <v>280</v>
      </c>
      <c r="B19" s="102" t="s">
        <v>281</v>
      </c>
      <c r="C19" s="102"/>
      <c r="D19" s="102" t="s">
        <v>770</v>
      </c>
      <c r="E19" s="102" t="s">
        <v>771</v>
      </c>
      <c r="F19" s="93">
        <v>1246193</v>
      </c>
      <c r="G19" s="93">
        <v>36518862.039999999</v>
      </c>
    </row>
    <row r="20" spans="1:13" x14ac:dyDescent="0.2">
      <c r="A20" s="102" t="s">
        <v>350</v>
      </c>
      <c r="B20" s="102" t="s">
        <v>351</v>
      </c>
      <c r="C20" s="102"/>
      <c r="D20" s="102" t="s">
        <v>774</v>
      </c>
      <c r="E20" s="102" t="s">
        <v>775</v>
      </c>
      <c r="F20" s="93">
        <v>720000</v>
      </c>
      <c r="G20" s="93">
        <v>41269731.960000001</v>
      </c>
    </row>
    <row r="21" spans="1:13" x14ac:dyDescent="0.2">
      <c r="A21" s="102" t="s">
        <v>350</v>
      </c>
      <c r="B21" s="102" t="s">
        <v>351</v>
      </c>
      <c r="C21" s="102"/>
      <c r="D21" s="102" t="s">
        <v>770</v>
      </c>
      <c r="E21" s="102" t="s">
        <v>771</v>
      </c>
      <c r="F21" s="93">
        <v>1290000</v>
      </c>
      <c r="G21" s="93"/>
    </row>
    <row r="22" spans="1:13" x14ac:dyDescent="0.2">
      <c r="A22" s="102" t="s">
        <v>468</v>
      </c>
      <c r="B22" s="102" t="s">
        <v>469</v>
      </c>
      <c r="C22" s="102"/>
      <c r="D22" s="102" t="s">
        <v>770</v>
      </c>
      <c r="E22" s="102" t="s">
        <v>771</v>
      </c>
      <c r="F22" s="93">
        <v>315080</v>
      </c>
      <c r="G22" s="93">
        <v>43544170.130000003</v>
      </c>
    </row>
    <row r="23" spans="1:13" x14ac:dyDescent="0.2">
      <c r="A23" s="102" t="s">
        <v>230</v>
      </c>
      <c r="B23" s="102" t="s">
        <v>231</v>
      </c>
      <c r="C23" s="102"/>
      <c r="D23" s="102" t="s">
        <v>774</v>
      </c>
      <c r="E23" s="102" t="s">
        <v>775</v>
      </c>
      <c r="F23" s="93">
        <v>439075</v>
      </c>
      <c r="G23" s="93">
        <v>44766231.82</v>
      </c>
    </row>
    <row r="24" spans="1:13" x14ac:dyDescent="0.2">
      <c r="A24" s="102" t="s">
        <v>230</v>
      </c>
      <c r="B24" s="102" t="s">
        <v>231</v>
      </c>
      <c r="C24" s="102"/>
      <c r="D24" s="102" t="s">
        <v>776</v>
      </c>
      <c r="E24" s="102" t="s">
        <v>777</v>
      </c>
      <c r="F24" s="93">
        <v>763000</v>
      </c>
      <c r="G24" s="93"/>
    </row>
    <row r="25" spans="1:13" x14ac:dyDescent="0.2">
      <c r="A25" s="102" t="s">
        <v>230</v>
      </c>
      <c r="B25" s="102" t="s">
        <v>231</v>
      </c>
      <c r="C25" s="102"/>
      <c r="D25" s="102" t="s">
        <v>780</v>
      </c>
      <c r="E25" s="102" t="s">
        <v>781</v>
      </c>
      <c r="F25" s="93">
        <v>5120000</v>
      </c>
      <c r="G25" s="93"/>
    </row>
    <row r="26" spans="1:13" x14ac:dyDescent="0.2">
      <c r="A26" s="102" t="s">
        <v>230</v>
      </c>
      <c r="B26" s="102" t="s">
        <v>231</v>
      </c>
      <c r="C26" s="102"/>
      <c r="D26" s="102" t="s">
        <v>770</v>
      </c>
      <c r="E26" s="102" t="s">
        <v>771</v>
      </c>
      <c r="F26" s="93">
        <v>675215</v>
      </c>
      <c r="G26" s="93"/>
    </row>
    <row r="27" spans="1:13" x14ac:dyDescent="0.2">
      <c r="A27" s="102" t="s">
        <v>304</v>
      </c>
      <c r="B27" s="102" t="s">
        <v>305</v>
      </c>
      <c r="C27" s="102"/>
      <c r="D27" s="102" t="s">
        <v>770</v>
      </c>
      <c r="E27" s="102" t="s">
        <v>771</v>
      </c>
      <c r="F27" s="93">
        <v>291050</v>
      </c>
      <c r="G27" s="93">
        <v>55619850.369999997</v>
      </c>
    </row>
    <row r="28" spans="1:13" x14ac:dyDescent="0.2">
      <c r="A28" s="102" t="s">
        <v>308</v>
      </c>
      <c r="B28" s="102" t="s">
        <v>309</v>
      </c>
      <c r="C28" s="102"/>
      <c r="D28" s="102" t="s">
        <v>774</v>
      </c>
      <c r="E28" s="102" t="s">
        <v>775</v>
      </c>
      <c r="F28" s="93">
        <v>2000000</v>
      </c>
      <c r="G28" s="93">
        <v>62670012.859999999</v>
      </c>
    </row>
    <row r="29" spans="1:13" x14ac:dyDescent="0.2">
      <c r="A29" s="102" t="s">
        <v>308</v>
      </c>
      <c r="B29" s="102" t="s">
        <v>309</v>
      </c>
      <c r="C29" s="102"/>
      <c r="D29" s="102" t="s">
        <v>776</v>
      </c>
      <c r="E29" s="102" t="s">
        <v>777</v>
      </c>
      <c r="F29" s="93">
        <v>1000000</v>
      </c>
      <c r="G29" s="93"/>
      <c r="I29" s="103">
        <v>9</v>
      </c>
      <c r="J29" s="124">
        <f>SUM(F16:F29)</f>
        <v>15831002</v>
      </c>
      <c r="K29" s="124">
        <f>J29/I29</f>
        <v>1759000.2222222222</v>
      </c>
      <c r="L29" s="124">
        <f>SUM(G16:G29)/I29</f>
        <v>42022697.87111111</v>
      </c>
      <c r="M29" s="125">
        <f>J29/SUM(G16:G29)</f>
        <v>4.185833635949069E-2</v>
      </c>
    </row>
    <row r="30" spans="1:13" x14ac:dyDescent="0.2">
      <c r="A30" s="105" t="s">
        <v>458</v>
      </c>
      <c r="B30" s="105" t="s">
        <v>459</v>
      </c>
      <c r="C30" s="105"/>
      <c r="D30" s="105" t="s">
        <v>774</v>
      </c>
      <c r="E30" s="105" t="s">
        <v>775</v>
      </c>
      <c r="F30" s="98">
        <v>5093000</v>
      </c>
      <c r="G30" s="98">
        <v>50209414.789999999</v>
      </c>
    </row>
    <row r="31" spans="1:13" x14ac:dyDescent="0.2">
      <c r="A31" s="105" t="s">
        <v>378</v>
      </c>
      <c r="B31" s="105" t="s">
        <v>379</v>
      </c>
      <c r="C31" s="105"/>
      <c r="D31" s="105" t="s">
        <v>772</v>
      </c>
      <c r="E31" s="105" t="s">
        <v>773</v>
      </c>
      <c r="F31" s="98">
        <v>52910</v>
      </c>
      <c r="G31" s="98">
        <v>51395135.460000001</v>
      </c>
    </row>
    <row r="32" spans="1:13" x14ac:dyDescent="0.2">
      <c r="A32" s="105" t="s">
        <v>378</v>
      </c>
      <c r="B32" s="105" t="s">
        <v>379</v>
      </c>
      <c r="C32" s="105"/>
      <c r="D32" s="105" t="s">
        <v>774</v>
      </c>
      <c r="E32" s="105" t="s">
        <v>775</v>
      </c>
      <c r="F32" s="98">
        <v>264490</v>
      </c>
      <c r="G32" s="98"/>
    </row>
    <row r="33" spans="1:13" x14ac:dyDescent="0.2">
      <c r="A33" s="105" t="s">
        <v>378</v>
      </c>
      <c r="B33" s="105" t="s">
        <v>379</v>
      </c>
      <c r="C33" s="105"/>
      <c r="D33" s="105" t="s">
        <v>770</v>
      </c>
      <c r="E33" s="105" t="s">
        <v>771</v>
      </c>
      <c r="F33" s="98">
        <v>787</v>
      </c>
      <c r="G33" s="98"/>
    </row>
    <row r="34" spans="1:13" x14ac:dyDescent="0.2">
      <c r="A34" s="105" t="s">
        <v>318</v>
      </c>
      <c r="B34" s="105" t="s">
        <v>319</v>
      </c>
      <c r="C34" s="105"/>
      <c r="D34" s="105" t="s">
        <v>772</v>
      </c>
      <c r="E34" s="105" t="s">
        <v>773</v>
      </c>
      <c r="F34" s="98">
        <v>430000</v>
      </c>
      <c r="G34" s="98">
        <v>58542013.880000003</v>
      </c>
    </row>
    <row r="35" spans="1:13" x14ac:dyDescent="0.2">
      <c r="A35" s="105" t="s">
        <v>606</v>
      </c>
      <c r="B35" s="105" t="s">
        <v>607</v>
      </c>
      <c r="C35" s="105"/>
      <c r="D35" s="105" t="s">
        <v>770</v>
      </c>
      <c r="E35" s="105" t="s">
        <v>771</v>
      </c>
      <c r="F35" s="98">
        <v>7000000</v>
      </c>
      <c r="G35" s="98">
        <v>58875054.509999998</v>
      </c>
    </row>
    <row r="36" spans="1:13" x14ac:dyDescent="0.2">
      <c r="A36" s="105" t="s">
        <v>420</v>
      </c>
      <c r="B36" s="105" t="s">
        <v>421</v>
      </c>
      <c r="C36" s="105"/>
      <c r="D36" s="105" t="s">
        <v>776</v>
      </c>
      <c r="E36" s="105" t="s">
        <v>777</v>
      </c>
      <c r="F36" s="98">
        <v>19217588</v>
      </c>
      <c r="G36" s="98">
        <v>59032183.549999997</v>
      </c>
    </row>
    <row r="37" spans="1:13" x14ac:dyDescent="0.2">
      <c r="A37" s="105" t="s">
        <v>420</v>
      </c>
      <c r="B37" s="105" t="s">
        <v>421</v>
      </c>
      <c r="C37" s="105"/>
      <c r="D37" s="105" t="s">
        <v>770</v>
      </c>
      <c r="E37" s="105" t="s">
        <v>771</v>
      </c>
      <c r="F37" s="98">
        <v>61583</v>
      </c>
      <c r="G37" s="98"/>
    </row>
    <row r="38" spans="1:13" x14ac:dyDescent="0.2">
      <c r="A38" s="105" t="s">
        <v>234</v>
      </c>
      <c r="B38" s="105" t="s">
        <v>235</v>
      </c>
      <c r="C38" s="105"/>
      <c r="D38" s="105" t="s">
        <v>772</v>
      </c>
      <c r="E38" s="105" t="s">
        <v>773</v>
      </c>
      <c r="F38" s="98">
        <v>86111</v>
      </c>
      <c r="G38" s="98">
        <v>59781335.700000003</v>
      </c>
    </row>
    <row r="39" spans="1:13" x14ac:dyDescent="0.2">
      <c r="A39" s="105" t="s">
        <v>234</v>
      </c>
      <c r="B39" s="105" t="s">
        <v>235</v>
      </c>
      <c r="C39" s="105"/>
      <c r="D39" s="105" t="s">
        <v>778</v>
      </c>
      <c r="E39" s="105" t="s">
        <v>779</v>
      </c>
      <c r="F39" s="98">
        <v>10944</v>
      </c>
      <c r="G39" s="98"/>
    </row>
    <row r="40" spans="1:13" x14ac:dyDescent="0.2">
      <c r="A40" s="105" t="s">
        <v>234</v>
      </c>
      <c r="B40" s="105" t="s">
        <v>235</v>
      </c>
      <c r="C40" s="105"/>
      <c r="D40" s="105" t="s">
        <v>770</v>
      </c>
      <c r="E40" s="105" t="s">
        <v>771</v>
      </c>
      <c r="F40" s="98">
        <v>1313</v>
      </c>
      <c r="G40" s="98"/>
    </row>
    <row r="41" spans="1:13" x14ac:dyDescent="0.2">
      <c r="A41" s="105" t="s">
        <v>682</v>
      </c>
      <c r="B41" s="105" t="s">
        <v>683</v>
      </c>
      <c r="C41" s="105"/>
      <c r="D41" s="105" t="s">
        <v>776</v>
      </c>
      <c r="E41" s="105" t="s">
        <v>777</v>
      </c>
      <c r="F41" s="98">
        <v>7200000</v>
      </c>
      <c r="G41" s="98">
        <v>61478329.880000003</v>
      </c>
    </row>
    <row r="42" spans="1:13" x14ac:dyDescent="0.2">
      <c r="A42" s="105" t="s">
        <v>682</v>
      </c>
      <c r="B42" s="105" t="s">
        <v>683</v>
      </c>
      <c r="C42" s="105"/>
      <c r="D42" s="105" t="s">
        <v>770</v>
      </c>
      <c r="E42" s="105" t="s">
        <v>771</v>
      </c>
      <c r="F42" s="98">
        <v>272000</v>
      </c>
      <c r="G42" s="98"/>
    </row>
    <row r="43" spans="1:13" x14ac:dyDescent="0.2">
      <c r="A43" s="105" t="s">
        <v>352</v>
      </c>
      <c r="B43" s="105" t="s">
        <v>353</v>
      </c>
      <c r="C43" s="105"/>
      <c r="D43" s="105" t="s">
        <v>772</v>
      </c>
      <c r="E43" s="105" t="s">
        <v>773</v>
      </c>
      <c r="F43" s="98">
        <v>1000000</v>
      </c>
      <c r="G43" s="98">
        <v>63853225.490000002</v>
      </c>
      <c r="I43" s="103">
        <v>8</v>
      </c>
      <c r="J43" s="124">
        <f>SUM(F30:F43)</f>
        <v>40690726</v>
      </c>
      <c r="K43" s="124">
        <f>J43/I43</f>
        <v>5086340.75</v>
      </c>
      <c r="L43" s="124">
        <f>SUM(G30:G43)/I43</f>
        <v>57895836.657499999</v>
      </c>
      <c r="M43" s="125">
        <f>J43/SUM(G30:G43)</f>
        <v>8.7853307658195837E-2</v>
      </c>
    </row>
    <row r="44" spans="1:13" x14ac:dyDescent="0.2">
      <c r="A44" s="102" t="s">
        <v>376</v>
      </c>
      <c r="B44" s="102" t="s">
        <v>377</v>
      </c>
      <c r="C44" s="102"/>
      <c r="D44" s="102" t="s">
        <v>778</v>
      </c>
      <c r="E44" s="102" t="s">
        <v>779</v>
      </c>
      <c r="F44" s="93">
        <v>6000000</v>
      </c>
      <c r="G44" s="93">
        <v>65301073.579999998</v>
      </c>
    </row>
    <row r="45" spans="1:13" x14ac:dyDescent="0.2">
      <c r="A45" s="102" t="s">
        <v>376</v>
      </c>
      <c r="B45" s="102" t="s">
        <v>377</v>
      </c>
      <c r="C45" s="102"/>
      <c r="D45" s="102" t="s">
        <v>776</v>
      </c>
      <c r="E45" s="102" t="s">
        <v>777</v>
      </c>
      <c r="F45" s="93">
        <v>14399000</v>
      </c>
      <c r="G45" s="93"/>
    </row>
    <row r="46" spans="1:13" x14ac:dyDescent="0.2">
      <c r="A46" s="102" t="s">
        <v>376</v>
      </c>
      <c r="B46" s="102" t="s">
        <v>377</v>
      </c>
      <c r="C46" s="102"/>
      <c r="D46" s="102" t="s">
        <v>770</v>
      </c>
      <c r="E46" s="102" t="s">
        <v>771</v>
      </c>
      <c r="F46" s="93">
        <v>4259000</v>
      </c>
      <c r="G46" s="93"/>
    </row>
    <row r="47" spans="1:13" x14ac:dyDescent="0.2">
      <c r="A47" s="102" t="s">
        <v>436</v>
      </c>
      <c r="B47" s="102" t="s">
        <v>437</v>
      </c>
      <c r="C47" s="102"/>
      <c r="D47" s="102" t="s">
        <v>778</v>
      </c>
      <c r="E47" s="102" t="s">
        <v>779</v>
      </c>
      <c r="F47" s="93">
        <v>13500000</v>
      </c>
      <c r="G47" s="93">
        <v>66501968.609999999</v>
      </c>
    </row>
    <row r="48" spans="1:13" x14ac:dyDescent="0.2">
      <c r="A48" s="102" t="s">
        <v>436</v>
      </c>
      <c r="B48" s="102" t="s">
        <v>437</v>
      </c>
      <c r="C48" s="102"/>
      <c r="D48" s="102" t="s">
        <v>776</v>
      </c>
      <c r="E48" s="102" t="s">
        <v>777</v>
      </c>
      <c r="F48" s="93">
        <v>1000000</v>
      </c>
      <c r="G48" s="93"/>
    </row>
    <row r="49" spans="1:13" x14ac:dyDescent="0.2">
      <c r="A49" s="102" t="s">
        <v>178</v>
      </c>
      <c r="B49" s="102" t="s">
        <v>179</v>
      </c>
      <c r="C49" s="102"/>
      <c r="D49" s="102" t="s">
        <v>778</v>
      </c>
      <c r="E49" s="102" t="s">
        <v>779</v>
      </c>
      <c r="F49" s="93">
        <v>3800000</v>
      </c>
      <c r="G49" s="93">
        <v>67739920.969999999</v>
      </c>
    </row>
    <row r="50" spans="1:13" x14ac:dyDescent="0.2">
      <c r="A50" s="102" t="s">
        <v>178</v>
      </c>
      <c r="B50" s="102" t="s">
        <v>179</v>
      </c>
      <c r="C50" s="102"/>
      <c r="D50" s="102" t="s">
        <v>776</v>
      </c>
      <c r="E50" s="102" t="s">
        <v>777</v>
      </c>
      <c r="F50" s="93">
        <v>1144202</v>
      </c>
      <c r="G50" s="93"/>
    </row>
    <row r="51" spans="1:13" x14ac:dyDescent="0.2">
      <c r="A51" s="102" t="s">
        <v>134</v>
      </c>
      <c r="B51" s="102" t="s">
        <v>135</v>
      </c>
      <c r="C51" s="102"/>
      <c r="D51" s="102" t="s">
        <v>770</v>
      </c>
      <c r="E51" s="102" t="s">
        <v>771</v>
      </c>
      <c r="F51" s="93">
        <v>1736000</v>
      </c>
      <c r="G51" s="93">
        <v>76241783.409999996</v>
      </c>
    </row>
    <row r="52" spans="1:13" x14ac:dyDescent="0.2">
      <c r="A52" s="102" t="s">
        <v>550</v>
      </c>
      <c r="B52" s="102" t="s">
        <v>551</v>
      </c>
      <c r="C52" s="102"/>
      <c r="D52" s="102" t="s">
        <v>778</v>
      </c>
      <c r="E52" s="102" t="s">
        <v>779</v>
      </c>
      <c r="F52" s="93">
        <v>2680811</v>
      </c>
      <c r="G52" s="93">
        <v>84462566.069999993</v>
      </c>
    </row>
    <row r="53" spans="1:13" x14ac:dyDescent="0.2">
      <c r="A53" s="102" t="s">
        <v>560</v>
      </c>
      <c r="B53" s="102" t="s">
        <v>561</v>
      </c>
      <c r="C53" s="102"/>
      <c r="D53" s="102" t="s">
        <v>770</v>
      </c>
      <c r="E53" s="102" t="s">
        <v>771</v>
      </c>
      <c r="F53" s="93">
        <v>5000000</v>
      </c>
      <c r="G53" s="93">
        <v>90661233.209999993</v>
      </c>
      <c r="I53" s="103">
        <v>6</v>
      </c>
      <c r="J53" s="124">
        <f>SUM(F44:F53)</f>
        <v>53519013</v>
      </c>
      <c r="K53" s="124">
        <f>J53/I53</f>
        <v>8919835.5</v>
      </c>
      <c r="L53" s="124">
        <f>SUM(G44:G53)/I53</f>
        <v>75151424.308333322</v>
      </c>
      <c r="M53" s="125">
        <f>J53/SUM(G44:G53)</f>
        <v>0.11869150295014309</v>
      </c>
    </row>
    <row r="54" spans="1:13" x14ac:dyDescent="0.2">
      <c r="A54" s="105" t="s">
        <v>224</v>
      </c>
      <c r="B54" s="105" t="s">
        <v>225</v>
      </c>
      <c r="C54" s="105"/>
      <c r="D54" s="105" t="s">
        <v>776</v>
      </c>
      <c r="E54" s="105" t="s">
        <v>777</v>
      </c>
      <c r="F54" s="98">
        <v>600000</v>
      </c>
      <c r="G54" s="98">
        <v>93172086</v>
      </c>
    </row>
    <row r="55" spans="1:13" x14ac:dyDescent="0.2">
      <c r="A55" s="105" t="s">
        <v>322</v>
      </c>
      <c r="B55" s="105" t="s">
        <v>323</v>
      </c>
      <c r="C55" s="105"/>
      <c r="D55" s="105" t="s">
        <v>772</v>
      </c>
      <c r="E55" s="105" t="s">
        <v>773</v>
      </c>
      <c r="F55" s="98">
        <v>180000</v>
      </c>
      <c r="G55" s="98">
        <v>94419922.719999999</v>
      </c>
    </row>
    <row r="56" spans="1:13" x14ac:dyDescent="0.2">
      <c r="A56" s="105" t="s">
        <v>322</v>
      </c>
      <c r="B56" s="105" t="s">
        <v>323</v>
      </c>
      <c r="C56" s="105"/>
      <c r="D56" s="105" t="s">
        <v>774</v>
      </c>
      <c r="E56" s="105" t="s">
        <v>775</v>
      </c>
      <c r="F56" s="98">
        <v>145000</v>
      </c>
      <c r="G56" s="98"/>
    </row>
    <row r="57" spans="1:13" x14ac:dyDescent="0.2">
      <c r="A57" s="105" t="s">
        <v>322</v>
      </c>
      <c r="B57" s="105" t="s">
        <v>323</v>
      </c>
      <c r="C57" s="105"/>
      <c r="D57" s="105" t="s">
        <v>770</v>
      </c>
      <c r="E57" s="105" t="s">
        <v>771</v>
      </c>
      <c r="F57" s="98">
        <v>200000</v>
      </c>
      <c r="G57" s="98"/>
    </row>
    <row r="58" spans="1:13" x14ac:dyDescent="0.2">
      <c r="A58" s="105" t="s">
        <v>168</v>
      </c>
      <c r="B58" s="105" t="s">
        <v>169</v>
      </c>
      <c r="C58" s="105"/>
      <c r="D58" s="105" t="s">
        <v>770</v>
      </c>
      <c r="E58" s="105" t="s">
        <v>771</v>
      </c>
      <c r="F58" s="98">
        <v>6927</v>
      </c>
      <c r="G58" s="98">
        <v>109807759.70999999</v>
      </c>
    </row>
    <row r="59" spans="1:13" x14ac:dyDescent="0.2">
      <c r="A59" s="105" t="s">
        <v>368</v>
      </c>
      <c r="B59" s="105" t="s">
        <v>369</v>
      </c>
      <c r="C59" s="105"/>
      <c r="D59" s="105" t="s">
        <v>772</v>
      </c>
      <c r="E59" s="105" t="s">
        <v>773</v>
      </c>
      <c r="F59" s="98">
        <v>345000</v>
      </c>
      <c r="G59" s="98">
        <v>116706205.27</v>
      </c>
    </row>
    <row r="60" spans="1:13" x14ac:dyDescent="0.2">
      <c r="A60" s="105" t="s">
        <v>368</v>
      </c>
      <c r="B60" s="105" t="s">
        <v>369</v>
      </c>
      <c r="C60" s="105"/>
      <c r="D60" s="105" t="s">
        <v>778</v>
      </c>
      <c r="E60" s="105" t="s">
        <v>779</v>
      </c>
      <c r="F60" s="98">
        <v>1350000</v>
      </c>
      <c r="G60" s="98"/>
    </row>
    <row r="61" spans="1:13" x14ac:dyDescent="0.2">
      <c r="A61" s="105" t="s">
        <v>368</v>
      </c>
      <c r="B61" s="105" t="s">
        <v>369</v>
      </c>
      <c r="C61" s="105"/>
      <c r="D61" s="105" t="s">
        <v>770</v>
      </c>
      <c r="E61" s="105" t="s">
        <v>771</v>
      </c>
      <c r="F61" s="98">
        <v>405000</v>
      </c>
      <c r="G61" s="98"/>
    </row>
    <row r="62" spans="1:13" x14ac:dyDescent="0.2">
      <c r="A62" s="105" t="s">
        <v>426</v>
      </c>
      <c r="B62" s="105" t="s">
        <v>427</v>
      </c>
      <c r="C62" s="105"/>
      <c r="D62" s="105" t="s">
        <v>772</v>
      </c>
      <c r="E62" s="105" t="s">
        <v>773</v>
      </c>
      <c r="F62" s="98">
        <v>5736</v>
      </c>
      <c r="G62" s="98">
        <v>131567884.27</v>
      </c>
    </row>
    <row r="63" spans="1:13" x14ac:dyDescent="0.2">
      <c r="A63" s="105" t="s">
        <v>426</v>
      </c>
      <c r="B63" s="105" t="s">
        <v>427</v>
      </c>
      <c r="C63" s="105"/>
      <c r="D63" s="105" t="s">
        <v>774</v>
      </c>
      <c r="E63" s="105" t="s">
        <v>775</v>
      </c>
      <c r="F63" s="98">
        <v>3730</v>
      </c>
      <c r="G63" s="98"/>
    </row>
    <row r="64" spans="1:13" x14ac:dyDescent="0.2">
      <c r="A64" s="105" t="s">
        <v>426</v>
      </c>
      <c r="B64" s="105" t="s">
        <v>427</v>
      </c>
      <c r="C64" s="105"/>
      <c r="D64" s="105" t="s">
        <v>770</v>
      </c>
      <c r="E64" s="105" t="s">
        <v>771</v>
      </c>
      <c r="F64" s="98">
        <v>19561</v>
      </c>
      <c r="G64" s="98"/>
    </row>
    <row r="65" spans="1:13" x14ac:dyDescent="0.2">
      <c r="A65" s="105" t="s">
        <v>148</v>
      </c>
      <c r="B65" s="105" t="s">
        <v>149</v>
      </c>
      <c r="C65" s="105"/>
      <c r="D65" s="105" t="s">
        <v>770</v>
      </c>
      <c r="E65" s="105" t="s">
        <v>771</v>
      </c>
      <c r="F65" s="98">
        <v>1090698</v>
      </c>
      <c r="G65" s="98">
        <v>134125247.54000001</v>
      </c>
    </row>
    <row r="66" spans="1:13" x14ac:dyDescent="0.2">
      <c r="A66" s="105" t="s">
        <v>360</v>
      </c>
      <c r="B66" s="105" t="s">
        <v>361</v>
      </c>
      <c r="C66" s="105"/>
      <c r="D66" s="105" t="s">
        <v>770</v>
      </c>
      <c r="E66" s="105" t="s">
        <v>771</v>
      </c>
      <c r="F66" s="98">
        <v>6162471</v>
      </c>
      <c r="G66" s="98">
        <v>137084578.41999999</v>
      </c>
      <c r="I66" s="103">
        <v>7</v>
      </c>
      <c r="J66" s="124">
        <f>SUM(F54:F66)</f>
        <v>10514123</v>
      </c>
      <c r="K66" s="124">
        <f>J66/I66</f>
        <v>1502017.5714285714</v>
      </c>
      <c r="L66" s="124">
        <f>SUM(G54:G66)/I66</f>
        <v>116697669.13285713</v>
      </c>
      <c r="M66" s="125">
        <f>J66/SUM(G54:G66)</f>
        <v>1.2871016041619178E-2</v>
      </c>
    </row>
    <row r="67" spans="1:13" x14ac:dyDescent="0.2">
      <c r="A67" s="102" t="s">
        <v>614</v>
      </c>
      <c r="B67" s="102" t="s">
        <v>615</v>
      </c>
      <c r="C67" s="102"/>
      <c r="D67" s="102" t="s">
        <v>778</v>
      </c>
      <c r="E67" s="102" t="s">
        <v>779</v>
      </c>
      <c r="F67" s="93">
        <v>15289394</v>
      </c>
      <c r="G67" s="93">
        <v>143818855.13</v>
      </c>
    </row>
    <row r="68" spans="1:13" x14ac:dyDescent="0.2">
      <c r="A68" s="102" t="s">
        <v>614</v>
      </c>
      <c r="B68" s="102" t="s">
        <v>615</v>
      </c>
      <c r="C68" s="102"/>
      <c r="D68" s="102" t="s">
        <v>770</v>
      </c>
      <c r="E68" s="102" t="s">
        <v>771</v>
      </c>
      <c r="F68" s="93">
        <v>5945459</v>
      </c>
      <c r="G68" s="93"/>
    </row>
    <row r="69" spans="1:13" x14ac:dyDescent="0.2">
      <c r="A69" s="102" t="s">
        <v>496</v>
      </c>
      <c r="B69" s="102" t="s">
        <v>497</v>
      </c>
      <c r="C69" s="102"/>
      <c r="D69" s="102" t="s">
        <v>772</v>
      </c>
      <c r="E69" s="102" t="s">
        <v>773</v>
      </c>
      <c r="F69" s="93">
        <v>2000000</v>
      </c>
      <c r="G69" s="93">
        <v>146106238.50999999</v>
      </c>
    </row>
    <row r="70" spans="1:13" x14ac:dyDescent="0.2">
      <c r="A70" s="102" t="s">
        <v>432</v>
      </c>
      <c r="B70" s="102" t="s">
        <v>433</v>
      </c>
      <c r="C70" s="102"/>
      <c r="D70" s="102" t="s">
        <v>770</v>
      </c>
      <c r="E70" s="102" t="s">
        <v>771</v>
      </c>
      <c r="F70" s="93">
        <v>231636</v>
      </c>
      <c r="G70" s="93">
        <v>153693792.94999999</v>
      </c>
    </row>
    <row r="71" spans="1:13" x14ac:dyDescent="0.2">
      <c r="A71" s="102" t="s">
        <v>660</v>
      </c>
      <c r="B71" s="102" t="s">
        <v>661</v>
      </c>
      <c r="C71" s="102"/>
      <c r="D71" s="102" t="s">
        <v>772</v>
      </c>
      <c r="E71" s="102" t="s">
        <v>773</v>
      </c>
      <c r="F71" s="93">
        <v>1765400</v>
      </c>
      <c r="G71" s="93">
        <v>155214500.69</v>
      </c>
    </row>
    <row r="72" spans="1:13" x14ac:dyDescent="0.2">
      <c r="A72" s="102" t="s">
        <v>660</v>
      </c>
      <c r="B72" s="102" t="s">
        <v>661</v>
      </c>
      <c r="C72" s="102"/>
      <c r="D72" s="102" t="s">
        <v>774</v>
      </c>
      <c r="E72" s="102" t="s">
        <v>775</v>
      </c>
      <c r="F72" s="93">
        <v>6919382</v>
      </c>
      <c r="G72" s="93"/>
    </row>
    <row r="73" spans="1:13" x14ac:dyDescent="0.2">
      <c r="A73" s="102" t="s">
        <v>660</v>
      </c>
      <c r="B73" s="102" t="s">
        <v>661</v>
      </c>
      <c r="C73" s="102"/>
      <c r="D73" s="102" t="s">
        <v>778</v>
      </c>
      <c r="E73" s="102" t="s">
        <v>779</v>
      </c>
      <c r="F73" s="93">
        <v>40768962</v>
      </c>
      <c r="G73" s="93"/>
    </row>
    <row r="74" spans="1:13" x14ac:dyDescent="0.2">
      <c r="A74" s="102" t="s">
        <v>660</v>
      </c>
      <c r="B74" s="102" t="s">
        <v>661</v>
      </c>
      <c r="C74" s="102"/>
      <c r="D74" s="102" t="s">
        <v>776</v>
      </c>
      <c r="E74" s="102" t="s">
        <v>777</v>
      </c>
      <c r="F74" s="93">
        <v>10576853</v>
      </c>
      <c r="G74" s="93"/>
    </row>
    <row r="75" spans="1:13" x14ac:dyDescent="0.2">
      <c r="A75" s="102" t="s">
        <v>660</v>
      </c>
      <c r="B75" s="102" t="s">
        <v>661</v>
      </c>
      <c r="C75" s="102"/>
      <c r="D75" s="102" t="s">
        <v>770</v>
      </c>
      <c r="E75" s="102" t="s">
        <v>771</v>
      </c>
      <c r="F75" s="93">
        <v>2869754</v>
      </c>
      <c r="G75" s="93"/>
    </row>
    <row r="76" spans="1:13" x14ac:dyDescent="0.2">
      <c r="A76" s="102" t="s">
        <v>662</v>
      </c>
      <c r="B76" s="102" t="s">
        <v>663</v>
      </c>
      <c r="C76" s="102"/>
      <c r="D76" s="102" t="s">
        <v>772</v>
      </c>
      <c r="E76" s="102" t="s">
        <v>773</v>
      </c>
      <c r="F76" s="93">
        <v>850275</v>
      </c>
      <c r="G76" s="93">
        <v>197834046.11000001</v>
      </c>
    </row>
    <row r="77" spans="1:13" x14ac:dyDescent="0.2">
      <c r="A77" s="102" t="s">
        <v>662</v>
      </c>
      <c r="B77" s="102" t="s">
        <v>663</v>
      </c>
      <c r="C77" s="102"/>
      <c r="D77" s="102" t="s">
        <v>778</v>
      </c>
      <c r="E77" s="102" t="s">
        <v>779</v>
      </c>
      <c r="F77" s="93">
        <v>31492</v>
      </c>
      <c r="G77" s="93"/>
      <c r="I77" s="103">
        <v>5</v>
      </c>
      <c r="J77" s="124">
        <f>SUM(F67:F77)</f>
        <v>87248607</v>
      </c>
      <c r="K77" s="124">
        <f>J77/I77</f>
        <v>17449721.399999999</v>
      </c>
      <c r="L77" s="124">
        <f>SUM(G67:G77)/I77</f>
        <v>159333486.678</v>
      </c>
      <c r="M77" s="125">
        <f>J77/SUM(G67:G77)</f>
        <v>0.10951697451562374</v>
      </c>
    </row>
    <row r="78" spans="1:13" x14ac:dyDescent="0.2">
      <c r="A78" s="105" t="s">
        <v>476</v>
      </c>
      <c r="B78" s="105" t="s">
        <v>477</v>
      </c>
      <c r="C78" s="105"/>
      <c r="D78" s="105" t="s">
        <v>772</v>
      </c>
      <c r="E78" s="105" t="s">
        <v>773</v>
      </c>
      <c r="F78" s="98">
        <v>4787682</v>
      </c>
      <c r="G78" s="98">
        <v>232299670.99000001</v>
      </c>
    </row>
    <row r="79" spans="1:13" x14ac:dyDescent="0.2">
      <c r="A79" s="105" t="s">
        <v>476</v>
      </c>
      <c r="B79" s="105" t="s">
        <v>477</v>
      </c>
      <c r="C79" s="105"/>
      <c r="D79" s="105" t="s">
        <v>774</v>
      </c>
      <c r="E79" s="105" t="s">
        <v>775</v>
      </c>
      <c r="F79" s="98">
        <v>2137928</v>
      </c>
      <c r="G79" s="98"/>
    </row>
    <row r="80" spans="1:13" x14ac:dyDescent="0.2">
      <c r="A80" s="105" t="s">
        <v>476</v>
      </c>
      <c r="B80" s="105" t="s">
        <v>477</v>
      </c>
      <c r="C80" s="105"/>
      <c r="D80" s="105" t="s">
        <v>778</v>
      </c>
      <c r="E80" s="105" t="s">
        <v>779</v>
      </c>
      <c r="F80" s="98">
        <v>662820</v>
      </c>
      <c r="G80" s="98"/>
    </row>
    <row r="81" spans="1:13" x14ac:dyDescent="0.2">
      <c r="A81" s="105" t="s">
        <v>476</v>
      </c>
      <c r="B81" s="105" t="s">
        <v>477</v>
      </c>
      <c r="C81" s="105"/>
      <c r="D81" s="105" t="s">
        <v>776</v>
      </c>
      <c r="E81" s="105" t="s">
        <v>777</v>
      </c>
      <c r="F81" s="98">
        <v>321295</v>
      </c>
      <c r="G81" s="98"/>
    </row>
    <row r="82" spans="1:13" x14ac:dyDescent="0.2">
      <c r="A82" s="105" t="s">
        <v>476</v>
      </c>
      <c r="B82" s="105" t="s">
        <v>477</v>
      </c>
      <c r="C82" s="105"/>
      <c r="D82" s="105" t="s">
        <v>770</v>
      </c>
      <c r="E82" s="105" t="s">
        <v>771</v>
      </c>
      <c r="F82" s="98">
        <v>3901223</v>
      </c>
      <c r="G82" s="98"/>
      <c r="I82" s="103">
        <v>1</v>
      </c>
      <c r="J82" s="124">
        <f>SUM(F78:F82)</f>
        <v>11810948</v>
      </c>
      <c r="K82" s="124">
        <f>J82/I82</f>
        <v>11810948</v>
      </c>
      <c r="L82" s="124">
        <v>232299670.99000001</v>
      </c>
      <c r="M82" s="125">
        <f>J82/SUM(G78:G82)</f>
        <v>5.0843584709633252E-2</v>
      </c>
    </row>
    <row r="83" spans="1:13" x14ac:dyDescent="0.2">
      <c r="A83" s="102" t="s">
        <v>96</v>
      </c>
      <c r="B83" s="102" t="s">
        <v>97</v>
      </c>
      <c r="C83" s="102"/>
      <c r="D83" s="102" t="s">
        <v>776</v>
      </c>
      <c r="E83" s="102" t="s">
        <v>777</v>
      </c>
      <c r="F83" s="93">
        <v>1165396</v>
      </c>
      <c r="G83" s="93">
        <v>445034564.58999997</v>
      </c>
    </row>
    <row r="84" spans="1:13" x14ac:dyDescent="0.2">
      <c r="A84" s="102" t="s">
        <v>92</v>
      </c>
      <c r="B84" s="102" t="s">
        <v>93</v>
      </c>
      <c r="C84" s="102"/>
      <c r="D84" s="102" t="s">
        <v>770</v>
      </c>
      <c r="E84" s="102" t="s">
        <v>771</v>
      </c>
      <c r="F84" s="93">
        <v>184675</v>
      </c>
      <c r="G84" s="93">
        <v>602895995.30999994</v>
      </c>
      <c r="I84" s="103">
        <v>2</v>
      </c>
      <c r="J84" s="124">
        <f>SUM(F83:F84)</f>
        <v>1350071</v>
      </c>
      <c r="K84" s="124">
        <f>J84/I84</f>
        <v>675035.5</v>
      </c>
      <c r="L84" s="124">
        <f>SUM(G83:G84)/I84</f>
        <v>523965279.94999993</v>
      </c>
      <c r="M84" s="125">
        <f>J84/SUM(G83:G84)</f>
        <v>1.2883210507085815E-3</v>
      </c>
    </row>
    <row r="85" spans="1:13" x14ac:dyDescent="0.2">
      <c r="F85" s="99">
        <f>SUM(F2:F84)</f>
        <v>231674615</v>
      </c>
    </row>
  </sheetData>
  <autoFilter ref="A1:G1" xr:uid="{145E3092-A4C5-439E-8613-416E6FFB3A11}">
    <sortState xmlns:xlrd2="http://schemas.microsoft.com/office/spreadsheetml/2017/richdata2" ref="A2:G85">
      <sortCondition ref="G1"/>
    </sortState>
  </autoFilter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04104-A127-440A-B075-AD790A8C7372}">
  <sheetPr codeName="Sheet19"/>
  <dimension ref="A1:I85"/>
  <sheetViews>
    <sheetView workbookViewId="0"/>
  </sheetViews>
  <sheetFormatPr defaultRowHeight="15" x14ac:dyDescent="0.25"/>
  <cols>
    <col min="1" max="1" width="10.28515625" style="96" customWidth="1"/>
    <col min="2" max="2" width="13.28515625" style="96" customWidth="1"/>
    <col min="3" max="3" width="13.28515625" style="96" hidden="1" customWidth="1"/>
    <col min="4" max="4" width="11.42578125" style="96" customWidth="1"/>
    <col min="5" max="5" width="20.85546875" style="96" customWidth="1"/>
    <col min="6" max="6" width="15.28515625" style="99" customWidth="1"/>
    <col min="7" max="7" width="13.7109375" style="94" customWidth="1"/>
    <col min="8" max="8" width="11.7109375" style="95" customWidth="1"/>
    <col min="9" max="9" width="13.28515625" style="95" customWidth="1"/>
    <col min="10" max="16384" width="9.140625" style="96"/>
  </cols>
  <sheetData>
    <row r="1" spans="1:9" s="91" customFormat="1" ht="49.5" customHeight="1" x14ac:dyDescent="0.25">
      <c r="A1" s="88" t="s">
        <v>0</v>
      </c>
      <c r="B1" s="88" t="s">
        <v>763</v>
      </c>
      <c r="C1" s="88" t="s">
        <v>764</v>
      </c>
      <c r="D1" s="88" t="s">
        <v>765</v>
      </c>
      <c r="E1" s="88" t="s">
        <v>766</v>
      </c>
      <c r="F1" s="89" t="s">
        <v>767</v>
      </c>
      <c r="G1" s="88" t="s">
        <v>783</v>
      </c>
      <c r="H1" s="90" t="s">
        <v>749</v>
      </c>
      <c r="I1" s="90" t="s">
        <v>717</v>
      </c>
    </row>
    <row r="2" spans="1:9" x14ac:dyDescent="0.25">
      <c r="A2" s="92" t="s">
        <v>230</v>
      </c>
      <c r="B2" s="92" t="s">
        <v>231</v>
      </c>
      <c r="C2" s="92"/>
      <c r="D2" s="92" t="s">
        <v>780</v>
      </c>
      <c r="E2" s="92" t="s">
        <v>781</v>
      </c>
      <c r="F2" s="93">
        <v>5120000</v>
      </c>
      <c r="G2" s="94">
        <v>1</v>
      </c>
      <c r="H2" s="95">
        <f>F2</f>
        <v>5120000</v>
      </c>
      <c r="I2" s="95">
        <f>H2/G2</f>
        <v>5120000</v>
      </c>
    </row>
    <row r="3" spans="1:9" x14ac:dyDescent="0.25">
      <c r="A3" s="97" t="s">
        <v>258</v>
      </c>
      <c r="B3" s="97" t="s">
        <v>259</v>
      </c>
      <c r="C3" s="97"/>
      <c r="D3" s="97" t="s">
        <v>776</v>
      </c>
      <c r="E3" s="97" t="s">
        <v>777</v>
      </c>
      <c r="F3" s="98">
        <v>20000</v>
      </c>
    </row>
    <row r="4" spans="1:9" x14ac:dyDescent="0.25">
      <c r="A4" s="97" t="s">
        <v>230</v>
      </c>
      <c r="B4" s="97" t="s">
        <v>231</v>
      </c>
      <c r="C4" s="97"/>
      <c r="D4" s="97" t="s">
        <v>776</v>
      </c>
      <c r="E4" s="97" t="s">
        <v>777</v>
      </c>
      <c r="F4" s="98">
        <v>763000</v>
      </c>
    </row>
    <row r="5" spans="1:9" x14ac:dyDescent="0.25">
      <c r="A5" s="97" t="s">
        <v>308</v>
      </c>
      <c r="B5" s="97" t="s">
        <v>309</v>
      </c>
      <c r="C5" s="97"/>
      <c r="D5" s="97" t="s">
        <v>776</v>
      </c>
      <c r="E5" s="97" t="s">
        <v>777</v>
      </c>
      <c r="F5" s="98">
        <v>1000000</v>
      </c>
    </row>
    <row r="6" spans="1:9" x14ac:dyDescent="0.25">
      <c r="A6" s="97" t="s">
        <v>420</v>
      </c>
      <c r="B6" s="97" t="s">
        <v>421</v>
      </c>
      <c r="C6" s="97"/>
      <c r="D6" s="97" t="s">
        <v>776</v>
      </c>
      <c r="E6" s="97" t="s">
        <v>777</v>
      </c>
      <c r="F6" s="98">
        <v>19217588</v>
      </c>
    </row>
    <row r="7" spans="1:9" x14ac:dyDescent="0.25">
      <c r="A7" s="97" t="s">
        <v>682</v>
      </c>
      <c r="B7" s="97" t="s">
        <v>683</v>
      </c>
      <c r="C7" s="97"/>
      <c r="D7" s="97" t="s">
        <v>776</v>
      </c>
      <c r="E7" s="97" t="s">
        <v>777</v>
      </c>
      <c r="F7" s="98">
        <v>7200000</v>
      </c>
    </row>
    <row r="8" spans="1:9" x14ac:dyDescent="0.25">
      <c r="A8" s="97" t="s">
        <v>376</v>
      </c>
      <c r="B8" s="97" t="s">
        <v>377</v>
      </c>
      <c r="C8" s="97"/>
      <c r="D8" s="97" t="s">
        <v>776</v>
      </c>
      <c r="E8" s="97" t="s">
        <v>777</v>
      </c>
      <c r="F8" s="98">
        <v>14399000</v>
      </c>
    </row>
    <row r="9" spans="1:9" x14ac:dyDescent="0.25">
      <c r="A9" s="97" t="s">
        <v>436</v>
      </c>
      <c r="B9" s="97" t="s">
        <v>437</v>
      </c>
      <c r="C9" s="97"/>
      <c r="D9" s="97" t="s">
        <v>776</v>
      </c>
      <c r="E9" s="97" t="s">
        <v>777</v>
      </c>
      <c r="F9" s="98">
        <v>1000000</v>
      </c>
    </row>
    <row r="10" spans="1:9" x14ac:dyDescent="0.25">
      <c r="A10" s="97" t="s">
        <v>178</v>
      </c>
      <c r="B10" s="97" t="s">
        <v>179</v>
      </c>
      <c r="C10" s="97"/>
      <c r="D10" s="97" t="s">
        <v>776</v>
      </c>
      <c r="E10" s="97" t="s">
        <v>777</v>
      </c>
      <c r="F10" s="98">
        <v>1144202</v>
      </c>
    </row>
    <row r="11" spans="1:9" x14ac:dyDescent="0.25">
      <c r="A11" s="97" t="s">
        <v>224</v>
      </c>
      <c r="B11" s="97" t="s">
        <v>225</v>
      </c>
      <c r="C11" s="97"/>
      <c r="D11" s="97" t="s">
        <v>776</v>
      </c>
      <c r="E11" s="97" t="s">
        <v>777</v>
      </c>
      <c r="F11" s="98">
        <v>600000</v>
      </c>
    </row>
    <row r="12" spans="1:9" x14ac:dyDescent="0.25">
      <c r="A12" s="97" t="s">
        <v>660</v>
      </c>
      <c r="B12" s="97" t="s">
        <v>661</v>
      </c>
      <c r="C12" s="97"/>
      <c r="D12" s="97" t="s">
        <v>776</v>
      </c>
      <c r="E12" s="97" t="s">
        <v>777</v>
      </c>
      <c r="F12" s="98">
        <v>10576853</v>
      </c>
    </row>
    <row r="13" spans="1:9" x14ac:dyDescent="0.25">
      <c r="A13" s="97" t="s">
        <v>476</v>
      </c>
      <c r="B13" s="97" t="s">
        <v>477</v>
      </c>
      <c r="C13" s="97"/>
      <c r="D13" s="97" t="s">
        <v>776</v>
      </c>
      <c r="E13" s="97" t="s">
        <v>777</v>
      </c>
      <c r="F13" s="98">
        <v>321295</v>
      </c>
    </row>
    <row r="14" spans="1:9" x14ac:dyDescent="0.25">
      <c r="A14" s="97" t="s">
        <v>96</v>
      </c>
      <c r="B14" s="97" t="s">
        <v>97</v>
      </c>
      <c r="C14" s="97"/>
      <c r="D14" s="97" t="s">
        <v>776</v>
      </c>
      <c r="E14" s="97" t="s">
        <v>777</v>
      </c>
      <c r="F14" s="98">
        <v>1165396</v>
      </c>
      <c r="G14" s="94">
        <v>12</v>
      </c>
      <c r="H14" s="95">
        <f>SUM(F3:F14)</f>
        <v>57407334</v>
      </c>
      <c r="I14" s="95">
        <f>H14/G14</f>
        <v>4783944.5</v>
      </c>
    </row>
    <row r="15" spans="1:9" x14ac:dyDescent="0.25">
      <c r="A15" s="92" t="s">
        <v>142</v>
      </c>
      <c r="B15" s="92" t="s">
        <v>143</v>
      </c>
      <c r="C15" s="92"/>
      <c r="D15" s="92" t="s">
        <v>770</v>
      </c>
      <c r="E15" s="92" t="s">
        <v>771</v>
      </c>
      <c r="F15" s="93">
        <v>158000</v>
      </c>
    </row>
    <row r="16" spans="1:9" x14ac:dyDescent="0.25">
      <c r="A16" s="92" t="s">
        <v>642</v>
      </c>
      <c r="B16" s="92" t="s">
        <v>643</v>
      </c>
      <c r="C16" s="92"/>
      <c r="D16" s="92" t="s">
        <v>770</v>
      </c>
      <c r="E16" s="92" t="s">
        <v>771</v>
      </c>
      <c r="F16" s="93">
        <v>80530</v>
      </c>
    </row>
    <row r="17" spans="1:6" x14ac:dyDescent="0.25">
      <c r="A17" s="92" t="s">
        <v>30</v>
      </c>
      <c r="B17" s="92" t="s">
        <v>31</v>
      </c>
      <c r="C17" s="92"/>
      <c r="D17" s="92" t="s">
        <v>770</v>
      </c>
      <c r="E17" s="92" t="s">
        <v>771</v>
      </c>
      <c r="F17" s="93">
        <v>5557</v>
      </c>
    </row>
    <row r="18" spans="1:6" x14ac:dyDescent="0.25">
      <c r="A18" s="92" t="s">
        <v>258</v>
      </c>
      <c r="B18" s="92" t="s">
        <v>259</v>
      </c>
      <c r="C18" s="92"/>
      <c r="D18" s="92" t="s">
        <v>770</v>
      </c>
      <c r="E18" s="92" t="s">
        <v>771</v>
      </c>
      <c r="F18" s="93">
        <v>350000</v>
      </c>
    </row>
    <row r="19" spans="1:6" x14ac:dyDescent="0.25">
      <c r="A19" s="92" t="s">
        <v>78</v>
      </c>
      <c r="B19" s="92" t="s">
        <v>79</v>
      </c>
      <c r="C19" s="92"/>
      <c r="D19" s="92" t="s">
        <v>770</v>
      </c>
      <c r="E19" s="92" t="s">
        <v>771</v>
      </c>
      <c r="F19" s="93">
        <v>675000</v>
      </c>
    </row>
    <row r="20" spans="1:6" x14ac:dyDescent="0.25">
      <c r="A20" s="92" t="s">
        <v>34</v>
      </c>
      <c r="B20" s="92" t="s">
        <v>35</v>
      </c>
      <c r="C20" s="92"/>
      <c r="D20" s="92" t="s">
        <v>770</v>
      </c>
      <c r="E20" s="92" t="s">
        <v>771</v>
      </c>
      <c r="F20" s="93">
        <v>1291520</v>
      </c>
    </row>
    <row r="21" spans="1:6" x14ac:dyDescent="0.25">
      <c r="A21" s="92" t="s">
        <v>280</v>
      </c>
      <c r="B21" s="92" t="s">
        <v>281</v>
      </c>
      <c r="C21" s="92"/>
      <c r="D21" s="92" t="s">
        <v>770</v>
      </c>
      <c r="E21" s="92" t="s">
        <v>771</v>
      </c>
      <c r="F21" s="93">
        <v>1246193</v>
      </c>
    </row>
    <row r="22" spans="1:6" x14ac:dyDescent="0.25">
      <c r="A22" s="92" t="s">
        <v>350</v>
      </c>
      <c r="B22" s="92" t="s">
        <v>351</v>
      </c>
      <c r="C22" s="92"/>
      <c r="D22" s="92" t="s">
        <v>770</v>
      </c>
      <c r="E22" s="92" t="s">
        <v>771</v>
      </c>
      <c r="F22" s="93">
        <v>1290000</v>
      </c>
    </row>
    <row r="23" spans="1:6" x14ac:dyDescent="0.25">
      <c r="A23" s="92" t="s">
        <v>468</v>
      </c>
      <c r="B23" s="92" t="s">
        <v>469</v>
      </c>
      <c r="C23" s="92"/>
      <c r="D23" s="92" t="s">
        <v>770</v>
      </c>
      <c r="E23" s="92" t="s">
        <v>771</v>
      </c>
      <c r="F23" s="93">
        <v>315080</v>
      </c>
    </row>
    <row r="24" spans="1:6" x14ac:dyDescent="0.25">
      <c r="A24" s="92" t="s">
        <v>230</v>
      </c>
      <c r="B24" s="92" t="s">
        <v>231</v>
      </c>
      <c r="C24" s="92"/>
      <c r="D24" s="92" t="s">
        <v>770</v>
      </c>
      <c r="E24" s="92" t="s">
        <v>771</v>
      </c>
      <c r="F24" s="93">
        <v>675215</v>
      </c>
    </row>
    <row r="25" spans="1:6" x14ac:dyDescent="0.25">
      <c r="A25" s="92" t="s">
        <v>304</v>
      </c>
      <c r="B25" s="92" t="s">
        <v>305</v>
      </c>
      <c r="C25" s="92"/>
      <c r="D25" s="92" t="s">
        <v>770</v>
      </c>
      <c r="E25" s="92" t="s">
        <v>771</v>
      </c>
      <c r="F25" s="93">
        <v>291050</v>
      </c>
    </row>
    <row r="26" spans="1:6" x14ac:dyDescent="0.25">
      <c r="A26" s="92" t="s">
        <v>378</v>
      </c>
      <c r="B26" s="92" t="s">
        <v>379</v>
      </c>
      <c r="C26" s="92"/>
      <c r="D26" s="92" t="s">
        <v>770</v>
      </c>
      <c r="E26" s="92" t="s">
        <v>771</v>
      </c>
      <c r="F26" s="93">
        <v>787</v>
      </c>
    </row>
    <row r="27" spans="1:6" x14ac:dyDescent="0.25">
      <c r="A27" s="92" t="s">
        <v>606</v>
      </c>
      <c r="B27" s="92" t="s">
        <v>607</v>
      </c>
      <c r="C27" s="92"/>
      <c r="D27" s="92" t="s">
        <v>770</v>
      </c>
      <c r="E27" s="92" t="s">
        <v>771</v>
      </c>
      <c r="F27" s="93">
        <v>7000000</v>
      </c>
    </row>
    <row r="28" spans="1:6" x14ac:dyDescent="0.25">
      <c r="A28" s="92" t="s">
        <v>420</v>
      </c>
      <c r="B28" s="92" t="s">
        <v>421</v>
      </c>
      <c r="C28" s="92"/>
      <c r="D28" s="92" t="s">
        <v>770</v>
      </c>
      <c r="E28" s="92" t="s">
        <v>771</v>
      </c>
      <c r="F28" s="93">
        <v>61583</v>
      </c>
    </row>
    <row r="29" spans="1:6" x14ac:dyDescent="0.25">
      <c r="A29" s="92" t="s">
        <v>234</v>
      </c>
      <c r="B29" s="92" t="s">
        <v>235</v>
      </c>
      <c r="C29" s="92"/>
      <c r="D29" s="92" t="s">
        <v>770</v>
      </c>
      <c r="E29" s="92" t="s">
        <v>771</v>
      </c>
      <c r="F29" s="93">
        <v>1313</v>
      </c>
    </row>
    <row r="30" spans="1:6" x14ac:dyDescent="0.25">
      <c r="A30" s="92" t="s">
        <v>682</v>
      </c>
      <c r="B30" s="92" t="s">
        <v>683</v>
      </c>
      <c r="C30" s="92"/>
      <c r="D30" s="92" t="s">
        <v>770</v>
      </c>
      <c r="E30" s="92" t="s">
        <v>771</v>
      </c>
      <c r="F30" s="93">
        <v>272000</v>
      </c>
    </row>
    <row r="31" spans="1:6" x14ac:dyDescent="0.25">
      <c r="A31" s="92" t="s">
        <v>376</v>
      </c>
      <c r="B31" s="92" t="s">
        <v>377</v>
      </c>
      <c r="C31" s="92"/>
      <c r="D31" s="92" t="s">
        <v>770</v>
      </c>
      <c r="E31" s="92" t="s">
        <v>771</v>
      </c>
      <c r="F31" s="93">
        <v>4259000</v>
      </c>
    </row>
    <row r="32" spans="1:6" x14ac:dyDescent="0.25">
      <c r="A32" s="92" t="s">
        <v>134</v>
      </c>
      <c r="B32" s="92" t="s">
        <v>135</v>
      </c>
      <c r="C32" s="92"/>
      <c r="D32" s="92" t="s">
        <v>770</v>
      </c>
      <c r="E32" s="92" t="s">
        <v>771</v>
      </c>
      <c r="F32" s="93">
        <v>1736000</v>
      </c>
    </row>
    <row r="33" spans="1:9" x14ac:dyDescent="0.25">
      <c r="A33" s="92" t="s">
        <v>560</v>
      </c>
      <c r="B33" s="92" t="s">
        <v>561</v>
      </c>
      <c r="C33" s="92"/>
      <c r="D33" s="92" t="s">
        <v>770</v>
      </c>
      <c r="E33" s="92" t="s">
        <v>771</v>
      </c>
      <c r="F33" s="93">
        <v>5000000</v>
      </c>
    </row>
    <row r="34" spans="1:9" x14ac:dyDescent="0.25">
      <c r="A34" s="92" t="s">
        <v>322</v>
      </c>
      <c r="B34" s="92" t="s">
        <v>323</v>
      </c>
      <c r="C34" s="92"/>
      <c r="D34" s="92" t="s">
        <v>770</v>
      </c>
      <c r="E34" s="92" t="s">
        <v>771</v>
      </c>
      <c r="F34" s="93">
        <v>200000</v>
      </c>
    </row>
    <row r="35" spans="1:9" x14ac:dyDescent="0.25">
      <c r="A35" s="92" t="s">
        <v>168</v>
      </c>
      <c r="B35" s="92" t="s">
        <v>169</v>
      </c>
      <c r="C35" s="92"/>
      <c r="D35" s="92" t="s">
        <v>770</v>
      </c>
      <c r="E35" s="92" t="s">
        <v>771</v>
      </c>
      <c r="F35" s="93">
        <v>6927</v>
      </c>
    </row>
    <row r="36" spans="1:9" x14ac:dyDescent="0.25">
      <c r="A36" s="92" t="s">
        <v>368</v>
      </c>
      <c r="B36" s="92" t="s">
        <v>369</v>
      </c>
      <c r="C36" s="92"/>
      <c r="D36" s="92" t="s">
        <v>770</v>
      </c>
      <c r="E36" s="92" t="s">
        <v>771</v>
      </c>
      <c r="F36" s="93">
        <v>405000</v>
      </c>
    </row>
    <row r="37" spans="1:9" x14ac:dyDescent="0.25">
      <c r="A37" s="92" t="s">
        <v>426</v>
      </c>
      <c r="B37" s="92" t="s">
        <v>427</v>
      </c>
      <c r="C37" s="92"/>
      <c r="D37" s="92" t="s">
        <v>770</v>
      </c>
      <c r="E37" s="92" t="s">
        <v>771</v>
      </c>
      <c r="F37" s="93">
        <v>19561</v>
      </c>
    </row>
    <row r="38" spans="1:9" x14ac:dyDescent="0.25">
      <c r="A38" s="92" t="s">
        <v>148</v>
      </c>
      <c r="B38" s="92" t="s">
        <v>149</v>
      </c>
      <c r="C38" s="92"/>
      <c r="D38" s="92" t="s">
        <v>770</v>
      </c>
      <c r="E38" s="92" t="s">
        <v>771</v>
      </c>
      <c r="F38" s="93">
        <v>1090698</v>
      </c>
    </row>
    <row r="39" spans="1:9" x14ac:dyDescent="0.25">
      <c r="A39" s="92" t="s">
        <v>360</v>
      </c>
      <c r="B39" s="92" t="s">
        <v>361</v>
      </c>
      <c r="C39" s="92"/>
      <c r="D39" s="92" t="s">
        <v>770</v>
      </c>
      <c r="E39" s="92" t="s">
        <v>771</v>
      </c>
      <c r="F39" s="93">
        <v>6162471</v>
      </c>
    </row>
    <row r="40" spans="1:9" x14ac:dyDescent="0.25">
      <c r="A40" s="92" t="s">
        <v>614</v>
      </c>
      <c r="B40" s="92" t="s">
        <v>615</v>
      </c>
      <c r="C40" s="92"/>
      <c r="D40" s="92" t="s">
        <v>770</v>
      </c>
      <c r="E40" s="92" t="s">
        <v>771</v>
      </c>
      <c r="F40" s="93">
        <v>5945459</v>
      </c>
    </row>
    <row r="41" spans="1:9" x14ac:dyDescent="0.25">
      <c r="A41" s="92" t="s">
        <v>432</v>
      </c>
      <c r="B41" s="92" t="s">
        <v>433</v>
      </c>
      <c r="C41" s="92"/>
      <c r="D41" s="92" t="s">
        <v>770</v>
      </c>
      <c r="E41" s="92" t="s">
        <v>771</v>
      </c>
      <c r="F41" s="93">
        <v>231636</v>
      </c>
    </row>
    <row r="42" spans="1:9" x14ac:dyDescent="0.25">
      <c r="A42" s="92" t="s">
        <v>660</v>
      </c>
      <c r="B42" s="92" t="s">
        <v>661</v>
      </c>
      <c r="C42" s="92"/>
      <c r="D42" s="92" t="s">
        <v>770</v>
      </c>
      <c r="E42" s="92" t="s">
        <v>771</v>
      </c>
      <c r="F42" s="93">
        <v>2869754</v>
      </c>
    </row>
    <row r="43" spans="1:9" x14ac:dyDescent="0.25">
      <c r="A43" s="92" t="s">
        <v>476</v>
      </c>
      <c r="B43" s="92" t="s">
        <v>477</v>
      </c>
      <c r="C43" s="92"/>
      <c r="D43" s="92" t="s">
        <v>770</v>
      </c>
      <c r="E43" s="92" t="s">
        <v>771</v>
      </c>
      <c r="F43" s="93">
        <v>3901223</v>
      </c>
    </row>
    <row r="44" spans="1:9" x14ac:dyDescent="0.25">
      <c r="A44" s="92" t="s">
        <v>92</v>
      </c>
      <c r="B44" s="92" t="s">
        <v>93</v>
      </c>
      <c r="C44" s="92"/>
      <c r="D44" s="92" t="s">
        <v>770</v>
      </c>
      <c r="E44" s="92" t="s">
        <v>771</v>
      </c>
      <c r="F44" s="93">
        <v>184675</v>
      </c>
      <c r="G44" s="94">
        <v>30</v>
      </c>
      <c r="H44" s="95">
        <f>SUM(F15:F44)</f>
        <v>45726232</v>
      </c>
      <c r="I44" s="95">
        <f>H44/G44</f>
        <v>1524207.7333333334</v>
      </c>
    </row>
    <row r="45" spans="1:9" x14ac:dyDescent="0.25">
      <c r="A45" s="97" t="s">
        <v>512</v>
      </c>
      <c r="B45" s="97" t="s">
        <v>513</v>
      </c>
      <c r="C45" s="97"/>
      <c r="D45" s="97" t="s">
        <v>778</v>
      </c>
      <c r="E45" s="97" t="s">
        <v>779</v>
      </c>
      <c r="F45" s="98">
        <v>4869</v>
      </c>
    </row>
    <row r="46" spans="1:9" x14ac:dyDescent="0.25">
      <c r="A46" s="97" t="s">
        <v>234</v>
      </c>
      <c r="B46" s="97" t="s">
        <v>235</v>
      </c>
      <c r="C46" s="97"/>
      <c r="D46" s="97" t="s">
        <v>778</v>
      </c>
      <c r="E46" s="97" t="s">
        <v>779</v>
      </c>
      <c r="F46" s="98">
        <v>10944</v>
      </c>
    </row>
    <row r="47" spans="1:9" x14ac:dyDescent="0.25">
      <c r="A47" s="97" t="s">
        <v>376</v>
      </c>
      <c r="B47" s="97" t="s">
        <v>377</v>
      </c>
      <c r="C47" s="97"/>
      <c r="D47" s="97" t="s">
        <v>778</v>
      </c>
      <c r="E47" s="97" t="s">
        <v>779</v>
      </c>
      <c r="F47" s="98">
        <v>6000000</v>
      </c>
    </row>
    <row r="48" spans="1:9" x14ac:dyDescent="0.25">
      <c r="A48" s="97" t="s">
        <v>436</v>
      </c>
      <c r="B48" s="97" t="s">
        <v>437</v>
      </c>
      <c r="C48" s="97"/>
      <c r="D48" s="97" t="s">
        <v>778</v>
      </c>
      <c r="E48" s="97" t="s">
        <v>779</v>
      </c>
      <c r="F48" s="98">
        <v>13500000</v>
      </c>
    </row>
    <row r="49" spans="1:9" x14ac:dyDescent="0.25">
      <c r="A49" s="97" t="s">
        <v>178</v>
      </c>
      <c r="B49" s="97" t="s">
        <v>179</v>
      </c>
      <c r="C49" s="97"/>
      <c r="D49" s="97" t="s">
        <v>778</v>
      </c>
      <c r="E49" s="97" t="s">
        <v>779</v>
      </c>
      <c r="F49" s="98">
        <v>3800000</v>
      </c>
    </row>
    <row r="50" spans="1:9" x14ac:dyDescent="0.25">
      <c r="A50" s="97" t="s">
        <v>550</v>
      </c>
      <c r="B50" s="97" t="s">
        <v>551</v>
      </c>
      <c r="C50" s="97"/>
      <c r="D50" s="97" t="s">
        <v>778</v>
      </c>
      <c r="E50" s="97" t="s">
        <v>779</v>
      </c>
      <c r="F50" s="98">
        <v>2680811</v>
      </c>
    </row>
    <row r="51" spans="1:9" x14ac:dyDescent="0.25">
      <c r="A51" s="97" t="s">
        <v>368</v>
      </c>
      <c r="B51" s="97" t="s">
        <v>369</v>
      </c>
      <c r="C51" s="97"/>
      <c r="D51" s="97" t="s">
        <v>778</v>
      </c>
      <c r="E51" s="97" t="s">
        <v>779</v>
      </c>
      <c r="F51" s="98">
        <v>1350000</v>
      </c>
    </row>
    <row r="52" spans="1:9" x14ac:dyDescent="0.25">
      <c r="A52" s="97" t="s">
        <v>614</v>
      </c>
      <c r="B52" s="97" t="s">
        <v>615</v>
      </c>
      <c r="C52" s="97"/>
      <c r="D52" s="97" t="s">
        <v>778</v>
      </c>
      <c r="E52" s="97" t="s">
        <v>779</v>
      </c>
      <c r="F52" s="98">
        <v>15289394</v>
      </c>
    </row>
    <row r="53" spans="1:9" x14ac:dyDescent="0.25">
      <c r="A53" s="97" t="s">
        <v>660</v>
      </c>
      <c r="B53" s="97" t="s">
        <v>661</v>
      </c>
      <c r="C53" s="97"/>
      <c r="D53" s="97" t="s">
        <v>778</v>
      </c>
      <c r="E53" s="97" t="s">
        <v>779</v>
      </c>
      <c r="F53" s="98">
        <v>40768962</v>
      </c>
    </row>
    <row r="54" spans="1:9" x14ac:dyDescent="0.25">
      <c r="A54" s="97" t="s">
        <v>662</v>
      </c>
      <c r="B54" s="97" t="s">
        <v>663</v>
      </c>
      <c r="C54" s="97"/>
      <c r="D54" s="97" t="s">
        <v>778</v>
      </c>
      <c r="E54" s="97" t="s">
        <v>779</v>
      </c>
      <c r="F54" s="98">
        <v>31492</v>
      </c>
    </row>
    <row r="55" spans="1:9" x14ac:dyDescent="0.25">
      <c r="A55" s="97" t="s">
        <v>476</v>
      </c>
      <c r="B55" s="97" t="s">
        <v>477</v>
      </c>
      <c r="C55" s="97"/>
      <c r="D55" s="97" t="s">
        <v>778</v>
      </c>
      <c r="E55" s="97" t="s">
        <v>779</v>
      </c>
      <c r="F55" s="98">
        <v>662820</v>
      </c>
      <c r="G55" s="94">
        <v>11</v>
      </c>
      <c r="H55" s="95">
        <f>SUM(F45:F55)</f>
        <v>84099292</v>
      </c>
      <c r="I55" s="95">
        <f>H55/G55</f>
        <v>7645390.1818181816</v>
      </c>
    </row>
    <row r="56" spans="1:9" x14ac:dyDescent="0.25">
      <c r="A56" s="92" t="s">
        <v>252</v>
      </c>
      <c r="B56" s="92" t="s">
        <v>253</v>
      </c>
      <c r="C56" s="92"/>
      <c r="D56" s="92" t="s">
        <v>774</v>
      </c>
      <c r="E56" s="92" t="s">
        <v>775</v>
      </c>
      <c r="F56" s="93">
        <v>1800000</v>
      </c>
    </row>
    <row r="57" spans="1:9" x14ac:dyDescent="0.25">
      <c r="A57" s="92" t="s">
        <v>46</v>
      </c>
      <c r="B57" s="92" t="s">
        <v>47</v>
      </c>
      <c r="C57" s="92"/>
      <c r="D57" s="92" t="s">
        <v>774</v>
      </c>
      <c r="E57" s="92" t="s">
        <v>775</v>
      </c>
      <c r="F57" s="93">
        <v>80361</v>
      </c>
    </row>
    <row r="58" spans="1:9" x14ac:dyDescent="0.25">
      <c r="A58" s="92" t="s">
        <v>258</v>
      </c>
      <c r="B58" s="92" t="s">
        <v>259</v>
      </c>
      <c r="C58" s="92"/>
      <c r="D58" s="92" t="s">
        <v>774</v>
      </c>
      <c r="E58" s="92" t="s">
        <v>775</v>
      </c>
      <c r="F58" s="93">
        <v>4219000</v>
      </c>
    </row>
    <row r="59" spans="1:9" x14ac:dyDescent="0.25">
      <c r="A59" s="92" t="s">
        <v>236</v>
      </c>
      <c r="B59" s="92" t="s">
        <v>237</v>
      </c>
      <c r="C59" s="92"/>
      <c r="D59" s="92" t="s">
        <v>774</v>
      </c>
      <c r="E59" s="92" t="s">
        <v>775</v>
      </c>
      <c r="F59" s="93">
        <v>6613</v>
      </c>
    </row>
    <row r="60" spans="1:9" x14ac:dyDescent="0.25">
      <c r="A60" s="92" t="s">
        <v>152</v>
      </c>
      <c r="B60" s="92" t="s">
        <v>153</v>
      </c>
      <c r="C60" s="92"/>
      <c r="D60" s="92" t="s">
        <v>774</v>
      </c>
      <c r="E60" s="92" t="s">
        <v>775</v>
      </c>
      <c r="F60" s="93">
        <v>7936</v>
      </c>
    </row>
    <row r="61" spans="1:9" x14ac:dyDescent="0.25">
      <c r="A61" s="92" t="s">
        <v>350</v>
      </c>
      <c r="B61" s="92" t="s">
        <v>351</v>
      </c>
      <c r="C61" s="92"/>
      <c r="D61" s="92" t="s">
        <v>774</v>
      </c>
      <c r="E61" s="92" t="s">
        <v>775</v>
      </c>
      <c r="F61" s="93">
        <v>720000</v>
      </c>
    </row>
    <row r="62" spans="1:9" x14ac:dyDescent="0.25">
      <c r="A62" s="92" t="s">
        <v>230</v>
      </c>
      <c r="B62" s="92" t="s">
        <v>231</v>
      </c>
      <c r="C62" s="92"/>
      <c r="D62" s="92" t="s">
        <v>774</v>
      </c>
      <c r="E62" s="92" t="s">
        <v>775</v>
      </c>
      <c r="F62" s="93">
        <v>439075</v>
      </c>
    </row>
    <row r="63" spans="1:9" x14ac:dyDescent="0.25">
      <c r="A63" s="92" t="s">
        <v>308</v>
      </c>
      <c r="B63" s="92" t="s">
        <v>309</v>
      </c>
      <c r="C63" s="92"/>
      <c r="D63" s="92" t="s">
        <v>774</v>
      </c>
      <c r="E63" s="92" t="s">
        <v>775</v>
      </c>
      <c r="F63" s="93">
        <v>2000000</v>
      </c>
    </row>
    <row r="64" spans="1:9" x14ac:dyDescent="0.25">
      <c r="A64" s="92" t="s">
        <v>458</v>
      </c>
      <c r="B64" s="92" t="s">
        <v>459</v>
      </c>
      <c r="C64" s="92"/>
      <c r="D64" s="92" t="s">
        <v>774</v>
      </c>
      <c r="E64" s="92" t="s">
        <v>775</v>
      </c>
      <c r="F64" s="93">
        <v>5093000</v>
      </c>
    </row>
    <row r="65" spans="1:9" x14ac:dyDescent="0.25">
      <c r="A65" s="92" t="s">
        <v>378</v>
      </c>
      <c r="B65" s="92" t="s">
        <v>379</v>
      </c>
      <c r="C65" s="92"/>
      <c r="D65" s="92" t="s">
        <v>774</v>
      </c>
      <c r="E65" s="92" t="s">
        <v>775</v>
      </c>
      <c r="F65" s="93">
        <v>264490</v>
      </c>
    </row>
    <row r="66" spans="1:9" x14ac:dyDescent="0.25">
      <c r="A66" s="92" t="s">
        <v>322</v>
      </c>
      <c r="B66" s="92" t="s">
        <v>323</v>
      </c>
      <c r="C66" s="92"/>
      <c r="D66" s="92" t="s">
        <v>774</v>
      </c>
      <c r="E66" s="92" t="s">
        <v>775</v>
      </c>
      <c r="F66" s="93">
        <v>145000</v>
      </c>
    </row>
    <row r="67" spans="1:9" x14ac:dyDescent="0.25">
      <c r="A67" s="92" t="s">
        <v>426</v>
      </c>
      <c r="B67" s="92" t="s">
        <v>427</v>
      </c>
      <c r="C67" s="92"/>
      <c r="D67" s="92" t="s">
        <v>774</v>
      </c>
      <c r="E67" s="92" t="s">
        <v>775</v>
      </c>
      <c r="F67" s="93">
        <v>3730</v>
      </c>
    </row>
    <row r="68" spans="1:9" x14ac:dyDescent="0.25">
      <c r="A68" s="92" t="s">
        <v>660</v>
      </c>
      <c r="B68" s="92" t="s">
        <v>661</v>
      </c>
      <c r="C68" s="92"/>
      <c r="D68" s="92" t="s">
        <v>774</v>
      </c>
      <c r="E68" s="92" t="s">
        <v>775</v>
      </c>
      <c r="F68" s="93">
        <v>6919382</v>
      </c>
    </row>
    <row r="69" spans="1:9" x14ac:dyDescent="0.25">
      <c r="A69" s="92" t="s">
        <v>476</v>
      </c>
      <c r="B69" s="92" t="s">
        <v>477</v>
      </c>
      <c r="C69" s="92"/>
      <c r="D69" s="92" t="s">
        <v>774</v>
      </c>
      <c r="E69" s="92" t="s">
        <v>775</v>
      </c>
      <c r="F69" s="93">
        <v>2137928</v>
      </c>
      <c r="G69" s="94">
        <v>14</v>
      </c>
      <c r="H69" s="95">
        <f>SUM(F56:F69)</f>
        <v>23836515</v>
      </c>
      <c r="I69" s="95">
        <f>H69/G69</f>
        <v>1702608.2142857143</v>
      </c>
    </row>
    <row r="70" spans="1:9" x14ac:dyDescent="0.25">
      <c r="A70" s="97" t="s">
        <v>480</v>
      </c>
      <c r="B70" s="97" t="s">
        <v>481</v>
      </c>
      <c r="C70" s="97"/>
      <c r="D70" s="97" t="s">
        <v>772</v>
      </c>
      <c r="E70" s="97" t="s">
        <v>773</v>
      </c>
      <c r="F70" s="98">
        <v>3250000</v>
      </c>
    </row>
    <row r="71" spans="1:9" x14ac:dyDescent="0.25">
      <c r="A71" s="97" t="s">
        <v>678</v>
      </c>
      <c r="B71" s="97" t="s">
        <v>679</v>
      </c>
      <c r="C71" s="97"/>
      <c r="D71" s="97" t="s">
        <v>772</v>
      </c>
      <c r="E71" s="97" t="s">
        <v>773</v>
      </c>
      <c r="F71" s="98">
        <v>250000</v>
      </c>
    </row>
    <row r="72" spans="1:9" x14ac:dyDescent="0.25">
      <c r="A72" s="97" t="s">
        <v>172</v>
      </c>
      <c r="B72" s="97" t="s">
        <v>173</v>
      </c>
      <c r="C72" s="97"/>
      <c r="D72" s="97" t="s">
        <v>772</v>
      </c>
      <c r="E72" s="97" t="s">
        <v>773</v>
      </c>
      <c r="F72" s="98">
        <v>103200</v>
      </c>
    </row>
    <row r="73" spans="1:9" x14ac:dyDescent="0.25">
      <c r="A73" s="97" t="s">
        <v>236</v>
      </c>
      <c r="B73" s="97" t="s">
        <v>237</v>
      </c>
      <c r="C73" s="97"/>
      <c r="D73" s="97" t="s">
        <v>772</v>
      </c>
      <c r="E73" s="97" t="s">
        <v>773</v>
      </c>
      <c r="F73" s="98">
        <v>378928</v>
      </c>
    </row>
    <row r="74" spans="1:9" x14ac:dyDescent="0.25">
      <c r="A74" s="97" t="s">
        <v>378</v>
      </c>
      <c r="B74" s="97" t="s">
        <v>379</v>
      </c>
      <c r="C74" s="97"/>
      <c r="D74" s="97" t="s">
        <v>772</v>
      </c>
      <c r="E74" s="97" t="s">
        <v>773</v>
      </c>
      <c r="F74" s="98">
        <v>52910</v>
      </c>
    </row>
    <row r="75" spans="1:9" x14ac:dyDescent="0.25">
      <c r="A75" s="97" t="s">
        <v>318</v>
      </c>
      <c r="B75" s="97" t="s">
        <v>319</v>
      </c>
      <c r="C75" s="97"/>
      <c r="D75" s="97" t="s">
        <v>772</v>
      </c>
      <c r="E75" s="97" t="s">
        <v>773</v>
      </c>
      <c r="F75" s="98">
        <v>430000</v>
      </c>
    </row>
    <row r="76" spans="1:9" x14ac:dyDescent="0.25">
      <c r="A76" s="97" t="s">
        <v>234</v>
      </c>
      <c r="B76" s="97" t="s">
        <v>235</v>
      </c>
      <c r="C76" s="97"/>
      <c r="D76" s="97" t="s">
        <v>772</v>
      </c>
      <c r="E76" s="97" t="s">
        <v>773</v>
      </c>
      <c r="F76" s="98">
        <v>86111</v>
      </c>
    </row>
    <row r="77" spans="1:9" x14ac:dyDescent="0.25">
      <c r="A77" s="97" t="s">
        <v>352</v>
      </c>
      <c r="B77" s="97" t="s">
        <v>353</v>
      </c>
      <c r="C77" s="97"/>
      <c r="D77" s="97" t="s">
        <v>772</v>
      </c>
      <c r="E77" s="97" t="s">
        <v>773</v>
      </c>
      <c r="F77" s="98">
        <v>1000000</v>
      </c>
    </row>
    <row r="78" spans="1:9" x14ac:dyDescent="0.25">
      <c r="A78" s="97" t="s">
        <v>322</v>
      </c>
      <c r="B78" s="97" t="s">
        <v>323</v>
      </c>
      <c r="C78" s="97"/>
      <c r="D78" s="97" t="s">
        <v>772</v>
      </c>
      <c r="E78" s="97" t="s">
        <v>773</v>
      </c>
      <c r="F78" s="98">
        <v>180000</v>
      </c>
    </row>
    <row r="79" spans="1:9" x14ac:dyDescent="0.25">
      <c r="A79" s="97" t="s">
        <v>368</v>
      </c>
      <c r="B79" s="97" t="s">
        <v>369</v>
      </c>
      <c r="C79" s="97"/>
      <c r="D79" s="97" t="s">
        <v>772</v>
      </c>
      <c r="E79" s="97" t="s">
        <v>773</v>
      </c>
      <c r="F79" s="98">
        <v>345000</v>
      </c>
    </row>
    <row r="80" spans="1:9" x14ac:dyDescent="0.25">
      <c r="A80" s="97" t="s">
        <v>426</v>
      </c>
      <c r="B80" s="97" t="s">
        <v>427</v>
      </c>
      <c r="C80" s="97"/>
      <c r="D80" s="97" t="s">
        <v>772</v>
      </c>
      <c r="E80" s="97" t="s">
        <v>773</v>
      </c>
      <c r="F80" s="98">
        <v>5736</v>
      </c>
    </row>
    <row r="81" spans="1:9" x14ac:dyDescent="0.25">
      <c r="A81" s="97" t="s">
        <v>496</v>
      </c>
      <c r="B81" s="97" t="s">
        <v>497</v>
      </c>
      <c r="C81" s="97"/>
      <c r="D81" s="97" t="s">
        <v>772</v>
      </c>
      <c r="E81" s="97" t="s">
        <v>773</v>
      </c>
      <c r="F81" s="98">
        <v>2000000</v>
      </c>
    </row>
    <row r="82" spans="1:9" x14ac:dyDescent="0.25">
      <c r="A82" s="97" t="s">
        <v>660</v>
      </c>
      <c r="B82" s="97" t="s">
        <v>661</v>
      </c>
      <c r="C82" s="97"/>
      <c r="D82" s="97" t="s">
        <v>772</v>
      </c>
      <c r="E82" s="97" t="s">
        <v>773</v>
      </c>
      <c r="F82" s="98">
        <v>1765400</v>
      </c>
    </row>
    <row r="83" spans="1:9" x14ac:dyDescent="0.25">
      <c r="A83" s="97" t="s">
        <v>662</v>
      </c>
      <c r="B83" s="97" t="s">
        <v>663</v>
      </c>
      <c r="C83" s="97"/>
      <c r="D83" s="97" t="s">
        <v>772</v>
      </c>
      <c r="E83" s="97" t="s">
        <v>773</v>
      </c>
      <c r="F83" s="98">
        <v>850275</v>
      </c>
    </row>
    <row r="84" spans="1:9" x14ac:dyDescent="0.25">
      <c r="A84" s="97" t="s">
        <v>476</v>
      </c>
      <c r="B84" s="97" t="s">
        <v>477</v>
      </c>
      <c r="C84" s="97"/>
      <c r="D84" s="97" t="s">
        <v>772</v>
      </c>
      <c r="E84" s="97" t="s">
        <v>773</v>
      </c>
      <c r="F84" s="98">
        <v>4787682</v>
      </c>
      <c r="G84" s="94">
        <v>15</v>
      </c>
      <c r="H84" s="95">
        <f>SUM(F70:F84)</f>
        <v>15485242</v>
      </c>
      <c r="I84" s="95">
        <f>H84/G84</f>
        <v>1032349.4666666667</v>
      </c>
    </row>
    <row r="85" spans="1:9" x14ac:dyDescent="0.25">
      <c r="F85" s="99">
        <f>SUM(F2:F84)</f>
        <v>231674615</v>
      </c>
      <c r="G85" s="99">
        <f t="shared" ref="G85:H85" si="0">SUM(G2:G84)</f>
        <v>83</v>
      </c>
      <c r="H85" s="99">
        <f t="shared" si="0"/>
        <v>231674615</v>
      </c>
    </row>
  </sheetData>
  <autoFilter ref="A1:F1" xr:uid="{145E3092-A4C5-439E-8613-416E6FFB3A11}">
    <sortState xmlns:xlrd2="http://schemas.microsoft.com/office/spreadsheetml/2017/richdata2" ref="A2:F85">
      <sortCondition ref="E1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581D3-D8A8-46D2-8F3A-8B126B9D1DC5}">
  <sheetPr codeName="Sheet6"/>
  <dimension ref="P2:V61"/>
  <sheetViews>
    <sheetView showGridLines="0" workbookViewId="0"/>
  </sheetViews>
  <sheetFormatPr defaultColWidth="8.7109375" defaultRowHeight="12.75" x14ac:dyDescent="0.2"/>
  <cols>
    <col min="1" max="15" width="8.7109375" style="6"/>
    <col min="16" max="16" width="15.140625" style="6" customWidth="1"/>
    <col min="17" max="17" width="11.28515625" style="6" customWidth="1"/>
    <col min="18" max="18" width="10.7109375" style="6" customWidth="1"/>
    <col min="19" max="19" width="13.7109375" style="6" customWidth="1"/>
    <col min="20" max="20" width="10.28515625" style="6" customWidth="1"/>
    <col min="21" max="21" width="10.85546875" style="6" customWidth="1"/>
    <col min="22" max="22" width="11.85546875" style="6" customWidth="1"/>
    <col min="23" max="16384" width="8.7109375" style="6"/>
  </cols>
  <sheetData>
    <row r="2" spans="16:22" ht="51" x14ac:dyDescent="0.2">
      <c r="P2" s="139" t="s">
        <v>750</v>
      </c>
      <c r="Q2" s="140" t="s">
        <v>797</v>
      </c>
      <c r="R2" s="140" t="s">
        <v>758</v>
      </c>
      <c r="S2" s="140" t="s">
        <v>799</v>
      </c>
      <c r="T2" s="140" t="s">
        <v>757</v>
      </c>
      <c r="U2" s="140" t="s">
        <v>798</v>
      </c>
      <c r="V2" s="141" t="s">
        <v>713</v>
      </c>
    </row>
    <row r="3" spans="16:22" x14ac:dyDescent="0.2">
      <c r="P3" s="114" t="s">
        <v>721</v>
      </c>
      <c r="Q3" s="72" cm="1">
        <f t="array" ref="Q3:V3">Summary!F17:K17</f>
        <v>527125.97014925373</v>
      </c>
      <c r="R3" s="73">
        <v>0.10154488022776899</v>
      </c>
      <c r="S3" s="72">
        <v>305013.64179104479</v>
      </c>
      <c r="T3" s="73">
        <v>5.8757442200651794E-2</v>
      </c>
      <c r="U3" s="72">
        <v>832139.61194029846</v>
      </c>
      <c r="V3" s="113">
        <v>0.16030232242842077</v>
      </c>
    </row>
    <row r="4" spans="16:22" x14ac:dyDescent="0.2">
      <c r="P4" s="115" t="s">
        <v>722</v>
      </c>
      <c r="Q4" s="69">
        <f>Summary!F28</f>
        <v>1323518.3421052631</v>
      </c>
      <c r="R4" s="70">
        <f>Summary!G28</f>
        <v>7.6605274123277403E-2</v>
      </c>
      <c r="S4" s="69">
        <f>Summary!H28</f>
        <v>529038.18421052629</v>
      </c>
      <c r="T4" s="70">
        <f>Summary!I28</f>
        <v>3.0620743085935303E-2</v>
      </c>
      <c r="U4" s="69">
        <f>Summary!J28</f>
        <v>1852556.5263157894</v>
      </c>
      <c r="V4" s="110">
        <f>Summary!K28</f>
        <v>0.10722601720921271</v>
      </c>
    </row>
    <row r="5" spans="16:22" x14ac:dyDescent="0.2">
      <c r="P5" s="114" t="s">
        <v>723</v>
      </c>
      <c r="Q5" s="72">
        <f>Summary!F39</f>
        <v>2192220.1568627451</v>
      </c>
      <c r="R5" s="73">
        <f>Summary!G39</f>
        <v>6.7121513688057591E-2</v>
      </c>
      <c r="S5" s="72">
        <f>Summary!H39</f>
        <v>1683351.4313725489</v>
      </c>
      <c r="T5" s="73">
        <f>Summary!I39</f>
        <v>5.154094390974899E-2</v>
      </c>
      <c r="U5" s="72">
        <f>Summary!J39</f>
        <v>3875571.588235294</v>
      </c>
      <c r="V5" s="113">
        <f>Summary!K39</f>
        <v>0.11866245759780657</v>
      </c>
    </row>
    <row r="6" spans="16:22" x14ac:dyDescent="0.2">
      <c r="P6" s="115" t="s">
        <v>724</v>
      </c>
      <c r="Q6" s="69">
        <f>Summary!F50</f>
        <v>2950872.641025641</v>
      </c>
      <c r="R6" s="70">
        <f>Summary!G50</f>
        <v>5.8632017300163118E-2</v>
      </c>
      <c r="S6" s="69">
        <f>Summary!H50</f>
        <v>1743033.5128205128</v>
      </c>
      <c r="T6" s="70">
        <f>Summary!I50</f>
        <v>3.4632999627844115E-2</v>
      </c>
      <c r="U6" s="69">
        <f>Summary!J50</f>
        <v>4693906.153846154</v>
      </c>
      <c r="V6" s="110">
        <f>Summary!K50</f>
        <v>9.3265016928007247E-2</v>
      </c>
    </row>
    <row r="7" spans="16:22" x14ac:dyDescent="0.2">
      <c r="P7" s="114" t="s">
        <v>725</v>
      </c>
      <c r="Q7" s="72">
        <f>Summary!F61</f>
        <v>3881916.65625</v>
      </c>
      <c r="R7" s="73">
        <f>Summary!G61</f>
        <v>5.6001337040034141E-2</v>
      </c>
      <c r="S7" s="72">
        <f>Summary!H61</f>
        <v>3373860.1875</v>
      </c>
      <c r="T7" s="73">
        <f>Summary!I61</f>
        <v>4.8672008756792923E-2</v>
      </c>
      <c r="U7" s="72">
        <f>Summary!J61</f>
        <v>7255776.84375</v>
      </c>
      <c r="V7" s="113">
        <f>Summary!K61</f>
        <v>0.10467334579682706</v>
      </c>
    </row>
    <row r="8" spans="16:22" x14ac:dyDescent="0.2">
      <c r="P8" s="115" t="s">
        <v>726</v>
      </c>
      <c r="Q8" s="69">
        <f>Summary!F72</f>
        <v>5359753.8536585364</v>
      </c>
      <c r="R8" s="70">
        <f>Summary!G72</f>
        <v>5.5080259449475553E-2</v>
      </c>
      <c r="S8" s="69">
        <f>Summary!H72</f>
        <v>2196243.0487804879</v>
      </c>
      <c r="T8" s="70">
        <f>Summary!I72</f>
        <v>2.2569998593939777E-2</v>
      </c>
      <c r="U8" s="69">
        <f>Summary!J72</f>
        <v>7555996.9024390243</v>
      </c>
      <c r="V8" s="110">
        <f>Summary!K72</f>
        <v>7.7650258043415327E-2</v>
      </c>
    </row>
    <row r="9" spans="16:22" x14ac:dyDescent="0.2">
      <c r="P9" s="114" t="s">
        <v>727</v>
      </c>
      <c r="Q9" s="72">
        <f>Summary!F83</f>
        <v>8423216.4047619049</v>
      </c>
      <c r="R9" s="73">
        <f>Summary!G83</f>
        <v>5.5177221128370681E-2</v>
      </c>
      <c r="S9" s="72">
        <f>Summary!H83</f>
        <v>4977531.3571428573</v>
      </c>
      <c r="T9" s="73">
        <f>Summary!I83</f>
        <v>3.2605875851795092E-2</v>
      </c>
      <c r="U9" s="72">
        <f>Summary!J83</f>
        <v>13400747.761904761</v>
      </c>
      <c r="V9" s="113">
        <f>Summary!K83</f>
        <v>8.7783096980165759E-2</v>
      </c>
    </row>
    <row r="10" spans="16:22" x14ac:dyDescent="0.2">
      <c r="P10" s="115" t="s">
        <v>728</v>
      </c>
      <c r="Q10" s="69">
        <f>Summary!F94</f>
        <v>8909802.5999999996</v>
      </c>
      <c r="R10" s="70">
        <f>Summary!G94</f>
        <v>3.9820801736846087E-2</v>
      </c>
      <c r="S10" s="69">
        <f>Summary!H94</f>
        <v>6747273.5</v>
      </c>
      <c r="T10" s="70">
        <f>Summary!I94</f>
        <v>3.0155756796202821E-2</v>
      </c>
      <c r="U10" s="69">
        <f>Summary!J94</f>
        <v>15657076.1</v>
      </c>
      <c r="V10" s="110">
        <f>Summary!K94</f>
        <v>6.9976558533048905E-2</v>
      </c>
    </row>
    <row r="11" spans="16:22" x14ac:dyDescent="0.2">
      <c r="P11" s="114" t="s">
        <v>735</v>
      </c>
      <c r="Q11" s="72">
        <f>Summary!F105</f>
        <v>21413815.899999999</v>
      </c>
      <c r="R11" s="73">
        <f>Summary!G105</f>
        <v>4.2478722677732277E-2</v>
      </c>
      <c r="S11" s="72">
        <f>Summary!H105</f>
        <v>20035230.5</v>
      </c>
      <c r="T11" s="73">
        <f>Summary!I105</f>
        <v>3.9744014059350505E-2</v>
      </c>
      <c r="U11" s="72">
        <f>Summary!J105</f>
        <v>41449046.399999999</v>
      </c>
      <c r="V11" s="113">
        <f>Summary!K105</f>
        <v>8.2222736737082788E-2</v>
      </c>
    </row>
    <row r="26" spans="16:18" ht="25.5" x14ac:dyDescent="0.2">
      <c r="P26" s="133" t="s">
        <v>750</v>
      </c>
      <c r="Q26" s="134" t="s">
        <v>760</v>
      </c>
      <c r="R26" s="135" t="s">
        <v>795</v>
      </c>
    </row>
    <row r="27" spans="16:18" x14ac:dyDescent="0.2">
      <c r="P27" s="136" t="s">
        <v>721</v>
      </c>
      <c r="Q27" s="71">
        <f>Summary!B17</f>
        <v>518850.3134328358</v>
      </c>
      <c r="R27" s="137">
        <f>Summary!C17</f>
        <v>0.10320534768242517</v>
      </c>
    </row>
    <row r="28" spans="16:18" x14ac:dyDescent="0.2">
      <c r="P28" s="138" t="s">
        <v>722</v>
      </c>
      <c r="Q28" s="69">
        <f>Summary!B28</f>
        <v>1104543.7894736843</v>
      </c>
      <c r="R28" s="110">
        <f>Summary!C28</f>
        <v>6.6549750179985878E-2</v>
      </c>
    </row>
    <row r="29" spans="16:18" x14ac:dyDescent="0.2">
      <c r="P29" s="114" t="s">
        <v>723</v>
      </c>
      <c r="Q29" s="72">
        <f>Summary!B39</f>
        <v>2498057.6800000002</v>
      </c>
      <c r="R29" s="113">
        <f>Summary!C39</f>
        <v>7.9879043922628998E-2</v>
      </c>
    </row>
    <row r="30" spans="16:18" x14ac:dyDescent="0.2">
      <c r="P30" s="115" t="s">
        <v>724</v>
      </c>
      <c r="Q30" s="69">
        <f>Summary!B50</f>
        <v>4316594.487179487</v>
      </c>
      <c r="R30" s="110">
        <f>Summary!C50</f>
        <v>9.0582997754024369E-2</v>
      </c>
    </row>
    <row r="31" spans="16:18" x14ac:dyDescent="0.2">
      <c r="P31" s="114" t="s">
        <v>725</v>
      </c>
      <c r="Q31" s="72">
        <f>Summary!B61</f>
        <v>4687778.46875</v>
      </c>
      <c r="R31" s="113">
        <f>Summary!C61</f>
        <v>7.1518834059322439E-2</v>
      </c>
    </row>
    <row r="32" spans="16:18" x14ac:dyDescent="0.2">
      <c r="P32" s="115" t="s">
        <v>726</v>
      </c>
      <c r="Q32" s="69">
        <f>Summary!B72</f>
        <v>7392801.9024390243</v>
      </c>
      <c r="R32" s="110">
        <f>Summary!C72</f>
        <v>7.8881483820228471E-2</v>
      </c>
    </row>
    <row r="33" spans="16:18" x14ac:dyDescent="0.2">
      <c r="P33" s="114" t="s">
        <v>727</v>
      </c>
      <c r="Q33" s="72">
        <f>Summary!B83</f>
        <v>13975261.238095239</v>
      </c>
      <c r="R33" s="113">
        <f>Summary!C83</f>
        <v>9.6788700143469603E-2</v>
      </c>
    </row>
    <row r="34" spans="16:18" x14ac:dyDescent="0.2">
      <c r="P34" s="115" t="s">
        <v>728</v>
      </c>
      <c r="Q34" s="69">
        <f>Summary!B94</f>
        <v>18759958.399999999</v>
      </c>
      <c r="R34" s="110">
        <f>Summary!C94</f>
        <v>8.8270372426681606E-2</v>
      </c>
    </row>
    <row r="35" spans="16:18" x14ac:dyDescent="0.2">
      <c r="P35" s="114" t="s">
        <v>735</v>
      </c>
      <c r="Q35" s="72">
        <f>Summary!B105</f>
        <v>31520363.350000001</v>
      </c>
      <c r="R35" s="113">
        <f>Summary!C105</f>
        <v>6.660774460929221E-2</v>
      </c>
    </row>
    <row r="52" spans="16:20" ht="51" x14ac:dyDescent="0.2">
      <c r="P52" s="139" t="s">
        <v>750</v>
      </c>
      <c r="Q52" s="140" t="s">
        <v>759</v>
      </c>
      <c r="R52" s="141" t="s">
        <v>755</v>
      </c>
      <c r="S52" s="140" t="s">
        <v>753</v>
      </c>
      <c r="T52" s="141" t="s">
        <v>752</v>
      </c>
    </row>
    <row r="53" spans="16:20" x14ac:dyDescent="0.2">
      <c r="P53" s="114" t="s">
        <v>721</v>
      </c>
      <c r="Q53" s="72">
        <f>Summary!N17</f>
        <v>147950.6567164179</v>
      </c>
      <c r="R53" s="113">
        <f>Summary!O17</f>
        <v>2.9429102326711084E-2</v>
      </c>
      <c r="S53" s="72">
        <f>Summary!P17</f>
        <v>118275.31343283581</v>
      </c>
      <c r="T53" s="113">
        <f>Summary!Q17</f>
        <v>3.1816686734330572E-2</v>
      </c>
    </row>
    <row r="54" spans="16:20" x14ac:dyDescent="0.2">
      <c r="P54" s="115" t="s">
        <v>722</v>
      </c>
      <c r="Q54" s="69">
        <f>Summary!N28</f>
        <v>521939.92105263157</v>
      </c>
      <c r="R54" s="110">
        <f>Summary!O28</f>
        <v>3.1447346575155175E-2</v>
      </c>
      <c r="S54" s="69">
        <f>Summary!P28</f>
        <v>784411.34210526315</v>
      </c>
      <c r="T54" s="110">
        <f>Summary!Q28</f>
        <v>6.1762096804772765E-2</v>
      </c>
    </row>
    <row r="55" spans="16:20" x14ac:dyDescent="0.2">
      <c r="P55" s="114" t="s">
        <v>723</v>
      </c>
      <c r="Q55" s="72">
        <f>Summary!N39</f>
        <v>1063261.8823529412</v>
      </c>
      <c r="R55" s="113">
        <f>Summary!O39</f>
        <v>3.3999352089311152E-2</v>
      </c>
      <c r="S55" s="72">
        <f>Summary!P39</f>
        <v>1249865.6666666667</v>
      </c>
      <c r="T55" s="113">
        <f>Summary!Q39</f>
        <v>5.2590103711476689E-2</v>
      </c>
    </row>
    <row r="56" spans="16:20" x14ac:dyDescent="0.2">
      <c r="P56" s="115" t="s">
        <v>724</v>
      </c>
      <c r="Q56" s="69">
        <f>Summary!N50</f>
        <v>2565757.871794872</v>
      </c>
      <c r="R56" s="110">
        <f>Summary!O50</f>
        <v>5.3841990538709902E-2</v>
      </c>
      <c r="S56" s="69">
        <f>Summary!P50</f>
        <v>2457483.0512820515</v>
      </c>
      <c r="T56" s="110">
        <f>Summary!Q50</f>
        <v>7.1381561408145375E-2</v>
      </c>
    </row>
    <row r="57" spans="16:20" x14ac:dyDescent="0.2">
      <c r="P57" s="114" t="s">
        <v>725</v>
      </c>
      <c r="Q57" s="72">
        <f>Summary!N61</f>
        <v>3323841.75</v>
      </c>
      <c r="R57" s="113">
        <f>Summary!O61</f>
        <v>4.7950432374635532E-2</v>
      </c>
      <c r="S57" s="72">
        <f>Summary!P61</f>
        <v>2672344.875</v>
      </c>
      <c r="T57" s="113">
        <f>Summary!Q61</f>
        <v>3.8551802958245937E-2</v>
      </c>
    </row>
    <row r="58" spans="16:20" x14ac:dyDescent="0.2">
      <c r="P58" s="115" t="s">
        <v>726</v>
      </c>
      <c r="Q58" s="69">
        <f>Summary!N72</f>
        <v>4968990.1951219514</v>
      </c>
      <c r="R58" s="110">
        <f>Summary!O72</f>
        <v>5.3019318636154812E-2</v>
      </c>
      <c r="S58" s="69">
        <f>Summary!P72</f>
        <v>3712124.1219512196</v>
      </c>
      <c r="T58" s="110">
        <f>Summary!Q72</f>
        <v>5.476158183953727E-2</v>
      </c>
    </row>
    <row r="59" spans="16:20" x14ac:dyDescent="0.2">
      <c r="P59" s="114" t="s">
        <v>727</v>
      </c>
      <c r="Q59" s="72">
        <f>Summary!N83</f>
        <v>7959013.1904761903</v>
      </c>
      <c r="R59" s="113">
        <f>Summary!O83</f>
        <v>5.5121870568761784E-2</v>
      </c>
      <c r="S59" s="72">
        <f>Summary!P83</f>
        <v>3904313.8809523811</v>
      </c>
      <c r="T59" s="113">
        <f>Summary!Q83</f>
        <v>3.7063994498544278E-2</v>
      </c>
    </row>
    <row r="60" spans="16:20" x14ac:dyDescent="0.2">
      <c r="P60" s="115" t="s">
        <v>728</v>
      </c>
      <c r="Q60" s="69">
        <f>Summary!N94</f>
        <v>11011681.6</v>
      </c>
      <c r="R60" s="110">
        <f>Summary!O94</f>
        <v>4.9214781681344556E-2</v>
      </c>
      <c r="S60" s="69">
        <f>Summary!P94</f>
        <v>3748295.4</v>
      </c>
      <c r="T60" s="110">
        <f>Summary!Q94</f>
        <v>2.7661384056674499E-2</v>
      </c>
    </row>
    <row r="61" spans="16:20" x14ac:dyDescent="0.2">
      <c r="P61" s="114" t="s">
        <v>735</v>
      </c>
      <c r="Q61" s="72">
        <f>Summary!N105</f>
        <v>26049408.600000001</v>
      </c>
      <c r="R61" s="113">
        <f>Summary!O105</f>
        <v>5.167437737420421E-2</v>
      </c>
      <c r="S61" s="72">
        <f>Summary!P105</f>
        <v>3414705.7</v>
      </c>
      <c r="T61" s="113">
        <f>Summary!Q105</f>
        <v>1.4045808975243507E-2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FE87A-B80F-40F0-A4EF-BBBB24F421FE}">
  <sheetPr codeName="Sheet7"/>
  <dimension ref="B2:M13"/>
  <sheetViews>
    <sheetView showGridLines="0" zoomScale="115" zoomScaleNormal="115" workbookViewId="0"/>
  </sheetViews>
  <sheetFormatPr defaultColWidth="9.140625" defaultRowHeight="12.75" x14ac:dyDescent="0.2"/>
  <cols>
    <col min="1" max="1" width="5.140625" style="6" customWidth="1"/>
    <col min="2" max="2" width="13.5703125" style="6" customWidth="1"/>
    <col min="3" max="3" width="10.42578125" style="6" customWidth="1"/>
    <col min="4" max="4" width="11.85546875" style="6" customWidth="1"/>
    <col min="5" max="5" width="11.5703125" style="6" customWidth="1"/>
    <col min="6" max="6" width="11.42578125" style="6" customWidth="1"/>
    <col min="7" max="7" width="10" style="6" customWidth="1"/>
    <col min="8" max="8" width="29" style="6" customWidth="1"/>
    <col min="9" max="9" width="8.140625" style="6" customWidth="1"/>
    <col min="10" max="10" width="17" style="6" customWidth="1"/>
    <col min="11" max="11" width="11.5703125" style="107" customWidth="1"/>
    <col min="12" max="13" width="12.7109375" style="6" customWidth="1"/>
    <col min="14" max="16384" width="9.140625" style="6"/>
  </cols>
  <sheetData>
    <row r="2" spans="2:13" s="106" customFormat="1" ht="17.100000000000001" customHeight="1" x14ac:dyDescent="0.2">
      <c r="B2" s="155" t="s">
        <v>796</v>
      </c>
      <c r="C2" s="157" t="s">
        <v>768</v>
      </c>
      <c r="D2" s="151" t="s">
        <v>782</v>
      </c>
      <c r="E2" s="151"/>
      <c r="F2" s="159" t="s">
        <v>791</v>
      </c>
      <c r="G2" s="153" t="s">
        <v>793</v>
      </c>
      <c r="J2" s="155" t="s">
        <v>790</v>
      </c>
      <c r="K2" s="159" t="s">
        <v>768</v>
      </c>
      <c r="L2" s="151" t="s">
        <v>792</v>
      </c>
      <c r="M2" s="152"/>
    </row>
    <row r="3" spans="2:13" s="106" customFormat="1" ht="18.75" customHeight="1" x14ac:dyDescent="0.2">
      <c r="B3" s="156"/>
      <c r="C3" s="158"/>
      <c r="D3" s="116" t="s">
        <v>749</v>
      </c>
      <c r="E3" s="116" t="s">
        <v>717</v>
      </c>
      <c r="F3" s="160"/>
      <c r="G3" s="154"/>
      <c r="J3" s="156"/>
      <c r="K3" s="160"/>
      <c r="L3" s="117" t="s">
        <v>749</v>
      </c>
      <c r="M3" s="118" t="s">
        <v>717</v>
      </c>
    </row>
    <row r="4" spans="2:13" x14ac:dyDescent="0.2">
      <c r="B4" s="114" t="s">
        <v>721</v>
      </c>
      <c r="C4" s="111">
        <f>'Debt by FY2025 GF Budget'!I8</f>
        <v>7</v>
      </c>
      <c r="D4" s="112">
        <f>'Debt by FY2025 GF Budget'!J8</f>
        <v>5647287</v>
      </c>
      <c r="E4" s="112">
        <f>'Debt by FY2025 GF Budget'!K8</f>
        <v>806755.28571428568</v>
      </c>
      <c r="F4" s="112">
        <f>'Debt by FY2025 GF Budget'!L8</f>
        <v>6285283.6900000004</v>
      </c>
      <c r="G4" s="113">
        <f>'Debt by FY2025 GF Budget'!M8</f>
        <v>0.1283562247154966</v>
      </c>
      <c r="J4" s="108" t="s">
        <v>784</v>
      </c>
      <c r="K4" s="107">
        <f>'Debt by Project'!G2</f>
        <v>1</v>
      </c>
      <c r="L4" s="68">
        <f>'Debt by Project'!H2</f>
        <v>5120000</v>
      </c>
      <c r="M4" s="109">
        <f>'Debt by Project'!I2</f>
        <v>5120000</v>
      </c>
    </row>
    <row r="5" spans="2:13" x14ac:dyDescent="0.2">
      <c r="B5" s="115" t="s">
        <v>722</v>
      </c>
      <c r="C5" s="75">
        <f>'Debt by FY2025 GF Budget'!I15</f>
        <v>4</v>
      </c>
      <c r="D5" s="12">
        <f>'Debt by FY2025 GF Budget'!J15</f>
        <v>5062838</v>
      </c>
      <c r="E5" s="12">
        <f>'Debt by FY2025 GF Budget'!K15</f>
        <v>1265709.5</v>
      </c>
      <c r="F5" s="12">
        <f>'Debt by FY2025 GF Budget'!L15</f>
        <v>22567729.8125</v>
      </c>
      <c r="G5" s="110">
        <f>'Debt by FY2025 GF Budget'!M15</f>
        <v>5.6084927926553708E-2</v>
      </c>
      <c r="J5" s="119" t="s">
        <v>785</v>
      </c>
      <c r="K5" s="120">
        <f>'Debt by Project'!G14</f>
        <v>12</v>
      </c>
      <c r="L5" s="121">
        <f>'Debt by Project'!H14</f>
        <v>57407334</v>
      </c>
      <c r="M5" s="122">
        <f>'Debt by Project'!I14</f>
        <v>4783944.5</v>
      </c>
    </row>
    <row r="6" spans="2:13" x14ac:dyDescent="0.2">
      <c r="B6" s="114" t="s">
        <v>723</v>
      </c>
      <c r="C6" s="111">
        <f>'Debt by FY2025 GF Budget'!I29</f>
        <v>9</v>
      </c>
      <c r="D6" s="112">
        <f>'Debt by FY2025 GF Budget'!J29</f>
        <v>15831002</v>
      </c>
      <c r="E6" s="112">
        <f>'Debt by FY2025 GF Budget'!K29</f>
        <v>1759000.2222222222</v>
      </c>
      <c r="F6" s="112">
        <f>'Debt by FY2025 GF Budget'!L29</f>
        <v>42022697.87111111</v>
      </c>
      <c r="G6" s="113">
        <f>'Debt by FY2025 GF Budget'!M29</f>
        <v>4.185833635949069E-2</v>
      </c>
      <c r="J6" s="108" t="s">
        <v>786</v>
      </c>
      <c r="K6" s="107">
        <f>'Debt by Project'!G44</f>
        <v>30</v>
      </c>
      <c r="L6" s="68">
        <f>'Debt by Project'!H44</f>
        <v>45726232</v>
      </c>
      <c r="M6" s="109">
        <f>'Debt by Project'!I44</f>
        <v>1524207.7333333334</v>
      </c>
    </row>
    <row r="7" spans="2:13" x14ac:dyDescent="0.2">
      <c r="B7" s="115" t="s">
        <v>724</v>
      </c>
      <c r="C7" s="75">
        <f>'Debt by FY2025 GF Budget'!I43</f>
        <v>8</v>
      </c>
      <c r="D7" s="12">
        <f>'Debt by FY2025 GF Budget'!J43</f>
        <v>40690726</v>
      </c>
      <c r="E7" s="12">
        <f>'Debt by FY2025 GF Budget'!K43</f>
        <v>5086340.75</v>
      </c>
      <c r="F7" s="12">
        <f>'Debt by FY2025 GF Budget'!L43</f>
        <v>57895836.657499999</v>
      </c>
      <c r="G7" s="110">
        <f>'Debt by FY2025 GF Budget'!M43</f>
        <v>8.7853307658195837E-2</v>
      </c>
      <c r="J7" s="119" t="s">
        <v>787</v>
      </c>
      <c r="K7" s="120">
        <f>'Debt by Project'!G55</f>
        <v>11</v>
      </c>
      <c r="L7" s="121">
        <f>'Debt by Project'!H55</f>
        <v>84099292</v>
      </c>
      <c r="M7" s="122">
        <f>'Debt by Project'!I55</f>
        <v>7645390.1818181816</v>
      </c>
    </row>
    <row r="8" spans="2:13" x14ac:dyDescent="0.2">
      <c r="B8" s="114" t="s">
        <v>725</v>
      </c>
      <c r="C8" s="111">
        <f>'Debt by FY2025 GF Budget'!I53</f>
        <v>6</v>
      </c>
      <c r="D8" s="112">
        <f>'Debt by FY2025 GF Budget'!J53</f>
        <v>53519013</v>
      </c>
      <c r="E8" s="112">
        <f>'Debt by FY2025 GF Budget'!K53</f>
        <v>8919835.5</v>
      </c>
      <c r="F8" s="112">
        <f>'Debt by FY2025 GF Budget'!L53</f>
        <v>75151424.308333322</v>
      </c>
      <c r="G8" s="113">
        <f>'Debt by FY2025 GF Budget'!M53</f>
        <v>0.11869150295014309</v>
      </c>
      <c r="J8" s="108" t="s">
        <v>788</v>
      </c>
      <c r="K8" s="107">
        <f>'Debt by Project'!G69</f>
        <v>14</v>
      </c>
      <c r="L8" s="68">
        <f>'Debt by Project'!H69</f>
        <v>23836515</v>
      </c>
      <c r="M8" s="109">
        <f>'Debt by Project'!I69</f>
        <v>1702608.2142857143</v>
      </c>
    </row>
    <row r="9" spans="2:13" x14ac:dyDescent="0.2">
      <c r="B9" s="115" t="s">
        <v>726</v>
      </c>
      <c r="C9" s="75">
        <f>'Debt by FY2025 GF Budget'!I66</f>
        <v>7</v>
      </c>
      <c r="D9" s="12">
        <f>'Debt by FY2025 GF Budget'!J66</f>
        <v>10514123</v>
      </c>
      <c r="E9" s="12">
        <f>'Debt by FY2025 GF Budget'!K66</f>
        <v>1502017.5714285714</v>
      </c>
      <c r="F9" s="12">
        <f>'Debt by FY2025 GF Budget'!L66</f>
        <v>116697669.13285713</v>
      </c>
      <c r="G9" s="110">
        <f>'Debt by FY2025 GF Budget'!M66</f>
        <v>1.2871016041619178E-2</v>
      </c>
      <c r="J9" s="119" t="s">
        <v>789</v>
      </c>
      <c r="K9" s="120">
        <f>'Debt by Project'!G84</f>
        <v>15</v>
      </c>
      <c r="L9" s="121">
        <f>'Debt by Project'!H84</f>
        <v>15485242</v>
      </c>
      <c r="M9" s="122">
        <f>'Debt by Project'!I84</f>
        <v>1032349.4666666667</v>
      </c>
    </row>
    <row r="10" spans="2:13" x14ac:dyDescent="0.2">
      <c r="B10" s="114" t="s">
        <v>727</v>
      </c>
      <c r="C10" s="111">
        <f>'Debt by FY2025 GF Budget'!I77</f>
        <v>5</v>
      </c>
      <c r="D10" s="112">
        <f>'Debt by FY2025 GF Budget'!J77</f>
        <v>87248607</v>
      </c>
      <c r="E10" s="112">
        <f>'Debt by FY2025 GF Budget'!K77</f>
        <v>17449721.399999999</v>
      </c>
      <c r="F10" s="112">
        <f>'Debt by FY2025 GF Budget'!L77</f>
        <v>159333486.678</v>
      </c>
      <c r="G10" s="113">
        <f>'Debt by FY2025 GF Budget'!M77</f>
        <v>0.10951697451562374</v>
      </c>
    </row>
    <row r="11" spans="2:13" x14ac:dyDescent="0.2">
      <c r="B11" s="115" t="s">
        <v>728</v>
      </c>
      <c r="C11" s="75">
        <f>'Debt by FY2025 GF Budget'!I82</f>
        <v>1</v>
      </c>
      <c r="D11" s="12">
        <f>'Debt by FY2025 GF Budget'!J82</f>
        <v>11810948</v>
      </c>
      <c r="E11" s="12">
        <f>'Debt by FY2025 GF Budget'!K82</f>
        <v>11810948</v>
      </c>
      <c r="F11" s="12">
        <f>'Debt by FY2025 GF Budget'!L82</f>
        <v>232299670.99000001</v>
      </c>
      <c r="G11" s="110">
        <f>'Debt by FY2025 GF Budget'!M82</f>
        <v>5.0843584709633252E-2</v>
      </c>
    </row>
    <row r="12" spans="2:13" x14ac:dyDescent="0.2">
      <c r="B12" s="114" t="s">
        <v>735</v>
      </c>
      <c r="C12" s="111">
        <f>'Debt by FY2025 GF Budget'!I84</f>
        <v>2</v>
      </c>
      <c r="D12" s="112">
        <f>'Debt by FY2025 GF Budget'!J84</f>
        <v>1350071</v>
      </c>
      <c r="E12" s="112">
        <f>'Debt by FY2025 GF Budget'!K84</f>
        <v>675035.5</v>
      </c>
      <c r="F12" s="112">
        <f>'Debt by FY2025 GF Budget'!L84</f>
        <v>523965279.94999993</v>
      </c>
      <c r="G12" s="113">
        <f>'Debt by FY2025 GF Budget'!M84</f>
        <v>1.2883210507085815E-3</v>
      </c>
    </row>
    <row r="13" spans="2:13" x14ac:dyDescent="0.2">
      <c r="E13" s="12"/>
    </row>
  </sheetData>
  <mergeCells count="8">
    <mergeCell ref="L2:M2"/>
    <mergeCell ref="G2:G3"/>
    <mergeCell ref="B2:B3"/>
    <mergeCell ref="C2:C3"/>
    <mergeCell ref="K2:K3"/>
    <mergeCell ref="D2:E2"/>
    <mergeCell ref="F2:F3"/>
    <mergeCell ref="J2:J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BBD0B-E960-47B3-B9F3-6DB4F5262A63}">
  <sheetPr codeName="Sheet8">
    <tabColor theme="9" tint="0.79998168889431442"/>
  </sheetPr>
  <dimension ref="A1:S80"/>
  <sheetViews>
    <sheetView zoomScaleNormal="100" workbookViewId="0">
      <pane xSplit="3" ySplit="1" topLeftCell="D2" activePane="bottomRight" state="frozen"/>
      <selection pane="topRight" activeCell="H1" sqref="H1"/>
      <selection pane="bottomLeft" activeCell="A2" sqref="A2"/>
      <selection pane="bottomRight" activeCell="D2" sqref="D2"/>
    </sheetView>
  </sheetViews>
  <sheetFormatPr defaultColWidth="11.7109375" defaultRowHeight="12.75" x14ac:dyDescent="0.2"/>
  <cols>
    <col min="1" max="1" width="7.140625" style="6" customWidth="1"/>
    <col min="2" max="2" width="11.7109375" style="6" customWidth="1"/>
    <col min="3" max="3" width="9.5703125" style="6" customWidth="1"/>
    <col min="4" max="4" width="12.42578125" style="6" customWidth="1"/>
    <col min="5" max="5" width="12.28515625" style="6" customWidth="1"/>
    <col min="6" max="6" width="13" style="6" customWidth="1"/>
    <col min="7" max="7" width="12.7109375" style="6" customWidth="1"/>
    <col min="8" max="8" width="12.140625" style="6" customWidth="1"/>
    <col min="9" max="9" width="12.5703125" style="6" customWidth="1"/>
    <col min="10" max="10" width="13.42578125" style="6" customWidth="1"/>
    <col min="11" max="11" width="13.28515625" style="6" customWidth="1"/>
    <col min="12" max="12" width="12.140625" style="6" customWidth="1"/>
    <col min="13" max="13" width="11.7109375" style="6" customWidth="1"/>
    <col min="14" max="14" width="12.28515625" style="6" customWidth="1"/>
    <col min="15" max="16" width="11.7109375" style="6" customWidth="1"/>
    <col min="17" max="17" width="11.85546875" style="6" customWidth="1"/>
    <col min="18" max="19" width="12.140625" style="6" customWidth="1"/>
    <col min="20" max="20" width="3.5703125" style="6" customWidth="1"/>
    <col min="21" max="16384" width="11.7109375" style="6"/>
  </cols>
  <sheetData>
    <row r="1" spans="1:19" s="45" customFormat="1" ht="51" x14ac:dyDescent="0.2">
      <c r="A1" s="44" t="s">
        <v>0</v>
      </c>
      <c r="B1" s="44" t="s">
        <v>1</v>
      </c>
      <c r="C1" s="44" t="s">
        <v>715</v>
      </c>
      <c r="D1" s="47" t="s">
        <v>743</v>
      </c>
      <c r="E1" s="46" t="s">
        <v>4</v>
      </c>
      <c r="F1" s="46" t="s">
        <v>734</v>
      </c>
      <c r="G1" s="44" t="s">
        <v>737</v>
      </c>
      <c r="H1" s="46" t="s">
        <v>738</v>
      </c>
      <c r="I1" s="46" t="s">
        <v>711</v>
      </c>
      <c r="J1" s="46" t="s">
        <v>709</v>
      </c>
      <c r="K1" s="46" t="s">
        <v>712</v>
      </c>
      <c r="L1" s="46" t="s">
        <v>710</v>
      </c>
      <c r="M1" s="46" t="s">
        <v>713</v>
      </c>
      <c r="N1" s="46" t="s">
        <v>2</v>
      </c>
      <c r="O1" s="46" t="s">
        <v>3</v>
      </c>
      <c r="P1" s="44" t="s">
        <v>714</v>
      </c>
      <c r="Q1" s="46" t="s">
        <v>708</v>
      </c>
      <c r="R1" s="46" t="s">
        <v>739</v>
      </c>
      <c r="S1" s="44" t="s">
        <v>736</v>
      </c>
    </row>
    <row r="2" spans="1:19" ht="13.5" customHeight="1" x14ac:dyDescent="0.2">
      <c r="A2" s="2" t="s">
        <v>404</v>
      </c>
      <c r="B2" s="2" t="s">
        <v>405</v>
      </c>
      <c r="C2" s="58">
        <v>247</v>
      </c>
      <c r="D2" s="58">
        <v>841629.26</v>
      </c>
      <c r="E2" s="58">
        <v>906853</v>
      </c>
      <c r="F2" s="5">
        <f t="shared" ref="F2:F33" si="0">IFERROR(E2/D2,0)</f>
        <v>1.0774969967180086</v>
      </c>
      <c r="G2" s="58">
        <v>786826.83</v>
      </c>
      <c r="H2" s="58">
        <v>185706</v>
      </c>
      <c r="I2" s="5">
        <f t="shared" ref="I2:I33" si="1">IFERROR(H2/$G2,0)</f>
        <v>0.23601889630530268</v>
      </c>
      <c r="J2" s="58">
        <v>22484</v>
      </c>
      <c r="K2" s="5">
        <f t="shared" ref="K2:K33" si="2">IFERROR(J2/$G2,0)</f>
        <v>2.8575538025311112E-2</v>
      </c>
      <c r="L2" s="58">
        <f t="shared" ref="L2:L33" si="3">J2+H2</f>
        <v>208190</v>
      </c>
      <c r="M2" s="5">
        <f t="shared" ref="M2:M33" si="4">IFERROR(L2/$G2,0)</f>
        <v>0.2645944343306138</v>
      </c>
      <c r="N2" s="58">
        <v>0</v>
      </c>
      <c r="O2" s="5">
        <f t="shared" ref="O2:O33" si="5">IFERROR(N2/D2,0)</f>
        <v>0</v>
      </c>
      <c r="P2" s="58">
        <v>368012.83</v>
      </c>
      <c r="Q2" s="58">
        <v>0</v>
      </c>
      <c r="R2" s="5">
        <f t="shared" ref="R2:R33" si="6">IFERROR(Q2/P2,0)</f>
        <v>0</v>
      </c>
      <c r="S2" s="58">
        <v>890578.61</v>
      </c>
    </row>
    <row r="3" spans="1:19" ht="13.5" customHeight="1" x14ac:dyDescent="0.2">
      <c r="A3" s="2" t="s">
        <v>384</v>
      </c>
      <c r="B3" s="2" t="s">
        <v>385</v>
      </c>
      <c r="C3" s="58">
        <v>115</v>
      </c>
      <c r="D3" s="58">
        <v>1187885.24</v>
      </c>
      <c r="E3" s="58">
        <v>0</v>
      </c>
      <c r="F3" s="5">
        <f t="shared" si="0"/>
        <v>0</v>
      </c>
      <c r="G3" s="58">
        <v>1145814.22</v>
      </c>
      <c r="H3" s="58">
        <v>3585</v>
      </c>
      <c r="I3" s="5">
        <f t="shared" si="1"/>
        <v>3.1287794630441923E-3</v>
      </c>
      <c r="J3" s="58">
        <v>343819</v>
      </c>
      <c r="K3" s="5">
        <f t="shared" si="2"/>
        <v>0.30006522348797521</v>
      </c>
      <c r="L3" s="58">
        <f t="shared" si="3"/>
        <v>347404</v>
      </c>
      <c r="M3" s="5">
        <f t="shared" si="4"/>
        <v>0.30319400295101939</v>
      </c>
      <c r="N3" s="58">
        <v>55612</v>
      </c>
      <c r="O3" s="5">
        <f t="shared" si="5"/>
        <v>4.6815970202643484E-2</v>
      </c>
      <c r="P3" s="58">
        <v>563853.76</v>
      </c>
      <c r="Q3" s="58">
        <v>54198</v>
      </c>
      <c r="R3" s="5">
        <f t="shared" si="6"/>
        <v>9.6120667883814417E-2</v>
      </c>
      <c r="S3" s="58">
        <v>1145814.22</v>
      </c>
    </row>
    <row r="4" spans="1:19" ht="13.5" customHeight="1" x14ac:dyDescent="0.2">
      <c r="A4" s="2" t="s">
        <v>262</v>
      </c>
      <c r="B4" s="2" t="s">
        <v>263</v>
      </c>
      <c r="C4" s="58">
        <v>353</v>
      </c>
      <c r="D4" s="58">
        <v>1463395.28</v>
      </c>
      <c r="E4" s="58">
        <v>126327</v>
      </c>
      <c r="F4" s="5">
        <f t="shared" si="0"/>
        <v>8.6324591671499723E-2</v>
      </c>
      <c r="G4" s="58">
        <v>1350720.27</v>
      </c>
      <c r="H4" s="58">
        <v>103859</v>
      </c>
      <c r="I4" s="5">
        <f t="shared" si="1"/>
        <v>7.6891568377810748E-2</v>
      </c>
      <c r="J4" s="58">
        <v>222911</v>
      </c>
      <c r="K4" s="5">
        <f t="shared" si="2"/>
        <v>0.16503120960789314</v>
      </c>
      <c r="L4" s="58">
        <f t="shared" si="3"/>
        <v>326770</v>
      </c>
      <c r="M4" s="5">
        <f t="shared" si="4"/>
        <v>0.24192277798570389</v>
      </c>
      <c r="N4" s="58">
        <v>0</v>
      </c>
      <c r="O4" s="5">
        <f t="shared" si="5"/>
        <v>0</v>
      </c>
      <c r="P4" s="58">
        <v>1031133.27</v>
      </c>
      <c r="Q4" s="58">
        <v>0</v>
      </c>
      <c r="R4" s="5">
        <f t="shared" si="6"/>
        <v>0</v>
      </c>
      <c r="S4" s="58">
        <v>1350720.27</v>
      </c>
    </row>
    <row r="5" spans="1:19" ht="13.5" customHeight="1" x14ac:dyDescent="0.2">
      <c r="A5" s="2" t="s">
        <v>394</v>
      </c>
      <c r="B5" s="2" t="s">
        <v>395</v>
      </c>
      <c r="C5" s="58">
        <v>157</v>
      </c>
      <c r="D5" s="58">
        <v>1613777.68</v>
      </c>
      <c r="E5" s="58">
        <v>159915</v>
      </c>
      <c r="F5" s="5">
        <f t="shared" si="0"/>
        <v>9.9093575268682621E-2</v>
      </c>
      <c r="G5" s="58">
        <v>1451134.96</v>
      </c>
      <c r="H5" s="58">
        <v>416987</v>
      </c>
      <c r="I5" s="5">
        <f t="shared" si="1"/>
        <v>0.28735232179920744</v>
      </c>
      <c r="J5" s="58">
        <v>1171813</v>
      </c>
      <c r="K5" s="5">
        <f t="shared" si="2"/>
        <v>0.80751482963376475</v>
      </c>
      <c r="L5" s="58">
        <f t="shared" si="3"/>
        <v>1588800</v>
      </c>
      <c r="M5" s="5">
        <f t="shared" si="4"/>
        <v>1.0948671514329722</v>
      </c>
      <c r="N5" s="58">
        <v>0</v>
      </c>
      <c r="O5" s="5">
        <f t="shared" si="5"/>
        <v>0</v>
      </c>
      <c r="P5" s="58">
        <v>736435.66</v>
      </c>
      <c r="Q5" s="58">
        <v>0</v>
      </c>
      <c r="R5" s="5">
        <f t="shared" si="6"/>
        <v>0</v>
      </c>
      <c r="S5" s="58">
        <v>1451134.96</v>
      </c>
    </row>
    <row r="6" spans="1:19" ht="13.5" customHeight="1" x14ac:dyDescent="0.2">
      <c r="A6" s="2" t="s">
        <v>222</v>
      </c>
      <c r="B6" s="2" t="s">
        <v>223</v>
      </c>
      <c r="C6" s="58">
        <v>67</v>
      </c>
      <c r="D6" s="58">
        <v>1542836.69</v>
      </c>
      <c r="E6" s="58">
        <v>207224</v>
      </c>
      <c r="F6" s="5">
        <f t="shared" si="0"/>
        <v>0.13431363237803218</v>
      </c>
      <c r="G6" s="58">
        <v>1944632.37</v>
      </c>
      <c r="H6" s="58">
        <v>693332</v>
      </c>
      <c r="I6" s="5">
        <f t="shared" si="1"/>
        <v>0.35653628454204944</v>
      </c>
      <c r="J6" s="58">
        <v>76881</v>
      </c>
      <c r="K6" s="5">
        <f t="shared" si="2"/>
        <v>3.9534979045936586E-2</v>
      </c>
      <c r="L6" s="58">
        <f t="shared" si="3"/>
        <v>770213</v>
      </c>
      <c r="M6" s="5">
        <f t="shared" si="4"/>
        <v>0.396071263587986</v>
      </c>
      <c r="N6" s="58">
        <v>17993</v>
      </c>
      <c r="O6" s="5">
        <f t="shared" si="5"/>
        <v>1.1662284230484564E-2</v>
      </c>
      <c r="P6" s="58">
        <v>852130.37</v>
      </c>
      <c r="Q6" s="58">
        <v>0</v>
      </c>
      <c r="R6" s="5">
        <f t="shared" si="6"/>
        <v>0</v>
      </c>
      <c r="S6" s="58">
        <v>2128720.37</v>
      </c>
    </row>
    <row r="7" spans="1:19" ht="13.5" customHeight="1" x14ac:dyDescent="0.2">
      <c r="A7" s="2" t="s">
        <v>370</v>
      </c>
      <c r="B7" s="2" t="s">
        <v>371</v>
      </c>
      <c r="C7" s="58">
        <v>392</v>
      </c>
      <c r="D7" s="58">
        <v>2037506.66</v>
      </c>
      <c r="E7" s="58">
        <v>388359</v>
      </c>
      <c r="F7" s="5">
        <f t="shared" si="0"/>
        <v>0.19060502113892477</v>
      </c>
      <c r="G7" s="58">
        <v>2094262.61</v>
      </c>
      <c r="H7" s="58">
        <v>304219</v>
      </c>
      <c r="I7" s="5">
        <f t="shared" si="1"/>
        <v>0.14526306230525693</v>
      </c>
      <c r="J7" s="58">
        <v>83250</v>
      </c>
      <c r="K7" s="5">
        <f t="shared" si="2"/>
        <v>3.9751461732872174E-2</v>
      </c>
      <c r="L7" s="58">
        <f t="shared" si="3"/>
        <v>387469</v>
      </c>
      <c r="M7" s="5">
        <f t="shared" si="4"/>
        <v>0.1850145240381291</v>
      </c>
      <c r="N7" s="58">
        <v>0</v>
      </c>
      <c r="O7" s="5">
        <f t="shared" si="5"/>
        <v>0</v>
      </c>
      <c r="P7" s="58">
        <v>1556120.65</v>
      </c>
      <c r="Q7" s="58">
        <v>17571</v>
      </c>
      <c r="R7" s="5">
        <f t="shared" si="6"/>
        <v>1.1291540922614194E-2</v>
      </c>
      <c r="S7" s="58">
        <v>2094262.61</v>
      </c>
    </row>
    <row r="8" spans="1:19" ht="13.5" customHeight="1" x14ac:dyDescent="0.2">
      <c r="A8" s="2" t="s">
        <v>16</v>
      </c>
      <c r="B8" s="2" t="s">
        <v>17</v>
      </c>
      <c r="C8" s="58">
        <v>481</v>
      </c>
      <c r="D8" s="58">
        <v>2182993.2999999998</v>
      </c>
      <c r="E8" s="58">
        <v>422742</v>
      </c>
      <c r="F8" s="5">
        <f t="shared" si="0"/>
        <v>0.193652449597532</v>
      </c>
      <c r="G8" s="58">
        <v>2248490.2000000002</v>
      </c>
      <c r="H8" s="58">
        <v>225283</v>
      </c>
      <c r="I8" s="5">
        <f t="shared" si="1"/>
        <v>0.10019300951367277</v>
      </c>
      <c r="J8" s="58">
        <v>114140</v>
      </c>
      <c r="K8" s="5">
        <f t="shared" si="2"/>
        <v>5.0762951957718114E-2</v>
      </c>
      <c r="L8" s="58">
        <f t="shared" si="3"/>
        <v>339423</v>
      </c>
      <c r="M8" s="5">
        <f t="shared" si="4"/>
        <v>0.15095596147139087</v>
      </c>
      <c r="N8" s="58">
        <v>215631</v>
      </c>
      <c r="O8" s="5">
        <f t="shared" si="5"/>
        <v>9.877767375648841E-2</v>
      </c>
      <c r="P8" s="58">
        <v>1863455.2</v>
      </c>
      <c r="Q8" s="58">
        <v>119050</v>
      </c>
      <c r="R8" s="5">
        <f t="shared" si="6"/>
        <v>6.3886698215229437E-2</v>
      </c>
      <c r="S8" s="58">
        <v>2873728.2</v>
      </c>
    </row>
    <row r="9" spans="1:19" ht="13.5" customHeight="1" x14ac:dyDescent="0.2">
      <c r="A9" s="2" t="s">
        <v>608</v>
      </c>
      <c r="B9" s="2" t="s">
        <v>609</v>
      </c>
      <c r="C9" s="58">
        <v>420</v>
      </c>
      <c r="D9" s="58">
        <v>1943372.66</v>
      </c>
      <c r="E9" s="58">
        <v>176435</v>
      </c>
      <c r="F9" s="5">
        <f t="shared" si="0"/>
        <v>9.0788042680398723E-2</v>
      </c>
      <c r="G9" s="58">
        <v>2274353.1800000002</v>
      </c>
      <c r="H9" s="58">
        <v>404436</v>
      </c>
      <c r="I9" s="5">
        <f t="shared" si="1"/>
        <v>0.17782462440595967</v>
      </c>
      <c r="J9" s="58">
        <v>119264</v>
      </c>
      <c r="K9" s="5">
        <f t="shared" si="2"/>
        <v>5.243864543500671E-2</v>
      </c>
      <c r="L9" s="58">
        <f t="shared" si="3"/>
        <v>523700</v>
      </c>
      <c r="M9" s="5">
        <f t="shared" si="4"/>
        <v>0.23026326984096637</v>
      </c>
      <c r="N9" s="58">
        <v>0</v>
      </c>
      <c r="O9" s="5">
        <f t="shared" si="5"/>
        <v>0</v>
      </c>
      <c r="P9" s="58">
        <v>1542444</v>
      </c>
      <c r="Q9" s="58">
        <v>0</v>
      </c>
      <c r="R9" s="5">
        <f t="shared" si="6"/>
        <v>0</v>
      </c>
      <c r="S9" s="58">
        <v>2274353.1800000002</v>
      </c>
    </row>
    <row r="10" spans="1:19" ht="13.5" customHeight="1" x14ac:dyDescent="0.2">
      <c r="A10" s="2" t="s">
        <v>392</v>
      </c>
      <c r="B10" s="2" t="s">
        <v>393</v>
      </c>
      <c r="C10" s="58">
        <v>825</v>
      </c>
      <c r="D10" s="58">
        <v>2218429.5699999998</v>
      </c>
      <c r="E10" s="58">
        <v>579280</v>
      </c>
      <c r="F10" s="5">
        <f t="shared" si="0"/>
        <v>0.26112165463066744</v>
      </c>
      <c r="G10" s="58">
        <v>2341787.0499999998</v>
      </c>
      <c r="H10" s="58">
        <v>601139</v>
      </c>
      <c r="I10" s="5">
        <f t="shared" si="1"/>
        <v>0.25670096689620009</v>
      </c>
      <c r="J10" s="58">
        <v>0</v>
      </c>
      <c r="K10" s="5">
        <f t="shared" si="2"/>
        <v>0</v>
      </c>
      <c r="L10" s="58">
        <f t="shared" si="3"/>
        <v>601139</v>
      </c>
      <c r="M10" s="5">
        <f t="shared" si="4"/>
        <v>0.25670096689620009</v>
      </c>
      <c r="N10" s="58">
        <v>44641</v>
      </c>
      <c r="O10" s="5">
        <f t="shared" si="5"/>
        <v>2.01227934407672E-2</v>
      </c>
      <c r="P10" s="58">
        <v>1881980.98</v>
      </c>
      <c r="Q10" s="58">
        <v>0</v>
      </c>
      <c r="R10" s="5">
        <f t="shared" si="6"/>
        <v>0</v>
      </c>
      <c r="S10" s="58">
        <v>2341787.0499999998</v>
      </c>
    </row>
    <row r="11" spans="1:19" ht="13.5" customHeight="1" x14ac:dyDescent="0.2">
      <c r="A11" s="2" t="s">
        <v>316</v>
      </c>
      <c r="B11" s="2" t="s">
        <v>317</v>
      </c>
      <c r="C11" s="58">
        <v>731</v>
      </c>
      <c r="D11" s="58">
        <v>2321713.3199999998</v>
      </c>
      <c r="E11" s="58">
        <v>208791</v>
      </c>
      <c r="F11" s="5">
        <f t="shared" si="0"/>
        <v>8.9929707600592143E-2</v>
      </c>
      <c r="G11" s="58">
        <v>2427244.11</v>
      </c>
      <c r="H11" s="58">
        <v>304661</v>
      </c>
      <c r="I11" s="5">
        <f t="shared" si="1"/>
        <v>0.12551724762450861</v>
      </c>
      <c r="J11" s="58">
        <v>268192</v>
      </c>
      <c r="K11" s="5">
        <f t="shared" si="2"/>
        <v>0.1104923888351716</v>
      </c>
      <c r="L11" s="58">
        <f t="shared" si="3"/>
        <v>572853</v>
      </c>
      <c r="M11" s="5">
        <f t="shared" si="4"/>
        <v>0.23600963645968021</v>
      </c>
      <c r="N11" s="58">
        <v>0</v>
      </c>
      <c r="O11" s="5">
        <f t="shared" si="5"/>
        <v>0</v>
      </c>
      <c r="P11" s="58">
        <v>1838786.73</v>
      </c>
      <c r="Q11" s="58">
        <v>0</v>
      </c>
      <c r="R11" s="5">
        <f t="shared" si="6"/>
        <v>0</v>
      </c>
      <c r="S11" s="58">
        <v>2865803.24</v>
      </c>
    </row>
    <row r="12" spans="1:19" ht="13.5" customHeight="1" x14ac:dyDescent="0.2">
      <c r="A12" s="2" t="s">
        <v>598</v>
      </c>
      <c r="B12" s="2" t="s">
        <v>599</v>
      </c>
      <c r="C12" s="58">
        <v>467</v>
      </c>
      <c r="D12" s="58">
        <v>2413578.46</v>
      </c>
      <c r="E12" s="58">
        <v>499892</v>
      </c>
      <c r="F12" s="5">
        <f t="shared" si="0"/>
        <v>0.20711653185701698</v>
      </c>
      <c r="G12" s="58">
        <v>2432109.6800000002</v>
      </c>
      <c r="H12" s="58">
        <v>134995</v>
      </c>
      <c r="I12" s="5">
        <f t="shared" si="1"/>
        <v>5.550530928358461E-2</v>
      </c>
      <c r="J12" s="58">
        <v>0</v>
      </c>
      <c r="K12" s="5">
        <f t="shared" si="2"/>
        <v>0</v>
      </c>
      <c r="L12" s="58">
        <f t="shared" si="3"/>
        <v>134995</v>
      </c>
      <c r="M12" s="5">
        <f t="shared" si="4"/>
        <v>5.550530928358461E-2</v>
      </c>
      <c r="N12" s="58">
        <v>170287</v>
      </c>
      <c r="O12" s="5">
        <f t="shared" si="5"/>
        <v>7.0553745329662909E-2</v>
      </c>
      <c r="P12" s="58">
        <v>1992969.69</v>
      </c>
      <c r="Q12" s="58">
        <v>226725</v>
      </c>
      <c r="R12" s="5">
        <f t="shared" si="6"/>
        <v>0.11376239244260659</v>
      </c>
      <c r="S12" s="58">
        <v>2475404.9900000002</v>
      </c>
    </row>
    <row r="13" spans="1:19" ht="13.5" customHeight="1" x14ac:dyDescent="0.2">
      <c r="A13" s="2" t="s">
        <v>630</v>
      </c>
      <c r="B13" s="2" t="s">
        <v>631</v>
      </c>
      <c r="C13" s="58">
        <v>496</v>
      </c>
      <c r="D13" s="58">
        <v>2496976.92</v>
      </c>
      <c r="E13" s="58">
        <v>188897</v>
      </c>
      <c r="F13" s="5">
        <f t="shared" si="0"/>
        <v>7.5650278737858734E-2</v>
      </c>
      <c r="G13" s="58">
        <v>2540532.77</v>
      </c>
      <c r="H13" s="58">
        <v>248990</v>
      </c>
      <c r="I13" s="5">
        <f t="shared" si="1"/>
        <v>9.8007001893543763E-2</v>
      </c>
      <c r="J13" s="58">
        <v>0</v>
      </c>
      <c r="K13" s="5">
        <f t="shared" si="2"/>
        <v>0</v>
      </c>
      <c r="L13" s="58">
        <f t="shared" si="3"/>
        <v>248990</v>
      </c>
      <c r="M13" s="5">
        <f t="shared" si="4"/>
        <v>9.8007001893543763E-2</v>
      </c>
      <c r="N13" s="58">
        <v>113613</v>
      </c>
      <c r="O13" s="5">
        <f t="shared" si="5"/>
        <v>4.5500220322420924E-2</v>
      </c>
      <c r="P13" s="58">
        <v>1714840.77</v>
      </c>
      <c r="Q13" s="58">
        <v>143738</v>
      </c>
      <c r="R13" s="5">
        <f t="shared" si="6"/>
        <v>8.382002720870696E-2</v>
      </c>
      <c r="S13" s="58">
        <v>2540532.77</v>
      </c>
    </row>
    <row r="14" spans="1:19" ht="13.5" customHeight="1" x14ac:dyDescent="0.2">
      <c r="A14" s="2" t="s">
        <v>530</v>
      </c>
      <c r="B14" s="2" t="s">
        <v>531</v>
      </c>
      <c r="C14" s="58">
        <v>647</v>
      </c>
      <c r="D14" s="58">
        <v>2446687.92</v>
      </c>
      <c r="E14" s="58">
        <v>224994</v>
      </c>
      <c r="F14" s="5">
        <f t="shared" si="0"/>
        <v>9.1958601732909206E-2</v>
      </c>
      <c r="G14" s="58">
        <v>2757453.09</v>
      </c>
      <c r="H14" s="58">
        <v>345349</v>
      </c>
      <c r="I14" s="5">
        <f t="shared" si="1"/>
        <v>0.12524202179628013</v>
      </c>
      <c r="J14" s="58">
        <v>0</v>
      </c>
      <c r="K14" s="5">
        <f t="shared" si="2"/>
        <v>0</v>
      </c>
      <c r="L14" s="58">
        <f t="shared" si="3"/>
        <v>345349</v>
      </c>
      <c r="M14" s="5">
        <f t="shared" si="4"/>
        <v>0.12524202179628013</v>
      </c>
      <c r="N14" s="58">
        <v>0</v>
      </c>
      <c r="O14" s="5">
        <f t="shared" si="5"/>
        <v>0</v>
      </c>
      <c r="P14" s="58">
        <v>1537890.22</v>
      </c>
      <c r="Q14" s="58">
        <v>0</v>
      </c>
      <c r="R14" s="5">
        <f t="shared" si="6"/>
        <v>0</v>
      </c>
      <c r="S14" s="58">
        <v>2757453.09</v>
      </c>
    </row>
    <row r="15" spans="1:19" ht="13.5" customHeight="1" x14ac:dyDescent="0.2">
      <c r="A15" s="2" t="s">
        <v>694</v>
      </c>
      <c r="B15" s="2" t="s">
        <v>695</v>
      </c>
      <c r="C15" s="58">
        <v>815</v>
      </c>
      <c r="D15" s="58">
        <v>2944378.66</v>
      </c>
      <c r="E15" s="58">
        <v>103152</v>
      </c>
      <c r="F15" s="5">
        <f t="shared" si="0"/>
        <v>3.503353743230838E-2</v>
      </c>
      <c r="G15" s="58">
        <v>2862500.55</v>
      </c>
      <c r="H15" s="58">
        <v>402460</v>
      </c>
      <c r="I15" s="5">
        <f t="shared" si="1"/>
        <v>0.14059735289832523</v>
      </c>
      <c r="J15" s="58">
        <v>0</v>
      </c>
      <c r="K15" s="5">
        <f t="shared" si="2"/>
        <v>0</v>
      </c>
      <c r="L15" s="58">
        <f t="shared" si="3"/>
        <v>402460</v>
      </c>
      <c r="M15" s="5">
        <f t="shared" si="4"/>
        <v>0.14059735289832523</v>
      </c>
      <c r="N15" s="58">
        <v>171612</v>
      </c>
      <c r="O15" s="5">
        <f t="shared" si="5"/>
        <v>5.8284622943164513E-2</v>
      </c>
      <c r="P15" s="58">
        <v>1916614.85</v>
      </c>
      <c r="Q15" s="58">
        <v>160987</v>
      </c>
      <c r="R15" s="5">
        <f t="shared" si="6"/>
        <v>8.3995488191067696E-2</v>
      </c>
      <c r="S15" s="58">
        <v>2862500.55</v>
      </c>
    </row>
    <row r="16" spans="1:19" ht="13.5" customHeight="1" x14ac:dyDescent="0.2">
      <c r="A16" s="2" t="s">
        <v>246</v>
      </c>
      <c r="B16" s="2" t="s">
        <v>247</v>
      </c>
      <c r="C16" s="58">
        <v>739</v>
      </c>
      <c r="D16" s="58">
        <v>2852410.39</v>
      </c>
      <c r="E16" s="58">
        <v>244739</v>
      </c>
      <c r="F16" s="5">
        <f t="shared" si="0"/>
        <v>8.5800767259160068E-2</v>
      </c>
      <c r="G16" s="58">
        <v>2901537.55</v>
      </c>
      <c r="H16" s="58">
        <v>10728</v>
      </c>
      <c r="I16" s="5">
        <f t="shared" si="1"/>
        <v>3.6973500480805429E-3</v>
      </c>
      <c r="J16" s="58">
        <v>83755</v>
      </c>
      <c r="K16" s="5">
        <f t="shared" si="2"/>
        <v>2.8865730171232836E-2</v>
      </c>
      <c r="L16" s="58">
        <f t="shared" si="3"/>
        <v>94483</v>
      </c>
      <c r="M16" s="5">
        <f t="shared" si="4"/>
        <v>3.2563080219313381E-2</v>
      </c>
      <c r="N16" s="58">
        <v>0</v>
      </c>
      <c r="O16" s="5">
        <f t="shared" si="5"/>
        <v>0</v>
      </c>
      <c r="P16" s="58">
        <v>1170957.33</v>
      </c>
      <c r="Q16" s="58">
        <v>0</v>
      </c>
      <c r="R16" s="5">
        <f t="shared" si="6"/>
        <v>0</v>
      </c>
      <c r="S16" s="58">
        <v>2901537.55</v>
      </c>
    </row>
    <row r="17" spans="1:19" ht="13.5" customHeight="1" x14ac:dyDescent="0.2">
      <c r="A17" s="2" t="s">
        <v>470</v>
      </c>
      <c r="B17" s="2" t="s">
        <v>471</v>
      </c>
      <c r="C17" s="58">
        <v>800</v>
      </c>
      <c r="D17" s="58">
        <v>2831967.86</v>
      </c>
      <c r="E17" s="58">
        <v>258066</v>
      </c>
      <c r="F17" s="5">
        <f t="shared" si="0"/>
        <v>9.1126034177520646E-2</v>
      </c>
      <c r="G17" s="58">
        <v>2948704.28</v>
      </c>
      <c r="H17" s="58">
        <v>316950</v>
      </c>
      <c r="I17" s="5">
        <f t="shared" si="1"/>
        <v>0.10748788956212321</v>
      </c>
      <c r="J17" s="58">
        <v>0</v>
      </c>
      <c r="K17" s="5">
        <f t="shared" si="2"/>
        <v>0</v>
      </c>
      <c r="L17" s="58">
        <f t="shared" si="3"/>
        <v>316950</v>
      </c>
      <c r="M17" s="5">
        <f t="shared" si="4"/>
        <v>0.10748788956212321</v>
      </c>
      <c r="N17" s="58">
        <v>30165</v>
      </c>
      <c r="O17" s="5">
        <f t="shared" si="5"/>
        <v>1.0651603934516404E-2</v>
      </c>
      <c r="P17" s="58">
        <v>2160788.9300000002</v>
      </c>
      <c r="Q17" s="58">
        <v>0</v>
      </c>
      <c r="R17" s="5">
        <f t="shared" si="6"/>
        <v>0</v>
      </c>
      <c r="S17" s="58">
        <v>2948704.28</v>
      </c>
    </row>
    <row r="18" spans="1:19" ht="13.5" customHeight="1" x14ac:dyDescent="0.2">
      <c r="A18" s="2" t="s">
        <v>264</v>
      </c>
      <c r="B18" s="2" t="s">
        <v>265</v>
      </c>
      <c r="C18" s="58">
        <v>720</v>
      </c>
      <c r="D18" s="58">
        <v>2707286.98</v>
      </c>
      <c r="E18" s="58">
        <v>-827</v>
      </c>
      <c r="F18" s="5">
        <f t="shared" si="0"/>
        <v>-3.0547186393959611E-4</v>
      </c>
      <c r="G18" s="58">
        <v>3110189.3</v>
      </c>
      <c r="H18" s="58">
        <v>81785</v>
      </c>
      <c r="I18" s="5">
        <f t="shared" si="1"/>
        <v>2.6295827073934054E-2</v>
      </c>
      <c r="J18" s="58">
        <v>257556</v>
      </c>
      <c r="K18" s="5">
        <f t="shared" si="2"/>
        <v>8.2810393566719556E-2</v>
      </c>
      <c r="L18" s="58">
        <f t="shared" si="3"/>
        <v>339341</v>
      </c>
      <c r="M18" s="5">
        <f t="shared" si="4"/>
        <v>0.10910622064065362</v>
      </c>
      <c r="N18" s="58">
        <v>173564</v>
      </c>
      <c r="O18" s="5">
        <f t="shared" si="5"/>
        <v>6.4109937838950484E-2</v>
      </c>
      <c r="P18" s="58">
        <v>2383512.79</v>
      </c>
      <c r="Q18" s="58">
        <v>59109</v>
      </c>
      <c r="R18" s="5">
        <f t="shared" si="6"/>
        <v>2.4799111734575587E-2</v>
      </c>
      <c r="S18" s="58">
        <v>3110189.3</v>
      </c>
    </row>
    <row r="19" spans="1:19" ht="13.5" customHeight="1" x14ac:dyDescent="0.2">
      <c r="A19" s="2" t="s">
        <v>142</v>
      </c>
      <c r="B19" s="2" t="s">
        <v>143</v>
      </c>
      <c r="C19" s="58">
        <v>819</v>
      </c>
      <c r="D19" s="58">
        <v>2891112.77</v>
      </c>
      <c r="E19" s="58">
        <v>419842</v>
      </c>
      <c r="F19" s="5">
        <f t="shared" si="0"/>
        <v>0.14521813343171666</v>
      </c>
      <c r="G19" s="58">
        <v>3192114.82</v>
      </c>
      <c r="H19" s="58">
        <v>1426086</v>
      </c>
      <c r="I19" s="5">
        <f t="shared" si="1"/>
        <v>0.4467527267706492</v>
      </c>
      <c r="J19" s="58">
        <v>0</v>
      </c>
      <c r="K19" s="5">
        <f t="shared" si="2"/>
        <v>0</v>
      </c>
      <c r="L19" s="58">
        <f t="shared" si="3"/>
        <v>1426086</v>
      </c>
      <c r="M19" s="5">
        <f t="shared" si="4"/>
        <v>0.4467527267706492</v>
      </c>
      <c r="N19" s="58">
        <v>281825</v>
      </c>
      <c r="O19" s="5">
        <f t="shared" si="5"/>
        <v>9.7479767280056667E-2</v>
      </c>
      <c r="P19" s="58">
        <v>2297490.42</v>
      </c>
      <c r="Q19" s="58">
        <v>255526</v>
      </c>
      <c r="R19" s="5">
        <f t="shared" si="6"/>
        <v>0.11121961500931961</v>
      </c>
      <c r="S19" s="58">
        <v>3606439.82</v>
      </c>
    </row>
    <row r="20" spans="1:19" ht="13.5" customHeight="1" x14ac:dyDescent="0.2">
      <c r="A20" s="2" t="s">
        <v>408</v>
      </c>
      <c r="B20" s="2" t="s">
        <v>409</v>
      </c>
      <c r="C20" s="58">
        <v>993</v>
      </c>
      <c r="D20" s="58">
        <v>3201624.65</v>
      </c>
      <c r="E20" s="58">
        <v>246626</v>
      </c>
      <c r="F20" s="5">
        <f t="shared" si="0"/>
        <v>7.703151585867507E-2</v>
      </c>
      <c r="G20" s="58">
        <v>3424957.19</v>
      </c>
      <c r="H20" s="58">
        <v>457999</v>
      </c>
      <c r="I20" s="5">
        <f t="shared" si="1"/>
        <v>0.13372400721890484</v>
      </c>
      <c r="J20" s="58">
        <v>0</v>
      </c>
      <c r="K20" s="5">
        <f t="shared" si="2"/>
        <v>0</v>
      </c>
      <c r="L20" s="58">
        <f t="shared" si="3"/>
        <v>457999</v>
      </c>
      <c r="M20" s="5">
        <f t="shared" si="4"/>
        <v>0.13372400721890484</v>
      </c>
      <c r="N20" s="58">
        <v>138079</v>
      </c>
      <c r="O20" s="5">
        <f t="shared" si="5"/>
        <v>4.3127791385539217E-2</v>
      </c>
      <c r="P20" s="58">
        <v>2627020.19</v>
      </c>
      <c r="Q20" s="58">
        <v>113477</v>
      </c>
      <c r="R20" s="5">
        <f t="shared" si="6"/>
        <v>4.3196089787189647E-2</v>
      </c>
      <c r="S20" s="58">
        <v>3424957.19</v>
      </c>
    </row>
    <row r="21" spans="1:19" ht="13.5" customHeight="1" x14ac:dyDescent="0.2">
      <c r="A21" s="2" t="s">
        <v>478</v>
      </c>
      <c r="B21" s="2" t="s">
        <v>479</v>
      </c>
      <c r="C21" s="58">
        <v>637</v>
      </c>
      <c r="D21" s="58">
        <v>3203005.86</v>
      </c>
      <c r="E21" s="58">
        <v>302606</v>
      </c>
      <c r="F21" s="5">
        <f t="shared" si="0"/>
        <v>9.4475631087356182E-2</v>
      </c>
      <c r="G21" s="58">
        <v>3453973.14</v>
      </c>
      <c r="H21" s="58">
        <v>563086</v>
      </c>
      <c r="I21" s="5">
        <f t="shared" si="1"/>
        <v>0.16302558739643239</v>
      </c>
      <c r="J21" s="58">
        <v>411419</v>
      </c>
      <c r="K21" s="5">
        <f t="shared" si="2"/>
        <v>0.11911470741778843</v>
      </c>
      <c r="L21" s="58">
        <f t="shared" si="3"/>
        <v>974505</v>
      </c>
      <c r="M21" s="5">
        <f t="shared" si="4"/>
        <v>0.28214029481422082</v>
      </c>
      <c r="N21" s="58">
        <v>176863</v>
      </c>
      <c r="O21" s="5">
        <f t="shared" si="5"/>
        <v>5.5217819676421073E-2</v>
      </c>
      <c r="P21" s="58">
        <v>2765301.61</v>
      </c>
      <c r="Q21" s="58">
        <v>201890</v>
      </c>
      <c r="R21" s="5">
        <f t="shared" si="6"/>
        <v>7.3008311017473432E-2</v>
      </c>
      <c r="S21" s="58">
        <v>3831336.14</v>
      </c>
    </row>
    <row r="22" spans="1:19" ht="13.5" customHeight="1" x14ac:dyDescent="0.2">
      <c r="A22" s="2" t="s">
        <v>628</v>
      </c>
      <c r="B22" s="2" t="s">
        <v>629</v>
      </c>
      <c r="C22" s="58">
        <v>776</v>
      </c>
      <c r="D22" s="58">
        <v>3110534.77</v>
      </c>
      <c r="E22" s="58">
        <v>536646</v>
      </c>
      <c r="F22" s="5">
        <f t="shared" si="0"/>
        <v>0.17252531788930944</v>
      </c>
      <c r="G22" s="58">
        <v>3757714.09</v>
      </c>
      <c r="H22" s="58">
        <v>405985</v>
      </c>
      <c r="I22" s="5">
        <f t="shared" si="1"/>
        <v>0.10804041773172797</v>
      </c>
      <c r="J22" s="58">
        <v>0</v>
      </c>
      <c r="K22" s="5">
        <f t="shared" si="2"/>
        <v>0</v>
      </c>
      <c r="L22" s="58">
        <f t="shared" si="3"/>
        <v>405985</v>
      </c>
      <c r="M22" s="5">
        <f t="shared" si="4"/>
        <v>0.10804041773172797</v>
      </c>
      <c r="N22" s="58">
        <v>6911</v>
      </c>
      <c r="O22" s="5">
        <f t="shared" si="5"/>
        <v>2.221804451972096E-3</v>
      </c>
      <c r="P22" s="58">
        <v>2130376.09</v>
      </c>
      <c r="Q22" s="58">
        <v>0</v>
      </c>
      <c r="R22" s="5">
        <f t="shared" si="6"/>
        <v>0</v>
      </c>
      <c r="S22" s="58">
        <v>3919214.09</v>
      </c>
    </row>
    <row r="23" spans="1:19" ht="13.5" customHeight="1" x14ac:dyDescent="0.2">
      <c r="A23" s="2" t="s">
        <v>514</v>
      </c>
      <c r="B23" s="2" t="s">
        <v>515</v>
      </c>
      <c r="C23" s="58">
        <v>1276</v>
      </c>
      <c r="D23" s="58">
        <v>3028906.7</v>
      </c>
      <c r="E23" s="58">
        <v>411835</v>
      </c>
      <c r="F23" s="5">
        <f t="shared" si="0"/>
        <v>0.13596820265213186</v>
      </c>
      <c r="G23" s="58">
        <v>3813870.14</v>
      </c>
      <c r="H23" s="58">
        <v>133135</v>
      </c>
      <c r="I23" s="5">
        <f t="shared" si="1"/>
        <v>3.4908110426643942E-2</v>
      </c>
      <c r="J23" s="58">
        <v>74343</v>
      </c>
      <c r="K23" s="5">
        <f t="shared" si="2"/>
        <v>1.9492797937792395E-2</v>
      </c>
      <c r="L23" s="58">
        <f t="shared" si="3"/>
        <v>207478</v>
      </c>
      <c r="M23" s="5">
        <f t="shared" si="4"/>
        <v>5.440090836443634E-2</v>
      </c>
      <c r="N23" s="58">
        <v>89552</v>
      </c>
      <c r="O23" s="5">
        <f t="shared" si="5"/>
        <v>2.9565783587853663E-2</v>
      </c>
      <c r="P23" s="58">
        <v>2259234.77</v>
      </c>
      <c r="Q23" s="58">
        <v>139773</v>
      </c>
      <c r="R23" s="5">
        <f t="shared" si="6"/>
        <v>6.1867408317197593E-2</v>
      </c>
      <c r="S23" s="58">
        <v>3880870.14</v>
      </c>
    </row>
    <row r="24" spans="1:19" ht="13.5" customHeight="1" x14ac:dyDescent="0.2">
      <c r="A24" s="2" t="s">
        <v>122</v>
      </c>
      <c r="B24" s="2" t="s">
        <v>123</v>
      </c>
      <c r="C24" s="58">
        <v>1211</v>
      </c>
      <c r="D24" s="58">
        <v>4402676.45</v>
      </c>
      <c r="E24" s="58">
        <v>287030</v>
      </c>
      <c r="F24" s="5">
        <f t="shared" si="0"/>
        <v>6.5194434171968282E-2</v>
      </c>
      <c r="G24" s="58">
        <v>4051126.87</v>
      </c>
      <c r="H24" s="58">
        <v>643832</v>
      </c>
      <c r="I24" s="5">
        <f t="shared" si="1"/>
        <v>0.15892664452644012</v>
      </c>
      <c r="J24" s="58">
        <v>60284</v>
      </c>
      <c r="K24" s="5">
        <f t="shared" si="2"/>
        <v>1.4880797845760876E-2</v>
      </c>
      <c r="L24" s="58">
        <f t="shared" si="3"/>
        <v>704116</v>
      </c>
      <c r="M24" s="5">
        <f t="shared" si="4"/>
        <v>0.173807442372201</v>
      </c>
      <c r="N24" s="58">
        <v>7697</v>
      </c>
      <c r="O24" s="5">
        <f t="shared" si="5"/>
        <v>1.7482547462691698E-3</v>
      </c>
      <c r="P24" s="58">
        <v>3149379.43</v>
      </c>
      <c r="Q24" s="58">
        <v>81992</v>
      </c>
      <c r="R24" s="5">
        <f t="shared" si="6"/>
        <v>2.6034335278553589E-2</v>
      </c>
      <c r="S24" s="58">
        <v>4221652.6500000004</v>
      </c>
    </row>
    <row r="25" spans="1:19" ht="13.5" customHeight="1" x14ac:dyDescent="0.2">
      <c r="A25" s="2" t="s">
        <v>524</v>
      </c>
      <c r="B25" s="2" t="s">
        <v>525</v>
      </c>
      <c r="C25" s="58">
        <v>981</v>
      </c>
      <c r="D25" s="58">
        <v>4570769.4400000004</v>
      </c>
      <c r="E25" s="58">
        <v>816809</v>
      </c>
      <c r="F25" s="5">
        <f t="shared" si="0"/>
        <v>0.17870273500384651</v>
      </c>
      <c r="G25" s="58">
        <v>4235101.57</v>
      </c>
      <c r="H25" s="58">
        <v>962322</v>
      </c>
      <c r="I25" s="5">
        <f t="shared" si="1"/>
        <v>0.22722524692601409</v>
      </c>
      <c r="J25" s="58">
        <v>236196</v>
      </c>
      <c r="K25" s="5">
        <f t="shared" si="2"/>
        <v>5.5771035498447322E-2</v>
      </c>
      <c r="L25" s="58">
        <f t="shared" si="3"/>
        <v>1198518</v>
      </c>
      <c r="M25" s="5">
        <f t="shared" si="4"/>
        <v>0.2829962824244614</v>
      </c>
      <c r="N25" s="58">
        <v>0</v>
      </c>
      <c r="O25" s="5">
        <f t="shared" si="5"/>
        <v>0</v>
      </c>
      <c r="P25" s="58">
        <v>3403552</v>
      </c>
      <c r="Q25" s="58">
        <v>0</v>
      </c>
      <c r="R25" s="5">
        <f t="shared" si="6"/>
        <v>0</v>
      </c>
      <c r="S25" s="58">
        <v>4235101.57</v>
      </c>
    </row>
    <row r="26" spans="1:19" ht="13.5" customHeight="1" x14ac:dyDescent="0.2">
      <c r="A26" s="2" t="s">
        <v>220</v>
      </c>
      <c r="B26" s="2" t="s">
        <v>221</v>
      </c>
      <c r="C26" s="58">
        <v>944</v>
      </c>
      <c r="D26" s="58">
        <v>4884764.9800000004</v>
      </c>
      <c r="E26" s="58">
        <v>416521</v>
      </c>
      <c r="F26" s="5">
        <f t="shared" si="0"/>
        <v>8.5269404302026411E-2</v>
      </c>
      <c r="G26" s="58">
        <v>4331565.01</v>
      </c>
      <c r="H26" s="58">
        <v>317514</v>
      </c>
      <c r="I26" s="5">
        <f t="shared" si="1"/>
        <v>7.3302374376692084E-2</v>
      </c>
      <c r="J26" s="58">
        <v>1979387</v>
      </c>
      <c r="K26" s="5">
        <f t="shared" si="2"/>
        <v>0.45696809246319037</v>
      </c>
      <c r="L26" s="58">
        <f t="shared" si="3"/>
        <v>2296901</v>
      </c>
      <c r="M26" s="5">
        <f t="shared" si="4"/>
        <v>0.53027046683988244</v>
      </c>
      <c r="N26" s="58">
        <v>194507</v>
      </c>
      <c r="O26" s="5">
        <f t="shared" si="5"/>
        <v>3.9819111215459127E-2</v>
      </c>
      <c r="P26" s="58">
        <v>3211261.11</v>
      </c>
      <c r="Q26" s="58">
        <v>172630</v>
      </c>
      <c r="R26" s="5">
        <f t="shared" si="6"/>
        <v>5.3757696458386101E-2</v>
      </c>
      <c r="S26" s="58">
        <v>5570771.0300000003</v>
      </c>
    </row>
    <row r="27" spans="1:19" ht="13.5" customHeight="1" x14ac:dyDescent="0.2">
      <c r="A27" s="2" t="s">
        <v>216</v>
      </c>
      <c r="B27" s="2" t="s">
        <v>217</v>
      </c>
      <c r="C27" s="58">
        <v>1552</v>
      </c>
      <c r="D27" s="58">
        <v>4242833.45</v>
      </c>
      <c r="E27" s="58">
        <v>0</v>
      </c>
      <c r="F27" s="5">
        <f t="shared" si="0"/>
        <v>0</v>
      </c>
      <c r="G27" s="58">
        <v>4461396.87</v>
      </c>
      <c r="H27" s="58">
        <v>300827</v>
      </c>
      <c r="I27" s="5">
        <f t="shared" si="1"/>
        <v>6.7428881304612553E-2</v>
      </c>
      <c r="J27" s="58">
        <v>424409</v>
      </c>
      <c r="K27" s="5">
        <f t="shared" si="2"/>
        <v>9.5129174195166366E-2</v>
      </c>
      <c r="L27" s="58">
        <f t="shared" si="3"/>
        <v>725236</v>
      </c>
      <c r="M27" s="5">
        <f t="shared" si="4"/>
        <v>0.16255805549977892</v>
      </c>
      <c r="N27" s="58">
        <v>10966</v>
      </c>
      <c r="O27" s="5">
        <f t="shared" si="5"/>
        <v>2.5845935574020703E-3</v>
      </c>
      <c r="P27" s="58">
        <v>3381698.81</v>
      </c>
      <c r="Q27" s="58">
        <v>7480</v>
      </c>
      <c r="R27" s="5">
        <f t="shared" si="6"/>
        <v>2.2119060331100273E-3</v>
      </c>
      <c r="S27" s="58">
        <v>4461396.87</v>
      </c>
    </row>
    <row r="28" spans="1:19" ht="13.5" customHeight="1" x14ac:dyDescent="0.2">
      <c r="A28" s="2" t="s">
        <v>110</v>
      </c>
      <c r="B28" s="2" t="s">
        <v>111</v>
      </c>
      <c r="C28" s="58">
        <v>1177</v>
      </c>
      <c r="D28" s="58">
        <v>4768118.04</v>
      </c>
      <c r="E28" s="58">
        <v>269382</v>
      </c>
      <c r="F28" s="5">
        <f t="shared" si="0"/>
        <v>5.6496504016918171E-2</v>
      </c>
      <c r="G28" s="58">
        <v>4600669.74</v>
      </c>
      <c r="H28" s="58">
        <v>431837</v>
      </c>
      <c r="I28" s="5">
        <f t="shared" si="1"/>
        <v>9.3863942513726276E-2</v>
      </c>
      <c r="J28" s="58">
        <v>0</v>
      </c>
      <c r="K28" s="5">
        <f t="shared" si="2"/>
        <v>0</v>
      </c>
      <c r="L28" s="58">
        <f t="shared" si="3"/>
        <v>431837</v>
      </c>
      <c r="M28" s="5">
        <f t="shared" si="4"/>
        <v>9.3863942513726276E-2</v>
      </c>
      <c r="N28" s="58">
        <v>25325</v>
      </c>
      <c r="O28" s="5">
        <f t="shared" si="5"/>
        <v>5.3113198514691132E-3</v>
      </c>
      <c r="P28" s="58">
        <v>3548219.87</v>
      </c>
      <c r="Q28" s="58">
        <v>0</v>
      </c>
      <c r="R28" s="5">
        <f t="shared" si="6"/>
        <v>0</v>
      </c>
      <c r="S28" s="58">
        <v>5138066.74</v>
      </c>
    </row>
    <row r="29" spans="1:19" ht="13.5" customHeight="1" x14ac:dyDescent="0.2">
      <c r="A29" s="2" t="s">
        <v>412</v>
      </c>
      <c r="B29" s="2" t="s">
        <v>413</v>
      </c>
      <c r="C29" s="58">
        <v>1014</v>
      </c>
      <c r="D29" s="58">
        <v>4211468.83</v>
      </c>
      <c r="E29" s="58">
        <v>1050510</v>
      </c>
      <c r="F29" s="5">
        <f t="shared" si="0"/>
        <v>0.24944028850855818</v>
      </c>
      <c r="G29" s="58">
        <v>4636233.09</v>
      </c>
      <c r="H29" s="58">
        <v>569597</v>
      </c>
      <c r="I29" s="5">
        <f t="shared" si="1"/>
        <v>0.12285771421384684</v>
      </c>
      <c r="J29" s="58">
        <v>518055</v>
      </c>
      <c r="K29" s="5">
        <f t="shared" si="2"/>
        <v>0.11174049922498612</v>
      </c>
      <c r="L29" s="58">
        <f t="shared" si="3"/>
        <v>1087652</v>
      </c>
      <c r="M29" s="5">
        <f t="shared" si="4"/>
        <v>0.23459821343883294</v>
      </c>
      <c r="N29" s="58">
        <v>298383</v>
      </c>
      <c r="O29" s="5">
        <f t="shared" si="5"/>
        <v>7.0850102908158047E-2</v>
      </c>
      <c r="P29" s="58">
        <v>2619972.9700000002</v>
      </c>
      <c r="Q29" s="58">
        <v>330043</v>
      </c>
      <c r="R29" s="5">
        <f t="shared" si="6"/>
        <v>0.12597191031325791</v>
      </c>
      <c r="S29" s="58">
        <v>4636233.09</v>
      </c>
    </row>
    <row r="30" spans="1:19" ht="13.5" customHeight="1" x14ac:dyDescent="0.2">
      <c r="A30" s="2" t="s">
        <v>200</v>
      </c>
      <c r="B30" s="2" t="s">
        <v>201</v>
      </c>
      <c r="C30" s="58">
        <v>675</v>
      </c>
      <c r="D30" s="58">
        <v>5160796.38</v>
      </c>
      <c r="E30" s="58">
        <v>0</v>
      </c>
      <c r="F30" s="5">
        <f t="shared" si="0"/>
        <v>0</v>
      </c>
      <c r="G30" s="58">
        <v>4747442.71</v>
      </c>
      <c r="H30" s="58">
        <v>657712</v>
      </c>
      <c r="I30" s="5">
        <f t="shared" si="1"/>
        <v>0.13854027108417702</v>
      </c>
      <c r="J30" s="58">
        <v>0</v>
      </c>
      <c r="K30" s="5">
        <f t="shared" si="2"/>
        <v>0</v>
      </c>
      <c r="L30" s="58">
        <f t="shared" si="3"/>
        <v>657712</v>
      </c>
      <c r="M30" s="5">
        <f t="shared" si="4"/>
        <v>0.13854027108417702</v>
      </c>
      <c r="N30" s="58">
        <v>0</v>
      </c>
      <c r="O30" s="5">
        <f t="shared" si="5"/>
        <v>0</v>
      </c>
      <c r="P30" s="58">
        <v>3091393.4</v>
      </c>
      <c r="Q30" s="58">
        <v>0</v>
      </c>
      <c r="R30" s="5">
        <f t="shared" si="6"/>
        <v>0</v>
      </c>
      <c r="S30" s="58">
        <v>4747442.71</v>
      </c>
    </row>
    <row r="31" spans="1:19" ht="13.5" customHeight="1" x14ac:dyDescent="0.2">
      <c r="A31" s="2" t="s">
        <v>642</v>
      </c>
      <c r="B31" s="2" t="s">
        <v>643</v>
      </c>
      <c r="C31" s="58">
        <v>921</v>
      </c>
      <c r="D31" s="58">
        <v>4241265.38</v>
      </c>
      <c r="E31" s="58">
        <v>287678</v>
      </c>
      <c r="F31" s="5">
        <f t="shared" si="0"/>
        <v>6.7828342304767544E-2</v>
      </c>
      <c r="G31" s="58">
        <v>4755438.9000000004</v>
      </c>
      <c r="H31" s="58">
        <v>578301</v>
      </c>
      <c r="I31" s="5">
        <f t="shared" si="1"/>
        <v>0.12160833356517313</v>
      </c>
      <c r="J31" s="58">
        <v>129924</v>
      </c>
      <c r="K31" s="5">
        <f t="shared" si="2"/>
        <v>2.7321137487435702E-2</v>
      </c>
      <c r="L31" s="58">
        <f t="shared" si="3"/>
        <v>708225</v>
      </c>
      <c r="M31" s="5">
        <f t="shared" si="4"/>
        <v>0.14892947105260881</v>
      </c>
      <c r="N31" s="58">
        <v>248426</v>
      </c>
      <c r="O31" s="5">
        <f t="shared" si="5"/>
        <v>5.8573557120823225E-2</v>
      </c>
      <c r="P31" s="58">
        <v>3132957</v>
      </c>
      <c r="Q31" s="58">
        <v>217050</v>
      </c>
      <c r="R31" s="5">
        <f t="shared" si="6"/>
        <v>6.9279597517616739E-2</v>
      </c>
      <c r="S31" s="58">
        <v>5524387.9000000004</v>
      </c>
    </row>
    <row r="32" spans="1:19" ht="13.5" customHeight="1" x14ac:dyDescent="0.2">
      <c r="A32" s="2" t="s">
        <v>70</v>
      </c>
      <c r="B32" s="2" t="s">
        <v>71</v>
      </c>
      <c r="C32" s="58">
        <v>1204</v>
      </c>
      <c r="D32" s="58">
        <v>5245099.54</v>
      </c>
      <c r="E32" s="58">
        <v>672906</v>
      </c>
      <c r="F32" s="5">
        <f t="shared" si="0"/>
        <v>0.12829232217011463</v>
      </c>
      <c r="G32" s="58">
        <v>4926651.7300000004</v>
      </c>
      <c r="H32" s="58">
        <v>694754</v>
      </c>
      <c r="I32" s="5">
        <f t="shared" si="1"/>
        <v>0.14101950738052271</v>
      </c>
      <c r="J32" s="58">
        <v>1252123</v>
      </c>
      <c r="K32" s="5">
        <f t="shared" si="2"/>
        <v>0.25415293562875813</v>
      </c>
      <c r="L32" s="58">
        <f t="shared" si="3"/>
        <v>1946877</v>
      </c>
      <c r="M32" s="5">
        <f t="shared" si="4"/>
        <v>0.39517244300928084</v>
      </c>
      <c r="N32" s="58">
        <v>390910</v>
      </c>
      <c r="O32" s="5">
        <f t="shared" si="5"/>
        <v>7.4528614189083631E-2</v>
      </c>
      <c r="P32" s="58">
        <v>3620278.09</v>
      </c>
      <c r="Q32" s="58">
        <v>160013</v>
      </c>
      <c r="R32" s="5">
        <f t="shared" si="6"/>
        <v>4.4199090794154988E-2</v>
      </c>
      <c r="S32" s="58">
        <v>6329128.8899999997</v>
      </c>
    </row>
    <row r="33" spans="1:19" ht="13.5" customHeight="1" x14ac:dyDescent="0.2">
      <c r="A33" s="2" t="s">
        <v>124</v>
      </c>
      <c r="B33" s="2" t="s">
        <v>125</v>
      </c>
      <c r="C33" s="58">
        <v>1173</v>
      </c>
      <c r="D33" s="58">
        <v>4501595.58</v>
      </c>
      <c r="E33" s="58">
        <v>1428813</v>
      </c>
      <c r="F33" s="5">
        <f t="shared" si="0"/>
        <v>0.31740145790706503</v>
      </c>
      <c r="G33" s="58">
        <v>5081918.88</v>
      </c>
      <c r="H33" s="58">
        <v>269563</v>
      </c>
      <c r="I33" s="5">
        <f t="shared" si="1"/>
        <v>5.304354641725411E-2</v>
      </c>
      <c r="J33" s="58">
        <v>1530490</v>
      </c>
      <c r="K33" s="5">
        <f t="shared" si="2"/>
        <v>0.30116379976533592</v>
      </c>
      <c r="L33" s="58">
        <f t="shared" si="3"/>
        <v>1800053</v>
      </c>
      <c r="M33" s="5">
        <f t="shared" si="4"/>
        <v>0.35420734618258998</v>
      </c>
      <c r="N33" s="58">
        <v>298287</v>
      </c>
      <c r="O33" s="5">
        <f t="shared" si="5"/>
        <v>6.6262505082697806E-2</v>
      </c>
      <c r="P33" s="58">
        <v>3854833.23</v>
      </c>
      <c r="Q33" s="58">
        <v>235553</v>
      </c>
      <c r="R33" s="5">
        <f t="shared" si="6"/>
        <v>6.1105886025580411E-2</v>
      </c>
      <c r="S33" s="58">
        <v>5923924.9100000001</v>
      </c>
    </row>
    <row r="34" spans="1:19" ht="13.5" customHeight="1" x14ac:dyDescent="0.2">
      <c r="A34" s="2" t="s">
        <v>448</v>
      </c>
      <c r="B34" s="2" t="s">
        <v>449</v>
      </c>
      <c r="C34" s="58">
        <v>1886</v>
      </c>
      <c r="D34" s="58">
        <v>4784338.46</v>
      </c>
      <c r="E34" s="58">
        <v>180501</v>
      </c>
      <c r="F34" s="5">
        <f t="shared" ref="F34:F65" si="7">IFERROR(E34/D34,0)</f>
        <v>3.7727472984843968E-2</v>
      </c>
      <c r="G34" s="58">
        <v>5263872.92</v>
      </c>
      <c r="H34" s="58">
        <v>590029</v>
      </c>
      <c r="I34" s="5">
        <f t="shared" ref="I34:I65" si="8">IFERROR(H34/$G34,0)</f>
        <v>0.11209028199715733</v>
      </c>
      <c r="J34" s="58">
        <v>535131</v>
      </c>
      <c r="K34" s="5">
        <f t="shared" ref="K34:K65" si="9">IFERROR(J34/$G34,0)</f>
        <v>0.10166107885446445</v>
      </c>
      <c r="L34" s="58">
        <f t="shared" ref="L34:L65" si="10">J34+H34</f>
        <v>1125160</v>
      </c>
      <c r="M34" s="5">
        <f t="shared" ref="M34:M65" si="11">IFERROR(L34/$G34,0)</f>
        <v>0.21375136085162177</v>
      </c>
      <c r="N34" s="58">
        <v>32013</v>
      </c>
      <c r="O34" s="5">
        <f t="shared" ref="O34:O65" si="12">IFERROR(N34/D34,0)</f>
        <v>6.6912072102858714E-3</v>
      </c>
      <c r="P34" s="58">
        <v>3792157.52</v>
      </c>
      <c r="Q34" s="58">
        <v>171315</v>
      </c>
      <c r="R34" s="5">
        <f t="shared" ref="R34:R65" si="13">IFERROR(Q34/P34,0)</f>
        <v>4.5176129708873483E-2</v>
      </c>
      <c r="S34" s="58">
        <v>5263872.92</v>
      </c>
    </row>
    <row r="35" spans="1:19" ht="13.5" customHeight="1" x14ac:dyDescent="0.2">
      <c r="A35" s="2" t="s">
        <v>136</v>
      </c>
      <c r="B35" s="2" t="s">
        <v>137</v>
      </c>
      <c r="C35" s="58">
        <v>1629</v>
      </c>
      <c r="D35" s="58">
        <v>5231192.1500000004</v>
      </c>
      <c r="E35" s="58">
        <v>439763</v>
      </c>
      <c r="F35" s="5">
        <f t="shared" si="7"/>
        <v>8.40655413508372E-2</v>
      </c>
      <c r="G35" s="58">
        <v>5447179.96</v>
      </c>
      <c r="H35" s="58">
        <v>561359</v>
      </c>
      <c r="I35" s="5">
        <f t="shared" si="8"/>
        <v>0.10305497599165055</v>
      </c>
      <c r="J35" s="58">
        <v>965641</v>
      </c>
      <c r="K35" s="5">
        <f t="shared" si="9"/>
        <v>0.17727356303462388</v>
      </c>
      <c r="L35" s="58">
        <f t="shared" si="10"/>
        <v>1527000</v>
      </c>
      <c r="M35" s="5">
        <f t="shared" si="11"/>
        <v>0.28032853902627441</v>
      </c>
      <c r="N35" s="58">
        <v>6067</v>
      </c>
      <c r="O35" s="5">
        <f t="shared" si="12"/>
        <v>1.1597738767825608E-3</v>
      </c>
      <c r="P35" s="58">
        <v>4172383.96</v>
      </c>
      <c r="Q35" s="58">
        <v>235258</v>
      </c>
      <c r="R35" s="5">
        <f t="shared" si="13"/>
        <v>5.6384551914536646E-2</v>
      </c>
      <c r="S35" s="58">
        <v>6230911.96</v>
      </c>
    </row>
    <row r="36" spans="1:19" ht="13.5" customHeight="1" x14ac:dyDescent="0.2">
      <c r="A36" s="2" t="s">
        <v>702</v>
      </c>
      <c r="B36" s="2" t="s">
        <v>703</v>
      </c>
      <c r="C36" s="58">
        <v>1179</v>
      </c>
      <c r="D36" s="58">
        <v>5902918.21</v>
      </c>
      <c r="E36" s="58">
        <v>223525</v>
      </c>
      <c r="F36" s="5">
        <f t="shared" si="7"/>
        <v>3.7866863820225624E-2</v>
      </c>
      <c r="G36" s="58">
        <v>5478885.0599999996</v>
      </c>
      <c r="H36" s="58">
        <v>1416123</v>
      </c>
      <c r="I36" s="5">
        <f t="shared" si="8"/>
        <v>0.25846919300037297</v>
      </c>
      <c r="J36" s="58">
        <v>108604</v>
      </c>
      <c r="K36" s="5">
        <f t="shared" si="9"/>
        <v>1.9822281141265628E-2</v>
      </c>
      <c r="L36" s="58">
        <f t="shared" si="10"/>
        <v>1524727</v>
      </c>
      <c r="M36" s="5">
        <f t="shared" si="11"/>
        <v>0.27829147414163863</v>
      </c>
      <c r="N36" s="58">
        <v>31995</v>
      </c>
      <c r="O36" s="5">
        <f t="shared" si="12"/>
        <v>5.4202004604769882E-3</v>
      </c>
      <c r="P36" s="58">
        <v>3743281.29</v>
      </c>
      <c r="Q36" s="58">
        <v>85764</v>
      </c>
      <c r="R36" s="5">
        <f t="shared" si="13"/>
        <v>2.2911449435850439E-2</v>
      </c>
      <c r="S36" s="58">
        <v>5478885.0599999996</v>
      </c>
    </row>
    <row r="37" spans="1:19" ht="13.5" customHeight="1" x14ac:dyDescent="0.2">
      <c r="A37" s="2" t="s">
        <v>228</v>
      </c>
      <c r="B37" s="2" t="s">
        <v>229</v>
      </c>
      <c r="C37" s="58">
        <v>1525</v>
      </c>
      <c r="D37" s="58">
        <v>5192636.75</v>
      </c>
      <c r="E37" s="58">
        <v>563038</v>
      </c>
      <c r="F37" s="5">
        <f t="shared" si="7"/>
        <v>0.10843007649244865</v>
      </c>
      <c r="G37" s="58">
        <v>5638883.5300000003</v>
      </c>
      <c r="H37" s="58">
        <v>119063</v>
      </c>
      <c r="I37" s="5">
        <f t="shared" si="8"/>
        <v>2.11146407558448E-2</v>
      </c>
      <c r="J37" s="58">
        <v>634963</v>
      </c>
      <c r="K37" s="5">
        <f t="shared" si="9"/>
        <v>0.11260438287506179</v>
      </c>
      <c r="L37" s="58">
        <f t="shared" si="10"/>
        <v>754026</v>
      </c>
      <c r="M37" s="5">
        <f t="shared" si="11"/>
        <v>0.1337190236309066</v>
      </c>
      <c r="N37" s="58">
        <v>363647</v>
      </c>
      <c r="O37" s="5">
        <f t="shared" si="12"/>
        <v>7.003128035097006E-2</v>
      </c>
      <c r="P37" s="58">
        <v>3936302.53</v>
      </c>
      <c r="Q37" s="58">
        <v>219803</v>
      </c>
      <c r="R37" s="5">
        <f t="shared" si="13"/>
        <v>5.58399661420333E-2</v>
      </c>
      <c r="S37" s="58">
        <v>5688283.5300000003</v>
      </c>
    </row>
    <row r="38" spans="1:19" ht="13.5" customHeight="1" x14ac:dyDescent="0.2">
      <c r="A38" s="2" t="s">
        <v>516</v>
      </c>
      <c r="B38" s="2" t="s">
        <v>517</v>
      </c>
      <c r="C38" s="58">
        <v>1627</v>
      </c>
      <c r="D38" s="58">
        <v>5414815</v>
      </c>
      <c r="E38" s="58">
        <v>2233728</v>
      </c>
      <c r="F38" s="5">
        <f t="shared" si="7"/>
        <v>0.41252157275918011</v>
      </c>
      <c r="G38" s="58">
        <v>5818000.5199999996</v>
      </c>
      <c r="H38" s="58">
        <v>1360046</v>
      </c>
      <c r="I38" s="5">
        <f t="shared" si="8"/>
        <v>0.23376519051943984</v>
      </c>
      <c r="J38" s="58">
        <v>0</v>
      </c>
      <c r="K38" s="5">
        <f t="shared" si="9"/>
        <v>0</v>
      </c>
      <c r="L38" s="58">
        <f t="shared" si="10"/>
        <v>1360046</v>
      </c>
      <c r="M38" s="5">
        <f t="shared" si="11"/>
        <v>0.23376519051943984</v>
      </c>
      <c r="N38" s="58">
        <v>43582</v>
      </c>
      <c r="O38" s="5">
        <f t="shared" si="12"/>
        <v>8.0486590954630954E-3</v>
      </c>
      <c r="P38" s="58">
        <v>4220856.5199999996</v>
      </c>
      <c r="Q38" s="58">
        <v>0</v>
      </c>
      <c r="R38" s="5">
        <f t="shared" si="13"/>
        <v>0</v>
      </c>
      <c r="S38" s="58">
        <v>6381500.5199999996</v>
      </c>
    </row>
    <row r="39" spans="1:19" ht="13.5" customHeight="1" x14ac:dyDescent="0.2">
      <c r="A39" s="2" t="s">
        <v>472</v>
      </c>
      <c r="B39" s="2" t="s">
        <v>473</v>
      </c>
      <c r="C39" s="58">
        <v>1181</v>
      </c>
      <c r="D39" s="58">
        <v>5707309.2000000002</v>
      </c>
      <c r="E39" s="58">
        <v>60863</v>
      </c>
      <c r="F39" s="5">
        <f t="shared" si="7"/>
        <v>1.0664044625442756E-2</v>
      </c>
      <c r="G39" s="58">
        <v>5869848.0800000001</v>
      </c>
      <c r="H39" s="58">
        <v>195566</v>
      </c>
      <c r="I39" s="5">
        <f t="shared" si="8"/>
        <v>3.3317046256502093E-2</v>
      </c>
      <c r="J39" s="58">
        <v>0</v>
      </c>
      <c r="K39" s="5">
        <f t="shared" si="9"/>
        <v>0</v>
      </c>
      <c r="L39" s="58">
        <f t="shared" si="10"/>
        <v>195566</v>
      </c>
      <c r="M39" s="5">
        <f t="shared" si="11"/>
        <v>3.3317046256502093E-2</v>
      </c>
      <c r="N39" s="58">
        <v>308466</v>
      </c>
      <c r="O39" s="5">
        <f t="shared" si="12"/>
        <v>5.4047536096344662E-2</v>
      </c>
      <c r="P39" s="58">
        <v>3644960.65</v>
      </c>
      <c r="Q39" s="58">
        <v>204983</v>
      </c>
      <c r="R39" s="5">
        <f t="shared" si="13"/>
        <v>5.6237369805350303E-2</v>
      </c>
      <c r="S39" s="58">
        <v>5909848.0800000001</v>
      </c>
    </row>
    <row r="40" spans="1:19" ht="13.5" customHeight="1" x14ac:dyDescent="0.2">
      <c r="A40" s="2" t="s">
        <v>474</v>
      </c>
      <c r="B40" s="2" t="s">
        <v>475</v>
      </c>
      <c r="C40" s="58">
        <v>1724</v>
      </c>
      <c r="D40" s="58">
        <v>5779811.8700000001</v>
      </c>
      <c r="E40" s="58">
        <v>799440</v>
      </c>
      <c r="F40" s="5">
        <f t="shared" si="7"/>
        <v>0.13831592065296755</v>
      </c>
      <c r="G40" s="58">
        <v>6001868.0199999996</v>
      </c>
      <c r="H40" s="58">
        <v>1028981</v>
      </c>
      <c r="I40" s="5">
        <f t="shared" si="8"/>
        <v>0.17144345669900288</v>
      </c>
      <c r="J40" s="58">
        <v>731094</v>
      </c>
      <c r="K40" s="5">
        <f t="shared" si="9"/>
        <v>0.12181107574571426</v>
      </c>
      <c r="L40" s="58">
        <f t="shared" si="10"/>
        <v>1760075</v>
      </c>
      <c r="M40" s="5">
        <f t="shared" si="11"/>
        <v>0.29325453244471711</v>
      </c>
      <c r="N40" s="58">
        <v>36458</v>
      </c>
      <c r="O40" s="5">
        <f t="shared" si="12"/>
        <v>6.3078177663938393E-3</v>
      </c>
      <c r="P40" s="58">
        <v>4262020.41</v>
      </c>
      <c r="Q40" s="58">
        <v>35719</v>
      </c>
      <c r="R40" s="5">
        <f t="shared" si="13"/>
        <v>8.3807669987202155E-3</v>
      </c>
      <c r="S40" s="58">
        <v>6350313.71</v>
      </c>
    </row>
    <row r="41" spans="1:19" ht="13.5" customHeight="1" x14ac:dyDescent="0.2">
      <c r="A41" s="2" t="s">
        <v>130</v>
      </c>
      <c r="B41" s="2" t="s">
        <v>131</v>
      </c>
      <c r="C41" s="58">
        <v>1640</v>
      </c>
      <c r="D41" s="58">
        <v>5602611</v>
      </c>
      <c r="E41" s="58">
        <v>0</v>
      </c>
      <c r="F41" s="5">
        <f t="shared" si="7"/>
        <v>0</v>
      </c>
      <c r="G41" s="58">
        <v>6048903.2599999998</v>
      </c>
      <c r="H41" s="58">
        <v>6362</v>
      </c>
      <c r="I41" s="5">
        <f t="shared" si="8"/>
        <v>1.0517609104563528E-3</v>
      </c>
      <c r="J41" s="58">
        <v>982</v>
      </c>
      <c r="K41" s="5">
        <f t="shared" si="9"/>
        <v>1.6234347910533455E-4</v>
      </c>
      <c r="L41" s="58">
        <f t="shared" si="10"/>
        <v>7344</v>
      </c>
      <c r="M41" s="5">
        <f t="shared" si="11"/>
        <v>1.2141043895616873E-3</v>
      </c>
      <c r="N41" s="58">
        <v>245798</v>
      </c>
      <c r="O41" s="5">
        <f t="shared" si="12"/>
        <v>4.3872044659177656E-2</v>
      </c>
      <c r="P41" s="58">
        <v>2271382.2599999998</v>
      </c>
      <c r="Q41" s="58">
        <v>0</v>
      </c>
      <c r="R41" s="5">
        <f t="shared" si="13"/>
        <v>0</v>
      </c>
      <c r="S41" s="58">
        <v>6626845.2599999998</v>
      </c>
    </row>
    <row r="42" spans="1:19" ht="13.5" customHeight="1" x14ac:dyDescent="0.2">
      <c r="A42" s="2" t="s">
        <v>390</v>
      </c>
      <c r="B42" s="2" t="s">
        <v>391</v>
      </c>
      <c r="C42" s="58">
        <v>1080</v>
      </c>
      <c r="D42" s="58">
        <v>5654368.96</v>
      </c>
      <c r="E42" s="58">
        <v>327704</v>
      </c>
      <c r="F42" s="5">
        <f t="shared" si="7"/>
        <v>5.7955892570547785E-2</v>
      </c>
      <c r="G42" s="58">
        <v>6065656.9800000004</v>
      </c>
      <c r="H42" s="58">
        <v>681950</v>
      </c>
      <c r="I42" s="5">
        <f t="shared" si="8"/>
        <v>0.11242805227011039</v>
      </c>
      <c r="J42" s="58">
        <v>60000</v>
      </c>
      <c r="K42" s="5">
        <f t="shared" si="9"/>
        <v>9.89175619357229E-3</v>
      </c>
      <c r="L42" s="58">
        <f t="shared" si="10"/>
        <v>741950</v>
      </c>
      <c r="M42" s="5">
        <f t="shared" si="11"/>
        <v>0.12231980846368268</v>
      </c>
      <c r="N42" s="58">
        <v>257889</v>
      </c>
      <c r="O42" s="5">
        <f t="shared" si="12"/>
        <v>4.560880300248394E-2</v>
      </c>
      <c r="P42" s="58">
        <v>4650962.1500000004</v>
      </c>
      <c r="Q42" s="58">
        <v>144197</v>
      </c>
      <c r="R42" s="5">
        <f t="shared" si="13"/>
        <v>3.1003692429533099E-2</v>
      </c>
      <c r="S42" s="58">
        <v>6065656.9800000004</v>
      </c>
    </row>
    <row r="43" spans="1:19" ht="13.5" customHeight="1" x14ac:dyDescent="0.2">
      <c r="A43" s="2" t="s">
        <v>510</v>
      </c>
      <c r="B43" s="2" t="s">
        <v>511</v>
      </c>
      <c r="C43" s="58">
        <v>421</v>
      </c>
      <c r="D43" s="58">
        <v>6258278.96</v>
      </c>
      <c r="E43" s="58">
        <v>492722</v>
      </c>
      <c r="F43" s="5">
        <f t="shared" si="7"/>
        <v>7.8731229967415828E-2</v>
      </c>
      <c r="G43" s="58">
        <v>6165979.9400000004</v>
      </c>
      <c r="H43" s="58">
        <v>1275214</v>
      </c>
      <c r="I43" s="5">
        <f t="shared" si="8"/>
        <v>0.20681449054470974</v>
      </c>
      <c r="J43" s="58">
        <v>825986</v>
      </c>
      <c r="K43" s="5">
        <f t="shared" si="9"/>
        <v>0.13395859344946229</v>
      </c>
      <c r="L43" s="58">
        <f t="shared" si="10"/>
        <v>2101200</v>
      </c>
      <c r="M43" s="5">
        <f t="shared" si="11"/>
        <v>0.34077308399417205</v>
      </c>
      <c r="N43" s="58">
        <v>538343</v>
      </c>
      <c r="O43" s="5">
        <f t="shared" si="12"/>
        <v>8.6020933780810563E-2</v>
      </c>
      <c r="P43" s="58">
        <v>5110762.3099999996</v>
      </c>
      <c r="Q43" s="58">
        <v>97117</v>
      </c>
      <c r="R43" s="5">
        <f t="shared" si="13"/>
        <v>1.9002448971257285E-2</v>
      </c>
      <c r="S43" s="58">
        <v>6165979.9400000004</v>
      </c>
    </row>
    <row r="44" spans="1:19" ht="13.5" customHeight="1" x14ac:dyDescent="0.2">
      <c r="A44" s="2" t="s">
        <v>616</v>
      </c>
      <c r="B44" s="2" t="s">
        <v>617</v>
      </c>
      <c r="C44" s="58">
        <v>1802</v>
      </c>
      <c r="D44" s="58">
        <v>6176901.7300000004</v>
      </c>
      <c r="E44" s="58">
        <v>0</v>
      </c>
      <c r="F44" s="5">
        <f t="shared" si="7"/>
        <v>0</v>
      </c>
      <c r="G44" s="58">
        <v>6229223.4900000002</v>
      </c>
      <c r="H44" s="58">
        <v>444573</v>
      </c>
      <c r="I44" s="5">
        <f t="shared" si="8"/>
        <v>7.1368927557935474E-2</v>
      </c>
      <c r="J44" s="58">
        <v>288583</v>
      </c>
      <c r="K44" s="5">
        <f t="shared" si="9"/>
        <v>4.6327283081634946E-2</v>
      </c>
      <c r="L44" s="58">
        <f t="shared" si="10"/>
        <v>733156</v>
      </c>
      <c r="M44" s="5">
        <f t="shared" si="11"/>
        <v>0.11769621063957042</v>
      </c>
      <c r="N44" s="58">
        <v>0</v>
      </c>
      <c r="O44" s="5">
        <f t="shared" si="12"/>
        <v>0</v>
      </c>
      <c r="P44" s="58">
        <v>3947079.49</v>
      </c>
      <c r="Q44" s="58">
        <v>0</v>
      </c>
      <c r="R44" s="5">
        <f t="shared" si="13"/>
        <v>0</v>
      </c>
      <c r="S44" s="58">
        <v>6229223.4900000002</v>
      </c>
    </row>
    <row r="45" spans="1:19" ht="13.5" customHeight="1" x14ac:dyDescent="0.2">
      <c r="A45" s="2" t="s">
        <v>98</v>
      </c>
      <c r="B45" s="2" t="s">
        <v>99</v>
      </c>
      <c r="C45" s="58">
        <v>1809</v>
      </c>
      <c r="D45" s="58">
        <v>5976013.5999999996</v>
      </c>
      <c r="E45" s="58">
        <v>325299</v>
      </c>
      <c r="F45" s="5">
        <f t="shared" si="7"/>
        <v>5.4434113068283517E-2</v>
      </c>
      <c r="G45" s="58">
        <v>6255538.0700000003</v>
      </c>
      <c r="H45" s="58">
        <v>186937</v>
      </c>
      <c r="I45" s="5">
        <f t="shared" si="8"/>
        <v>2.9883440546306192E-2</v>
      </c>
      <c r="J45" s="58">
        <v>22336</v>
      </c>
      <c r="K45" s="5">
        <f t="shared" si="9"/>
        <v>3.5705961261938255E-3</v>
      </c>
      <c r="L45" s="58">
        <f t="shared" si="10"/>
        <v>209273</v>
      </c>
      <c r="M45" s="5">
        <f t="shared" si="11"/>
        <v>3.345403667250002E-2</v>
      </c>
      <c r="N45" s="58">
        <v>205853</v>
      </c>
      <c r="O45" s="5">
        <f t="shared" si="12"/>
        <v>3.4446541420186862E-2</v>
      </c>
      <c r="P45" s="58">
        <v>5173713.07</v>
      </c>
      <c r="Q45" s="58">
        <v>261948</v>
      </c>
      <c r="R45" s="5">
        <f t="shared" si="13"/>
        <v>5.0630561930254087E-2</v>
      </c>
      <c r="S45" s="58">
        <v>6698265.0700000003</v>
      </c>
    </row>
    <row r="46" spans="1:19" ht="13.5" customHeight="1" x14ac:dyDescent="0.2">
      <c r="A46" s="2" t="s">
        <v>30</v>
      </c>
      <c r="B46" s="2" t="s">
        <v>31</v>
      </c>
      <c r="C46" s="58">
        <v>1690</v>
      </c>
      <c r="D46" s="58">
        <v>6807686.7699999996</v>
      </c>
      <c r="E46" s="58">
        <v>789072</v>
      </c>
      <c r="F46" s="5">
        <f t="shared" si="7"/>
        <v>0.11590897564166279</v>
      </c>
      <c r="G46" s="58">
        <v>6667206.7400000002</v>
      </c>
      <c r="H46" s="58">
        <v>649651</v>
      </c>
      <c r="I46" s="5">
        <f t="shared" si="8"/>
        <v>9.7439756307901734E-2</v>
      </c>
      <c r="J46" s="58">
        <v>0</v>
      </c>
      <c r="K46" s="5">
        <f t="shared" si="9"/>
        <v>0</v>
      </c>
      <c r="L46" s="58">
        <f t="shared" si="10"/>
        <v>649651</v>
      </c>
      <c r="M46" s="5">
        <f t="shared" si="11"/>
        <v>9.7439756307901734E-2</v>
      </c>
      <c r="N46" s="58">
        <v>515944</v>
      </c>
      <c r="O46" s="5">
        <f t="shared" si="12"/>
        <v>7.5788445830623913E-2</v>
      </c>
      <c r="P46" s="58">
        <v>5428359.9000000004</v>
      </c>
      <c r="Q46" s="58">
        <v>121548</v>
      </c>
      <c r="R46" s="5">
        <f t="shared" si="13"/>
        <v>2.2391293547061975E-2</v>
      </c>
      <c r="S46" s="58">
        <v>7753421.7400000002</v>
      </c>
    </row>
    <row r="47" spans="1:19" ht="13.5" customHeight="1" x14ac:dyDescent="0.2">
      <c r="A47" s="2" t="s">
        <v>540</v>
      </c>
      <c r="B47" s="2" t="s">
        <v>541</v>
      </c>
      <c r="C47" s="58">
        <v>1878</v>
      </c>
      <c r="D47" s="58">
        <v>6316289.2000000002</v>
      </c>
      <c r="E47" s="58">
        <v>353986</v>
      </c>
      <c r="F47" s="5">
        <f t="shared" si="7"/>
        <v>5.6043348996749544E-2</v>
      </c>
      <c r="G47" s="58">
        <v>6725705.1699999999</v>
      </c>
      <c r="H47" s="58">
        <v>279456</v>
      </c>
      <c r="I47" s="5">
        <f t="shared" si="8"/>
        <v>4.155043864344711E-2</v>
      </c>
      <c r="J47" s="58">
        <v>153149</v>
      </c>
      <c r="K47" s="5">
        <f t="shared" si="9"/>
        <v>2.2770697812196844E-2</v>
      </c>
      <c r="L47" s="58">
        <f t="shared" si="10"/>
        <v>432605</v>
      </c>
      <c r="M47" s="5">
        <f t="shared" si="11"/>
        <v>6.4321136455643954E-2</v>
      </c>
      <c r="N47" s="58">
        <v>74862</v>
      </c>
      <c r="O47" s="5">
        <f t="shared" si="12"/>
        <v>1.1852212213462297E-2</v>
      </c>
      <c r="P47" s="58">
        <v>4785776.59</v>
      </c>
      <c r="Q47" s="58">
        <v>56284</v>
      </c>
      <c r="R47" s="5">
        <f t="shared" si="13"/>
        <v>1.1760682710849233E-2</v>
      </c>
      <c r="S47" s="58">
        <v>7100517.1699999999</v>
      </c>
    </row>
    <row r="48" spans="1:19" ht="13.5" customHeight="1" x14ac:dyDescent="0.2">
      <c r="A48" s="2" t="s">
        <v>172</v>
      </c>
      <c r="B48" s="2" t="s">
        <v>173</v>
      </c>
      <c r="C48" s="58">
        <v>2202</v>
      </c>
      <c r="D48" s="58">
        <v>6321267.3300000001</v>
      </c>
      <c r="E48" s="58">
        <v>770249</v>
      </c>
      <c r="F48" s="5">
        <f t="shared" si="7"/>
        <v>0.12185040748782887</v>
      </c>
      <c r="G48" s="58">
        <v>6840044.96</v>
      </c>
      <c r="H48" s="58">
        <v>1549153</v>
      </c>
      <c r="I48" s="5">
        <f t="shared" si="8"/>
        <v>0.2264828680307388</v>
      </c>
      <c r="J48" s="58">
        <v>1020285</v>
      </c>
      <c r="K48" s="5">
        <f t="shared" si="9"/>
        <v>0.1491634932177405</v>
      </c>
      <c r="L48" s="58">
        <f t="shared" si="10"/>
        <v>2569438</v>
      </c>
      <c r="M48" s="5">
        <f t="shared" si="11"/>
        <v>0.37564636124847928</v>
      </c>
      <c r="N48" s="58">
        <v>0</v>
      </c>
      <c r="O48" s="5">
        <f t="shared" si="12"/>
        <v>0</v>
      </c>
      <c r="P48" s="58">
        <v>5085898.2300000004</v>
      </c>
      <c r="Q48" s="58">
        <v>305772</v>
      </c>
      <c r="R48" s="5">
        <f t="shared" si="13"/>
        <v>6.0121533340237517E-2</v>
      </c>
      <c r="S48" s="58">
        <v>8052026.96</v>
      </c>
    </row>
    <row r="49" spans="1:19" ht="13.5" customHeight="1" x14ac:dyDescent="0.2">
      <c r="A49" s="2" t="s">
        <v>290</v>
      </c>
      <c r="B49" s="2" t="s">
        <v>291</v>
      </c>
      <c r="C49" s="58">
        <v>2071</v>
      </c>
      <c r="D49" s="58">
        <v>6485139.4400000004</v>
      </c>
      <c r="E49" s="58">
        <v>0</v>
      </c>
      <c r="F49" s="5">
        <f t="shared" si="7"/>
        <v>0</v>
      </c>
      <c r="G49" s="58">
        <v>6849527.96</v>
      </c>
      <c r="H49" s="58">
        <v>877400</v>
      </c>
      <c r="I49" s="5">
        <f t="shared" si="8"/>
        <v>0.12809641848662517</v>
      </c>
      <c r="J49" s="58">
        <v>103182</v>
      </c>
      <c r="K49" s="5">
        <f t="shared" si="9"/>
        <v>1.5064103775116206E-2</v>
      </c>
      <c r="L49" s="58">
        <f t="shared" si="10"/>
        <v>980582</v>
      </c>
      <c r="M49" s="5">
        <f t="shared" si="11"/>
        <v>0.14316052226174139</v>
      </c>
      <c r="N49" s="58">
        <v>77478</v>
      </c>
      <c r="O49" s="5">
        <f t="shared" si="12"/>
        <v>1.1947006030760071E-2</v>
      </c>
      <c r="P49" s="58">
        <v>4671453.96</v>
      </c>
      <c r="Q49" s="58">
        <v>172439</v>
      </c>
      <c r="R49" s="5">
        <f t="shared" si="13"/>
        <v>3.6913346781651681E-2</v>
      </c>
      <c r="S49" s="58">
        <v>6849527.96</v>
      </c>
    </row>
    <row r="50" spans="1:19" ht="13.5" customHeight="1" x14ac:dyDescent="0.2">
      <c r="A50" s="2" t="s">
        <v>252</v>
      </c>
      <c r="B50" s="2" t="s">
        <v>253</v>
      </c>
      <c r="C50" s="58">
        <v>2664</v>
      </c>
      <c r="D50" s="58">
        <v>6581376.4800000004</v>
      </c>
      <c r="E50" s="58">
        <v>116921</v>
      </c>
      <c r="F50" s="5">
        <f t="shared" si="7"/>
        <v>1.7765432558874066E-2</v>
      </c>
      <c r="G50" s="58">
        <v>6857305.5899999999</v>
      </c>
      <c r="H50" s="58">
        <v>308963</v>
      </c>
      <c r="I50" s="5">
        <f t="shared" si="8"/>
        <v>4.5056034902478365E-2</v>
      </c>
      <c r="J50" s="58">
        <v>91073</v>
      </c>
      <c r="K50" s="5">
        <f t="shared" si="9"/>
        <v>1.3281163979743245E-2</v>
      </c>
      <c r="L50" s="58">
        <f t="shared" si="10"/>
        <v>400036</v>
      </c>
      <c r="M50" s="5">
        <f t="shared" si="11"/>
        <v>5.8337198882221615E-2</v>
      </c>
      <c r="N50" s="58">
        <v>48141</v>
      </c>
      <c r="O50" s="5">
        <f t="shared" si="12"/>
        <v>7.3147312186583793E-3</v>
      </c>
      <c r="P50" s="58">
        <v>4881580.59</v>
      </c>
      <c r="Q50" s="58">
        <v>32149</v>
      </c>
      <c r="R50" s="5">
        <f t="shared" si="13"/>
        <v>6.5857767596539879E-3</v>
      </c>
      <c r="S50" s="58">
        <v>7696343.0300000003</v>
      </c>
    </row>
    <row r="51" spans="1:19" ht="13.5" customHeight="1" x14ac:dyDescent="0.2">
      <c r="A51" s="2" t="s">
        <v>678</v>
      </c>
      <c r="B51" s="2" t="s">
        <v>679</v>
      </c>
      <c r="C51" s="58">
        <v>1625</v>
      </c>
      <c r="D51" s="58">
        <v>6591826.1699999999</v>
      </c>
      <c r="E51" s="58">
        <v>999018</v>
      </c>
      <c r="F51" s="5">
        <f t="shared" si="7"/>
        <v>0.15155405713618811</v>
      </c>
      <c r="G51" s="58">
        <v>7036923.4100000001</v>
      </c>
      <c r="H51" s="58">
        <v>383958</v>
      </c>
      <c r="I51" s="5">
        <f t="shared" si="8"/>
        <v>5.4563333665727645E-2</v>
      </c>
      <c r="J51" s="58">
        <v>445740</v>
      </c>
      <c r="K51" s="5">
        <f t="shared" si="9"/>
        <v>6.334302279978915E-2</v>
      </c>
      <c r="L51" s="58">
        <f t="shared" si="10"/>
        <v>829698</v>
      </c>
      <c r="M51" s="5">
        <f t="shared" si="11"/>
        <v>0.1179063564655168</v>
      </c>
      <c r="N51" s="58">
        <v>48659</v>
      </c>
      <c r="O51" s="5">
        <f t="shared" si="12"/>
        <v>7.3817177129839274E-3</v>
      </c>
      <c r="P51" s="58">
        <v>5115397.01</v>
      </c>
      <c r="Q51" s="58">
        <v>0</v>
      </c>
      <c r="R51" s="5">
        <f t="shared" si="13"/>
        <v>0</v>
      </c>
      <c r="S51" s="58">
        <v>7533030.2400000002</v>
      </c>
    </row>
    <row r="52" spans="1:19" ht="13.5" customHeight="1" x14ac:dyDescent="0.2">
      <c r="A52" s="2" t="s">
        <v>184</v>
      </c>
      <c r="B52" s="2" t="s">
        <v>185</v>
      </c>
      <c r="C52" s="58">
        <v>1371</v>
      </c>
      <c r="D52" s="58">
        <v>6346348.2300000004</v>
      </c>
      <c r="E52" s="58">
        <v>541871</v>
      </c>
      <c r="F52" s="5">
        <f t="shared" si="7"/>
        <v>8.5383118032903771E-2</v>
      </c>
      <c r="G52" s="58">
        <v>7093811.9800000004</v>
      </c>
      <c r="H52" s="58">
        <v>436066</v>
      </c>
      <c r="I52" s="5">
        <f t="shared" si="8"/>
        <v>6.1471321939378494E-2</v>
      </c>
      <c r="J52" s="58">
        <v>0</v>
      </c>
      <c r="K52" s="5">
        <f t="shared" si="9"/>
        <v>0</v>
      </c>
      <c r="L52" s="58">
        <f t="shared" si="10"/>
        <v>436066</v>
      </c>
      <c r="M52" s="5">
        <f t="shared" si="11"/>
        <v>6.1471321939378494E-2</v>
      </c>
      <c r="N52" s="58">
        <v>312092</v>
      </c>
      <c r="O52" s="5">
        <f t="shared" si="12"/>
        <v>4.9176627044305761E-2</v>
      </c>
      <c r="P52" s="58">
        <v>5299007.9800000004</v>
      </c>
      <c r="Q52" s="58">
        <v>292200</v>
      </c>
      <c r="R52" s="5">
        <f t="shared" si="13"/>
        <v>5.5142396671763454E-2</v>
      </c>
      <c r="S52" s="58">
        <v>7396777.9800000004</v>
      </c>
    </row>
    <row r="53" spans="1:19" ht="13.5" customHeight="1" x14ac:dyDescent="0.2">
      <c r="A53" s="2" t="s">
        <v>62</v>
      </c>
      <c r="B53" s="2" t="s">
        <v>63</v>
      </c>
      <c r="C53" s="58">
        <v>2113</v>
      </c>
      <c r="D53" s="58">
        <v>6740530.4800000004</v>
      </c>
      <c r="E53" s="58">
        <v>1118871</v>
      </c>
      <c r="F53" s="5">
        <f t="shared" si="7"/>
        <v>0.16599153483836779</v>
      </c>
      <c r="G53" s="58">
        <v>7115335.5499999998</v>
      </c>
      <c r="H53" s="58">
        <v>281635</v>
      </c>
      <c r="I53" s="5">
        <f t="shared" si="8"/>
        <v>3.958140807568801E-2</v>
      </c>
      <c r="J53" s="58">
        <v>397375</v>
      </c>
      <c r="K53" s="5">
        <f t="shared" si="9"/>
        <v>5.5847682404802403E-2</v>
      </c>
      <c r="L53" s="58">
        <f t="shared" si="10"/>
        <v>679010</v>
      </c>
      <c r="M53" s="5">
        <f t="shared" si="11"/>
        <v>9.5429090480490419E-2</v>
      </c>
      <c r="N53" s="58">
        <v>52710</v>
      </c>
      <c r="O53" s="5">
        <f t="shared" si="12"/>
        <v>7.819859305791611E-3</v>
      </c>
      <c r="P53" s="58">
        <v>5097691.53</v>
      </c>
      <c r="Q53" s="58">
        <v>0</v>
      </c>
      <c r="R53" s="5">
        <f t="shared" si="13"/>
        <v>0</v>
      </c>
      <c r="S53" s="58">
        <v>7115335.5499999998</v>
      </c>
    </row>
    <row r="54" spans="1:19" ht="13.5" customHeight="1" x14ac:dyDescent="0.2">
      <c r="A54" s="2" t="s">
        <v>268</v>
      </c>
      <c r="B54" s="2" t="s">
        <v>269</v>
      </c>
      <c r="C54" s="58">
        <v>1896</v>
      </c>
      <c r="D54" s="58">
        <v>7348331.8899999997</v>
      </c>
      <c r="E54" s="58">
        <v>298991</v>
      </c>
      <c r="F54" s="5">
        <f t="shared" si="7"/>
        <v>4.0688281976877343E-2</v>
      </c>
      <c r="G54" s="58">
        <v>7131313.7000000002</v>
      </c>
      <c r="H54" s="58">
        <v>877221</v>
      </c>
      <c r="I54" s="5">
        <f t="shared" si="8"/>
        <v>0.12300973381664587</v>
      </c>
      <c r="J54" s="58">
        <v>202854</v>
      </c>
      <c r="K54" s="5">
        <f t="shared" si="9"/>
        <v>2.8445530309513658E-2</v>
      </c>
      <c r="L54" s="58">
        <f t="shared" si="10"/>
        <v>1080075</v>
      </c>
      <c r="M54" s="5">
        <f t="shared" si="11"/>
        <v>0.15145526412615953</v>
      </c>
      <c r="N54" s="58">
        <v>18176</v>
      </c>
      <c r="O54" s="5">
        <f t="shared" si="12"/>
        <v>2.473486537092162E-3</v>
      </c>
      <c r="P54" s="58">
        <v>5361917.6399999997</v>
      </c>
      <c r="Q54" s="58">
        <v>0</v>
      </c>
      <c r="R54" s="5">
        <f t="shared" si="13"/>
        <v>0</v>
      </c>
      <c r="S54" s="58">
        <v>7131313.7000000002</v>
      </c>
    </row>
    <row r="55" spans="1:19" ht="13.5" customHeight="1" x14ac:dyDescent="0.2">
      <c r="A55" s="2" t="s">
        <v>464</v>
      </c>
      <c r="B55" s="2" t="s">
        <v>465</v>
      </c>
      <c r="C55" s="58">
        <v>1265</v>
      </c>
      <c r="D55" s="58">
        <v>6885766.9100000001</v>
      </c>
      <c r="E55" s="58">
        <v>891347</v>
      </c>
      <c r="F55" s="5">
        <f t="shared" si="7"/>
        <v>0.12944774513141341</v>
      </c>
      <c r="G55" s="58">
        <v>7251241.0300000003</v>
      </c>
      <c r="H55" s="58">
        <v>296435</v>
      </c>
      <c r="I55" s="5">
        <f t="shared" si="8"/>
        <v>4.0880588408740287E-2</v>
      </c>
      <c r="J55" s="58">
        <v>755775</v>
      </c>
      <c r="K55" s="5">
        <f t="shared" si="9"/>
        <v>0.10422698637008346</v>
      </c>
      <c r="L55" s="58">
        <f t="shared" si="10"/>
        <v>1052210</v>
      </c>
      <c r="M55" s="5">
        <f t="shared" si="11"/>
        <v>0.14510757477882374</v>
      </c>
      <c r="N55" s="58">
        <v>66825</v>
      </c>
      <c r="O55" s="5">
        <f t="shared" si="12"/>
        <v>9.7048013494258692E-3</v>
      </c>
      <c r="P55" s="58">
        <v>4780549.99</v>
      </c>
      <c r="Q55" s="58">
        <v>51467</v>
      </c>
      <c r="R55" s="5">
        <f t="shared" si="13"/>
        <v>1.0765916078204214E-2</v>
      </c>
      <c r="S55" s="58">
        <v>7527741.0300000003</v>
      </c>
    </row>
    <row r="56" spans="1:19" ht="13.5" customHeight="1" x14ac:dyDescent="0.2">
      <c r="A56" s="2" t="s">
        <v>120</v>
      </c>
      <c r="B56" s="2" t="s">
        <v>121</v>
      </c>
      <c r="C56" s="58">
        <v>3195</v>
      </c>
      <c r="D56" s="58">
        <v>7410679.2199999997</v>
      </c>
      <c r="E56" s="58">
        <v>713353</v>
      </c>
      <c r="F56" s="5">
        <f t="shared" si="7"/>
        <v>9.6260137407485846E-2</v>
      </c>
      <c r="G56" s="58">
        <v>7285936.6100000003</v>
      </c>
      <c r="H56" s="58">
        <v>577547</v>
      </c>
      <c r="I56" s="5">
        <f t="shared" si="8"/>
        <v>7.9268737969434511E-2</v>
      </c>
      <c r="J56" s="58">
        <v>304216</v>
      </c>
      <c r="K56" s="5">
        <f t="shared" si="9"/>
        <v>4.1753863131674979E-2</v>
      </c>
      <c r="L56" s="58">
        <f t="shared" si="10"/>
        <v>881763</v>
      </c>
      <c r="M56" s="5">
        <f t="shared" si="11"/>
        <v>0.12102260110110949</v>
      </c>
      <c r="N56" s="58">
        <v>272947</v>
      </c>
      <c r="O56" s="5">
        <f t="shared" si="12"/>
        <v>3.6831576687784362E-2</v>
      </c>
      <c r="P56" s="58">
        <v>5001748.59</v>
      </c>
      <c r="Q56" s="58">
        <v>413443</v>
      </c>
      <c r="R56" s="5">
        <f t="shared" si="13"/>
        <v>8.2659692417687072E-2</v>
      </c>
      <c r="S56" s="58">
        <v>7904204.6100000003</v>
      </c>
    </row>
    <row r="57" spans="1:19" ht="13.5" customHeight="1" x14ac:dyDescent="0.2">
      <c r="A57" s="2" t="s">
        <v>410</v>
      </c>
      <c r="B57" s="2" t="s">
        <v>411</v>
      </c>
      <c r="C57" s="58">
        <v>1503</v>
      </c>
      <c r="D57" s="58">
        <v>7303572.7000000002</v>
      </c>
      <c r="E57" s="58">
        <v>1462341</v>
      </c>
      <c r="F57" s="5">
        <f t="shared" si="7"/>
        <v>0.20022269375096383</v>
      </c>
      <c r="G57" s="58">
        <v>7304255.8700000001</v>
      </c>
      <c r="H57" s="58">
        <v>592949</v>
      </c>
      <c r="I57" s="5">
        <f t="shared" si="8"/>
        <v>8.117856364196617E-2</v>
      </c>
      <c r="J57" s="58">
        <v>0</v>
      </c>
      <c r="K57" s="5">
        <f t="shared" si="9"/>
        <v>0</v>
      </c>
      <c r="L57" s="58">
        <f t="shared" si="10"/>
        <v>592949</v>
      </c>
      <c r="M57" s="5">
        <f t="shared" si="11"/>
        <v>8.117856364196617E-2</v>
      </c>
      <c r="N57" s="58">
        <v>165892</v>
      </c>
      <c r="O57" s="5">
        <f t="shared" si="12"/>
        <v>2.2713815116812624E-2</v>
      </c>
      <c r="P57" s="58">
        <v>5932428.8700000001</v>
      </c>
      <c r="Q57" s="58">
        <v>253023</v>
      </c>
      <c r="R57" s="5">
        <f t="shared" si="13"/>
        <v>4.2650827434193912E-2</v>
      </c>
      <c r="S57" s="58">
        <v>7304255.8700000001</v>
      </c>
    </row>
    <row r="58" spans="1:19" ht="13.5" customHeight="1" x14ac:dyDescent="0.2">
      <c r="A58" s="2" t="s">
        <v>656</v>
      </c>
      <c r="B58" s="2" t="s">
        <v>657</v>
      </c>
      <c r="C58" s="58">
        <v>1325</v>
      </c>
      <c r="D58" s="58">
        <v>6968346.7199999997</v>
      </c>
      <c r="E58" s="58">
        <v>617409</v>
      </c>
      <c r="F58" s="5">
        <f t="shared" si="7"/>
        <v>8.8601934548974345E-2</v>
      </c>
      <c r="G58" s="58">
        <v>7505809.0800000001</v>
      </c>
      <c r="H58" s="58">
        <v>521336</v>
      </c>
      <c r="I58" s="5">
        <f t="shared" si="8"/>
        <v>6.945766864616279E-2</v>
      </c>
      <c r="J58" s="58">
        <v>240746</v>
      </c>
      <c r="K58" s="5">
        <f t="shared" si="9"/>
        <v>3.207462345951384E-2</v>
      </c>
      <c r="L58" s="58">
        <f t="shared" si="10"/>
        <v>762082</v>
      </c>
      <c r="M58" s="5">
        <f t="shared" si="11"/>
        <v>0.10153229210567663</v>
      </c>
      <c r="N58" s="58">
        <v>276418</v>
      </c>
      <c r="O58" s="5">
        <f t="shared" si="12"/>
        <v>3.9667658787219479E-2</v>
      </c>
      <c r="P58" s="58">
        <v>6078123.0800000001</v>
      </c>
      <c r="Q58" s="58">
        <v>68538</v>
      </c>
      <c r="R58" s="5">
        <f t="shared" si="13"/>
        <v>1.1276178369194853E-2</v>
      </c>
      <c r="S58" s="58">
        <v>7979059.0800000001</v>
      </c>
    </row>
    <row r="59" spans="1:19" ht="13.5" customHeight="1" x14ac:dyDescent="0.2">
      <c r="A59" s="2" t="s">
        <v>666</v>
      </c>
      <c r="B59" s="2" t="s">
        <v>667</v>
      </c>
      <c r="C59" s="58">
        <v>1626</v>
      </c>
      <c r="D59" s="58">
        <v>8037544.4800000004</v>
      </c>
      <c r="E59" s="58">
        <v>420031</v>
      </c>
      <c r="F59" s="5">
        <f t="shared" si="7"/>
        <v>5.2258622150729295E-2</v>
      </c>
      <c r="G59" s="58">
        <v>7595687.7999999998</v>
      </c>
      <c r="H59" s="58">
        <v>640933</v>
      </c>
      <c r="I59" s="5">
        <f t="shared" si="8"/>
        <v>8.4381166903673949E-2</v>
      </c>
      <c r="J59" s="58">
        <v>0</v>
      </c>
      <c r="K59" s="5">
        <f t="shared" si="9"/>
        <v>0</v>
      </c>
      <c r="L59" s="58">
        <f t="shared" si="10"/>
        <v>640933</v>
      </c>
      <c r="M59" s="5">
        <f t="shared" si="11"/>
        <v>8.4381166903673949E-2</v>
      </c>
      <c r="N59" s="58">
        <v>256850</v>
      </c>
      <c r="O59" s="5">
        <f t="shared" si="12"/>
        <v>3.1956277273379394E-2</v>
      </c>
      <c r="P59" s="58">
        <v>5752961.0599999996</v>
      </c>
      <c r="Q59" s="58">
        <v>256750</v>
      </c>
      <c r="R59" s="5">
        <f t="shared" si="13"/>
        <v>4.4629191354199786E-2</v>
      </c>
      <c r="S59" s="58">
        <v>7595687.7999999998</v>
      </c>
    </row>
    <row r="60" spans="1:19" ht="13.5" customHeight="1" x14ac:dyDescent="0.2">
      <c r="A60" s="2" t="s">
        <v>548</v>
      </c>
      <c r="B60" s="2" t="s">
        <v>549</v>
      </c>
      <c r="C60" s="58">
        <v>1721</v>
      </c>
      <c r="D60" s="58">
        <v>7716231.2599999998</v>
      </c>
      <c r="E60" s="58">
        <v>1067210</v>
      </c>
      <c r="F60" s="5">
        <f t="shared" si="7"/>
        <v>0.13830715592108886</v>
      </c>
      <c r="G60" s="58">
        <v>7766527.5999999996</v>
      </c>
      <c r="H60" s="58">
        <v>311651</v>
      </c>
      <c r="I60" s="5">
        <f t="shared" si="8"/>
        <v>4.0127456702786973E-2</v>
      </c>
      <c r="J60" s="58">
        <v>325493</v>
      </c>
      <c r="K60" s="5">
        <f t="shared" si="9"/>
        <v>4.1909720374907318E-2</v>
      </c>
      <c r="L60" s="58">
        <f t="shared" si="10"/>
        <v>637144</v>
      </c>
      <c r="M60" s="5">
        <f t="shared" si="11"/>
        <v>8.2037177077694284E-2</v>
      </c>
      <c r="N60" s="58">
        <v>6574</v>
      </c>
      <c r="O60" s="5">
        <f t="shared" si="12"/>
        <v>8.5197031795545229E-4</v>
      </c>
      <c r="P60" s="58">
        <v>5680236.3399999999</v>
      </c>
      <c r="Q60" s="58">
        <v>35973</v>
      </c>
      <c r="R60" s="5">
        <f t="shared" si="13"/>
        <v>6.3330111366457689E-3</v>
      </c>
      <c r="S60" s="58">
        <v>8326812.2300000004</v>
      </c>
    </row>
    <row r="61" spans="1:19" ht="13.5" customHeight="1" x14ac:dyDescent="0.2">
      <c r="A61" s="2" t="s">
        <v>212</v>
      </c>
      <c r="B61" s="2" t="s">
        <v>213</v>
      </c>
      <c r="C61" s="58">
        <v>446</v>
      </c>
      <c r="D61" s="58">
        <v>7145155.7699999996</v>
      </c>
      <c r="E61" s="58">
        <v>797357</v>
      </c>
      <c r="F61" s="5">
        <f t="shared" si="7"/>
        <v>0.1115940681584329</v>
      </c>
      <c r="G61" s="58">
        <v>7992295.6100000003</v>
      </c>
      <c r="H61" s="58">
        <v>174423</v>
      </c>
      <c r="I61" s="5">
        <f t="shared" si="8"/>
        <v>2.1823892472365644E-2</v>
      </c>
      <c r="J61" s="58">
        <v>22014</v>
      </c>
      <c r="K61" s="5">
        <f t="shared" si="9"/>
        <v>2.7544026240040437E-3</v>
      </c>
      <c r="L61" s="58">
        <f t="shared" si="10"/>
        <v>196437</v>
      </c>
      <c r="M61" s="5">
        <f t="shared" si="11"/>
        <v>2.457829509636969E-2</v>
      </c>
      <c r="N61" s="58">
        <v>93332</v>
      </c>
      <c r="O61" s="5">
        <f t="shared" si="12"/>
        <v>1.3062276457550205E-2</v>
      </c>
      <c r="P61" s="58">
        <v>6556169.6100000003</v>
      </c>
      <c r="Q61" s="58">
        <v>89919</v>
      </c>
      <c r="R61" s="5">
        <f t="shared" si="13"/>
        <v>1.3715172936168136E-2</v>
      </c>
      <c r="S61" s="58">
        <v>8765195.6099999994</v>
      </c>
    </row>
    <row r="62" spans="1:19" ht="13.5" customHeight="1" x14ac:dyDescent="0.2">
      <c r="A62" s="2" t="s">
        <v>312</v>
      </c>
      <c r="B62" s="2" t="s">
        <v>313</v>
      </c>
      <c r="C62" s="58">
        <v>1861</v>
      </c>
      <c r="D62" s="58">
        <v>7822692.8600000003</v>
      </c>
      <c r="E62" s="58">
        <v>1149853</v>
      </c>
      <c r="F62" s="5">
        <f t="shared" si="7"/>
        <v>0.14698940896421694</v>
      </c>
      <c r="G62" s="58">
        <v>8084742.0999999996</v>
      </c>
      <c r="H62" s="58">
        <v>973468</v>
      </c>
      <c r="I62" s="5">
        <f t="shared" si="8"/>
        <v>0.12040804616389682</v>
      </c>
      <c r="J62" s="58">
        <v>0</v>
      </c>
      <c r="K62" s="5">
        <f t="shared" si="9"/>
        <v>0</v>
      </c>
      <c r="L62" s="58">
        <f t="shared" si="10"/>
        <v>973468</v>
      </c>
      <c r="M62" s="5">
        <f t="shared" si="11"/>
        <v>0.12040804616389682</v>
      </c>
      <c r="N62" s="58">
        <v>438634</v>
      </c>
      <c r="O62" s="5">
        <f t="shared" si="12"/>
        <v>5.6071995647800493E-2</v>
      </c>
      <c r="P62" s="58">
        <v>6428963.0999999996</v>
      </c>
      <c r="Q62" s="58">
        <v>392950</v>
      </c>
      <c r="R62" s="5">
        <f t="shared" si="13"/>
        <v>6.1121831606095238E-2</v>
      </c>
      <c r="S62" s="58">
        <v>8457650.0999999996</v>
      </c>
    </row>
    <row r="63" spans="1:19" ht="13.5" customHeight="1" x14ac:dyDescent="0.2">
      <c r="A63" s="2" t="s">
        <v>380</v>
      </c>
      <c r="B63" s="2" t="s">
        <v>381</v>
      </c>
      <c r="C63" s="58">
        <v>3146</v>
      </c>
      <c r="D63" s="58">
        <v>8012137.8399999999</v>
      </c>
      <c r="E63" s="58">
        <v>1149853</v>
      </c>
      <c r="F63" s="5">
        <f t="shared" si="7"/>
        <v>0.14351388143367239</v>
      </c>
      <c r="G63" s="58">
        <v>8161134.6900000004</v>
      </c>
      <c r="H63" s="58">
        <v>1214956</v>
      </c>
      <c r="I63" s="5">
        <f t="shared" si="8"/>
        <v>0.14887096539268119</v>
      </c>
      <c r="J63" s="58">
        <v>474608</v>
      </c>
      <c r="K63" s="5">
        <f t="shared" si="9"/>
        <v>5.8154658393464155E-2</v>
      </c>
      <c r="L63" s="58">
        <f t="shared" si="10"/>
        <v>1689564</v>
      </c>
      <c r="M63" s="5">
        <f t="shared" si="11"/>
        <v>0.20702562378614534</v>
      </c>
      <c r="N63" s="58">
        <v>0</v>
      </c>
      <c r="O63" s="5">
        <f t="shared" si="12"/>
        <v>0</v>
      </c>
      <c r="P63" s="58">
        <v>6016963.9199999999</v>
      </c>
      <c r="Q63" s="58">
        <v>182256</v>
      </c>
      <c r="R63" s="5">
        <f t="shared" si="13"/>
        <v>3.0290359460889038E-2</v>
      </c>
      <c r="S63" s="58">
        <v>8161134.6900000004</v>
      </c>
    </row>
    <row r="64" spans="1:19" ht="13.5" customHeight="1" x14ac:dyDescent="0.2">
      <c r="A64" s="2" t="s">
        <v>140</v>
      </c>
      <c r="B64" s="2" t="s">
        <v>141</v>
      </c>
      <c r="C64" s="58">
        <v>1762</v>
      </c>
      <c r="D64" s="58">
        <v>8217008.25</v>
      </c>
      <c r="E64" s="58">
        <v>612613</v>
      </c>
      <c r="F64" s="5">
        <f t="shared" si="7"/>
        <v>7.4554263712708332E-2</v>
      </c>
      <c r="G64" s="58">
        <v>8265358.4100000001</v>
      </c>
      <c r="H64" s="58">
        <v>256965</v>
      </c>
      <c r="I64" s="5">
        <f t="shared" si="8"/>
        <v>3.1089395916468188E-2</v>
      </c>
      <c r="J64" s="58">
        <v>1037710</v>
      </c>
      <c r="K64" s="5">
        <f t="shared" si="9"/>
        <v>0.1255493045219318</v>
      </c>
      <c r="L64" s="58">
        <f t="shared" si="10"/>
        <v>1294675</v>
      </c>
      <c r="M64" s="5">
        <f t="shared" si="11"/>
        <v>0.15663870043839997</v>
      </c>
      <c r="N64" s="58">
        <v>142473</v>
      </c>
      <c r="O64" s="5">
        <f t="shared" si="12"/>
        <v>1.7338792376166836E-2</v>
      </c>
      <c r="P64" s="58">
        <v>5941394.4100000001</v>
      </c>
      <c r="Q64" s="58">
        <v>83007</v>
      </c>
      <c r="R64" s="5">
        <f t="shared" si="13"/>
        <v>1.3970962752496345E-2</v>
      </c>
      <c r="S64" s="58">
        <v>8517356.4100000001</v>
      </c>
    </row>
    <row r="65" spans="1:19" ht="13.5" customHeight="1" x14ac:dyDescent="0.2">
      <c r="A65" s="2" t="s">
        <v>502</v>
      </c>
      <c r="B65" s="2" t="s">
        <v>503</v>
      </c>
      <c r="C65" s="58">
        <v>1401</v>
      </c>
      <c r="D65" s="58">
        <v>8325928.0700000003</v>
      </c>
      <c r="E65" s="58">
        <v>649900</v>
      </c>
      <c r="F65" s="5">
        <f t="shared" si="7"/>
        <v>7.8057364240476795E-2</v>
      </c>
      <c r="G65" s="58">
        <v>8639832.4399999995</v>
      </c>
      <c r="H65" s="58">
        <v>435767</v>
      </c>
      <c r="I65" s="5">
        <f t="shared" si="8"/>
        <v>5.0436973520750369E-2</v>
      </c>
      <c r="J65" s="58">
        <v>99140</v>
      </c>
      <c r="K65" s="5">
        <f t="shared" si="9"/>
        <v>1.1474759572999312E-2</v>
      </c>
      <c r="L65" s="58">
        <f t="shared" si="10"/>
        <v>534907</v>
      </c>
      <c r="M65" s="5">
        <f t="shared" si="11"/>
        <v>6.1911733093749678E-2</v>
      </c>
      <c r="N65" s="58">
        <v>426950</v>
      </c>
      <c r="O65" s="5">
        <f t="shared" si="12"/>
        <v>5.1279568645132431E-2</v>
      </c>
      <c r="P65" s="58">
        <v>6440009.4400000004</v>
      </c>
      <c r="Q65" s="58">
        <v>430200</v>
      </c>
      <c r="R65" s="5">
        <f t="shared" si="13"/>
        <v>6.6801144316335034E-2</v>
      </c>
      <c r="S65" s="58">
        <v>8865832.4399999995</v>
      </c>
    </row>
    <row r="66" spans="1:19" ht="13.5" customHeight="1" x14ac:dyDescent="0.2">
      <c r="A66" s="2" t="s">
        <v>454</v>
      </c>
      <c r="B66" s="2" t="s">
        <v>455</v>
      </c>
      <c r="C66" s="58">
        <v>1619</v>
      </c>
      <c r="D66" s="58">
        <v>8535868.0899999999</v>
      </c>
      <c r="E66" s="58">
        <v>1228498</v>
      </c>
      <c r="F66" s="5">
        <f t="shared" ref="F66:F72" si="14">IFERROR(E66/D66,0)</f>
        <v>0.14392185856752152</v>
      </c>
      <c r="G66" s="58">
        <v>9069826.25</v>
      </c>
      <c r="H66" s="58">
        <v>819128</v>
      </c>
      <c r="I66" s="5">
        <f>IFERROR(H66/$G66,0)</f>
        <v>9.0313527229917992E-2</v>
      </c>
      <c r="J66" s="58">
        <v>0</v>
      </c>
      <c r="K66" s="5">
        <f>IFERROR(J66/$G66,0)</f>
        <v>0</v>
      </c>
      <c r="L66" s="58">
        <f>J66+H66</f>
        <v>819128</v>
      </c>
      <c r="M66" s="5">
        <f>IFERROR(L66/$G66,0)</f>
        <v>9.0313527229917992E-2</v>
      </c>
      <c r="N66" s="58">
        <v>838060</v>
      </c>
      <c r="O66" s="5">
        <f>IFERROR(N66/D66,0)</f>
        <v>9.8180992391601024E-2</v>
      </c>
      <c r="P66" s="58">
        <v>6089026.6399999997</v>
      </c>
      <c r="Q66" s="58">
        <v>-4595</v>
      </c>
      <c r="R66" s="5">
        <f>IFERROR(Q66/P66,0)</f>
        <v>-7.5463621226659638E-4</v>
      </c>
      <c r="S66" s="58">
        <v>9173676.25</v>
      </c>
    </row>
    <row r="67" spans="1:19" ht="13.5" customHeight="1" x14ac:dyDescent="0.2">
      <c r="A67" s="2" t="s">
        <v>274</v>
      </c>
      <c r="B67" s="2" t="s">
        <v>275</v>
      </c>
      <c r="C67" s="58">
        <v>2565</v>
      </c>
      <c r="D67" s="58">
        <v>9604873.4399999995</v>
      </c>
      <c r="E67" s="58">
        <v>638008</v>
      </c>
      <c r="F67" s="5">
        <f t="shared" si="14"/>
        <v>6.6425445789111831E-2</v>
      </c>
      <c r="G67" s="58">
        <v>9420169.8900000006</v>
      </c>
      <c r="H67" s="58">
        <v>696177</v>
      </c>
      <c r="I67" s="5">
        <f>IFERROR(H67/$G67,0)</f>
        <v>7.3902807287905506E-2</v>
      </c>
      <c r="J67" s="58">
        <v>870077</v>
      </c>
      <c r="K67" s="5">
        <f>IFERROR(J67/$G67,0)</f>
        <v>9.2363196222568333E-2</v>
      </c>
      <c r="L67" s="58">
        <f>J67+H67</f>
        <v>1566254</v>
      </c>
      <c r="M67" s="5">
        <f>IFERROR(L67/$G67,0)</f>
        <v>0.16626600351047383</v>
      </c>
      <c r="N67" s="58">
        <v>179492</v>
      </c>
      <c r="O67" s="5">
        <f>IFERROR(N67/D67,0)</f>
        <v>1.8687596574932071E-2</v>
      </c>
      <c r="P67" s="58">
        <v>6827463.2199999997</v>
      </c>
      <c r="Q67" s="58">
        <v>0</v>
      </c>
      <c r="R67" s="5">
        <f>IFERROR(Q67/P67,0)</f>
        <v>0</v>
      </c>
      <c r="S67" s="58">
        <v>9420169.8900000006</v>
      </c>
    </row>
    <row r="68" spans="1:19" ht="13.5" customHeight="1" x14ac:dyDescent="0.2">
      <c r="A68" s="41" t="s">
        <v>48</v>
      </c>
      <c r="B68" s="41" t="s">
        <v>49</v>
      </c>
      <c r="C68" s="59">
        <v>1921</v>
      </c>
      <c r="D68" s="59">
        <v>9915842.8000000007</v>
      </c>
      <c r="E68" s="59">
        <v>887593</v>
      </c>
      <c r="F68" s="43">
        <f t="shared" si="14"/>
        <v>8.9512613088218784E-2</v>
      </c>
      <c r="G68" s="59">
        <v>9768986.6500000004</v>
      </c>
      <c r="H68" s="59">
        <v>1098985</v>
      </c>
      <c r="I68" s="43">
        <f>IFERROR(H68/$G68,0)</f>
        <v>0.11249733870810438</v>
      </c>
      <c r="J68" s="59">
        <v>338462</v>
      </c>
      <c r="K68" s="43">
        <f>IFERROR(J68/$G68,0)</f>
        <v>3.4646582304419464E-2</v>
      </c>
      <c r="L68" s="59">
        <f>J68+H68</f>
        <v>1437447</v>
      </c>
      <c r="M68" s="43">
        <f>IFERROR(L68/$G68,0)</f>
        <v>0.14714392101252385</v>
      </c>
      <c r="N68" s="59">
        <v>369225</v>
      </c>
      <c r="O68" s="43">
        <f>IFERROR(N68/D68,0)</f>
        <v>3.7235866627494334E-2</v>
      </c>
      <c r="P68" s="59">
        <v>6681839.4500000002</v>
      </c>
      <c r="Q68" s="59">
        <v>538214</v>
      </c>
      <c r="R68" s="43">
        <f>IFERROR(Q68/P68,0)</f>
        <v>8.0548777627394208E-2</v>
      </c>
      <c r="S68" s="59">
        <v>10191997.92</v>
      </c>
    </row>
    <row r="69" spans="1:19" ht="13.5" customHeight="1" x14ac:dyDescent="0.2"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52"/>
    </row>
    <row r="70" spans="1:19" ht="13.5" customHeight="1" x14ac:dyDescent="0.2">
      <c r="C70" s="7">
        <f>SUM(C2:C68)</f>
        <v>84194</v>
      </c>
      <c r="D70" s="7">
        <f>SUM(D2:D68)</f>
        <v>336833039.95999986</v>
      </c>
      <c r="E70" s="58">
        <f>SUM(E2:E68)</f>
        <v>34762971</v>
      </c>
      <c r="F70" s="5">
        <f t="shared" si="14"/>
        <v>0.10320534768242517</v>
      </c>
      <c r="G70" s="58">
        <f t="shared" ref="G70:Q70" si="15">SUM(G2:G68)</f>
        <v>347801286.69000006</v>
      </c>
      <c r="H70" s="58">
        <f t="shared" si="15"/>
        <v>35317440</v>
      </c>
      <c r="I70" s="5">
        <f>IFERROR(H70/$G70,0)</f>
        <v>0.10154488022776899</v>
      </c>
      <c r="J70" s="58">
        <f t="shared" si="15"/>
        <v>20435914</v>
      </c>
      <c r="K70" s="5">
        <f>IFERROR(J70/$G70,0)</f>
        <v>5.8757442200651787E-2</v>
      </c>
      <c r="L70" s="58">
        <f t="shared" si="15"/>
        <v>55753354</v>
      </c>
      <c r="M70" s="5">
        <f>IFERROR(L70/$G70,0)</f>
        <v>0.16030232242842077</v>
      </c>
      <c r="N70" s="58">
        <f t="shared" si="15"/>
        <v>9912694</v>
      </c>
      <c r="O70" s="5">
        <f>IFERROR(N70/D70,0)</f>
        <v>2.9429102326711087E-2</v>
      </c>
      <c r="P70" s="58">
        <f t="shared" si="15"/>
        <v>249065720.32999998</v>
      </c>
      <c r="Q70" s="58">
        <f t="shared" si="15"/>
        <v>7924446</v>
      </c>
      <c r="R70" s="5">
        <f>IFERROR(Q70/P70,0)</f>
        <v>3.1816686734330579E-2</v>
      </c>
      <c r="S70" s="58">
        <f>SUM(S2:S68)</f>
        <v>366372803.76000011</v>
      </c>
    </row>
    <row r="71" spans="1:19" ht="13.5" customHeight="1" x14ac:dyDescent="0.2">
      <c r="B71" s="6" t="s">
        <v>717</v>
      </c>
      <c r="C71" s="7">
        <f>AVERAGE(C2:C68)</f>
        <v>1256.6268656716418</v>
      </c>
      <c r="D71" s="7">
        <f>AVERAGE(D2:D68)</f>
        <v>5027358.8053731322</v>
      </c>
      <c r="E71" s="58">
        <f>AVERAGE(E2:E68)</f>
        <v>518850.3134328358</v>
      </c>
      <c r="F71" s="5">
        <f t="shared" si="14"/>
        <v>0.10320534768242517</v>
      </c>
      <c r="G71" s="58">
        <f t="shared" ref="G71:Q71" si="16">AVERAGE(G2:G68)</f>
        <v>5191063.9804477617</v>
      </c>
      <c r="H71" s="58">
        <f t="shared" si="16"/>
        <v>527125.97014925373</v>
      </c>
      <c r="I71" s="5">
        <f>IFERROR(H71/$G71,0)</f>
        <v>0.10154488022776899</v>
      </c>
      <c r="J71" s="58">
        <f t="shared" si="16"/>
        <v>305013.64179104479</v>
      </c>
      <c r="K71" s="5">
        <f>IFERROR(J71/$G71,0)</f>
        <v>5.8757442200651794E-2</v>
      </c>
      <c r="L71" s="58">
        <f t="shared" si="16"/>
        <v>832139.61194029846</v>
      </c>
      <c r="M71" s="5">
        <f>IFERROR(L71/$G71,0)</f>
        <v>0.16030232242842077</v>
      </c>
      <c r="N71" s="58">
        <f t="shared" si="16"/>
        <v>147950.6567164179</v>
      </c>
      <c r="O71" s="5">
        <f>IFERROR(N71/D71,0)</f>
        <v>2.9429102326711084E-2</v>
      </c>
      <c r="P71" s="58">
        <f t="shared" si="16"/>
        <v>3717398.8108955221</v>
      </c>
      <c r="Q71" s="58">
        <f t="shared" si="16"/>
        <v>118275.31343283581</v>
      </c>
      <c r="R71" s="5">
        <f>IFERROR(Q71/P71,0)</f>
        <v>3.1816686734330572E-2</v>
      </c>
      <c r="S71" s="58">
        <f>AVERAGE(S2:S68)</f>
        <v>5468250.8023880618</v>
      </c>
    </row>
    <row r="72" spans="1:19" ht="13.5" customHeight="1" x14ac:dyDescent="0.2">
      <c r="B72" s="6" t="s">
        <v>716</v>
      </c>
      <c r="C72" s="7">
        <f>MEDIAN(C2:C68)</f>
        <v>1204</v>
      </c>
      <c r="D72" s="7">
        <f>MEDIAN(D2:D68)</f>
        <v>5231192.1500000004</v>
      </c>
      <c r="E72" s="58">
        <f>MEDIAN(E2:E68)</f>
        <v>419842</v>
      </c>
      <c r="F72" s="5">
        <f t="shared" si="14"/>
        <v>8.0257422775036086E-2</v>
      </c>
      <c r="G72" s="58">
        <f t="shared" ref="G72:Q72" si="17">MEDIAN(G2:G68)</f>
        <v>5447179.96</v>
      </c>
      <c r="H72" s="58">
        <f t="shared" si="17"/>
        <v>435767</v>
      </c>
      <c r="I72" s="5">
        <f>IFERROR(H72/$G72,0)</f>
        <v>7.9998642086353988E-2</v>
      </c>
      <c r="J72" s="58">
        <f t="shared" si="17"/>
        <v>114140</v>
      </c>
      <c r="K72" s="5">
        <f>IFERROR(J72/$G72,0)</f>
        <v>2.0953961653214778E-2</v>
      </c>
      <c r="L72" s="58">
        <f t="shared" si="17"/>
        <v>704116</v>
      </c>
      <c r="M72" s="5">
        <f>IFERROR(L72/$G72,0)</f>
        <v>0.12926248171907284</v>
      </c>
      <c r="N72" s="58">
        <f t="shared" si="17"/>
        <v>77478</v>
      </c>
      <c r="O72" s="5">
        <f>IFERROR(N72/D72,0)</f>
        <v>1.4810773104558967E-2</v>
      </c>
      <c r="P72" s="58">
        <f t="shared" si="17"/>
        <v>3743281.29</v>
      </c>
      <c r="Q72" s="58">
        <f t="shared" si="17"/>
        <v>83007</v>
      </c>
      <c r="R72" s="5">
        <f>IFERROR(Q72/P72,0)</f>
        <v>2.217492984610836E-2</v>
      </c>
      <c r="S72" s="58">
        <f>MEDIAN(S2:S68)</f>
        <v>5909848.0800000001</v>
      </c>
    </row>
    <row r="73" spans="1:19" ht="13.5" customHeight="1" x14ac:dyDescent="0.2">
      <c r="D73" s="58"/>
      <c r="E73" s="58"/>
      <c r="F73" s="58"/>
      <c r="J73" s="58"/>
      <c r="L73" s="58"/>
      <c r="N73" s="58"/>
      <c r="Q73" s="58"/>
      <c r="S73" s="58"/>
    </row>
    <row r="74" spans="1:19" x14ac:dyDescent="0.2">
      <c r="B74" s="6" t="s">
        <v>740</v>
      </c>
      <c r="E74" s="58">
        <f>_xlfn.QUARTILE.EXC(E2:E68,1)</f>
        <v>208791</v>
      </c>
      <c r="F74" s="9">
        <f>_xlfn.QUARTILE.EXC(F2:F68,1)</f>
        <v>5.6496504016918171E-2</v>
      </c>
      <c r="H74" s="58">
        <f t="shared" ref="H74:O74" si="18">_xlfn.QUARTILE.EXC(H2:H68,1)</f>
        <v>279456</v>
      </c>
      <c r="I74" s="9">
        <f t="shared" si="18"/>
        <v>5.304354641725411E-2</v>
      </c>
      <c r="J74" s="58">
        <f t="shared" si="18"/>
        <v>0</v>
      </c>
      <c r="K74" s="9">
        <f t="shared" si="18"/>
        <v>0</v>
      </c>
      <c r="L74" s="58">
        <f t="shared" si="18"/>
        <v>400036</v>
      </c>
      <c r="M74" s="9">
        <f t="shared" si="18"/>
        <v>9.5429090480490419E-2</v>
      </c>
      <c r="N74" s="58">
        <f t="shared" si="18"/>
        <v>7697</v>
      </c>
      <c r="O74" s="9">
        <f t="shared" si="18"/>
        <v>2.221804451972096E-3</v>
      </c>
      <c r="Q74" s="58">
        <f>_xlfn.QUARTILE.EXC(Q2:Q68,1)</f>
        <v>0</v>
      </c>
      <c r="R74" s="9">
        <f>_xlfn.QUARTILE.EXC(R2:R68,1)</f>
        <v>0</v>
      </c>
      <c r="S74" s="58"/>
    </row>
    <row r="75" spans="1:19" x14ac:dyDescent="0.2">
      <c r="B75" s="6" t="s">
        <v>741</v>
      </c>
      <c r="E75" s="58">
        <f>_xlfn.QUARTILE.EXC(E2:E68,2)</f>
        <v>419842</v>
      </c>
      <c r="F75" s="9">
        <f>_xlfn.QUARTILE.EXC(F2:F68,2)</f>
        <v>8.9929707600592143E-2</v>
      </c>
      <c r="H75" s="58">
        <f t="shared" ref="H75:O75" si="19">_xlfn.QUARTILE.EXC(H2:H68,2)</f>
        <v>435767</v>
      </c>
      <c r="I75" s="9">
        <f t="shared" si="19"/>
        <v>0.10019300951367277</v>
      </c>
      <c r="J75" s="58">
        <f t="shared" si="19"/>
        <v>114140</v>
      </c>
      <c r="K75" s="9">
        <f t="shared" si="19"/>
        <v>2.8865730171232836E-2</v>
      </c>
      <c r="L75" s="58">
        <f t="shared" si="19"/>
        <v>704116</v>
      </c>
      <c r="M75" s="9">
        <f t="shared" si="19"/>
        <v>0.14316052226174139</v>
      </c>
      <c r="N75" s="58">
        <f t="shared" si="19"/>
        <v>77478</v>
      </c>
      <c r="O75" s="9">
        <f t="shared" si="19"/>
        <v>1.7338792376166836E-2</v>
      </c>
      <c r="Q75" s="58">
        <f>_xlfn.QUARTILE.EXC(Q2:Q68,2)</f>
        <v>83007</v>
      </c>
      <c r="R75" s="9">
        <f>_xlfn.QUARTILE.EXC(R2:R68,2)</f>
        <v>2.2391293547061975E-2</v>
      </c>
      <c r="S75" s="58"/>
    </row>
    <row r="76" spans="1:19" x14ac:dyDescent="0.2">
      <c r="B76" s="6" t="s">
        <v>742</v>
      </c>
      <c r="E76" s="58">
        <f>_xlfn.QUARTILE.EXC(E2:E68,3)</f>
        <v>789072</v>
      </c>
      <c r="F76" s="9">
        <f>_xlfn.QUARTILE.EXC(F2:F68,3)</f>
        <v>0.14351388143367239</v>
      </c>
      <c r="H76" s="58">
        <f t="shared" ref="H76:O76" si="20">_xlfn.QUARTILE.EXC(H2:H68,3)</f>
        <v>681950</v>
      </c>
      <c r="I76" s="9">
        <f t="shared" si="20"/>
        <v>0.14101950738052271</v>
      </c>
      <c r="J76" s="58">
        <f t="shared" si="20"/>
        <v>424409</v>
      </c>
      <c r="K76" s="9">
        <f t="shared" si="20"/>
        <v>0.10166107885446445</v>
      </c>
      <c r="L76" s="58">
        <f t="shared" si="20"/>
        <v>1125160</v>
      </c>
      <c r="M76" s="9">
        <f t="shared" si="20"/>
        <v>0.24192277798570389</v>
      </c>
      <c r="N76" s="58">
        <f t="shared" si="20"/>
        <v>256850</v>
      </c>
      <c r="O76" s="9">
        <f t="shared" si="20"/>
        <v>5.1279568645132431E-2</v>
      </c>
      <c r="Q76" s="58">
        <f>_xlfn.QUARTILE.EXC(Q2:Q68,3)</f>
        <v>204983</v>
      </c>
      <c r="R76" s="9">
        <f>_xlfn.QUARTILE.EXC(R2:R68,3)</f>
        <v>5.6384551914536646E-2</v>
      </c>
      <c r="S76" s="58"/>
    </row>
    <row r="77" spans="1:19" ht="13.5" customHeight="1" x14ac:dyDescent="0.2">
      <c r="C77" s="7"/>
      <c r="D77" s="7"/>
      <c r="E77" s="67"/>
      <c r="F77" s="52"/>
      <c r="G77" s="67"/>
      <c r="H77" s="58"/>
      <c r="I77" s="52"/>
      <c r="J77" s="58"/>
      <c r="K77" s="52"/>
      <c r="L77" s="58"/>
      <c r="M77" s="52"/>
      <c r="N77" s="58"/>
      <c r="O77" s="52"/>
      <c r="P77" s="67"/>
      <c r="Q77" s="58"/>
      <c r="R77" s="52"/>
      <c r="S77" s="58"/>
    </row>
    <row r="78" spans="1:19" ht="13.5" customHeight="1" x14ac:dyDescent="0.2">
      <c r="B78" s="6" t="s">
        <v>761</v>
      </c>
      <c r="C78" s="58">
        <f t="shared" ref="C78:S78" si="21">MAX(C2:C68)</f>
        <v>3195</v>
      </c>
      <c r="D78" s="58">
        <f t="shared" si="21"/>
        <v>9915842.8000000007</v>
      </c>
      <c r="E78" s="58">
        <f t="shared" si="21"/>
        <v>2233728</v>
      </c>
      <c r="F78" s="5">
        <f t="shared" si="21"/>
        <v>1.0774969967180086</v>
      </c>
      <c r="G78" s="58">
        <f t="shared" si="21"/>
        <v>9768986.6500000004</v>
      </c>
      <c r="H78" s="58">
        <f t="shared" si="21"/>
        <v>1549153</v>
      </c>
      <c r="I78" s="5">
        <f t="shared" si="21"/>
        <v>0.4467527267706492</v>
      </c>
      <c r="J78" s="7">
        <f t="shared" si="21"/>
        <v>1979387</v>
      </c>
      <c r="K78" s="5">
        <f t="shared" si="21"/>
        <v>0.80751482963376475</v>
      </c>
      <c r="L78" s="58">
        <f t="shared" si="21"/>
        <v>2569438</v>
      </c>
      <c r="M78" s="5">
        <f t="shared" si="21"/>
        <v>1.0948671514329722</v>
      </c>
      <c r="N78" s="58">
        <f t="shared" si="21"/>
        <v>838060</v>
      </c>
      <c r="O78" s="5">
        <f t="shared" si="21"/>
        <v>9.877767375648841E-2</v>
      </c>
      <c r="P78" s="58">
        <f t="shared" si="21"/>
        <v>6827463.2199999997</v>
      </c>
      <c r="Q78" s="58">
        <f t="shared" si="21"/>
        <v>538214</v>
      </c>
      <c r="R78" s="5">
        <f t="shared" si="21"/>
        <v>0.12597191031325791</v>
      </c>
      <c r="S78" s="58">
        <f t="shared" si="21"/>
        <v>10191997.92</v>
      </c>
    </row>
    <row r="79" spans="1:19" ht="13.5" customHeight="1" x14ac:dyDescent="0.2">
      <c r="B79" s="6" t="s">
        <v>762</v>
      </c>
      <c r="C79" s="58" cm="1">
        <f t="array" ref="C79">MIN(IF(C2:C68&gt;0,C2:C68))</f>
        <v>67</v>
      </c>
      <c r="D79" s="58" cm="1">
        <f t="array" ref="D79">MIN(IF(D2:D68&gt;0,D2:D68))</f>
        <v>841629.26</v>
      </c>
      <c r="E79" s="58" cm="1">
        <f t="array" ref="E79">MIN(IF(E2:E68&gt;0,E2:E68))</f>
        <v>60863</v>
      </c>
      <c r="F79" s="5" cm="1">
        <f t="array" ref="F79">MIN(IF(F2:F68&gt;0,F2:F68))</f>
        <v>1.0664044625442756E-2</v>
      </c>
      <c r="G79" s="58" cm="1">
        <f t="array" ref="G79">MIN(IF(G2:G68&gt;0,G2:G68))</f>
        <v>786826.83</v>
      </c>
      <c r="H79" s="58" cm="1">
        <f t="array" ref="H79">MIN(IF(H2:H68&gt;0,H2:H68))</f>
        <v>3585</v>
      </c>
      <c r="I79" s="5" cm="1">
        <f t="array" ref="I79">MIN(IF(I2:I68&gt;0,I2:I68))</f>
        <v>1.0517609104563528E-3</v>
      </c>
      <c r="J79" s="7" cm="1">
        <f t="array" ref="J79">MIN(IF(J2:J68&gt;0,J2:J68))</f>
        <v>982</v>
      </c>
      <c r="K79" s="5" cm="1">
        <f t="array" ref="K79">MIN(IF(K2:K68&gt;0,K2:K68))</f>
        <v>1.6234347910533455E-4</v>
      </c>
      <c r="L79" s="58" cm="1">
        <f t="array" ref="L79">MIN(IF(L2:L68&gt;0,L2:L68))</f>
        <v>7344</v>
      </c>
      <c r="M79" s="5" cm="1">
        <f t="array" ref="M79">MIN(IF(M2:M68&gt;0,M2:M68))</f>
        <v>1.2141043895616873E-3</v>
      </c>
      <c r="N79" s="58" cm="1">
        <f t="array" ref="N79">MIN(IF(N2:N68&gt;0,N2:N68))</f>
        <v>6067</v>
      </c>
      <c r="O79" s="5" cm="1">
        <f t="array" ref="O79">MIN(IF(O2:O68&gt;0,O2:O68))</f>
        <v>8.5197031795545229E-4</v>
      </c>
      <c r="P79" s="58" cm="1">
        <f t="array" ref="P79">MIN(IF(P2:P68&gt;0,P2:P68))</f>
        <v>368012.83</v>
      </c>
      <c r="Q79" s="58" cm="1">
        <f t="array" ref="Q79">MIN(IF(Q2:Q68&gt;0,Q2:Q68))</f>
        <v>7480</v>
      </c>
      <c r="R79" s="5" cm="1">
        <f t="array" ref="R79">MIN(IF(R2:R68&gt;0,R2:R68))</f>
        <v>2.2119060331100273E-3</v>
      </c>
      <c r="S79" s="58" cm="1">
        <f t="array" ref="S79">MIN(IF(S2:S68&gt;0,S2:S68))</f>
        <v>890578.61</v>
      </c>
    </row>
    <row r="80" spans="1:19" x14ac:dyDescent="0.2">
      <c r="G80" s="35"/>
    </row>
  </sheetData>
  <autoFilter ref="A1:S68" xr:uid="{831BBD0B-E960-47B3-B9F3-6DB4F5262A63}"/>
  <pageMargins left="0.7" right="0.7" top="0.75" bottom="0.75" header="0.3" footer="0.3"/>
  <ignoredErrors>
    <ignoredError sqref="L46:L6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2CD12-2060-4BCC-A445-ED8B6B56FF92}">
  <sheetPr codeName="Sheet9">
    <tabColor theme="9" tint="0.59999389629810485"/>
  </sheetPr>
  <dimension ref="A1:S52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2.5703125" defaultRowHeight="12.75" x14ac:dyDescent="0.2"/>
  <cols>
    <col min="1" max="1" width="6.85546875" style="6" customWidth="1"/>
    <col min="2" max="3" width="12.5703125" style="6"/>
    <col min="4" max="19" width="12.5703125" style="6" customWidth="1"/>
    <col min="20" max="16384" width="12.5703125" style="6"/>
  </cols>
  <sheetData>
    <row r="1" spans="1:19" s="32" customFormat="1" ht="51" x14ac:dyDescent="0.2">
      <c r="A1" s="44" t="s">
        <v>0</v>
      </c>
      <c r="B1" s="44" t="s">
        <v>1</v>
      </c>
      <c r="C1" s="44" t="s">
        <v>715</v>
      </c>
      <c r="D1" s="47" t="s">
        <v>743</v>
      </c>
      <c r="E1" s="46" t="s">
        <v>4</v>
      </c>
      <c r="F1" s="46" t="s">
        <v>734</v>
      </c>
      <c r="G1" s="44" t="s">
        <v>737</v>
      </c>
      <c r="H1" s="46" t="s">
        <v>5</v>
      </c>
      <c r="I1" s="46" t="s">
        <v>711</v>
      </c>
      <c r="J1" s="46" t="s">
        <v>709</v>
      </c>
      <c r="K1" s="46" t="s">
        <v>712</v>
      </c>
      <c r="L1" s="46" t="s">
        <v>710</v>
      </c>
      <c r="M1" s="46" t="s">
        <v>713</v>
      </c>
      <c r="N1" s="46" t="s">
        <v>2</v>
      </c>
      <c r="O1" s="46" t="s">
        <v>3</v>
      </c>
      <c r="P1" s="44" t="s">
        <v>714</v>
      </c>
      <c r="Q1" s="46" t="s">
        <v>708</v>
      </c>
      <c r="R1" s="46" t="s">
        <v>739</v>
      </c>
      <c r="S1" s="46" t="s">
        <v>736</v>
      </c>
    </row>
    <row r="2" spans="1:19" x14ac:dyDescent="0.2">
      <c r="A2" s="2" t="s">
        <v>650</v>
      </c>
      <c r="B2" s="2" t="s">
        <v>651</v>
      </c>
      <c r="C2" s="58">
        <v>3844</v>
      </c>
      <c r="D2" s="58">
        <v>10179459.73</v>
      </c>
      <c r="E2" s="58">
        <v>969596</v>
      </c>
      <c r="F2" s="5">
        <f t="shared" ref="F2:F39" si="0">E2/D2</f>
        <v>9.5250241733605245E-2</v>
      </c>
      <c r="G2" s="58">
        <v>10241849.77</v>
      </c>
      <c r="H2" s="58">
        <v>1286191</v>
      </c>
      <c r="I2" s="5">
        <f t="shared" ref="I2:I39" si="1">IFERROR(H2/$G2,0)</f>
        <v>0.1255819045273889</v>
      </c>
      <c r="J2" s="58">
        <v>584588</v>
      </c>
      <c r="K2" s="5">
        <f t="shared" ref="K2:K39" si="2">IFERROR(J2/$G2,0)</f>
        <v>5.7078361148427591E-2</v>
      </c>
      <c r="L2" s="58">
        <f t="shared" ref="L2:L39" si="3">J2+H2</f>
        <v>1870779</v>
      </c>
      <c r="M2" s="5">
        <f t="shared" ref="M2:M39" si="4">IFERROR(L2/$G2,0)</f>
        <v>0.1826602656758165</v>
      </c>
      <c r="N2" s="58">
        <v>119875</v>
      </c>
      <c r="O2" s="5">
        <f t="shared" ref="O2:O39" si="5">N2/D2</f>
        <v>1.1776165256267485E-2</v>
      </c>
      <c r="P2" s="58">
        <v>7115376.96</v>
      </c>
      <c r="Q2" s="58">
        <v>0</v>
      </c>
      <c r="R2" s="5">
        <f t="shared" ref="R2:R39" si="6">Q2/P2</f>
        <v>0</v>
      </c>
      <c r="S2" s="58">
        <v>10780830.77</v>
      </c>
    </row>
    <row r="3" spans="1:19" x14ac:dyDescent="0.2">
      <c r="A3" s="2" t="s">
        <v>684</v>
      </c>
      <c r="B3" s="2" t="s">
        <v>685</v>
      </c>
      <c r="C3" s="58">
        <v>2469</v>
      </c>
      <c r="D3" s="58">
        <v>10089967.98</v>
      </c>
      <c r="E3" s="58">
        <v>1212025</v>
      </c>
      <c r="F3" s="5">
        <f t="shared" si="0"/>
        <v>0.12012178853316836</v>
      </c>
      <c r="G3" s="58">
        <v>10530891.890000001</v>
      </c>
      <c r="H3" s="58">
        <v>816295</v>
      </c>
      <c r="I3" s="5">
        <f t="shared" si="1"/>
        <v>7.751432723140414E-2</v>
      </c>
      <c r="J3" s="58">
        <v>0</v>
      </c>
      <c r="K3" s="5">
        <f t="shared" si="2"/>
        <v>0</v>
      </c>
      <c r="L3" s="58">
        <f t="shared" si="3"/>
        <v>816295</v>
      </c>
      <c r="M3" s="5">
        <f t="shared" si="4"/>
        <v>7.751432723140414E-2</v>
      </c>
      <c r="N3" s="58">
        <v>589350</v>
      </c>
      <c r="O3" s="5">
        <f t="shared" si="5"/>
        <v>5.8409501513601428E-2</v>
      </c>
      <c r="P3" s="58">
        <v>7692080.3899999997</v>
      </c>
      <c r="Q3" s="58">
        <v>583450</v>
      </c>
      <c r="R3" s="5">
        <f t="shared" si="6"/>
        <v>7.5850741336310978E-2</v>
      </c>
      <c r="S3" s="58">
        <v>10992886.890000001</v>
      </c>
    </row>
    <row r="4" spans="1:19" x14ac:dyDescent="0.2">
      <c r="A4" s="2" t="s">
        <v>28</v>
      </c>
      <c r="B4" s="2" t="s">
        <v>29</v>
      </c>
      <c r="C4" s="58">
        <v>3198</v>
      </c>
      <c r="D4" s="58">
        <v>10917764.15</v>
      </c>
      <c r="E4" s="58">
        <v>1444554</v>
      </c>
      <c r="F4" s="5">
        <f t="shared" si="0"/>
        <v>0.13231225552715387</v>
      </c>
      <c r="G4" s="58">
        <v>10750440.529999999</v>
      </c>
      <c r="H4" s="58">
        <v>555462</v>
      </c>
      <c r="I4" s="5">
        <f t="shared" si="1"/>
        <v>5.1668766358916832E-2</v>
      </c>
      <c r="J4" s="58">
        <v>0</v>
      </c>
      <c r="K4" s="5">
        <f t="shared" si="2"/>
        <v>0</v>
      </c>
      <c r="L4" s="58">
        <f t="shared" si="3"/>
        <v>555462</v>
      </c>
      <c r="M4" s="5">
        <f t="shared" si="4"/>
        <v>5.1668766358916832E-2</v>
      </c>
      <c r="N4" s="58">
        <v>262801</v>
      </c>
      <c r="O4" s="5">
        <f t="shared" si="5"/>
        <v>2.4070954124796696E-2</v>
      </c>
      <c r="P4" s="58">
        <v>8083580.2400000002</v>
      </c>
      <c r="Q4" s="58">
        <v>831770</v>
      </c>
      <c r="R4" s="5">
        <f t="shared" si="6"/>
        <v>0.10289623846178336</v>
      </c>
      <c r="S4" s="58">
        <v>10782690.529999999</v>
      </c>
    </row>
    <row r="5" spans="1:19" x14ac:dyDescent="0.2">
      <c r="A5" s="2" t="s">
        <v>582</v>
      </c>
      <c r="B5" s="2" t="s">
        <v>583</v>
      </c>
      <c r="C5" s="58">
        <v>3636</v>
      </c>
      <c r="D5" s="58">
        <v>12084082.710000001</v>
      </c>
      <c r="E5" s="58">
        <v>622500</v>
      </c>
      <c r="F5" s="5">
        <f t="shared" si="0"/>
        <v>5.1514046613141726E-2</v>
      </c>
      <c r="G5" s="58">
        <v>11580799.300000001</v>
      </c>
      <c r="H5" s="58">
        <v>574241</v>
      </c>
      <c r="I5" s="5">
        <f t="shared" si="1"/>
        <v>4.958561020913297E-2</v>
      </c>
      <c r="J5" s="58">
        <v>252886</v>
      </c>
      <c r="K5" s="5">
        <f t="shared" si="2"/>
        <v>2.1836661999660074E-2</v>
      </c>
      <c r="L5" s="58">
        <f t="shared" si="3"/>
        <v>827127</v>
      </c>
      <c r="M5" s="5">
        <f t="shared" si="4"/>
        <v>7.1422272208793047E-2</v>
      </c>
      <c r="N5" s="58">
        <v>274451</v>
      </c>
      <c r="O5" s="5">
        <f t="shared" si="5"/>
        <v>2.2711777681965237E-2</v>
      </c>
      <c r="P5" s="58">
        <v>7617711.2999999998</v>
      </c>
      <c r="Q5" s="58">
        <v>131872</v>
      </c>
      <c r="R5" s="5">
        <f t="shared" si="6"/>
        <v>1.7311236250184488E-2</v>
      </c>
      <c r="S5" s="58">
        <v>12112917.210000001</v>
      </c>
    </row>
    <row r="6" spans="1:19" x14ac:dyDescent="0.2">
      <c r="A6" s="2" t="s">
        <v>284</v>
      </c>
      <c r="B6" s="2" t="s">
        <v>285</v>
      </c>
      <c r="C6" s="58">
        <v>4346</v>
      </c>
      <c r="D6" s="58">
        <v>11136747.220000001</v>
      </c>
      <c r="E6" s="58">
        <v>403952</v>
      </c>
      <c r="F6" s="5">
        <f t="shared" si="0"/>
        <v>3.6271991454969919E-2</v>
      </c>
      <c r="G6" s="58">
        <v>11752949.449999999</v>
      </c>
      <c r="H6" s="58">
        <v>646083</v>
      </c>
      <c r="I6" s="5">
        <f t="shared" si="1"/>
        <v>5.4971988329278493E-2</v>
      </c>
      <c r="J6" s="58">
        <v>194464</v>
      </c>
      <c r="K6" s="5">
        <f t="shared" si="2"/>
        <v>1.6545974338381928E-2</v>
      </c>
      <c r="L6" s="58">
        <f t="shared" si="3"/>
        <v>840547</v>
      </c>
      <c r="M6" s="5">
        <f t="shared" si="4"/>
        <v>7.1517962667660417E-2</v>
      </c>
      <c r="N6" s="58">
        <v>126960</v>
      </c>
      <c r="O6" s="5">
        <f t="shared" si="5"/>
        <v>1.1400097128181023E-2</v>
      </c>
      <c r="P6" s="58">
        <v>8842434.4499999993</v>
      </c>
      <c r="Q6" s="58">
        <v>82377</v>
      </c>
      <c r="R6" s="5">
        <f t="shared" si="6"/>
        <v>9.3160995951742688E-3</v>
      </c>
      <c r="S6" s="58">
        <v>11894209.449999999</v>
      </c>
    </row>
    <row r="7" spans="1:19" x14ac:dyDescent="0.2">
      <c r="A7" s="2" t="s">
        <v>94</v>
      </c>
      <c r="B7" s="2" t="s">
        <v>95</v>
      </c>
      <c r="C7" s="58">
        <v>3448</v>
      </c>
      <c r="D7" s="58">
        <v>11689146.369999999</v>
      </c>
      <c r="E7" s="58">
        <v>1061482</v>
      </c>
      <c r="F7" s="5">
        <f t="shared" si="0"/>
        <v>9.080919738709714E-2</v>
      </c>
      <c r="G7" s="58">
        <v>12157207.99</v>
      </c>
      <c r="H7" s="58">
        <v>594311</v>
      </c>
      <c r="I7" s="5">
        <f t="shared" si="1"/>
        <v>4.888548427310406E-2</v>
      </c>
      <c r="J7" s="58">
        <v>273718</v>
      </c>
      <c r="K7" s="5">
        <f t="shared" si="2"/>
        <v>2.2514873499338724E-2</v>
      </c>
      <c r="L7" s="58">
        <f t="shared" si="3"/>
        <v>868029</v>
      </c>
      <c r="M7" s="5">
        <f t="shared" si="4"/>
        <v>7.1400357772442788E-2</v>
      </c>
      <c r="N7" s="58">
        <v>360592</v>
      </c>
      <c r="O7" s="5">
        <f t="shared" si="5"/>
        <v>3.0848445950292264E-2</v>
      </c>
      <c r="P7" s="58">
        <v>6773752.2400000002</v>
      </c>
      <c r="Q7" s="58">
        <v>45776</v>
      </c>
      <c r="R7" s="5">
        <f t="shared" si="6"/>
        <v>6.7578497674724517E-3</v>
      </c>
      <c r="S7" s="58">
        <v>12157207.99</v>
      </c>
    </row>
    <row r="8" spans="1:19" x14ac:dyDescent="0.2">
      <c r="A8" s="2" t="s">
        <v>300</v>
      </c>
      <c r="B8" s="2" t="s">
        <v>301</v>
      </c>
      <c r="C8" s="58">
        <v>3007</v>
      </c>
      <c r="D8" s="58">
        <v>12283412.810000001</v>
      </c>
      <c r="E8" s="58">
        <v>1252853</v>
      </c>
      <c r="F8" s="5">
        <f t="shared" si="0"/>
        <v>0.10199551373703282</v>
      </c>
      <c r="G8" s="58">
        <v>12584206.58</v>
      </c>
      <c r="H8" s="58">
        <v>716980</v>
      </c>
      <c r="I8" s="5">
        <f t="shared" si="1"/>
        <v>5.6974589175887477E-2</v>
      </c>
      <c r="J8" s="58">
        <v>42938</v>
      </c>
      <c r="K8" s="5">
        <f t="shared" si="2"/>
        <v>3.4120546040813642E-3</v>
      </c>
      <c r="L8" s="58">
        <f t="shared" si="3"/>
        <v>759918</v>
      </c>
      <c r="M8" s="5">
        <f t="shared" si="4"/>
        <v>6.0386643779968843E-2</v>
      </c>
      <c r="N8" s="58">
        <v>0</v>
      </c>
      <c r="O8" s="5">
        <f t="shared" si="5"/>
        <v>0</v>
      </c>
      <c r="P8" s="58">
        <v>9903278.5199999996</v>
      </c>
      <c r="Q8" s="58">
        <v>508186</v>
      </c>
      <c r="R8" s="5">
        <f t="shared" si="6"/>
        <v>5.1314925554572816E-2</v>
      </c>
      <c r="S8" s="58">
        <v>12884759.58</v>
      </c>
    </row>
    <row r="9" spans="1:19" x14ac:dyDescent="0.2">
      <c r="A9" s="2" t="s">
        <v>626</v>
      </c>
      <c r="B9" s="2" t="s">
        <v>627</v>
      </c>
      <c r="C9" s="58">
        <v>5000</v>
      </c>
      <c r="D9" s="58">
        <v>12762077.220000001</v>
      </c>
      <c r="E9" s="58">
        <v>1288587</v>
      </c>
      <c r="F9" s="5">
        <f t="shared" si="0"/>
        <v>0.10097000494406976</v>
      </c>
      <c r="G9" s="58">
        <v>13063298.52</v>
      </c>
      <c r="H9" s="58">
        <v>2048612</v>
      </c>
      <c r="I9" s="5">
        <f t="shared" si="1"/>
        <v>0.1568219540312549</v>
      </c>
      <c r="J9" s="58">
        <v>618398</v>
      </c>
      <c r="K9" s="5">
        <f t="shared" si="2"/>
        <v>4.7338579842849678E-2</v>
      </c>
      <c r="L9" s="58">
        <f t="shared" si="3"/>
        <v>2667010</v>
      </c>
      <c r="M9" s="5">
        <f t="shared" si="4"/>
        <v>0.20416053387410457</v>
      </c>
      <c r="N9" s="58">
        <v>174092</v>
      </c>
      <c r="O9" s="5">
        <f t="shared" si="5"/>
        <v>1.3641352970907662E-2</v>
      </c>
      <c r="P9" s="58">
        <v>8559391.5500000007</v>
      </c>
      <c r="Q9" s="58">
        <v>32887</v>
      </c>
      <c r="R9" s="5">
        <f t="shared" si="6"/>
        <v>3.8422123591249891E-3</v>
      </c>
      <c r="S9" s="58">
        <v>13994350.9</v>
      </c>
    </row>
    <row r="10" spans="1:19" x14ac:dyDescent="0.2">
      <c r="A10" s="2" t="s">
        <v>166</v>
      </c>
      <c r="B10" s="2" t="s">
        <v>167</v>
      </c>
      <c r="C10" s="58">
        <v>3408</v>
      </c>
      <c r="D10" s="58">
        <v>13114503.58</v>
      </c>
      <c r="E10" s="58">
        <v>791942</v>
      </c>
      <c r="F10" s="5">
        <f t="shared" si="0"/>
        <v>6.0386731008845396E-2</v>
      </c>
      <c r="G10" s="58">
        <v>13335646.689999999</v>
      </c>
      <c r="H10" s="58">
        <v>349204</v>
      </c>
      <c r="I10" s="5">
        <f t="shared" si="1"/>
        <v>2.6185756725383074E-2</v>
      </c>
      <c r="J10" s="58">
        <v>53759</v>
      </c>
      <c r="K10" s="5">
        <f t="shared" si="2"/>
        <v>4.0312255753080393E-3</v>
      </c>
      <c r="L10" s="58">
        <f t="shared" si="3"/>
        <v>402963</v>
      </c>
      <c r="M10" s="5">
        <f t="shared" si="4"/>
        <v>3.0216982300691111E-2</v>
      </c>
      <c r="N10" s="58">
        <v>180036</v>
      </c>
      <c r="O10" s="5">
        <f t="shared" si="5"/>
        <v>1.3728007232737359E-2</v>
      </c>
      <c r="P10" s="58">
        <v>11835821.74</v>
      </c>
      <c r="Q10" s="58">
        <v>315217</v>
      </c>
      <c r="R10" s="5">
        <f t="shared" si="6"/>
        <v>2.6632455855152139E-2</v>
      </c>
      <c r="S10" s="58">
        <v>14777896.189999999</v>
      </c>
    </row>
    <row r="11" spans="1:19" x14ac:dyDescent="0.2">
      <c r="A11" s="2" t="s">
        <v>90</v>
      </c>
      <c r="B11" s="2" t="s">
        <v>91</v>
      </c>
      <c r="C11" s="58">
        <v>3699</v>
      </c>
      <c r="D11" s="58">
        <v>12549835.15</v>
      </c>
      <c r="E11" s="58">
        <v>1768221</v>
      </c>
      <c r="F11" s="5">
        <f t="shared" si="0"/>
        <v>0.14089595431857127</v>
      </c>
      <c r="G11" s="58">
        <v>13710222.42</v>
      </c>
      <c r="H11" s="58">
        <v>542961</v>
      </c>
      <c r="I11" s="5">
        <f t="shared" si="1"/>
        <v>3.9602639794373229E-2</v>
      </c>
      <c r="J11" s="58">
        <v>2174547</v>
      </c>
      <c r="K11" s="5">
        <f t="shared" si="2"/>
        <v>0.15860771134010532</v>
      </c>
      <c r="L11" s="58">
        <f t="shared" si="3"/>
        <v>2717508</v>
      </c>
      <c r="M11" s="5">
        <f t="shared" si="4"/>
        <v>0.19821035113447855</v>
      </c>
      <c r="N11" s="58">
        <v>176000</v>
      </c>
      <c r="O11" s="5">
        <f t="shared" si="5"/>
        <v>1.4024088595299198E-2</v>
      </c>
      <c r="P11" s="58">
        <v>9216717.4199999999</v>
      </c>
      <c r="Q11" s="58">
        <v>175250</v>
      </c>
      <c r="R11" s="5">
        <f t="shared" si="6"/>
        <v>1.9014361839901132E-2</v>
      </c>
      <c r="S11" s="58">
        <v>13710222.42</v>
      </c>
    </row>
    <row r="12" spans="1:19" x14ac:dyDescent="0.2">
      <c r="A12" s="2" t="s">
        <v>438</v>
      </c>
      <c r="B12" s="2" t="s">
        <v>439</v>
      </c>
      <c r="C12" s="58">
        <v>2863</v>
      </c>
      <c r="D12" s="58">
        <v>10607391.949999999</v>
      </c>
      <c r="E12" s="58">
        <v>1057106</v>
      </c>
      <c r="F12" s="5">
        <f t="shared" si="0"/>
        <v>9.9657484609117331E-2</v>
      </c>
      <c r="G12" s="58">
        <v>13742539.609999999</v>
      </c>
      <c r="H12" s="58">
        <v>589821</v>
      </c>
      <c r="I12" s="5">
        <f t="shared" si="1"/>
        <v>4.2919359648110923E-2</v>
      </c>
      <c r="J12" s="58">
        <v>735284</v>
      </c>
      <c r="K12" s="5">
        <f t="shared" si="2"/>
        <v>5.3504229994356917E-2</v>
      </c>
      <c r="L12" s="58">
        <f t="shared" si="3"/>
        <v>1325105</v>
      </c>
      <c r="M12" s="5">
        <f t="shared" si="4"/>
        <v>9.6423589642467847E-2</v>
      </c>
      <c r="N12" s="58">
        <v>0</v>
      </c>
      <c r="O12" s="5">
        <f t="shared" si="5"/>
        <v>0</v>
      </c>
      <c r="P12" s="58">
        <v>9527263.6099999994</v>
      </c>
      <c r="Q12" s="58">
        <v>0</v>
      </c>
      <c r="R12" s="5">
        <f t="shared" si="6"/>
        <v>0</v>
      </c>
      <c r="S12" s="58">
        <v>15358015.609999999</v>
      </c>
    </row>
    <row r="13" spans="1:19" x14ac:dyDescent="0.2">
      <c r="A13" s="2" t="s">
        <v>538</v>
      </c>
      <c r="B13" s="2" t="s">
        <v>539</v>
      </c>
      <c r="C13" s="58">
        <v>3317</v>
      </c>
      <c r="D13" s="58">
        <v>13999220.810000001</v>
      </c>
      <c r="E13" s="58">
        <v>2052626</v>
      </c>
      <c r="F13" s="5">
        <f t="shared" si="0"/>
        <v>0.14662430344221422</v>
      </c>
      <c r="G13" s="58">
        <v>13927562.9</v>
      </c>
      <c r="H13" s="58">
        <v>1047295</v>
      </c>
      <c r="I13" s="5">
        <f t="shared" si="1"/>
        <v>7.51958549761782E-2</v>
      </c>
      <c r="J13" s="58">
        <v>321180</v>
      </c>
      <c r="K13" s="5">
        <f t="shared" si="2"/>
        <v>2.3060746686701376E-2</v>
      </c>
      <c r="L13" s="58">
        <f t="shared" si="3"/>
        <v>1368475</v>
      </c>
      <c r="M13" s="5">
        <f t="shared" si="4"/>
        <v>9.8256601662879584E-2</v>
      </c>
      <c r="N13" s="58">
        <v>0</v>
      </c>
      <c r="O13" s="5">
        <f t="shared" si="5"/>
        <v>0</v>
      </c>
      <c r="P13" s="58">
        <v>10838239.9</v>
      </c>
      <c r="Q13" s="58">
        <v>171032</v>
      </c>
      <c r="R13" s="5">
        <f t="shared" si="6"/>
        <v>1.5780422059120502E-2</v>
      </c>
      <c r="S13" s="58">
        <v>14149312.9</v>
      </c>
    </row>
    <row r="14" spans="1:19" x14ac:dyDescent="0.2">
      <c r="A14" s="2" t="s">
        <v>486</v>
      </c>
      <c r="B14" s="2" t="s">
        <v>487</v>
      </c>
      <c r="C14" s="58">
        <v>3508</v>
      </c>
      <c r="D14" s="58">
        <v>13586761.800000001</v>
      </c>
      <c r="E14" s="58">
        <v>1108069</v>
      </c>
      <c r="F14" s="5">
        <f t="shared" si="0"/>
        <v>8.1555047207790152E-2</v>
      </c>
      <c r="G14" s="58">
        <v>13982561.42</v>
      </c>
      <c r="H14" s="58">
        <v>857798</v>
      </c>
      <c r="I14" s="5">
        <f t="shared" si="1"/>
        <v>6.1347701199656164E-2</v>
      </c>
      <c r="J14" s="58">
        <v>609095</v>
      </c>
      <c r="K14" s="5">
        <f t="shared" si="2"/>
        <v>4.3561045913145718E-2</v>
      </c>
      <c r="L14" s="58">
        <f t="shared" si="3"/>
        <v>1466893</v>
      </c>
      <c r="M14" s="5">
        <f t="shared" si="4"/>
        <v>0.10490874711280189</v>
      </c>
      <c r="N14" s="58">
        <v>642297</v>
      </c>
      <c r="O14" s="5">
        <f t="shared" si="5"/>
        <v>4.727373670450305E-2</v>
      </c>
      <c r="P14" s="58">
        <v>11474686.720000001</v>
      </c>
      <c r="Q14" s="58">
        <v>264544</v>
      </c>
      <c r="R14" s="5">
        <f t="shared" si="6"/>
        <v>2.3054572770070361E-2</v>
      </c>
      <c r="S14" s="58">
        <v>13992561.42</v>
      </c>
    </row>
    <row r="15" spans="1:19" x14ac:dyDescent="0.2">
      <c r="A15" s="2" t="s">
        <v>46</v>
      </c>
      <c r="B15" s="2" t="s">
        <v>47</v>
      </c>
      <c r="C15" s="58">
        <v>5536</v>
      </c>
      <c r="D15" s="58">
        <v>13885102.91</v>
      </c>
      <c r="E15" s="58">
        <v>168230</v>
      </c>
      <c r="F15" s="5">
        <f t="shared" si="0"/>
        <v>1.2115862668820507E-2</v>
      </c>
      <c r="G15" s="58">
        <v>14527581.060000001</v>
      </c>
      <c r="H15" s="58">
        <v>846727</v>
      </c>
      <c r="I15" s="5">
        <f t="shared" si="1"/>
        <v>5.8284100877011386E-2</v>
      </c>
      <c r="J15" s="58">
        <v>266511</v>
      </c>
      <c r="K15" s="5">
        <f t="shared" si="2"/>
        <v>1.8345173838596362E-2</v>
      </c>
      <c r="L15" s="58">
        <f t="shared" si="3"/>
        <v>1113238</v>
      </c>
      <c r="M15" s="5">
        <f t="shared" si="4"/>
        <v>7.6629274715607751E-2</v>
      </c>
      <c r="N15" s="58">
        <v>533028</v>
      </c>
      <c r="O15" s="5">
        <f t="shared" si="5"/>
        <v>3.8388480334280793E-2</v>
      </c>
      <c r="P15" s="58">
        <v>10431072.449999999</v>
      </c>
      <c r="Q15" s="58">
        <v>375818</v>
      </c>
      <c r="R15" s="5">
        <f t="shared" si="6"/>
        <v>3.6028701919331413E-2</v>
      </c>
      <c r="S15" s="58">
        <v>16149506.310000001</v>
      </c>
    </row>
    <row r="16" spans="1:19" x14ac:dyDescent="0.2">
      <c r="A16" s="2" t="s">
        <v>258</v>
      </c>
      <c r="B16" s="2" t="s">
        <v>259</v>
      </c>
      <c r="C16" s="58">
        <v>3319</v>
      </c>
      <c r="D16" s="58">
        <v>14610892.9</v>
      </c>
      <c r="E16" s="58">
        <v>1108434</v>
      </c>
      <c r="F16" s="5">
        <f t="shared" si="0"/>
        <v>7.5863536033448031E-2</v>
      </c>
      <c r="G16" s="58">
        <v>14685284.33</v>
      </c>
      <c r="H16" s="58">
        <v>509827</v>
      </c>
      <c r="I16" s="5">
        <f t="shared" si="1"/>
        <v>3.4716862713954681E-2</v>
      </c>
      <c r="J16" s="58">
        <v>68531</v>
      </c>
      <c r="K16" s="5">
        <f t="shared" si="2"/>
        <v>4.6666444081031964E-3</v>
      </c>
      <c r="L16" s="58">
        <f t="shared" si="3"/>
        <v>578358</v>
      </c>
      <c r="M16" s="5">
        <f t="shared" si="4"/>
        <v>3.9383507122057883E-2</v>
      </c>
      <c r="N16" s="58">
        <v>231129</v>
      </c>
      <c r="O16" s="5">
        <f t="shared" si="5"/>
        <v>1.5818951078616146E-2</v>
      </c>
      <c r="P16" s="58">
        <v>10764024.33</v>
      </c>
      <c r="Q16" s="58">
        <v>656350</v>
      </c>
      <c r="R16" s="5">
        <f t="shared" si="6"/>
        <v>6.0976264998836176E-2</v>
      </c>
      <c r="S16" s="58">
        <v>17130187.329999998</v>
      </c>
    </row>
    <row r="17" spans="1:19" x14ac:dyDescent="0.2">
      <c r="A17" s="2" t="s">
        <v>570</v>
      </c>
      <c r="B17" s="2" t="s">
        <v>571</v>
      </c>
      <c r="C17" s="58">
        <v>1994</v>
      </c>
      <c r="D17" s="58">
        <v>15062952.960000001</v>
      </c>
      <c r="E17" s="58">
        <v>2505476</v>
      </c>
      <c r="F17" s="5">
        <f t="shared" si="0"/>
        <v>0.16633365361050692</v>
      </c>
      <c r="G17" s="58">
        <v>14716613.98</v>
      </c>
      <c r="H17" s="58">
        <v>993597</v>
      </c>
      <c r="I17" s="5">
        <f t="shared" si="1"/>
        <v>6.7515326647169416E-2</v>
      </c>
      <c r="J17" s="58">
        <v>266935</v>
      </c>
      <c r="K17" s="5">
        <f t="shared" si="2"/>
        <v>1.8138343532198838E-2</v>
      </c>
      <c r="L17" s="58">
        <f t="shared" si="3"/>
        <v>1260532</v>
      </c>
      <c r="M17" s="5">
        <f t="shared" si="4"/>
        <v>8.5653670179368258E-2</v>
      </c>
      <c r="N17" s="58">
        <v>2507511</v>
      </c>
      <c r="O17" s="5">
        <f t="shared" si="5"/>
        <v>0.16646875328222493</v>
      </c>
      <c r="P17" s="58">
        <v>9591650.1899999995</v>
      </c>
      <c r="Q17" s="58">
        <v>764963</v>
      </c>
      <c r="R17" s="5">
        <f t="shared" si="6"/>
        <v>7.9753012760779174E-2</v>
      </c>
      <c r="S17" s="58">
        <v>15642483.98</v>
      </c>
    </row>
    <row r="18" spans="1:19" x14ac:dyDescent="0.2">
      <c r="A18" s="2" t="s">
        <v>128</v>
      </c>
      <c r="B18" s="2" t="s">
        <v>129</v>
      </c>
      <c r="C18" s="58">
        <v>1232</v>
      </c>
      <c r="D18" s="58">
        <v>15007240.609999999</v>
      </c>
      <c r="E18" s="58">
        <v>0</v>
      </c>
      <c r="F18" s="5">
        <f t="shared" si="0"/>
        <v>0</v>
      </c>
      <c r="G18" s="58">
        <v>15426242.51</v>
      </c>
      <c r="H18" s="58">
        <v>1142636</v>
      </c>
      <c r="I18" s="5">
        <f t="shared" si="1"/>
        <v>7.4070921629767639E-2</v>
      </c>
      <c r="J18" s="58">
        <v>299536</v>
      </c>
      <c r="K18" s="5">
        <f t="shared" si="2"/>
        <v>1.941730138144963E-2</v>
      </c>
      <c r="L18" s="58">
        <f t="shared" si="3"/>
        <v>1442172</v>
      </c>
      <c r="M18" s="5">
        <f t="shared" si="4"/>
        <v>9.3488223011217272E-2</v>
      </c>
      <c r="N18" s="58">
        <v>0</v>
      </c>
      <c r="O18" s="5">
        <f t="shared" si="5"/>
        <v>0</v>
      </c>
      <c r="P18" s="58">
        <v>13076103.359999999</v>
      </c>
      <c r="Q18" s="58">
        <v>1700488</v>
      </c>
      <c r="R18" s="5">
        <f t="shared" si="6"/>
        <v>0.13004546944786463</v>
      </c>
      <c r="S18" s="58">
        <v>16288493.51</v>
      </c>
    </row>
    <row r="19" spans="1:19" x14ac:dyDescent="0.2">
      <c r="A19" s="2" t="s">
        <v>186</v>
      </c>
      <c r="B19" s="2" t="s">
        <v>187</v>
      </c>
      <c r="C19" s="58">
        <v>1663</v>
      </c>
      <c r="D19" s="58">
        <v>15057286.699999999</v>
      </c>
      <c r="E19" s="58">
        <v>1069189</v>
      </c>
      <c r="F19" s="5">
        <f t="shared" si="0"/>
        <v>7.1008078766276003E-2</v>
      </c>
      <c r="G19" s="58">
        <v>15946384.560000001</v>
      </c>
      <c r="H19" s="58">
        <v>11888303</v>
      </c>
      <c r="I19" s="5">
        <f t="shared" si="1"/>
        <v>0.74551713934083119</v>
      </c>
      <c r="J19" s="58">
        <v>1286743</v>
      </c>
      <c r="K19" s="5">
        <f t="shared" si="2"/>
        <v>8.0691833008196309E-2</v>
      </c>
      <c r="L19" s="58">
        <f t="shared" si="3"/>
        <v>13175046</v>
      </c>
      <c r="M19" s="5">
        <f t="shared" si="4"/>
        <v>0.82620897234902757</v>
      </c>
      <c r="N19" s="58">
        <v>0</v>
      </c>
      <c r="O19" s="5">
        <f t="shared" si="5"/>
        <v>0</v>
      </c>
      <c r="P19" s="58">
        <v>12751252.310000001</v>
      </c>
      <c r="Q19" s="58">
        <v>0</v>
      </c>
      <c r="R19" s="5">
        <f t="shared" si="6"/>
        <v>0</v>
      </c>
      <c r="S19" s="58">
        <v>16363400.699999999</v>
      </c>
    </row>
    <row r="20" spans="1:19" x14ac:dyDescent="0.2">
      <c r="A20" s="2" t="s">
        <v>484</v>
      </c>
      <c r="B20" s="2" t="s">
        <v>485</v>
      </c>
      <c r="C20" s="58">
        <v>2932</v>
      </c>
      <c r="D20" s="58">
        <v>15709519.109999999</v>
      </c>
      <c r="E20" s="58">
        <v>598401</v>
      </c>
      <c r="F20" s="5">
        <f t="shared" si="0"/>
        <v>3.8091617942594046E-2</v>
      </c>
      <c r="G20" s="58">
        <v>16199856.66</v>
      </c>
      <c r="H20" s="58">
        <v>818408</v>
      </c>
      <c r="I20" s="5">
        <f t="shared" si="1"/>
        <v>5.0519459349339699E-2</v>
      </c>
      <c r="J20" s="58">
        <v>593781</v>
      </c>
      <c r="K20" s="5">
        <f t="shared" si="2"/>
        <v>3.6653472463502652E-2</v>
      </c>
      <c r="L20" s="58">
        <f t="shared" si="3"/>
        <v>1412189</v>
      </c>
      <c r="M20" s="5">
        <f t="shared" si="4"/>
        <v>8.7172931812842344E-2</v>
      </c>
      <c r="N20" s="58">
        <v>217606</v>
      </c>
      <c r="O20" s="5">
        <f t="shared" si="5"/>
        <v>1.3851856220186998E-2</v>
      </c>
      <c r="P20" s="58">
        <v>11941234.890000001</v>
      </c>
      <c r="Q20" s="58">
        <v>227405</v>
      </c>
      <c r="R20" s="5">
        <f t="shared" si="6"/>
        <v>1.9043675306181E-2</v>
      </c>
      <c r="S20" s="58">
        <v>16430356.66</v>
      </c>
    </row>
    <row r="21" spans="1:19" x14ac:dyDescent="0.2">
      <c r="A21" s="2" t="s">
        <v>460</v>
      </c>
      <c r="B21" s="2" t="s">
        <v>461</v>
      </c>
      <c r="C21" s="58">
        <v>5016</v>
      </c>
      <c r="D21" s="58">
        <v>16020116.57</v>
      </c>
      <c r="E21" s="58">
        <v>638276</v>
      </c>
      <c r="F21" s="5">
        <f t="shared" si="0"/>
        <v>3.9842157028698824E-2</v>
      </c>
      <c r="G21" s="58">
        <v>16705667.09</v>
      </c>
      <c r="H21" s="58">
        <v>381649</v>
      </c>
      <c r="I21" s="5">
        <f t="shared" si="1"/>
        <v>2.284548099419836E-2</v>
      </c>
      <c r="J21" s="58">
        <v>36333</v>
      </c>
      <c r="K21" s="5">
        <f t="shared" si="2"/>
        <v>2.1748907005185629E-3</v>
      </c>
      <c r="L21" s="58">
        <f t="shared" si="3"/>
        <v>417982</v>
      </c>
      <c r="M21" s="5">
        <f t="shared" si="4"/>
        <v>2.5020371694716922E-2</v>
      </c>
      <c r="N21" s="58">
        <v>606882</v>
      </c>
      <c r="O21" s="5">
        <f t="shared" si="5"/>
        <v>3.7882495882487828E-2</v>
      </c>
      <c r="P21" s="58">
        <v>12721536.630000001</v>
      </c>
      <c r="Q21" s="58">
        <v>553417</v>
      </c>
      <c r="R21" s="5">
        <f t="shared" si="6"/>
        <v>4.350237051512542E-2</v>
      </c>
      <c r="S21" s="58">
        <v>17951939.09</v>
      </c>
    </row>
    <row r="22" spans="1:19" x14ac:dyDescent="0.2">
      <c r="A22" s="2" t="s">
        <v>244</v>
      </c>
      <c r="B22" s="2" t="s">
        <v>245</v>
      </c>
      <c r="C22" s="58">
        <v>4913</v>
      </c>
      <c r="D22" s="58">
        <v>16745023.630000001</v>
      </c>
      <c r="E22" s="58">
        <v>921283</v>
      </c>
      <c r="F22" s="5">
        <f t="shared" si="0"/>
        <v>5.501831591025351E-2</v>
      </c>
      <c r="G22" s="58">
        <v>17397805.170000002</v>
      </c>
      <c r="H22" s="58">
        <v>1872445</v>
      </c>
      <c r="I22" s="5">
        <f t="shared" si="1"/>
        <v>0.10762535743467001</v>
      </c>
      <c r="J22" s="58">
        <v>0</v>
      </c>
      <c r="K22" s="5">
        <f t="shared" si="2"/>
        <v>0</v>
      </c>
      <c r="L22" s="58">
        <f t="shared" si="3"/>
        <v>1872445</v>
      </c>
      <c r="M22" s="5">
        <f t="shared" si="4"/>
        <v>0.10762535743467001</v>
      </c>
      <c r="N22" s="58">
        <v>215250</v>
      </c>
      <c r="O22" s="5">
        <f t="shared" si="5"/>
        <v>1.2854565317803615E-2</v>
      </c>
      <c r="P22" s="58">
        <v>14751073.17</v>
      </c>
      <c r="Q22" s="58">
        <v>674892</v>
      </c>
      <c r="R22" s="5">
        <f t="shared" si="6"/>
        <v>4.5752061034620983E-2</v>
      </c>
      <c r="S22" s="58">
        <v>17625688.170000002</v>
      </c>
    </row>
    <row r="23" spans="1:19" x14ac:dyDescent="0.2">
      <c r="A23" s="2" t="s">
        <v>428</v>
      </c>
      <c r="B23" s="2" t="s">
        <v>429</v>
      </c>
      <c r="C23" s="58">
        <v>4724</v>
      </c>
      <c r="D23" s="58">
        <v>17495716.629999999</v>
      </c>
      <c r="E23" s="58">
        <v>1277497</v>
      </c>
      <c r="F23" s="5">
        <f t="shared" si="0"/>
        <v>7.3017700675916813E-2</v>
      </c>
      <c r="G23" s="58">
        <v>18343739.469999999</v>
      </c>
      <c r="H23" s="58">
        <v>1004188</v>
      </c>
      <c r="I23" s="5">
        <f t="shared" si="1"/>
        <v>5.4742818477240406E-2</v>
      </c>
      <c r="J23" s="58">
        <v>211678</v>
      </c>
      <c r="K23" s="5">
        <f t="shared" si="2"/>
        <v>1.1539522808104951E-2</v>
      </c>
      <c r="L23" s="58">
        <f t="shared" si="3"/>
        <v>1215866</v>
      </c>
      <c r="M23" s="5">
        <f t="shared" si="4"/>
        <v>6.6282341285345353E-2</v>
      </c>
      <c r="N23" s="58">
        <v>1077803</v>
      </c>
      <c r="O23" s="5">
        <f t="shared" si="5"/>
        <v>6.1603821254848486E-2</v>
      </c>
      <c r="P23" s="58">
        <v>9375001.6099999994</v>
      </c>
      <c r="Q23" s="58">
        <v>1655023</v>
      </c>
      <c r="R23" s="5">
        <f t="shared" si="6"/>
        <v>0.17653575634959279</v>
      </c>
      <c r="S23" s="58">
        <v>20454427.32</v>
      </c>
    </row>
    <row r="24" spans="1:19" x14ac:dyDescent="0.2">
      <c r="A24" s="2" t="s">
        <v>544</v>
      </c>
      <c r="B24" s="2" t="s">
        <v>545</v>
      </c>
      <c r="C24" s="58">
        <v>6851</v>
      </c>
      <c r="D24" s="58">
        <v>17770377.82</v>
      </c>
      <c r="E24" s="58">
        <v>518752</v>
      </c>
      <c r="F24" s="5">
        <f t="shared" si="0"/>
        <v>2.9191951080306294E-2</v>
      </c>
      <c r="G24" s="58">
        <v>18824014.41</v>
      </c>
      <c r="H24" s="58">
        <v>1990772</v>
      </c>
      <c r="I24" s="5">
        <f t="shared" si="1"/>
        <v>0.10575703761374246</v>
      </c>
      <c r="J24" s="58">
        <v>1291080</v>
      </c>
      <c r="K24" s="5">
        <f t="shared" si="2"/>
        <v>6.8586857823171421E-2</v>
      </c>
      <c r="L24" s="58">
        <f t="shared" si="3"/>
        <v>3281852</v>
      </c>
      <c r="M24" s="5">
        <f t="shared" si="4"/>
        <v>0.17434389543691386</v>
      </c>
      <c r="N24" s="58">
        <v>620764</v>
      </c>
      <c r="O24" s="5">
        <f t="shared" si="5"/>
        <v>3.4932515576644056E-2</v>
      </c>
      <c r="P24" s="58">
        <v>13980439.34</v>
      </c>
      <c r="Q24" s="58">
        <v>1005367</v>
      </c>
      <c r="R24" s="5">
        <f t="shared" si="6"/>
        <v>7.1912403862981894E-2</v>
      </c>
      <c r="S24" s="58">
        <v>20617047.629999999</v>
      </c>
    </row>
    <row r="25" spans="1:19" x14ac:dyDescent="0.2">
      <c r="A25" s="2" t="s">
        <v>396</v>
      </c>
      <c r="B25" s="2" t="s">
        <v>397</v>
      </c>
      <c r="C25" s="58">
        <v>3300</v>
      </c>
      <c r="D25" s="58">
        <v>15971345.1</v>
      </c>
      <c r="E25" s="58">
        <v>813815</v>
      </c>
      <c r="F25" s="5">
        <f t="shared" si="0"/>
        <v>5.0954693853556519E-2</v>
      </c>
      <c r="G25" s="58">
        <v>19254083.710000001</v>
      </c>
      <c r="H25" s="58">
        <v>871168</v>
      </c>
      <c r="I25" s="5">
        <f t="shared" si="1"/>
        <v>4.5245882022811663E-2</v>
      </c>
      <c r="J25" s="58">
        <v>84</v>
      </c>
      <c r="K25" s="5">
        <f t="shared" si="2"/>
        <v>4.3627108547561204E-6</v>
      </c>
      <c r="L25" s="58">
        <f t="shared" si="3"/>
        <v>871252</v>
      </c>
      <c r="M25" s="5">
        <f t="shared" si="4"/>
        <v>4.5250244733666421E-2</v>
      </c>
      <c r="N25" s="58">
        <v>525947</v>
      </c>
      <c r="O25" s="5">
        <f t="shared" si="5"/>
        <v>3.293066405533996E-2</v>
      </c>
      <c r="P25" s="58">
        <v>12929868.800000001</v>
      </c>
      <c r="Q25" s="58">
        <v>317600</v>
      </c>
      <c r="R25" s="5">
        <f t="shared" si="6"/>
        <v>2.4563280951466419E-2</v>
      </c>
      <c r="S25" s="58">
        <v>22761802.359999999</v>
      </c>
    </row>
    <row r="26" spans="1:19" x14ac:dyDescent="0.2">
      <c r="A26" s="2" t="s">
        <v>60</v>
      </c>
      <c r="B26" s="2" t="s">
        <v>61</v>
      </c>
      <c r="C26" s="58">
        <v>3425</v>
      </c>
      <c r="D26" s="58">
        <v>19444108.98</v>
      </c>
      <c r="E26" s="58">
        <v>1389829</v>
      </c>
      <c r="F26" s="5">
        <f t="shared" si="0"/>
        <v>7.1478153173774275E-2</v>
      </c>
      <c r="G26" s="58">
        <v>19501423.260000002</v>
      </c>
      <c r="H26" s="58">
        <v>1743193</v>
      </c>
      <c r="I26" s="5">
        <f t="shared" si="1"/>
        <v>8.9387988597505061E-2</v>
      </c>
      <c r="J26" s="58">
        <v>1702027</v>
      </c>
      <c r="K26" s="5">
        <f t="shared" si="2"/>
        <v>8.7277065745815716E-2</v>
      </c>
      <c r="L26" s="58">
        <f t="shared" si="3"/>
        <v>3445220</v>
      </c>
      <c r="M26" s="5">
        <f t="shared" si="4"/>
        <v>0.17666505434332078</v>
      </c>
      <c r="N26" s="58">
        <v>291175</v>
      </c>
      <c r="O26" s="5">
        <f t="shared" si="5"/>
        <v>1.4974972640787986E-2</v>
      </c>
      <c r="P26" s="58">
        <v>15116537.26</v>
      </c>
      <c r="Q26" s="58">
        <v>823892</v>
      </c>
      <c r="R26" s="5">
        <f t="shared" si="6"/>
        <v>5.4502693694283268E-2</v>
      </c>
      <c r="S26" s="58">
        <v>22168149</v>
      </c>
    </row>
    <row r="27" spans="1:19" x14ac:dyDescent="0.2">
      <c r="A27" s="2" t="s">
        <v>12</v>
      </c>
      <c r="B27" s="2" t="s">
        <v>13</v>
      </c>
      <c r="C27" s="58">
        <v>7995</v>
      </c>
      <c r="D27" s="58">
        <v>19605696.359999999</v>
      </c>
      <c r="E27" s="58">
        <v>684885</v>
      </c>
      <c r="F27" s="5">
        <f t="shared" si="0"/>
        <v>3.4932959657445188E-2</v>
      </c>
      <c r="G27" s="58">
        <v>20234407.359999999</v>
      </c>
      <c r="H27" s="58">
        <v>1207110</v>
      </c>
      <c r="I27" s="5">
        <f t="shared" si="1"/>
        <v>5.9656306138535703E-2</v>
      </c>
      <c r="J27" s="58">
        <v>0</v>
      </c>
      <c r="K27" s="5">
        <f t="shared" si="2"/>
        <v>0</v>
      </c>
      <c r="L27" s="58">
        <f t="shared" si="3"/>
        <v>1207110</v>
      </c>
      <c r="M27" s="5">
        <f t="shared" si="4"/>
        <v>5.9656306138535703E-2</v>
      </c>
      <c r="N27" s="58">
        <v>557829</v>
      </c>
      <c r="O27" s="5">
        <f t="shared" si="5"/>
        <v>2.8452394128580701E-2</v>
      </c>
      <c r="P27" s="58">
        <v>14611523.359999999</v>
      </c>
      <c r="Q27" s="58">
        <v>661611</v>
      </c>
      <c r="R27" s="5">
        <f t="shared" si="6"/>
        <v>4.5280083650360743E-2</v>
      </c>
      <c r="S27" s="58">
        <v>20234407.359999999</v>
      </c>
    </row>
    <row r="28" spans="1:19" x14ac:dyDescent="0.2">
      <c r="A28" s="2" t="s">
        <v>152</v>
      </c>
      <c r="B28" s="2" t="s">
        <v>153</v>
      </c>
      <c r="C28" s="58">
        <v>5176</v>
      </c>
      <c r="D28" s="58">
        <v>19883986.629999999</v>
      </c>
      <c r="E28" s="58">
        <v>1859592</v>
      </c>
      <c r="F28" s="5">
        <f t="shared" si="0"/>
        <v>9.3522090645260111E-2</v>
      </c>
      <c r="G28" s="58">
        <v>20816073.949999999</v>
      </c>
      <c r="H28" s="58">
        <v>899324</v>
      </c>
      <c r="I28" s="5">
        <f t="shared" si="1"/>
        <v>4.3203343827475212E-2</v>
      </c>
      <c r="J28" s="58">
        <v>206507</v>
      </c>
      <c r="K28" s="5">
        <f t="shared" si="2"/>
        <v>9.9205546874990801E-3</v>
      </c>
      <c r="L28" s="58">
        <f t="shared" si="3"/>
        <v>1105831</v>
      </c>
      <c r="M28" s="5">
        <f t="shared" si="4"/>
        <v>5.3123898514974295E-2</v>
      </c>
      <c r="N28" s="58">
        <v>613757</v>
      </c>
      <c r="O28" s="5">
        <f t="shared" si="5"/>
        <v>3.0866898646672448E-2</v>
      </c>
      <c r="P28" s="58">
        <v>14540032.310000001</v>
      </c>
      <c r="Q28" s="58">
        <v>621133</v>
      </c>
      <c r="R28" s="5">
        <f t="shared" si="6"/>
        <v>4.2718818415060318E-2</v>
      </c>
      <c r="S28" s="58">
        <v>28682788.989999998</v>
      </c>
    </row>
    <row r="29" spans="1:19" x14ac:dyDescent="0.2">
      <c r="A29" s="2" t="s">
        <v>26</v>
      </c>
      <c r="B29" s="2" t="s">
        <v>27</v>
      </c>
      <c r="C29" s="58">
        <v>6415</v>
      </c>
      <c r="D29" s="58">
        <v>21978174.34</v>
      </c>
      <c r="E29" s="58">
        <v>2423139</v>
      </c>
      <c r="F29" s="5">
        <f t="shared" si="0"/>
        <v>0.11025206018090036</v>
      </c>
      <c r="G29" s="58">
        <v>21217073.780000001</v>
      </c>
      <c r="H29" s="58">
        <v>704584</v>
      </c>
      <c r="I29" s="5">
        <f t="shared" si="1"/>
        <v>3.3208349431492618E-2</v>
      </c>
      <c r="J29" s="58">
        <v>395340</v>
      </c>
      <c r="K29" s="5">
        <f t="shared" si="2"/>
        <v>1.8633106718640064E-2</v>
      </c>
      <c r="L29" s="58">
        <f t="shared" si="3"/>
        <v>1099924</v>
      </c>
      <c r="M29" s="5">
        <f t="shared" si="4"/>
        <v>5.1841456150132685E-2</v>
      </c>
      <c r="N29" s="58">
        <v>1534569</v>
      </c>
      <c r="O29" s="5">
        <f t="shared" si="5"/>
        <v>6.982240545826883E-2</v>
      </c>
      <c r="P29" s="58">
        <v>17131951.780000001</v>
      </c>
      <c r="Q29" s="58">
        <v>1551627</v>
      </c>
      <c r="R29" s="5">
        <f t="shared" si="6"/>
        <v>9.0569190243191308E-2</v>
      </c>
      <c r="S29" s="58">
        <v>22813005.780000001</v>
      </c>
    </row>
    <row r="30" spans="1:19" x14ac:dyDescent="0.2">
      <c r="A30" s="2" t="s">
        <v>652</v>
      </c>
      <c r="B30" s="2" t="s">
        <v>653</v>
      </c>
      <c r="C30" s="58">
        <v>4598</v>
      </c>
      <c r="D30" s="58">
        <v>19022318.43</v>
      </c>
      <c r="E30" s="58">
        <v>2033111</v>
      </c>
      <c r="F30" s="5">
        <f t="shared" si="0"/>
        <v>0.10688029471705149</v>
      </c>
      <c r="G30" s="58">
        <v>21641414.57</v>
      </c>
      <c r="H30" s="58">
        <v>1325289</v>
      </c>
      <c r="I30" s="5">
        <f t="shared" si="1"/>
        <v>6.1238557013604679E-2</v>
      </c>
      <c r="J30" s="58">
        <v>1457354</v>
      </c>
      <c r="K30" s="5">
        <f t="shared" si="2"/>
        <v>6.7340976962764226E-2</v>
      </c>
      <c r="L30" s="58">
        <f t="shared" si="3"/>
        <v>2782643</v>
      </c>
      <c r="M30" s="5">
        <f t="shared" si="4"/>
        <v>0.1285795339763689</v>
      </c>
      <c r="N30" s="58">
        <v>0</v>
      </c>
      <c r="O30" s="5">
        <f t="shared" si="5"/>
        <v>0</v>
      </c>
      <c r="P30" s="58">
        <v>16510000.550000001</v>
      </c>
      <c r="Q30" s="58">
        <v>1579972</v>
      </c>
      <c r="R30" s="5">
        <f t="shared" si="6"/>
        <v>9.5697876884686103E-2</v>
      </c>
      <c r="S30" s="58">
        <v>23805216.57</v>
      </c>
    </row>
    <row r="31" spans="1:19" x14ac:dyDescent="0.2">
      <c r="A31" s="2" t="s">
        <v>592</v>
      </c>
      <c r="B31" s="2" t="s">
        <v>593</v>
      </c>
      <c r="C31" s="58">
        <v>8261</v>
      </c>
      <c r="D31" s="58">
        <v>20168099.260000002</v>
      </c>
      <c r="E31" s="58">
        <v>868008</v>
      </c>
      <c r="F31" s="5">
        <f t="shared" si="0"/>
        <v>4.3038661641335053E-2</v>
      </c>
      <c r="G31" s="58">
        <v>21737787.510000002</v>
      </c>
      <c r="H31" s="58">
        <v>1653981</v>
      </c>
      <c r="I31" s="5">
        <f t="shared" si="1"/>
        <v>7.6087826290468688E-2</v>
      </c>
      <c r="J31" s="58">
        <v>429065</v>
      </c>
      <c r="K31" s="5">
        <f t="shared" si="2"/>
        <v>1.9738209318801093E-2</v>
      </c>
      <c r="L31" s="58">
        <f t="shared" si="3"/>
        <v>2083046</v>
      </c>
      <c r="M31" s="5">
        <f t="shared" si="4"/>
        <v>9.5826035609269777E-2</v>
      </c>
      <c r="N31" s="58">
        <v>2108747</v>
      </c>
      <c r="O31" s="5">
        <f t="shared" si="5"/>
        <v>0.1045585393454673</v>
      </c>
      <c r="P31" s="58">
        <v>14086052.51</v>
      </c>
      <c r="Q31" s="58">
        <v>1570597</v>
      </c>
      <c r="R31" s="5">
        <f t="shared" si="6"/>
        <v>0.11150015228787473</v>
      </c>
      <c r="S31" s="58">
        <v>24525328.510000002</v>
      </c>
    </row>
    <row r="32" spans="1:19" x14ac:dyDescent="0.2">
      <c r="A32" s="2" t="s">
        <v>188</v>
      </c>
      <c r="B32" s="2" t="s">
        <v>189</v>
      </c>
      <c r="C32" s="58">
        <v>3694</v>
      </c>
      <c r="D32" s="58">
        <v>21859228</v>
      </c>
      <c r="E32" s="58">
        <v>1232339</v>
      </c>
      <c r="F32" s="5">
        <f t="shared" si="0"/>
        <v>5.6376144665310227E-2</v>
      </c>
      <c r="G32" s="58">
        <v>21856354.280000001</v>
      </c>
      <c r="H32" s="58">
        <v>1071920</v>
      </c>
      <c r="I32" s="5">
        <f t="shared" si="1"/>
        <v>4.9043860941661126E-2</v>
      </c>
      <c r="J32" s="58">
        <v>631208</v>
      </c>
      <c r="K32" s="5">
        <f t="shared" si="2"/>
        <v>2.8879839332472606E-2</v>
      </c>
      <c r="L32" s="58">
        <f t="shared" si="3"/>
        <v>1703128</v>
      </c>
      <c r="M32" s="5">
        <f t="shared" si="4"/>
        <v>7.7923700274133728E-2</v>
      </c>
      <c r="N32" s="58">
        <v>755997</v>
      </c>
      <c r="O32" s="5">
        <f t="shared" si="5"/>
        <v>3.4584798694629104E-2</v>
      </c>
      <c r="P32" s="58">
        <v>17364582.280000001</v>
      </c>
      <c r="Q32" s="58">
        <v>2272041</v>
      </c>
      <c r="R32" s="5">
        <f t="shared" si="6"/>
        <v>0.13084340085835913</v>
      </c>
      <c r="S32" s="58">
        <v>24803490.280000001</v>
      </c>
    </row>
    <row r="33" spans="1:19" x14ac:dyDescent="0.2">
      <c r="A33" s="2" t="s">
        <v>144</v>
      </c>
      <c r="B33" s="2" t="s">
        <v>145</v>
      </c>
      <c r="C33" s="58">
        <v>6200</v>
      </c>
      <c r="D33" s="58">
        <v>21191402.93</v>
      </c>
      <c r="E33" s="58">
        <v>2455469</v>
      </c>
      <c r="F33" s="5">
        <f t="shared" si="0"/>
        <v>0.11587099769236468</v>
      </c>
      <c r="G33" s="58">
        <v>22961673.940000001</v>
      </c>
      <c r="H33" s="58">
        <v>1057888</v>
      </c>
      <c r="I33" s="5">
        <f t="shared" si="1"/>
        <v>4.6071902369326997E-2</v>
      </c>
      <c r="J33" s="58">
        <v>2727870</v>
      </c>
      <c r="K33" s="5">
        <f t="shared" si="2"/>
        <v>0.11880100758890925</v>
      </c>
      <c r="L33" s="58">
        <f t="shared" si="3"/>
        <v>3785758</v>
      </c>
      <c r="M33" s="5">
        <f t="shared" si="4"/>
        <v>0.16487290995823625</v>
      </c>
      <c r="N33" s="58">
        <v>408047</v>
      </c>
      <c r="O33" s="5">
        <f t="shared" si="5"/>
        <v>1.925530845446484E-2</v>
      </c>
      <c r="P33" s="58">
        <v>15797640.66</v>
      </c>
      <c r="Q33" s="58">
        <v>1375105</v>
      </c>
      <c r="R33" s="5">
        <f t="shared" si="6"/>
        <v>8.7044960041520528E-2</v>
      </c>
      <c r="S33" s="58">
        <v>22961673.940000001</v>
      </c>
    </row>
    <row r="34" spans="1:19" x14ac:dyDescent="0.2">
      <c r="A34" s="2" t="s">
        <v>556</v>
      </c>
      <c r="B34" s="2" t="s">
        <v>557</v>
      </c>
      <c r="C34" s="58">
        <v>6195</v>
      </c>
      <c r="D34" s="58">
        <v>21912097.440000001</v>
      </c>
      <c r="E34" s="58">
        <v>413492</v>
      </c>
      <c r="F34" s="5">
        <f t="shared" si="0"/>
        <v>1.8870489287126865E-2</v>
      </c>
      <c r="G34" s="58">
        <v>23001528.800000001</v>
      </c>
      <c r="H34" s="58">
        <v>567851</v>
      </c>
      <c r="I34" s="5">
        <f t="shared" si="1"/>
        <v>2.4687532943462435E-2</v>
      </c>
      <c r="J34" s="58">
        <v>134894</v>
      </c>
      <c r="K34" s="5">
        <f t="shared" si="2"/>
        <v>5.8645667065399584E-3</v>
      </c>
      <c r="L34" s="58">
        <f t="shared" si="3"/>
        <v>702745</v>
      </c>
      <c r="M34" s="5">
        <f t="shared" si="4"/>
        <v>3.0552099650002395E-2</v>
      </c>
      <c r="N34" s="58">
        <v>0</v>
      </c>
      <c r="O34" s="5">
        <f t="shared" si="5"/>
        <v>0</v>
      </c>
      <c r="P34" s="58">
        <v>15450664.800000001</v>
      </c>
      <c r="Q34" s="58">
        <v>231328</v>
      </c>
      <c r="R34" s="5">
        <f t="shared" si="6"/>
        <v>1.4972041850263944E-2</v>
      </c>
      <c r="S34" s="58">
        <v>25200247.300000001</v>
      </c>
    </row>
    <row r="35" spans="1:19" x14ac:dyDescent="0.2">
      <c r="A35" s="2" t="s">
        <v>364</v>
      </c>
      <c r="B35" s="2" t="s">
        <v>365</v>
      </c>
      <c r="C35" s="58">
        <v>6718</v>
      </c>
      <c r="D35" s="58">
        <v>22630347.199999999</v>
      </c>
      <c r="E35" s="58">
        <v>524123</v>
      </c>
      <c r="F35" s="5">
        <f t="shared" si="0"/>
        <v>2.3160183773053206E-2</v>
      </c>
      <c r="G35" s="58">
        <v>23329246.989999998</v>
      </c>
      <c r="H35" s="58">
        <v>1049690</v>
      </c>
      <c r="I35" s="5">
        <f t="shared" si="1"/>
        <v>4.499459414399213E-2</v>
      </c>
      <c r="J35" s="58">
        <v>323927</v>
      </c>
      <c r="K35" s="5">
        <f t="shared" si="2"/>
        <v>1.3885017383495069E-2</v>
      </c>
      <c r="L35" s="58">
        <f t="shared" si="3"/>
        <v>1373617</v>
      </c>
      <c r="M35" s="5">
        <f t="shared" si="4"/>
        <v>5.8879611527487198E-2</v>
      </c>
      <c r="N35" s="58">
        <v>794680</v>
      </c>
      <c r="O35" s="5">
        <f t="shared" si="5"/>
        <v>3.5115678649419925E-2</v>
      </c>
      <c r="P35" s="58">
        <v>18860764.989999998</v>
      </c>
      <c r="Q35" s="58">
        <v>1939887</v>
      </c>
      <c r="R35" s="5">
        <f t="shared" si="6"/>
        <v>0.10285303915448449</v>
      </c>
      <c r="S35" s="58">
        <v>26295939.989999998</v>
      </c>
    </row>
    <row r="36" spans="1:19" x14ac:dyDescent="0.2">
      <c r="A36" s="2" t="s">
        <v>82</v>
      </c>
      <c r="B36" s="2" t="s">
        <v>83</v>
      </c>
      <c r="C36" s="58">
        <v>4972</v>
      </c>
      <c r="D36" s="58">
        <v>23838468.100000001</v>
      </c>
      <c r="E36" s="58">
        <v>1006075</v>
      </c>
      <c r="F36" s="5">
        <f t="shared" si="0"/>
        <v>4.2203844465995698E-2</v>
      </c>
      <c r="G36" s="58">
        <v>23473736.600000001</v>
      </c>
      <c r="H36" s="58">
        <v>1469011</v>
      </c>
      <c r="I36" s="5">
        <f t="shared" si="1"/>
        <v>6.2581046427861844E-2</v>
      </c>
      <c r="J36" s="58">
        <v>32405</v>
      </c>
      <c r="K36" s="5">
        <f t="shared" si="2"/>
        <v>1.3804789817740393E-3</v>
      </c>
      <c r="L36" s="58">
        <f t="shared" si="3"/>
        <v>1501416</v>
      </c>
      <c r="M36" s="5">
        <f t="shared" si="4"/>
        <v>6.3961525409635886E-2</v>
      </c>
      <c r="N36" s="58">
        <v>366125</v>
      </c>
      <c r="O36" s="5">
        <f t="shared" si="5"/>
        <v>1.5358579186554356E-2</v>
      </c>
      <c r="P36" s="58">
        <v>19459210.350000001</v>
      </c>
      <c r="Q36" s="58">
        <v>1362424</v>
      </c>
      <c r="R36" s="5">
        <f t="shared" si="6"/>
        <v>7.0014351841363384E-2</v>
      </c>
      <c r="S36" s="58">
        <v>23647708.600000001</v>
      </c>
    </row>
    <row r="37" spans="1:19" x14ac:dyDescent="0.2">
      <c r="A37" s="2" t="s">
        <v>236</v>
      </c>
      <c r="B37" s="2" t="s">
        <v>237</v>
      </c>
      <c r="C37" s="58">
        <v>6743</v>
      </c>
      <c r="D37" s="58">
        <v>23834839.059999999</v>
      </c>
      <c r="E37" s="58">
        <v>1217934</v>
      </c>
      <c r="F37" s="5">
        <f t="shared" si="0"/>
        <v>5.1098897581563954E-2</v>
      </c>
      <c r="G37" s="58">
        <v>24278604.629999999</v>
      </c>
      <c r="H37" s="58">
        <v>1604682</v>
      </c>
      <c r="I37" s="5">
        <f t="shared" si="1"/>
        <v>6.6094490373518638E-2</v>
      </c>
      <c r="J37" s="58">
        <v>420619</v>
      </c>
      <c r="K37" s="5">
        <f t="shared" si="2"/>
        <v>1.7324677690918847E-2</v>
      </c>
      <c r="L37" s="58">
        <f t="shared" si="3"/>
        <v>2025301</v>
      </c>
      <c r="M37" s="5">
        <f t="shared" si="4"/>
        <v>8.3419168064437485E-2</v>
      </c>
      <c r="N37" s="58">
        <v>370582</v>
      </c>
      <c r="O37" s="5">
        <f t="shared" si="5"/>
        <v>1.5547912829078697E-2</v>
      </c>
      <c r="P37" s="58">
        <v>20725022.309999999</v>
      </c>
      <c r="Q37" s="58">
        <v>2264808</v>
      </c>
      <c r="R37" s="5">
        <f t="shared" si="6"/>
        <v>0.10927891734559007</v>
      </c>
      <c r="S37" s="58">
        <v>28308436.620000001</v>
      </c>
    </row>
    <row r="38" spans="1:19" x14ac:dyDescent="0.2">
      <c r="A38" s="2" t="s">
        <v>164</v>
      </c>
      <c r="B38" s="2" t="s">
        <v>165</v>
      </c>
      <c r="C38" s="58">
        <v>11849</v>
      </c>
      <c r="D38" s="58">
        <v>23575591.780000001</v>
      </c>
      <c r="E38" s="58">
        <v>194873</v>
      </c>
      <c r="F38" s="5">
        <f t="shared" si="0"/>
        <v>8.2658794662926593E-3</v>
      </c>
      <c r="G38" s="58">
        <v>24358972.210000001</v>
      </c>
      <c r="H38" s="58">
        <v>931137</v>
      </c>
      <c r="I38" s="5">
        <f t="shared" si="1"/>
        <v>3.822562758283142E-2</v>
      </c>
      <c r="J38" s="58">
        <v>1167219</v>
      </c>
      <c r="K38" s="5">
        <f t="shared" si="2"/>
        <v>4.7917415806272227E-2</v>
      </c>
      <c r="L38" s="58">
        <f t="shared" si="3"/>
        <v>2098356</v>
      </c>
      <c r="M38" s="5">
        <f t="shared" si="4"/>
        <v>8.6143043389103641E-2</v>
      </c>
      <c r="N38" s="58">
        <v>582862</v>
      </c>
      <c r="O38" s="5">
        <f t="shared" si="5"/>
        <v>2.4723112167833777E-2</v>
      </c>
      <c r="P38" s="58">
        <v>17850414.210000001</v>
      </c>
      <c r="Q38" s="58">
        <v>1358536</v>
      </c>
      <c r="R38" s="5">
        <f t="shared" si="6"/>
        <v>7.6106693324737143E-2</v>
      </c>
      <c r="S38" s="58">
        <v>29179445.780000001</v>
      </c>
    </row>
    <row r="39" spans="1:19" x14ac:dyDescent="0.2">
      <c r="A39" s="41" t="s">
        <v>238</v>
      </c>
      <c r="B39" s="41" t="s">
        <v>239</v>
      </c>
      <c r="C39" s="59">
        <v>5277</v>
      </c>
      <c r="D39" s="59">
        <v>23415736.550000001</v>
      </c>
      <c r="E39" s="59">
        <v>1016929</v>
      </c>
      <c r="F39" s="43">
        <f t="shared" si="0"/>
        <v>4.3429297977816549E-2</v>
      </c>
      <c r="G39" s="59">
        <v>24734727</v>
      </c>
      <c r="H39" s="59">
        <v>2063063</v>
      </c>
      <c r="I39" s="43">
        <f t="shared" si="1"/>
        <v>8.3407550849459541E-2</v>
      </c>
      <c r="J39" s="59">
        <v>292947</v>
      </c>
      <c r="K39" s="43">
        <f t="shared" si="2"/>
        <v>1.1843550971878525E-2</v>
      </c>
      <c r="L39" s="59">
        <f t="shared" si="3"/>
        <v>2356010</v>
      </c>
      <c r="M39" s="43">
        <f t="shared" si="4"/>
        <v>9.5251101821338072E-2</v>
      </c>
      <c r="N39" s="59">
        <v>2006973</v>
      </c>
      <c r="O39" s="43">
        <f t="shared" si="5"/>
        <v>8.5710436471407941E-2</v>
      </c>
      <c r="P39" s="59">
        <v>15322137.449999999</v>
      </c>
      <c r="Q39" s="59">
        <v>1120986</v>
      </c>
      <c r="R39" s="43">
        <f t="shared" si="6"/>
        <v>7.3161202453512778E-2</v>
      </c>
      <c r="S39" s="59">
        <v>29515474.100000001</v>
      </c>
    </row>
    <row r="40" spans="1:19" x14ac:dyDescent="0.2">
      <c r="F40" s="40"/>
    </row>
    <row r="41" spans="1:19" x14ac:dyDescent="0.2">
      <c r="C41" s="58">
        <f>SUM(C2:C39)</f>
        <v>174741</v>
      </c>
      <c r="D41" s="58">
        <f>SUM(D2:D39)</f>
        <v>630696041.4799999</v>
      </c>
      <c r="E41" s="58">
        <f>SUM(E2:E39)</f>
        <v>41972664</v>
      </c>
      <c r="F41" s="5">
        <f>E41/D41</f>
        <v>6.6549750179985878E-2</v>
      </c>
      <c r="G41" s="58">
        <f t="shared" ref="G41:L41" si="7">SUM(G2:G39)</f>
        <v>656530474.9000001</v>
      </c>
      <c r="H41" s="58">
        <f t="shared" si="7"/>
        <v>50293697</v>
      </c>
      <c r="I41" s="5">
        <f>IFERROR(H41/$G41,0)</f>
        <v>7.6605274123277403E-2</v>
      </c>
      <c r="J41" s="58">
        <f>SUM(J2:J39)</f>
        <v>20103451</v>
      </c>
      <c r="K41" s="5">
        <f>IFERROR(J41/$G41,0)</f>
        <v>3.0620743085935306E-2</v>
      </c>
      <c r="L41" s="58">
        <f t="shared" si="7"/>
        <v>70397148</v>
      </c>
      <c r="M41" s="5">
        <f>IFERROR(L41/$G41,0)</f>
        <v>0.10722601720921271</v>
      </c>
      <c r="N41" s="58">
        <f>SUM(N2:N39)</f>
        <v>19833717</v>
      </c>
      <c r="O41" s="5">
        <f>N41/D41</f>
        <v>3.1447346575155175E-2</v>
      </c>
      <c r="P41" s="58">
        <f>SUM(P2:P39)</f>
        <v>482620126.94</v>
      </c>
      <c r="Q41" s="58">
        <f>SUM(Q2:Q39)</f>
        <v>29807631</v>
      </c>
      <c r="R41" s="5">
        <f>Q41/P41</f>
        <v>6.1762096804772765E-2</v>
      </c>
    </row>
    <row r="42" spans="1:19" ht="13.5" customHeight="1" x14ac:dyDescent="0.2">
      <c r="B42" s="6" t="s">
        <v>717</v>
      </c>
      <c r="C42" s="58">
        <f>AVERAGE(C2:C39)</f>
        <v>4598.4473684210525</v>
      </c>
      <c r="D42" s="58">
        <f>AVERAGE(D2:D39)</f>
        <v>16597264.249473682</v>
      </c>
      <c r="E42" s="58">
        <f>AVERAGE(E2:E39)</f>
        <v>1104543.7894736843</v>
      </c>
      <c r="F42" s="5">
        <f>E42/D42</f>
        <v>6.6549750179985878E-2</v>
      </c>
      <c r="G42" s="58">
        <f t="shared" ref="G42:L42" si="8">AVERAGE(G2:G39)</f>
        <v>17277117.760526318</v>
      </c>
      <c r="H42" s="58">
        <f t="shared" si="8"/>
        <v>1323518.3421052631</v>
      </c>
      <c r="I42" s="5">
        <f>IFERROR(H42/$G42,0)</f>
        <v>7.6605274123277403E-2</v>
      </c>
      <c r="J42" s="58">
        <f>AVERAGE(J2:J39)</f>
        <v>529038.18421052629</v>
      </c>
      <c r="K42" s="5">
        <f>IFERROR(J42/$G42,0)</f>
        <v>3.0620743085935303E-2</v>
      </c>
      <c r="L42" s="58">
        <f t="shared" si="8"/>
        <v>1852556.5263157894</v>
      </c>
      <c r="M42" s="5">
        <f>IFERROR(L42/$G42,0)</f>
        <v>0.10722601720921271</v>
      </c>
      <c r="N42" s="58">
        <f>AVERAGE(N2:N39)</f>
        <v>521939.92105263157</v>
      </c>
      <c r="O42" s="5">
        <f>N42/D42</f>
        <v>3.1447346575155175E-2</v>
      </c>
      <c r="P42" s="58">
        <f>AVERAGE(P2:P39)</f>
        <v>12700529.656315789</v>
      </c>
      <c r="Q42" s="58">
        <f>AVERAGE(Q2:Q39)</f>
        <v>784411.34210526315</v>
      </c>
      <c r="R42" s="5">
        <f>Q42/P42</f>
        <v>6.1762096804772765E-2</v>
      </c>
      <c r="S42" s="7"/>
    </row>
    <row r="43" spans="1:19" ht="13.5" customHeight="1" x14ac:dyDescent="0.2">
      <c r="B43" s="6" t="s">
        <v>716</v>
      </c>
      <c r="C43" s="58">
        <f>MEDIAN(C2:C39)</f>
        <v>4095</v>
      </c>
      <c r="D43" s="58">
        <f>MEDIAN(D2:D39)</f>
        <v>15840432.105</v>
      </c>
      <c r="E43" s="58">
        <f>MEDIAN(E2:E39)</f>
        <v>1059294</v>
      </c>
      <c r="F43" s="5">
        <f>E43/D43</f>
        <v>6.6872796965282019E-2</v>
      </c>
      <c r="G43" s="58">
        <f t="shared" ref="G43:L43" si="9">MEDIAN(G2:G39)</f>
        <v>16452761.875</v>
      </c>
      <c r="H43" s="58">
        <f t="shared" si="9"/>
        <v>962367</v>
      </c>
      <c r="I43" s="5">
        <f>IFERROR(H43/$G43,0)</f>
        <v>5.8492732546157999E-2</v>
      </c>
      <c r="J43" s="58">
        <f>MEDIAN(J2:J39)</f>
        <v>296241.5</v>
      </c>
      <c r="K43" s="5">
        <f>IFERROR(J43/$G43,0)</f>
        <v>1.8005578774597075E-2</v>
      </c>
      <c r="L43" s="58">
        <f t="shared" si="9"/>
        <v>1371046</v>
      </c>
      <c r="M43" s="5">
        <f>IFERROR(L43/$G43,0)</f>
        <v>8.3332270315253684E-2</v>
      </c>
      <c r="N43" s="58">
        <f>MEDIAN(N2:N39)</f>
        <v>363358.5</v>
      </c>
      <c r="O43" s="5">
        <f>N43/D43</f>
        <v>2.2938673490182544E-2</v>
      </c>
      <c r="P43" s="58">
        <f>MEDIAN(P2:P39)</f>
        <v>12736394.470000001</v>
      </c>
      <c r="Q43" s="58">
        <f>MEDIAN(Q2:Q39)</f>
        <v>638741.5</v>
      </c>
      <c r="R43" s="5">
        <f>Q43/P43</f>
        <v>5.0150888581892358E-2</v>
      </c>
      <c r="S43" s="7"/>
    </row>
    <row r="44" spans="1:19" ht="13.5" customHeight="1" x14ac:dyDescent="0.2">
      <c r="H44" s="58"/>
      <c r="K44" s="58"/>
      <c r="L44" s="58"/>
      <c r="N44" s="58"/>
      <c r="Q44" s="58"/>
      <c r="S44" s="58"/>
    </row>
    <row r="45" spans="1:19" x14ac:dyDescent="0.2">
      <c r="B45" s="6" t="s">
        <v>740</v>
      </c>
      <c r="C45" s="58"/>
      <c r="D45" s="58">
        <f>_xlfn.QUARTILE.EXC(D2:D39,1)</f>
        <v>12709016.702500001</v>
      </c>
      <c r="E45" s="58">
        <f>_xlfn.QUARTILE.EXC(E2:E39,1)</f>
        <v>634332</v>
      </c>
      <c r="F45" s="5">
        <f>_xlfn.QUARTILE.EXC(F2:F39,1)</f>
        <v>3.9404522257172628E-2</v>
      </c>
      <c r="G45" s="58"/>
      <c r="H45" s="58">
        <f t="shared" ref="H45:R45" si="10">_xlfn.QUARTILE.EXC(H2:H39,1)</f>
        <v>633140</v>
      </c>
      <c r="I45" s="5">
        <f t="shared" si="10"/>
        <v>4.45467815648629E-2</v>
      </c>
      <c r="J45" s="58">
        <f t="shared" si="10"/>
        <v>64838</v>
      </c>
      <c r="K45" s="5">
        <f t="shared" si="10"/>
        <v>4.5077896999044069E-3</v>
      </c>
      <c r="L45" s="58">
        <f t="shared" si="10"/>
        <v>861158.5</v>
      </c>
      <c r="M45" s="5">
        <f t="shared" si="10"/>
        <v>5.9462132485773575E-2</v>
      </c>
      <c r="N45" s="58">
        <f t="shared" si="10"/>
        <v>162309</v>
      </c>
      <c r="O45" s="5">
        <f t="shared" si="10"/>
        <v>1.2584965302419582E-2</v>
      </c>
      <c r="P45" s="58">
        <f t="shared" si="10"/>
        <v>9489198.1099999994</v>
      </c>
      <c r="Q45" s="58">
        <f t="shared" si="10"/>
        <v>214366.25</v>
      </c>
      <c r="R45" s="5">
        <f t="shared" si="10"/>
        <v>1.8588580442471969E-2</v>
      </c>
    </row>
    <row r="46" spans="1:19" x14ac:dyDescent="0.2">
      <c r="B46" s="6" t="s">
        <v>741</v>
      </c>
      <c r="C46" s="58"/>
      <c r="D46" s="58">
        <f>_xlfn.QUARTILE.EXC(D2:D39,2)</f>
        <v>15840432.105</v>
      </c>
      <c r="E46" s="58">
        <f>_xlfn.QUARTILE.EXC(E2:E39,2)</f>
        <v>1059294</v>
      </c>
      <c r="F46" s="5">
        <f>_xlfn.QUARTILE.EXC(F2:F39,2)</f>
        <v>6.5697404887560706E-2</v>
      </c>
      <c r="G46" s="58"/>
      <c r="H46" s="58">
        <f t="shared" ref="H46:R46" si="11">_xlfn.QUARTILE.EXC(H2:H39,2)</f>
        <v>962367</v>
      </c>
      <c r="I46" s="5">
        <f t="shared" si="11"/>
        <v>5.5973288752582985E-2</v>
      </c>
      <c r="J46" s="58">
        <f t="shared" si="11"/>
        <v>296241.5</v>
      </c>
      <c r="K46" s="5">
        <f t="shared" si="11"/>
        <v>1.8489140278618213E-2</v>
      </c>
      <c r="L46" s="58">
        <f t="shared" si="11"/>
        <v>1371046</v>
      </c>
      <c r="M46" s="5">
        <f t="shared" si="11"/>
        <v>8.06714341692856E-2</v>
      </c>
      <c r="N46" s="58">
        <f t="shared" si="11"/>
        <v>363358.5</v>
      </c>
      <c r="O46" s="5">
        <f t="shared" si="11"/>
        <v>2.0983543068215038E-2</v>
      </c>
      <c r="P46" s="58">
        <f t="shared" si="11"/>
        <v>12736394.470000001</v>
      </c>
      <c r="Q46" s="58">
        <f t="shared" si="11"/>
        <v>638741.5</v>
      </c>
      <c r="R46" s="5">
        <f t="shared" si="11"/>
        <v>4.8533493294596899E-2</v>
      </c>
    </row>
    <row r="47" spans="1:19" x14ac:dyDescent="0.2">
      <c r="B47" s="6" t="s">
        <v>742</v>
      </c>
      <c r="C47" s="58"/>
      <c r="D47" s="58">
        <f>_xlfn.QUARTILE.EXC(D2:D39,3)</f>
        <v>20423925.177500002</v>
      </c>
      <c r="E47" s="58">
        <f>_xlfn.QUARTILE.EXC(E2:E39,3)</f>
        <v>1313897.5</v>
      </c>
      <c r="F47" s="5">
        <f>_xlfn.QUARTILE.EXC(F2:F39,3)</f>
        <v>0.10122638214231053</v>
      </c>
      <c r="G47" s="58"/>
      <c r="H47" s="58">
        <f t="shared" ref="H47:R47" si="12">_xlfn.QUARTILE.EXC(H2:H39,3)</f>
        <v>1361219.5</v>
      </c>
      <c r="I47" s="5">
        <f>_xlfn.QUARTILE.EXC(I2:I39,3)</f>
        <v>7.5418847804750819E-2</v>
      </c>
      <c r="J47" s="58">
        <f>_xlfn.QUARTILE.EXC(J2:J39,3)</f>
        <v>621600.5</v>
      </c>
      <c r="K47" s="5">
        <f>_xlfn.QUARTILE.EXC(K2:K39,3)</f>
        <v>4.7483288833705312E-2</v>
      </c>
      <c r="L47" s="58">
        <f t="shared" si="12"/>
        <v>2086873.5</v>
      </c>
      <c r="M47" s="5">
        <f t="shared" si="12"/>
        <v>0.10558789969326893</v>
      </c>
      <c r="N47" s="58">
        <f t="shared" si="12"/>
        <v>615508.75</v>
      </c>
      <c r="O47" s="5">
        <f t="shared" si="12"/>
        <v>3.5807382957686901E-2</v>
      </c>
      <c r="P47" s="58">
        <f t="shared" si="12"/>
        <v>15354269.2875</v>
      </c>
      <c r="Q47" s="58">
        <f t="shared" si="12"/>
        <v>1365594.25</v>
      </c>
      <c r="R47" s="5">
        <f t="shared" si="12"/>
        <v>8.7926017591938216E-2</v>
      </c>
    </row>
    <row r="48" spans="1:19" ht="13.5" customHeight="1" x14ac:dyDescent="0.2">
      <c r="G48" s="58"/>
      <c r="H48" s="58"/>
      <c r="J48" s="58"/>
      <c r="L48" s="58"/>
      <c r="N48" s="58"/>
      <c r="P48" s="58"/>
      <c r="Q48" s="58"/>
    </row>
    <row r="49" spans="2:19" ht="13.5" customHeight="1" x14ac:dyDescent="0.2">
      <c r="B49" s="6" t="s">
        <v>761</v>
      </c>
      <c r="C49" s="58">
        <f t="shared" ref="C49:S49" si="13">MAX(C2:C39)</f>
        <v>11849</v>
      </c>
      <c r="D49" s="58">
        <f t="shared" si="13"/>
        <v>23838468.100000001</v>
      </c>
      <c r="E49" s="58">
        <f t="shared" si="13"/>
        <v>2505476</v>
      </c>
      <c r="F49" s="5">
        <f t="shared" si="13"/>
        <v>0.16633365361050692</v>
      </c>
      <c r="G49" s="58">
        <f t="shared" si="13"/>
        <v>24734727</v>
      </c>
      <c r="H49" s="58">
        <f t="shared" si="13"/>
        <v>11888303</v>
      </c>
      <c r="I49" s="5">
        <f t="shared" si="13"/>
        <v>0.74551713934083119</v>
      </c>
      <c r="J49" s="7">
        <f t="shared" si="13"/>
        <v>2727870</v>
      </c>
      <c r="K49" s="5">
        <f t="shared" si="13"/>
        <v>0.15860771134010532</v>
      </c>
      <c r="L49" s="58">
        <f t="shared" si="13"/>
        <v>13175046</v>
      </c>
      <c r="M49" s="5">
        <f t="shared" si="13"/>
        <v>0.82620897234902757</v>
      </c>
      <c r="N49" s="58">
        <f t="shared" si="13"/>
        <v>2507511</v>
      </c>
      <c r="O49" s="5">
        <f t="shared" si="13"/>
        <v>0.16646875328222493</v>
      </c>
      <c r="P49" s="58">
        <f t="shared" si="13"/>
        <v>20725022.309999999</v>
      </c>
      <c r="Q49" s="58">
        <f t="shared" si="13"/>
        <v>2272041</v>
      </c>
      <c r="R49" s="5">
        <f t="shared" si="13"/>
        <v>0.17653575634959279</v>
      </c>
      <c r="S49" s="58">
        <f t="shared" si="13"/>
        <v>29515474.100000001</v>
      </c>
    </row>
    <row r="50" spans="2:19" ht="13.5" customHeight="1" x14ac:dyDescent="0.2">
      <c r="B50" s="6" t="s">
        <v>762</v>
      </c>
      <c r="C50" s="58" cm="1">
        <f t="array" ref="C50">MIN(IF(C2:C39&gt;0,C2:C39))</f>
        <v>1232</v>
      </c>
      <c r="D50" s="58" cm="1">
        <f t="array" ref="D50">MIN(IF(D2:D39&gt;0,D2:D39))</f>
        <v>10089967.98</v>
      </c>
      <c r="E50" s="58" cm="1">
        <f t="array" ref="E50">MIN(IF(E2:E39&gt;0,E2:E39))</f>
        <v>168230</v>
      </c>
      <c r="F50" s="5" cm="1">
        <f t="array" ref="F50">MIN(IF(F2:F39&gt;0,F2:F39))</f>
        <v>8.2658794662926593E-3</v>
      </c>
      <c r="G50" s="58" cm="1">
        <f t="array" ref="G50">MIN(IF(G2:G39&gt;0,G2:G39))</f>
        <v>10241849.77</v>
      </c>
      <c r="H50" s="58" cm="1">
        <f t="array" ref="H50">MIN(IF(H2:H39&gt;0,H2:H39))</f>
        <v>349204</v>
      </c>
      <c r="I50" s="5" cm="1">
        <f t="array" ref="I50">MIN(IF(I2:I39&gt;0,I2:I39))</f>
        <v>2.284548099419836E-2</v>
      </c>
      <c r="J50" s="7" cm="1">
        <f t="array" ref="J50">MIN(IF(J2:J39&gt;0,J2:J39))</f>
        <v>84</v>
      </c>
      <c r="K50" s="5" cm="1">
        <f t="array" ref="K50">MIN(IF(K2:K39&gt;0,K2:K39))</f>
        <v>4.3627108547561204E-6</v>
      </c>
      <c r="L50" s="58" cm="1">
        <f t="array" ref="L50">MIN(IF(L2:L39&gt;0,L2:L39))</f>
        <v>402963</v>
      </c>
      <c r="M50" s="5" cm="1">
        <f t="array" ref="M50">MIN(IF(M2:M39&gt;0,M2:M39))</f>
        <v>2.5020371694716922E-2</v>
      </c>
      <c r="N50" s="58" cm="1">
        <f t="array" ref="N50">MIN(IF(N2:N39&gt;0,N2:N39))</f>
        <v>119875</v>
      </c>
      <c r="O50" s="5" cm="1">
        <f t="array" ref="O50">MIN(IF(O2:O39&gt;0,O2:O39))</f>
        <v>1.1400097128181023E-2</v>
      </c>
      <c r="P50" s="58" cm="1">
        <f t="array" ref="P50">MIN(IF(P2:P39&gt;0,P2:P39))</f>
        <v>6773752.2400000002</v>
      </c>
      <c r="Q50" s="58" cm="1">
        <f t="array" ref="Q50">MIN(IF(Q2:Q39&gt;0,Q2:Q39))</f>
        <v>32887</v>
      </c>
      <c r="R50" s="5" cm="1">
        <f t="array" ref="R50">MIN(IF(R2:R39&gt;0,R2:R39))</f>
        <v>3.8422123591249891E-3</v>
      </c>
      <c r="S50" s="58" cm="1">
        <f t="array" ref="S50">MIN(IF(S2:S39&gt;0,S2:S39))</f>
        <v>10780830.77</v>
      </c>
    </row>
    <row r="51" spans="2:19" x14ac:dyDescent="0.2">
      <c r="C51" s="58"/>
      <c r="D51" s="58"/>
      <c r="E51" s="58"/>
      <c r="N51" s="58"/>
      <c r="P51" s="58"/>
      <c r="Q51" s="58"/>
      <c r="S51" s="35"/>
    </row>
    <row r="52" spans="2:19" x14ac:dyDescent="0.2">
      <c r="P52" s="58"/>
      <c r="Q52" s="58"/>
    </row>
  </sheetData>
  <autoFilter ref="A1:S1" xr:uid="{ECA2CD12-2060-4BCC-A445-ED8B6B56FF92}">
    <sortState xmlns:xlrd2="http://schemas.microsoft.com/office/spreadsheetml/2017/richdata2" ref="A2:S39">
      <sortCondition ref="G1"/>
    </sortState>
  </autoFilter>
  <pageMargins left="0.7" right="0.7" top="0.75" bottom="0.75" header="0.3" footer="0.3"/>
  <ignoredErrors>
    <ignoredError sqref="L2:L39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5BC23-02D7-465E-9E1B-318F5F9DAF4F}">
  <sheetPr codeName="Sheet10">
    <tabColor theme="6"/>
  </sheetPr>
  <dimension ref="A1:S6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0.7109375" defaultRowHeight="12.75" x14ac:dyDescent="0.2"/>
  <cols>
    <col min="1" max="1" width="7.140625" style="50" customWidth="1"/>
    <col min="2" max="2" width="13.7109375" style="50" customWidth="1"/>
    <col min="3" max="3" width="10.7109375" style="50" customWidth="1"/>
    <col min="4" max="4" width="13.28515625" style="50" customWidth="1"/>
    <col min="5" max="5" width="11.85546875" style="50" customWidth="1"/>
    <col min="6" max="6" width="10.7109375" style="50"/>
    <col min="7" max="7" width="13.5703125" style="50" customWidth="1"/>
    <col min="8" max="8" width="12.5703125" style="50" customWidth="1"/>
    <col min="9" max="11" width="10.7109375" style="50" customWidth="1"/>
    <col min="12" max="12" width="11.85546875" style="50" customWidth="1"/>
    <col min="13" max="13" width="10.7109375" style="50" customWidth="1"/>
    <col min="14" max="14" width="12.140625" style="50" customWidth="1"/>
    <col min="15" max="15" width="10.7109375" style="50" customWidth="1"/>
    <col min="16" max="16" width="14.140625" style="50" customWidth="1"/>
    <col min="17" max="17" width="11.85546875" style="50" customWidth="1"/>
    <col min="18" max="18" width="10.85546875" style="50" customWidth="1"/>
    <col min="19" max="19" width="13.85546875" style="50" customWidth="1"/>
    <col min="20" max="20" width="8.140625" style="50" customWidth="1"/>
    <col min="21" max="16384" width="10.7109375" style="50"/>
  </cols>
  <sheetData>
    <row r="1" spans="1:19" s="45" customFormat="1" ht="63.75" x14ac:dyDescent="0.2">
      <c r="A1" s="44" t="s">
        <v>0</v>
      </c>
      <c r="B1" s="44" t="s">
        <v>1</v>
      </c>
      <c r="C1" s="44" t="s">
        <v>715</v>
      </c>
      <c r="D1" s="47" t="s">
        <v>743</v>
      </c>
      <c r="E1" s="46" t="s">
        <v>4</v>
      </c>
      <c r="F1" s="46" t="s">
        <v>734</v>
      </c>
      <c r="G1" s="44" t="s">
        <v>737</v>
      </c>
      <c r="H1" s="46" t="s">
        <v>5</v>
      </c>
      <c r="I1" s="46" t="s">
        <v>711</v>
      </c>
      <c r="J1" s="46" t="s">
        <v>709</v>
      </c>
      <c r="K1" s="46" t="s">
        <v>712</v>
      </c>
      <c r="L1" s="46" t="s">
        <v>710</v>
      </c>
      <c r="M1" s="46" t="s">
        <v>713</v>
      </c>
      <c r="N1" s="46" t="s">
        <v>2</v>
      </c>
      <c r="O1" s="46" t="s">
        <v>3</v>
      </c>
      <c r="P1" s="44" t="s">
        <v>714</v>
      </c>
      <c r="Q1" s="46" t="s">
        <v>708</v>
      </c>
      <c r="R1" s="46" t="s">
        <v>739</v>
      </c>
      <c r="S1" s="44" t="s">
        <v>736</v>
      </c>
    </row>
    <row r="2" spans="1:19" x14ac:dyDescent="0.2">
      <c r="A2" s="48" t="s">
        <v>686</v>
      </c>
      <c r="B2" s="48" t="s">
        <v>687</v>
      </c>
      <c r="C2" s="58">
        <v>7385</v>
      </c>
      <c r="D2" s="58">
        <v>25469037.829999998</v>
      </c>
      <c r="E2" s="58">
        <v>1248858</v>
      </c>
      <c r="F2" s="49">
        <f t="shared" ref="F2:F33" si="0">E2/D2</f>
        <v>4.9034361185367172E-2</v>
      </c>
      <c r="G2" s="58">
        <v>26473200.239999998</v>
      </c>
      <c r="H2" s="58">
        <v>1170828</v>
      </c>
      <c r="I2" s="49">
        <f t="shared" ref="I2:I33" si="1">IFERROR(H2/$G2,0)</f>
        <v>4.4226915876642806E-2</v>
      </c>
      <c r="J2" s="58">
        <v>0</v>
      </c>
      <c r="K2" s="49">
        <f t="shared" ref="K2:K33" si="2">IFERROR(J2/$G2,0)</f>
        <v>0</v>
      </c>
      <c r="L2" s="58">
        <f t="shared" ref="L2:L33" si="3">J2+H2</f>
        <v>1170828</v>
      </c>
      <c r="M2" s="49">
        <f t="shared" ref="M2:M33" si="4">IFERROR(L2/$G2,0)</f>
        <v>4.4226915876642806E-2</v>
      </c>
      <c r="N2" s="58">
        <v>547188</v>
      </c>
      <c r="O2" s="49">
        <f t="shared" ref="O2:O33" si="5">N2/D2</f>
        <v>2.1484439406480715E-2</v>
      </c>
      <c r="P2" s="58">
        <v>20607332.239999998</v>
      </c>
      <c r="Q2" s="58">
        <v>1344131</v>
      </c>
      <c r="R2" s="49">
        <f t="shared" ref="R2:R33" si="6">Q2/P2</f>
        <v>6.5225861569357613E-2</v>
      </c>
      <c r="S2" s="58">
        <v>30099408.09</v>
      </c>
    </row>
    <row r="3" spans="1:19" x14ac:dyDescent="0.2">
      <c r="A3" s="48" t="s">
        <v>362</v>
      </c>
      <c r="B3" s="48" t="s">
        <v>363</v>
      </c>
      <c r="C3" s="58">
        <v>6331</v>
      </c>
      <c r="D3" s="58">
        <v>23918218.920000002</v>
      </c>
      <c r="E3" s="58">
        <v>2483185</v>
      </c>
      <c r="F3" s="49">
        <f t="shared" si="0"/>
        <v>0.1038198123491379</v>
      </c>
      <c r="G3" s="58">
        <v>26483948.59</v>
      </c>
      <c r="H3" s="58">
        <v>1121513</v>
      </c>
      <c r="I3" s="49">
        <f t="shared" si="1"/>
        <v>4.2346895372824767E-2</v>
      </c>
      <c r="J3" s="58">
        <v>322942</v>
      </c>
      <c r="K3" s="49">
        <f t="shared" si="2"/>
        <v>1.2193876562724441E-2</v>
      </c>
      <c r="L3" s="58">
        <f t="shared" si="3"/>
        <v>1444455</v>
      </c>
      <c r="M3" s="49">
        <f t="shared" si="4"/>
        <v>5.4540771935549209E-2</v>
      </c>
      <c r="N3" s="58">
        <v>872795</v>
      </c>
      <c r="O3" s="49">
        <f t="shared" si="5"/>
        <v>3.6490802384544774E-2</v>
      </c>
      <c r="P3" s="58">
        <v>20605869.140000001</v>
      </c>
      <c r="Q3" s="58">
        <v>744550</v>
      </c>
      <c r="R3" s="49">
        <f t="shared" si="6"/>
        <v>3.6132909266840076E-2</v>
      </c>
      <c r="S3" s="58">
        <v>28871326.59</v>
      </c>
    </row>
    <row r="4" spans="1:19" x14ac:dyDescent="0.2">
      <c r="A4" s="48" t="s">
        <v>658</v>
      </c>
      <c r="B4" s="48" t="s">
        <v>659</v>
      </c>
      <c r="C4" s="58">
        <v>3586</v>
      </c>
      <c r="D4" s="58">
        <v>24949719.02</v>
      </c>
      <c r="E4" s="58">
        <v>1356066</v>
      </c>
      <c r="F4" s="49">
        <f t="shared" si="0"/>
        <v>5.4351954782054297E-2</v>
      </c>
      <c r="G4" s="58">
        <v>26777084.579999998</v>
      </c>
      <c r="H4" s="58">
        <v>572514</v>
      </c>
      <c r="I4" s="49">
        <f t="shared" si="1"/>
        <v>2.1380744355851754E-2</v>
      </c>
      <c r="J4" s="58">
        <v>407709</v>
      </c>
      <c r="K4" s="49">
        <f t="shared" si="2"/>
        <v>1.5226041460261169E-2</v>
      </c>
      <c r="L4" s="58">
        <f t="shared" si="3"/>
        <v>980223</v>
      </c>
      <c r="M4" s="49">
        <f t="shared" si="4"/>
        <v>3.6606785816112923E-2</v>
      </c>
      <c r="N4" s="58">
        <v>977042</v>
      </c>
      <c r="O4" s="49">
        <f t="shared" si="5"/>
        <v>3.916044101405676E-2</v>
      </c>
      <c r="P4" s="58">
        <v>21348128.25</v>
      </c>
      <c r="Q4" s="58">
        <v>902279</v>
      </c>
      <c r="R4" s="49">
        <f t="shared" si="6"/>
        <v>4.2265016840527928E-2</v>
      </c>
      <c r="S4" s="58">
        <v>29043854.579999998</v>
      </c>
    </row>
    <row r="5" spans="1:19" x14ac:dyDescent="0.2">
      <c r="A5" s="48" t="s">
        <v>644</v>
      </c>
      <c r="B5" s="48" t="s">
        <v>645</v>
      </c>
      <c r="C5" s="58">
        <v>4957</v>
      </c>
      <c r="D5" s="58">
        <v>24252985</v>
      </c>
      <c r="E5" s="58">
        <v>2071692</v>
      </c>
      <c r="F5" s="49">
        <f t="shared" si="0"/>
        <v>8.5420083342318487E-2</v>
      </c>
      <c r="G5" s="58">
        <v>26883307</v>
      </c>
      <c r="H5" s="58">
        <v>646496</v>
      </c>
      <c r="I5" s="49">
        <f t="shared" si="1"/>
        <v>2.404823186373611E-2</v>
      </c>
      <c r="J5" s="58">
        <v>0</v>
      </c>
      <c r="K5" s="49">
        <f t="shared" si="2"/>
        <v>0</v>
      </c>
      <c r="L5" s="58">
        <f t="shared" si="3"/>
        <v>646496</v>
      </c>
      <c r="M5" s="49">
        <f t="shared" si="4"/>
        <v>2.404823186373611E-2</v>
      </c>
      <c r="N5" s="58">
        <v>368930</v>
      </c>
      <c r="O5" s="49">
        <f t="shared" si="5"/>
        <v>1.5211735792522035E-2</v>
      </c>
      <c r="P5" s="58">
        <v>21393803.559999999</v>
      </c>
      <c r="Q5" s="58">
        <v>931580</v>
      </c>
      <c r="R5" s="49">
        <f t="shared" si="6"/>
        <v>4.354438411979137E-2</v>
      </c>
      <c r="S5" s="58">
        <v>29650348</v>
      </c>
    </row>
    <row r="6" spans="1:19" x14ac:dyDescent="0.2">
      <c r="A6" s="48" t="s">
        <v>226</v>
      </c>
      <c r="B6" s="48" t="s">
        <v>227</v>
      </c>
      <c r="C6" s="58">
        <v>6060</v>
      </c>
      <c r="D6" s="58">
        <v>27275275.16</v>
      </c>
      <c r="E6" s="58">
        <v>2488584</v>
      </c>
      <c r="F6" s="49">
        <f t="shared" si="0"/>
        <v>9.1239556169522437E-2</v>
      </c>
      <c r="G6" s="58">
        <v>26938928.27</v>
      </c>
      <c r="H6" s="58">
        <v>208073</v>
      </c>
      <c r="I6" s="49">
        <f t="shared" si="1"/>
        <v>7.7238781704510621E-3</v>
      </c>
      <c r="J6" s="58">
        <v>2520743</v>
      </c>
      <c r="K6" s="49">
        <f t="shared" si="2"/>
        <v>9.3572504991120048E-2</v>
      </c>
      <c r="L6" s="58">
        <f t="shared" si="3"/>
        <v>2728816</v>
      </c>
      <c r="M6" s="49">
        <f t="shared" si="4"/>
        <v>0.10129638316157111</v>
      </c>
      <c r="N6" s="58">
        <v>1017073</v>
      </c>
      <c r="O6" s="49">
        <f t="shared" si="5"/>
        <v>3.7289193015789174E-2</v>
      </c>
      <c r="P6" s="58">
        <v>16143438.439999999</v>
      </c>
      <c r="Q6" s="58">
        <v>794809</v>
      </c>
      <c r="R6" s="49">
        <f t="shared" si="6"/>
        <v>4.9234182851072963E-2</v>
      </c>
      <c r="S6" s="58">
        <v>27987303.469999999</v>
      </c>
    </row>
    <row r="7" spans="1:19" x14ac:dyDescent="0.2">
      <c r="A7" s="48" t="s">
        <v>512</v>
      </c>
      <c r="B7" s="48" t="s">
        <v>513</v>
      </c>
      <c r="C7" s="58">
        <v>6358</v>
      </c>
      <c r="D7" s="58">
        <v>25511626</v>
      </c>
      <c r="E7" s="58">
        <v>2676164</v>
      </c>
      <c r="F7" s="49">
        <f t="shared" si="0"/>
        <v>0.10489978177008397</v>
      </c>
      <c r="G7" s="58">
        <v>27204112.43</v>
      </c>
      <c r="H7" s="58">
        <v>1478534</v>
      </c>
      <c r="I7" s="49">
        <f t="shared" si="1"/>
        <v>5.4349650399529686E-2</v>
      </c>
      <c r="J7" s="58">
        <v>2538203</v>
      </c>
      <c r="K7" s="49">
        <f t="shared" si="2"/>
        <v>9.3302180195408049E-2</v>
      </c>
      <c r="L7" s="58">
        <f t="shared" si="3"/>
        <v>4016737</v>
      </c>
      <c r="M7" s="49">
        <f t="shared" si="4"/>
        <v>0.14765183059493775</v>
      </c>
      <c r="N7" s="58">
        <v>2246139</v>
      </c>
      <c r="O7" s="49">
        <f t="shared" si="5"/>
        <v>8.8043741312294241E-2</v>
      </c>
      <c r="P7" s="58">
        <v>20929740.390000001</v>
      </c>
      <c r="Q7" s="58">
        <v>2000335</v>
      </c>
      <c r="R7" s="49">
        <f t="shared" si="6"/>
        <v>9.5573808500545851E-2</v>
      </c>
      <c r="S7" s="58">
        <v>30960684.43</v>
      </c>
    </row>
    <row r="8" spans="1:19" x14ac:dyDescent="0.2">
      <c r="A8" s="48" t="s">
        <v>414</v>
      </c>
      <c r="B8" s="48" t="s">
        <v>415</v>
      </c>
      <c r="C8" s="58">
        <v>6766</v>
      </c>
      <c r="D8" s="58">
        <v>25473293.649999999</v>
      </c>
      <c r="E8" s="58">
        <v>2536375</v>
      </c>
      <c r="F8" s="49">
        <f t="shared" si="0"/>
        <v>9.9569966681556321E-2</v>
      </c>
      <c r="G8" s="58">
        <v>27415459.870000001</v>
      </c>
      <c r="H8" s="58">
        <v>0</v>
      </c>
      <c r="I8" s="49">
        <f t="shared" si="1"/>
        <v>0</v>
      </c>
      <c r="J8" s="58">
        <v>0</v>
      </c>
      <c r="K8" s="49">
        <f t="shared" si="2"/>
        <v>0</v>
      </c>
      <c r="L8" s="58">
        <f t="shared" si="3"/>
        <v>0</v>
      </c>
      <c r="M8" s="49">
        <f t="shared" si="4"/>
        <v>0</v>
      </c>
      <c r="N8" s="58">
        <v>806471</v>
      </c>
      <c r="O8" s="49">
        <f t="shared" si="5"/>
        <v>3.165947093771284E-2</v>
      </c>
      <c r="P8" s="58">
        <v>20658947.870000001</v>
      </c>
      <c r="Q8" s="58">
        <v>311294</v>
      </c>
      <c r="R8" s="49">
        <f t="shared" si="6"/>
        <v>1.506824074289123E-2</v>
      </c>
      <c r="S8" s="58">
        <v>27892711.870000001</v>
      </c>
    </row>
    <row r="9" spans="1:19" x14ac:dyDescent="0.2">
      <c r="A9" s="48" t="s">
        <v>34</v>
      </c>
      <c r="B9" s="48" t="s">
        <v>35</v>
      </c>
      <c r="C9" s="58">
        <v>11937</v>
      </c>
      <c r="D9" s="58">
        <v>26177909.68</v>
      </c>
      <c r="E9" s="58">
        <v>1820176</v>
      </c>
      <c r="F9" s="49">
        <f t="shared" si="0"/>
        <v>6.9530990909889942E-2</v>
      </c>
      <c r="G9" s="58">
        <v>27574285.949999999</v>
      </c>
      <c r="H9" s="58">
        <v>1910302</v>
      </c>
      <c r="I9" s="49">
        <f t="shared" si="1"/>
        <v>6.9278385067302176E-2</v>
      </c>
      <c r="J9" s="58">
        <v>1128488</v>
      </c>
      <c r="K9" s="49">
        <f t="shared" si="2"/>
        <v>4.092537525890131E-2</v>
      </c>
      <c r="L9" s="58">
        <f t="shared" si="3"/>
        <v>3038790</v>
      </c>
      <c r="M9" s="49">
        <f t="shared" si="4"/>
        <v>0.11020376032620348</v>
      </c>
      <c r="N9" s="58">
        <v>1959651</v>
      </c>
      <c r="O9" s="49">
        <f t="shared" si="5"/>
        <v>7.4858956423750636E-2</v>
      </c>
      <c r="P9" s="58">
        <v>17903478.079999998</v>
      </c>
      <c r="Q9" s="58">
        <v>1818081</v>
      </c>
      <c r="R9" s="49">
        <f t="shared" si="6"/>
        <v>0.10154903934733112</v>
      </c>
      <c r="S9" s="58">
        <v>32096026.949999999</v>
      </c>
    </row>
    <row r="10" spans="1:19" x14ac:dyDescent="0.2">
      <c r="A10" s="48" t="s">
        <v>602</v>
      </c>
      <c r="B10" s="48" t="s">
        <v>603</v>
      </c>
      <c r="C10" s="58">
        <v>9004</v>
      </c>
      <c r="D10" s="58">
        <v>26716084.559999999</v>
      </c>
      <c r="E10" s="58">
        <v>628955</v>
      </c>
      <c r="F10" s="49">
        <f t="shared" si="0"/>
        <v>2.3542184805841176E-2</v>
      </c>
      <c r="G10" s="58">
        <v>27794064.469999999</v>
      </c>
      <c r="H10" s="58">
        <v>1303967</v>
      </c>
      <c r="I10" s="49">
        <f t="shared" si="1"/>
        <v>4.6915304575459241E-2</v>
      </c>
      <c r="J10" s="58">
        <v>148844</v>
      </c>
      <c r="K10" s="49">
        <f t="shared" si="2"/>
        <v>5.3552441083475691E-3</v>
      </c>
      <c r="L10" s="58">
        <f t="shared" si="3"/>
        <v>1452811</v>
      </c>
      <c r="M10" s="49">
        <f t="shared" si="4"/>
        <v>5.227054868380681E-2</v>
      </c>
      <c r="N10" s="58">
        <v>495223</v>
      </c>
      <c r="O10" s="49">
        <f t="shared" si="5"/>
        <v>1.8536511175049224E-2</v>
      </c>
      <c r="P10" s="58">
        <v>21678623.469999999</v>
      </c>
      <c r="Q10" s="58">
        <v>1382671</v>
      </c>
      <c r="R10" s="49">
        <f t="shared" si="6"/>
        <v>6.3780387251681905E-2</v>
      </c>
      <c r="S10" s="58">
        <v>29856894.579999998</v>
      </c>
    </row>
    <row r="11" spans="1:19" x14ac:dyDescent="0.2">
      <c r="A11" s="48" t="s">
        <v>504</v>
      </c>
      <c r="B11" s="48" t="s">
        <v>505</v>
      </c>
      <c r="C11" s="58">
        <v>5871</v>
      </c>
      <c r="D11" s="58">
        <v>26847604.760000002</v>
      </c>
      <c r="E11" s="58">
        <v>2312106</v>
      </c>
      <c r="F11" s="49">
        <f t="shared" si="0"/>
        <v>8.6119637884597644E-2</v>
      </c>
      <c r="G11" s="58">
        <v>27884067.73</v>
      </c>
      <c r="H11" s="58">
        <v>2608780</v>
      </c>
      <c r="I11" s="49">
        <f t="shared" si="1"/>
        <v>9.3558085759247289E-2</v>
      </c>
      <c r="J11" s="58">
        <v>1510595</v>
      </c>
      <c r="K11" s="49">
        <f t="shared" si="2"/>
        <v>5.4174126050295604E-2</v>
      </c>
      <c r="L11" s="58">
        <f t="shared" si="3"/>
        <v>4119375</v>
      </c>
      <c r="M11" s="49">
        <f t="shared" si="4"/>
        <v>0.14773221180954291</v>
      </c>
      <c r="N11" s="58">
        <v>1047057</v>
      </c>
      <c r="O11" s="49">
        <f t="shared" si="5"/>
        <v>3.9000015433779053E-2</v>
      </c>
      <c r="P11" s="58">
        <v>17077860.73</v>
      </c>
      <c r="Q11" s="58">
        <v>1035409</v>
      </c>
      <c r="R11" s="49">
        <f t="shared" si="6"/>
        <v>6.0628729579761599E-2</v>
      </c>
      <c r="S11" s="58">
        <v>27884067.73</v>
      </c>
    </row>
    <row r="12" spans="1:19" x14ac:dyDescent="0.2">
      <c r="A12" s="48" t="s">
        <v>388</v>
      </c>
      <c r="B12" s="48" t="s">
        <v>389</v>
      </c>
      <c r="C12" s="58">
        <v>8444</v>
      </c>
      <c r="D12" s="58">
        <v>29824674.399999999</v>
      </c>
      <c r="E12" s="58">
        <v>1388324</v>
      </c>
      <c r="F12" s="49">
        <f t="shared" si="0"/>
        <v>4.6549510696418536E-2</v>
      </c>
      <c r="G12" s="58">
        <v>28093323.539999999</v>
      </c>
      <c r="H12" s="58">
        <v>1288748</v>
      </c>
      <c r="I12" s="49">
        <f t="shared" si="1"/>
        <v>4.5873817605277187E-2</v>
      </c>
      <c r="J12" s="58">
        <v>3887702</v>
      </c>
      <c r="K12" s="49">
        <f t="shared" si="2"/>
        <v>0.13838526418793382</v>
      </c>
      <c r="L12" s="58">
        <f t="shared" si="3"/>
        <v>5176450</v>
      </c>
      <c r="M12" s="49">
        <f t="shared" si="4"/>
        <v>0.18425908179321102</v>
      </c>
      <c r="N12" s="58">
        <v>1157252</v>
      </c>
      <c r="O12" s="49">
        <f t="shared" si="5"/>
        <v>3.8801831814800972E-2</v>
      </c>
      <c r="P12" s="58">
        <v>22474989.120000001</v>
      </c>
      <c r="Q12" s="58">
        <v>1205984</v>
      </c>
      <c r="R12" s="49">
        <f t="shared" si="6"/>
        <v>5.3658935875827464E-2</v>
      </c>
      <c r="S12" s="58">
        <v>31189191.539999999</v>
      </c>
    </row>
    <row r="13" spans="1:19" x14ac:dyDescent="0.2">
      <c r="A13" s="48" t="s">
        <v>58</v>
      </c>
      <c r="B13" s="48" t="s">
        <v>59</v>
      </c>
      <c r="C13" s="58">
        <v>6822</v>
      </c>
      <c r="D13" s="58">
        <v>28198414.859999999</v>
      </c>
      <c r="E13" s="58">
        <v>585417</v>
      </c>
      <c r="F13" s="49">
        <f t="shared" si="0"/>
        <v>2.0760635053654219E-2</v>
      </c>
      <c r="G13" s="58">
        <v>28237407.879999999</v>
      </c>
      <c r="H13" s="58">
        <v>2197830</v>
      </c>
      <c r="I13" s="49">
        <f t="shared" si="1"/>
        <v>7.783398565973472E-2</v>
      </c>
      <c r="J13" s="58">
        <v>774502</v>
      </c>
      <c r="K13" s="49">
        <f t="shared" si="2"/>
        <v>2.742822582339665E-2</v>
      </c>
      <c r="L13" s="58">
        <f t="shared" si="3"/>
        <v>2972332</v>
      </c>
      <c r="M13" s="49">
        <f t="shared" si="4"/>
        <v>0.10526221148313136</v>
      </c>
      <c r="N13" s="58">
        <v>514488</v>
      </c>
      <c r="O13" s="49">
        <f t="shared" si="5"/>
        <v>1.8245280898034139E-2</v>
      </c>
      <c r="P13" s="58">
        <v>16344864.880000001</v>
      </c>
      <c r="Q13" s="58">
        <v>1213996</v>
      </c>
      <c r="R13" s="49">
        <f t="shared" si="6"/>
        <v>7.4273847407908336E-2</v>
      </c>
      <c r="S13" s="58">
        <v>28237407.879999999</v>
      </c>
    </row>
    <row r="14" spans="1:19" x14ac:dyDescent="0.2">
      <c r="A14" s="48" t="s">
        <v>564</v>
      </c>
      <c r="B14" s="48" t="s">
        <v>565</v>
      </c>
      <c r="C14" s="58">
        <v>11920</v>
      </c>
      <c r="D14" s="58">
        <v>27137524.670000002</v>
      </c>
      <c r="E14" s="58">
        <v>2051612</v>
      </c>
      <c r="F14" s="49">
        <f t="shared" si="0"/>
        <v>7.5600557712915378E-2</v>
      </c>
      <c r="G14" s="58">
        <v>28606253.23</v>
      </c>
      <c r="H14" s="58">
        <v>1725596</v>
      </c>
      <c r="I14" s="49">
        <f t="shared" si="1"/>
        <v>6.0322335334371223E-2</v>
      </c>
      <c r="J14" s="58">
        <v>3281</v>
      </c>
      <c r="K14" s="49">
        <f t="shared" si="2"/>
        <v>1.1469520225595794E-4</v>
      </c>
      <c r="L14" s="58">
        <f t="shared" si="3"/>
        <v>1728877</v>
      </c>
      <c r="M14" s="49">
        <f t="shared" si="4"/>
        <v>6.0437030536627183E-2</v>
      </c>
      <c r="N14" s="58">
        <v>1343510</v>
      </c>
      <c r="O14" s="49">
        <f t="shared" si="5"/>
        <v>4.9507463054846108E-2</v>
      </c>
      <c r="P14" s="58">
        <v>20761235.440000001</v>
      </c>
      <c r="Q14" s="58">
        <v>2930150</v>
      </c>
      <c r="R14" s="49">
        <f t="shared" si="6"/>
        <v>0.14113562790943426</v>
      </c>
      <c r="S14" s="58">
        <v>35248221.43</v>
      </c>
    </row>
    <row r="15" spans="1:19" x14ac:dyDescent="0.2">
      <c r="A15" s="48" t="s">
        <v>450</v>
      </c>
      <c r="B15" s="48" t="s">
        <v>451</v>
      </c>
      <c r="C15" s="58">
        <v>7558</v>
      </c>
      <c r="D15" s="58">
        <v>27787207.34</v>
      </c>
      <c r="E15" s="58">
        <v>978675</v>
      </c>
      <c r="F15" s="49">
        <f t="shared" si="0"/>
        <v>3.5220343952707553E-2</v>
      </c>
      <c r="G15" s="58">
        <v>28835793.710000001</v>
      </c>
      <c r="H15" s="58">
        <v>452510</v>
      </c>
      <c r="I15" s="49">
        <f t="shared" si="1"/>
        <v>1.5692649370115084E-2</v>
      </c>
      <c r="J15" s="58">
        <v>317882</v>
      </c>
      <c r="K15" s="49">
        <f t="shared" si="2"/>
        <v>1.1023868571017045E-2</v>
      </c>
      <c r="L15" s="58">
        <f t="shared" si="3"/>
        <v>770392</v>
      </c>
      <c r="M15" s="49">
        <f t="shared" si="4"/>
        <v>2.6716517941132129E-2</v>
      </c>
      <c r="N15" s="58">
        <v>1678187</v>
      </c>
      <c r="O15" s="49">
        <f t="shared" si="5"/>
        <v>6.0394230318504542E-2</v>
      </c>
      <c r="P15" s="58">
        <v>15263701.689999999</v>
      </c>
      <c r="Q15" s="58">
        <v>1423500</v>
      </c>
      <c r="R15" s="49">
        <f t="shared" si="6"/>
        <v>9.3260470422623934E-2</v>
      </c>
      <c r="S15" s="58">
        <v>31458941.84</v>
      </c>
    </row>
    <row r="16" spans="1:19" x14ac:dyDescent="0.2">
      <c r="A16" s="48" t="s">
        <v>240</v>
      </c>
      <c r="B16" s="48" t="s">
        <v>241</v>
      </c>
      <c r="C16" s="58">
        <v>7718</v>
      </c>
      <c r="D16" s="58">
        <v>28742350.219999999</v>
      </c>
      <c r="E16" s="58">
        <v>1544732</v>
      </c>
      <c r="F16" s="49">
        <f t="shared" si="0"/>
        <v>5.3744108890758625E-2</v>
      </c>
      <c r="G16" s="58">
        <v>28992573.59</v>
      </c>
      <c r="H16" s="58">
        <v>1261755</v>
      </c>
      <c r="I16" s="49">
        <f t="shared" si="1"/>
        <v>4.3519937824188171E-2</v>
      </c>
      <c r="J16" s="58">
        <v>577</v>
      </c>
      <c r="K16" s="49">
        <f t="shared" si="2"/>
        <v>1.9901648199972716E-5</v>
      </c>
      <c r="L16" s="58">
        <f t="shared" si="3"/>
        <v>1262332</v>
      </c>
      <c r="M16" s="49">
        <f t="shared" si="4"/>
        <v>4.3539839472388146E-2</v>
      </c>
      <c r="N16" s="58">
        <v>469900</v>
      </c>
      <c r="O16" s="49">
        <f t="shared" si="5"/>
        <v>1.634869787624486E-2</v>
      </c>
      <c r="P16" s="58">
        <v>20597826.59</v>
      </c>
      <c r="Q16" s="58">
        <v>780994</v>
      </c>
      <c r="R16" s="49">
        <f t="shared" si="6"/>
        <v>3.7916330472418061E-2</v>
      </c>
      <c r="S16" s="58">
        <v>31282995.59</v>
      </c>
    </row>
    <row r="17" spans="1:19" x14ac:dyDescent="0.2">
      <c r="A17" s="48" t="s">
        <v>518</v>
      </c>
      <c r="B17" s="48" t="s">
        <v>519</v>
      </c>
      <c r="C17" s="58">
        <v>9422</v>
      </c>
      <c r="D17" s="58">
        <v>27731123.609999999</v>
      </c>
      <c r="E17" s="58">
        <v>997314</v>
      </c>
      <c r="F17" s="49">
        <f t="shared" si="0"/>
        <v>3.5963706845270525E-2</v>
      </c>
      <c r="G17" s="58">
        <v>29639568.690000001</v>
      </c>
      <c r="H17" s="58">
        <v>1269196</v>
      </c>
      <c r="I17" s="49">
        <f t="shared" si="1"/>
        <v>4.2821000982656336E-2</v>
      </c>
      <c r="J17" s="58">
        <v>412543</v>
      </c>
      <c r="K17" s="49">
        <f t="shared" si="2"/>
        <v>1.3918657329827696E-2</v>
      </c>
      <c r="L17" s="58">
        <f t="shared" si="3"/>
        <v>1681739</v>
      </c>
      <c r="M17" s="49">
        <f t="shared" si="4"/>
        <v>5.673965831248403E-2</v>
      </c>
      <c r="N17" s="58">
        <v>1029153</v>
      </c>
      <c r="O17" s="49">
        <f t="shared" si="5"/>
        <v>3.7111839190997711E-2</v>
      </c>
      <c r="P17" s="58">
        <v>22456994.489999998</v>
      </c>
      <c r="Q17" s="58">
        <v>718354</v>
      </c>
      <c r="R17" s="49">
        <f t="shared" si="6"/>
        <v>3.198798487125603E-2</v>
      </c>
      <c r="S17" s="58">
        <v>33100301.690000001</v>
      </c>
    </row>
    <row r="18" spans="1:19" x14ac:dyDescent="0.2">
      <c r="A18" s="48" t="s">
        <v>298</v>
      </c>
      <c r="B18" s="48" t="s">
        <v>299</v>
      </c>
      <c r="C18" s="58">
        <v>8802</v>
      </c>
      <c r="D18" s="58">
        <v>27405574.02</v>
      </c>
      <c r="E18" s="58">
        <v>2437362</v>
      </c>
      <c r="F18" s="49">
        <f t="shared" si="0"/>
        <v>8.8936724996939151E-2</v>
      </c>
      <c r="G18" s="58">
        <v>29810870.399999999</v>
      </c>
      <c r="H18" s="58">
        <v>1938256</v>
      </c>
      <c r="I18" s="49">
        <f t="shared" si="1"/>
        <v>6.5018430323993501E-2</v>
      </c>
      <c r="J18" s="58">
        <v>282619</v>
      </c>
      <c r="K18" s="49">
        <f t="shared" si="2"/>
        <v>9.4804008137917371E-3</v>
      </c>
      <c r="L18" s="58">
        <f t="shared" si="3"/>
        <v>2220875</v>
      </c>
      <c r="M18" s="49">
        <f t="shared" si="4"/>
        <v>7.4498831137785229E-2</v>
      </c>
      <c r="N18" s="58">
        <v>388525</v>
      </c>
      <c r="O18" s="49">
        <f t="shared" si="5"/>
        <v>1.4176860507153137E-2</v>
      </c>
      <c r="P18" s="58">
        <v>23882044.359999999</v>
      </c>
      <c r="Q18" s="58">
        <v>831755</v>
      </c>
      <c r="R18" s="49">
        <f t="shared" si="6"/>
        <v>3.4827629806814413E-2</v>
      </c>
      <c r="S18" s="58">
        <v>31560940.399999999</v>
      </c>
    </row>
    <row r="19" spans="1:19" x14ac:dyDescent="0.2">
      <c r="A19" s="48" t="s">
        <v>78</v>
      </c>
      <c r="B19" s="48" t="s">
        <v>79</v>
      </c>
      <c r="C19" s="58">
        <v>5451</v>
      </c>
      <c r="D19" s="58">
        <v>28668221.350000001</v>
      </c>
      <c r="E19" s="58">
        <v>3218230</v>
      </c>
      <c r="F19" s="49">
        <f t="shared" si="0"/>
        <v>0.11225774911913047</v>
      </c>
      <c r="G19" s="58">
        <v>30272406.280000001</v>
      </c>
      <c r="H19" s="58">
        <v>1466481</v>
      </c>
      <c r="I19" s="49">
        <f t="shared" si="1"/>
        <v>4.8442828972233253E-2</v>
      </c>
      <c r="J19" s="58">
        <v>0</v>
      </c>
      <c r="K19" s="49">
        <f t="shared" si="2"/>
        <v>0</v>
      </c>
      <c r="L19" s="58">
        <f t="shared" si="3"/>
        <v>1466481</v>
      </c>
      <c r="M19" s="49">
        <f t="shared" si="4"/>
        <v>4.8442828972233253E-2</v>
      </c>
      <c r="N19" s="58">
        <v>1256134</v>
      </c>
      <c r="O19" s="49">
        <f t="shared" si="5"/>
        <v>4.3816251614089058E-2</v>
      </c>
      <c r="P19" s="58">
        <v>26874899.280000001</v>
      </c>
      <c r="Q19" s="58">
        <v>885070</v>
      </c>
      <c r="R19" s="49">
        <f t="shared" si="6"/>
        <v>3.2932960632848181E-2</v>
      </c>
      <c r="S19" s="58">
        <v>30758710.280000001</v>
      </c>
    </row>
    <row r="20" spans="1:19" x14ac:dyDescent="0.2">
      <c r="A20" s="48" t="s">
        <v>156</v>
      </c>
      <c r="B20" s="48" t="s">
        <v>157</v>
      </c>
      <c r="C20" s="58">
        <v>8182</v>
      </c>
      <c r="D20" s="58">
        <v>27822910.77</v>
      </c>
      <c r="E20" s="58">
        <v>1175393</v>
      </c>
      <c r="F20" s="49">
        <f t="shared" si="0"/>
        <v>4.2245508017348249E-2</v>
      </c>
      <c r="G20" s="58">
        <v>30308557.620000001</v>
      </c>
      <c r="H20" s="58">
        <v>1993781</v>
      </c>
      <c r="I20" s="49">
        <f t="shared" si="1"/>
        <v>6.5782774125956567E-2</v>
      </c>
      <c r="J20" s="58">
        <v>1626834</v>
      </c>
      <c r="K20" s="49">
        <f t="shared" si="2"/>
        <v>5.3675731468213625E-2</v>
      </c>
      <c r="L20" s="58">
        <f t="shared" si="3"/>
        <v>3620615</v>
      </c>
      <c r="M20" s="49">
        <f t="shared" si="4"/>
        <v>0.11945850559417021</v>
      </c>
      <c r="N20" s="58">
        <v>362843</v>
      </c>
      <c r="O20" s="49">
        <f t="shared" si="5"/>
        <v>1.3041158885188777E-2</v>
      </c>
      <c r="P20" s="58">
        <v>23006725.350000001</v>
      </c>
      <c r="Q20" s="58">
        <v>590531</v>
      </c>
      <c r="R20" s="49">
        <f t="shared" si="6"/>
        <v>2.5667755450473093E-2</v>
      </c>
      <c r="S20" s="58">
        <v>30913287.789999999</v>
      </c>
    </row>
    <row r="21" spans="1:19" x14ac:dyDescent="0.2">
      <c r="A21" s="48" t="s">
        <v>386</v>
      </c>
      <c r="B21" s="48" t="s">
        <v>387</v>
      </c>
      <c r="C21" s="58">
        <v>8104</v>
      </c>
      <c r="D21" s="58">
        <v>30771886.100000001</v>
      </c>
      <c r="E21" s="58">
        <v>2157530</v>
      </c>
      <c r="F21" s="49">
        <f t="shared" si="0"/>
        <v>7.0113674312605748E-2</v>
      </c>
      <c r="G21" s="58">
        <v>30634970.57</v>
      </c>
      <c r="H21" s="58">
        <v>1582639</v>
      </c>
      <c r="I21" s="49">
        <f t="shared" si="1"/>
        <v>5.166118884898932E-2</v>
      </c>
      <c r="J21" s="58">
        <v>754861</v>
      </c>
      <c r="K21" s="49">
        <f t="shared" si="2"/>
        <v>2.4640500250364693E-2</v>
      </c>
      <c r="L21" s="58">
        <f t="shared" si="3"/>
        <v>2337500</v>
      </c>
      <c r="M21" s="49">
        <f t="shared" si="4"/>
        <v>7.6301689099354017E-2</v>
      </c>
      <c r="N21" s="58">
        <v>1859933</v>
      </c>
      <c r="O21" s="49">
        <f t="shared" si="5"/>
        <v>6.0442606408841477E-2</v>
      </c>
      <c r="P21" s="58">
        <v>17447508.57</v>
      </c>
      <c r="Q21" s="58">
        <v>249429</v>
      </c>
      <c r="R21" s="49">
        <f t="shared" si="6"/>
        <v>1.4295966613186195E-2</v>
      </c>
      <c r="S21" s="58">
        <v>34093776.57</v>
      </c>
    </row>
    <row r="22" spans="1:19" x14ac:dyDescent="0.2">
      <c r="A22" s="48" t="s">
        <v>568</v>
      </c>
      <c r="B22" s="48" t="s">
        <v>569</v>
      </c>
      <c r="C22" s="58">
        <v>8204</v>
      </c>
      <c r="D22" s="58">
        <v>30516970.739999998</v>
      </c>
      <c r="E22" s="58">
        <v>1195724</v>
      </c>
      <c r="F22" s="49">
        <f t="shared" si="0"/>
        <v>3.9182263868435326E-2</v>
      </c>
      <c r="G22" s="58">
        <v>30643516.100000001</v>
      </c>
      <c r="H22" s="58">
        <v>1165460</v>
      </c>
      <c r="I22" s="49">
        <f t="shared" si="1"/>
        <v>3.8032841799117166E-2</v>
      </c>
      <c r="J22" s="58">
        <v>3109573</v>
      </c>
      <c r="K22" s="49">
        <f t="shared" si="2"/>
        <v>0.10147572458240195</v>
      </c>
      <c r="L22" s="58">
        <f t="shared" si="3"/>
        <v>4275033</v>
      </c>
      <c r="M22" s="49">
        <f t="shared" si="4"/>
        <v>0.13950856638151912</v>
      </c>
      <c r="N22" s="58">
        <v>384859</v>
      </c>
      <c r="O22" s="49">
        <f t="shared" si="5"/>
        <v>1.2611310712289919E-2</v>
      </c>
      <c r="P22" s="58">
        <v>23589818.699999999</v>
      </c>
      <c r="Q22" s="58">
        <v>270013</v>
      </c>
      <c r="R22" s="49">
        <f t="shared" si="6"/>
        <v>1.1446166816025593E-2</v>
      </c>
      <c r="S22" s="58">
        <v>32456505.100000001</v>
      </c>
    </row>
    <row r="23" spans="1:19" x14ac:dyDescent="0.2">
      <c r="A23" s="48" t="s">
        <v>610</v>
      </c>
      <c r="B23" s="48" t="s">
        <v>611</v>
      </c>
      <c r="C23" s="58">
        <v>8311</v>
      </c>
      <c r="D23" s="58">
        <v>29727857.260000002</v>
      </c>
      <c r="E23" s="58">
        <v>4187711</v>
      </c>
      <c r="F23" s="49">
        <f t="shared" si="0"/>
        <v>0.14086824231475067</v>
      </c>
      <c r="G23" s="58">
        <v>31293376.949999999</v>
      </c>
      <c r="H23" s="58">
        <v>3081281</v>
      </c>
      <c r="I23" s="49">
        <f t="shared" si="1"/>
        <v>9.8464317383298583E-2</v>
      </c>
      <c r="J23" s="58">
        <v>507437</v>
      </c>
      <c r="K23" s="49">
        <f t="shared" si="2"/>
        <v>1.6215475907594562E-2</v>
      </c>
      <c r="L23" s="58">
        <f t="shared" si="3"/>
        <v>3588718</v>
      </c>
      <c r="M23" s="49">
        <f t="shared" si="4"/>
        <v>0.11467979329089314</v>
      </c>
      <c r="N23" s="58">
        <v>775495</v>
      </c>
      <c r="O23" s="49">
        <f t="shared" si="5"/>
        <v>2.6086474824522889E-2</v>
      </c>
      <c r="P23" s="58">
        <v>25481873.530000001</v>
      </c>
      <c r="Q23" s="58">
        <v>642089</v>
      </c>
      <c r="R23" s="49">
        <f t="shared" si="6"/>
        <v>2.5197872489401682E-2</v>
      </c>
      <c r="S23" s="58">
        <v>33993164.950000003</v>
      </c>
    </row>
    <row r="24" spans="1:19" x14ac:dyDescent="0.2">
      <c r="A24" s="48" t="s">
        <v>68</v>
      </c>
      <c r="B24" s="48" t="s">
        <v>69</v>
      </c>
      <c r="C24" s="58">
        <v>9210</v>
      </c>
      <c r="D24" s="58">
        <v>31504964.260000002</v>
      </c>
      <c r="E24" s="58">
        <v>3070447</v>
      </c>
      <c r="F24" s="49">
        <f t="shared" si="0"/>
        <v>9.7459148807807594E-2</v>
      </c>
      <c r="G24" s="58">
        <v>31570085.77</v>
      </c>
      <c r="H24" s="58">
        <v>3705004</v>
      </c>
      <c r="I24" s="49">
        <f t="shared" si="1"/>
        <v>0.11735805936646336</v>
      </c>
      <c r="J24" s="58">
        <v>9775569</v>
      </c>
      <c r="K24" s="49">
        <f t="shared" si="2"/>
        <v>0.30964657718128208</v>
      </c>
      <c r="L24" s="58">
        <f t="shared" si="3"/>
        <v>13480573</v>
      </c>
      <c r="M24" s="49">
        <f t="shared" si="4"/>
        <v>0.42700463654774545</v>
      </c>
      <c r="N24" s="58">
        <v>1156866</v>
      </c>
      <c r="O24" s="49">
        <f t="shared" si="5"/>
        <v>3.6720117834534563E-2</v>
      </c>
      <c r="P24" s="58">
        <v>23760487.170000002</v>
      </c>
      <c r="Q24" s="58">
        <v>0</v>
      </c>
      <c r="R24" s="49">
        <f t="shared" si="6"/>
        <v>0</v>
      </c>
      <c r="S24" s="58">
        <v>34561968.770000003</v>
      </c>
    </row>
    <row r="25" spans="1:19" x14ac:dyDescent="0.2">
      <c r="A25" s="48" t="s">
        <v>72</v>
      </c>
      <c r="B25" s="48" t="s">
        <v>73</v>
      </c>
      <c r="C25" s="58">
        <v>5738</v>
      </c>
      <c r="D25" s="58">
        <v>29695934.800000001</v>
      </c>
      <c r="E25" s="58">
        <v>760052</v>
      </c>
      <c r="F25" s="49">
        <f t="shared" si="0"/>
        <v>2.5594479686155559E-2</v>
      </c>
      <c r="G25" s="58">
        <v>31756934.059999999</v>
      </c>
      <c r="H25" s="58">
        <v>927808</v>
      </c>
      <c r="I25" s="49">
        <f t="shared" si="1"/>
        <v>2.9215918584805604E-2</v>
      </c>
      <c r="J25" s="58">
        <v>0</v>
      </c>
      <c r="K25" s="49">
        <f t="shared" si="2"/>
        <v>0</v>
      </c>
      <c r="L25" s="58">
        <f t="shared" si="3"/>
        <v>927808</v>
      </c>
      <c r="M25" s="49">
        <f t="shared" si="4"/>
        <v>2.9215918584805604E-2</v>
      </c>
      <c r="N25" s="58">
        <v>865199</v>
      </c>
      <c r="O25" s="49">
        <f t="shared" si="5"/>
        <v>2.9135267363262125E-2</v>
      </c>
      <c r="P25" s="58">
        <v>27566431.93</v>
      </c>
      <c r="Q25" s="58">
        <v>2116339</v>
      </c>
      <c r="R25" s="49">
        <f t="shared" si="6"/>
        <v>7.6772322416410743E-2</v>
      </c>
      <c r="S25" s="58">
        <v>31756934.059999999</v>
      </c>
    </row>
    <row r="26" spans="1:19" x14ac:dyDescent="0.2">
      <c r="A26" s="48" t="s">
        <v>342</v>
      </c>
      <c r="B26" s="48" t="s">
        <v>343</v>
      </c>
      <c r="C26" s="58">
        <v>5292</v>
      </c>
      <c r="D26" s="58">
        <v>29398496.739999998</v>
      </c>
      <c r="E26" s="58">
        <v>3277738</v>
      </c>
      <c r="F26" s="49">
        <f t="shared" si="0"/>
        <v>0.11149338787585913</v>
      </c>
      <c r="G26" s="58">
        <v>31803989.66</v>
      </c>
      <c r="H26" s="58">
        <v>3202869</v>
      </c>
      <c r="I26" s="49">
        <f t="shared" si="1"/>
        <v>0.10070651620253357</v>
      </c>
      <c r="J26" s="58">
        <v>685623</v>
      </c>
      <c r="K26" s="49">
        <f t="shared" si="2"/>
        <v>2.1557767038967147E-2</v>
      </c>
      <c r="L26" s="58">
        <f t="shared" si="3"/>
        <v>3888492</v>
      </c>
      <c r="M26" s="49">
        <f t="shared" si="4"/>
        <v>0.12226428324150071</v>
      </c>
      <c r="N26" s="58">
        <v>660297</v>
      </c>
      <c r="O26" s="49">
        <f t="shared" si="5"/>
        <v>2.2460230053245916E-2</v>
      </c>
      <c r="P26" s="58">
        <v>23821973.210000001</v>
      </c>
      <c r="Q26" s="58">
        <v>962049</v>
      </c>
      <c r="R26" s="49">
        <f t="shared" si="6"/>
        <v>4.0384941730861761E-2</v>
      </c>
      <c r="S26" s="58">
        <v>39835846.659999996</v>
      </c>
    </row>
    <row r="27" spans="1:19" x14ac:dyDescent="0.2">
      <c r="A27" s="48" t="s">
        <v>604</v>
      </c>
      <c r="B27" s="48" t="s">
        <v>605</v>
      </c>
      <c r="C27" s="58">
        <v>2479</v>
      </c>
      <c r="D27" s="58">
        <v>29908457.539999999</v>
      </c>
      <c r="E27" s="58">
        <v>4061343</v>
      </c>
      <c r="F27" s="49">
        <f t="shared" si="0"/>
        <v>0.1357924591921299</v>
      </c>
      <c r="G27" s="58">
        <v>32720693.43</v>
      </c>
      <c r="H27" s="58">
        <v>1496411</v>
      </c>
      <c r="I27" s="49">
        <f t="shared" si="1"/>
        <v>4.573286330869792E-2</v>
      </c>
      <c r="J27" s="58">
        <v>1005591</v>
      </c>
      <c r="K27" s="49">
        <f t="shared" si="2"/>
        <v>3.0732569960697193E-2</v>
      </c>
      <c r="L27" s="58">
        <f t="shared" si="3"/>
        <v>2502002</v>
      </c>
      <c r="M27" s="49">
        <f t="shared" si="4"/>
        <v>7.6465433269395117E-2</v>
      </c>
      <c r="N27" s="58">
        <v>816675</v>
      </c>
      <c r="O27" s="49">
        <f t="shared" si="5"/>
        <v>2.7305821402115679E-2</v>
      </c>
      <c r="P27" s="58">
        <v>21949669.41</v>
      </c>
      <c r="Q27" s="58">
        <v>911208</v>
      </c>
      <c r="R27" s="49">
        <f t="shared" si="6"/>
        <v>4.1513518175579668E-2</v>
      </c>
      <c r="S27" s="58">
        <v>33860420.43</v>
      </c>
    </row>
    <row r="28" spans="1:19" x14ac:dyDescent="0.2">
      <c r="A28" s="48" t="s">
        <v>280</v>
      </c>
      <c r="B28" s="48" t="s">
        <v>281</v>
      </c>
      <c r="C28" s="58">
        <v>6028</v>
      </c>
      <c r="D28" s="58">
        <v>31594405.420000002</v>
      </c>
      <c r="E28" s="58">
        <v>1097731</v>
      </c>
      <c r="F28" s="49">
        <f t="shared" si="0"/>
        <v>3.47444740740432E-2</v>
      </c>
      <c r="G28" s="58">
        <v>32868427.039999999</v>
      </c>
      <c r="H28" s="58">
        <v>1192005</v>
      </c>
      <c r="I28" s="49">
        <f t="shared" si="1"/>
        <v>3.6265958165547799E-2</v>
      </c>
      <c r="J28" s="58">
        <v>8685</v>
      </c>
      <c r="K28" s="49">
        <f t="shared" si="2"/>
        <v>2.6423534017708201E-4</v>
      </c>
      <c r="L28" s="58">
        <f t="shared" si="3"/>
        <v>1200690</v>
      </c>
      <c r="M28" s="49">
        <f t="shared" si="4"/>
        <v>3.6530193505724881E-2</v>
      </c>
      <c r="N28" s="58">
        <v>320237</v>
      </c>
      <c r="O28" s="49">
        <f t="shared" si="5"/>
        <v>1.0135876771312254E-2</v>
      </c>
      <c r="P28" s="58">
        <v>21571795.640000001</v>
      </c>
      <c r="Q28" s="58">
        <v>274758</v>
      </c>
      <c r="R28" s="49">
        <f t="shared" si="6"/>
        <v>1.2736909091171049E-2</v>
      </c>
      <c r="S28" s="58">
        <v>36518862.039999999</v>
      </c>
    </row>
    <row r="29" spans="1:19" x14ac:dyDescent="0.2">
      <c r="A29" s="48" t="s">
        <v>668</v>
      </c>
      <c r="B29" s="48" t="s">
        <v>669</v>
      </c>
      <c r="C29" s="58">
        <v>8377</v>
      </c>
      <c r="D29" s="58">
        <v>30373610.239999998</v>
      </c>
      <c r="E29" s="58">
        <v>4140642</v>
      </c>
      <c r="F29" s="49">
        <f t="shared" si="0"/>
        <v>0.1363236693722715</v>
      </c>
      <c r="G29" s="58">
        <v>33257373.629999999</v>
      </c>
      <c r="H29" s="58">
        <v>5750782</v>
      </c>
      <c r="I29" s="49">
        <f t="shared" si="1"/>
        <v>0.17291750286656657</v>
      </c>
      <c r="J29" s="58">
        <v>15010721</v>
      </c>
      <c r="K29" s="49">
        <f t="shared" si="2"/>
        <v>0.45135016273382139</v>
      </c>
      <c r="L29" s="58">
        <f t="shared" si="3"/>
        <v>20761503</v>
      </c>
      <c r="M29" s="49">
        <f t="shared" si="4"/>
        <v>0.62426766560038793</v>
      </c>
      <c r="N29" s="58">
        <v>250879</v>
      </c>
      <c r="O29" s="49">
        <f t="shared" si="5"/>
        <v>8.2597688591397427E-3</v>
      </c>
      <c r="P29" s="58">
        <v>20963747.629999999</v>
      </c>
      <c r="Q29" s="58">
        <v>761141</v>
      </c>
      <c r="R29" s="49">
        <f t="shared" si="6"/>
        <v>3.630748726009158E-2</v>
      </c>
      <c r="S29" s="58">
        <v>36909986.630000003</v>
      </c>
    </row>
    <row r="30" spans="1:19" x14ac:dyDescent="0.2">
      <c r="A30" s="48" t="s">
        <v>646</v>
      </c>
      <c r="B30" s="48" t="s">
        <v>647</v>
      </c>
      <c r="C30" s="58">
        <v>7790</v>
      </c>
      <c r="D30" s="58">
        <v>31526081.48</v>
      </c>
      <c r="E30" s="58">
        <v>2154267</v>
      </c>
      <c r="F30" s="49">
        <f t="shared" si="0"/>
        <v>6.8332850099580469E-2</v>
      </c>
      <c r="G30" s="58">
        <v>33530161.02</v>
      </c>
      <c r="H30" s="58">
        <v>1931182</v>
      </c>
      <c r="I30" s="49">
        <f t="shared" si="1"/>
        <v>5.759536910210758E-2</v>
      </c>
      <c r="J30" s="58">
        <v>1008033</v>
      </c>
      <c r="K30" s="49">
        <f t="shared" si="2"/>
        <v>3.0063470300626668E-2</v>
      </c>
      <c r="L30" s="58">
        <f t="shared" si="3"/>
        <v>2939215</v>
      </c>
      <c r="M30" s="49">
        <f t="shared" si="4"/>
        <v>8.7658839402734251E-2</v>
      </c>
      <c r="N30" s="58">
        <v>917901</v>
      </c>
      <c r="O30" s="49">
        <f t="shared" si="5"/>
        <v>2.9115607043720678E-2</v>
      </c>
      <c r="P30" s="58">
        <v>22144284.530000001</v>
      </c>
      <c r="Q30" s="58">
        <v>798850</v>
      </c>
      <c r="R30" s="49">
        <f t="shared" si="6"/>
        <v>3.6074771299012022E-2</v>
      </c>
      <c r="S30" s="58">
        <v>36388176.020000003</v>
      </c>
    </row>
    <row r="31" spans="1:19" x14ac:dyDescent="0.2">
      <c r="A31" s="48" t="s">
        <v>562</v>
      </c>
      <c r="B31" s="48" t="s">
        <v>563</v>
      </c>
      <c r="C31" s="58">
        <v>9195</v>
      </c>
      <c r="D31" s="58">
        <v>33078315.449999999</v>
      </c>
      <c r="E31" s="58">
        <v>4236350</v>
      </c>
      <c r="F31" s="49">
        <f t="shared" si="0"/>
        <v>0.12807030655486418</v>
      </c>
      <c r="G31" s="58">
        <v>34490430.600000001</v>
      </c>
      <c r="H31" s="58">
        <v>2934443</v>
      </c>
      <c r="I31" s="49">
        <f t="shared" si="1"/>
        <v>8.5079917790298623E-2</v>
      </c>
      <c r="J31" s="58">
        <v>0</v>
      </c>
      <c r="K31" s="49">
        <f t="shared" si="2"/>
        <v>0</v>
      </c>
      <c r="L31" s="58">
        <f t="shared" si="3"/>
        <v>2934443</v>
      </c>
      <c r="M31" s="49">
        <f t="shared" si="4"/>
        <v>8.5079917790298623E-2</v>
      </c>
      <c r="N31" s="58">
        <v>1226064</v>
      </c>
      <c r="O31" s="49">
        <f t="shared" si="5"/>
        <v>3.7065490890951645E-2</v>
      </c>
      <c r="P31" s="58">
        <v>24754614.390000001</v>
      </c>
      <c r="Q31" s="58">
        <v>1390949</v>
      </c>
      <c r="R31" s="49">
        <f t="shared" si="6"/>
        <v>5.6189483628631874E-2</v>
      </c>
      <c r="S31" s="58">
        <v>35646248.869999997</v>
      </c>
    </row>
    <row r="32" spans="1:19" s="6" customFormat="1" x14ac:dyDescent="0.2">
      <c r="A32" s="48" t="s">
        <v>542</v>
      </c>
      <c r="B32" s="48" t="s">
        <v>543</v>
      </c>
      <c r="C32" s="58">
        <v>4409</v>
      </c>
      <c r="D32" s="58">
        <v>34250036.859999999</v>
      </c>
      <c r="E32" s="58">
        <v>3171938</v>
      </c>
      <c r="F32" s="49">
        <f t="shared" si="0"/>
        <v>9.2611228798543263E-2</v>
      </c>
      <c r="G32" s="58">
        <v>35169110.770000003</v>
      </c>
      <c r="H32" s="58">
        <v>944534</v>
      </c>
      <c r="I32" s="49">
        <f t="shared" si="1"/>
        <v>2.6856920158632714E-2</v>
      </c>
      <c r="J32" s="58">
        <v>389237</v>
      </c>
      <c r="K32" s="49">
        <f t="shared" si="2"/>
        <v>1.106758150769133E-2</v>
      </c>
      <c r="L32" s="58">
        <f t="shared" si="3"/>
        <v>1333771</v>
      </c>
      <c r="M32" s="49">
        <f t="shared" si="4"/>
        <v>3.7924501666324044E-2</v>
      </c>
      <c r="N32" s="58">
        <v>1826984</v>
      </c>
      <c r="O32" s="49">
        <f t="shared" si="5"/>
        <v>5.3342541132669605E-2</v>
      </c>
      <c r="P32" s="58">
        <v>31164703.68</v>
      </c>
      <c r="Q32" s="58">
        <v>2059236</v>
      </c>
      <c r="R32" s="49">
        <f t="shared" si="6"/>
        <v>6.6075905009214578E-2</v>
      </c>
      <c r="S32" s="58">
        <v>35169110.770000003</v>
      </c>
    </row>
    <row r="33" spans="1:19" x14ac:dyDescent="0.2">
      <c r="A33" s="48" t="s">
        <v>350</v>
      </c>
      <c r="B33" s="48" t="s">
        <v>351</v>
      </c>
      <c r="C33" s="58">
        <v>6652</v>
      </c>
      <c r="D33" s="58">
        <v>35374960.579999998</v>
      </c>
      <c r="E33" s="58">
        <v>2671064</v>
      </c>
      <c r="F33" s="49">
        <f t="shared" si="0"/>
        <v>7.5507193681797175E-2</v>
      </c>
      <c r="G33" s="58">
        <v>35249215.960000001</v>
      </c>
      <c r="H33" s="58">
        <v>1966551</v>
      </c>
      <c r="I33" s="49">
        <f t="shared" si="1"/>
        <v>5.5789921745538873E-2</v>
      </c>
      <c r="J33" s="58">
        <v>2703754</v>
      </c>
      <c r="K33" s="49">
        <f t="shared" si="2"/>
        <v>7.6703947204617484E-2</v>
      </c>
      <c r="L33" s="58">
        <f t="shared" si="3"/>
        <v>4670305</v>
      </c>
      <c r="M33" s="49">
        <f t="shared" si="4"/>
        <v>0.13249386895015636</v>
      </c>
      <c r="N33" s="58">
        <v>1278611</v>
      </c>
      <c r="O33" s="49">
        <f t="shared" si="5"/>
        <v>3.6144520842883721E-2</v>
      </c>
      <c r="P33" s="58">
        <v>29345673.960000001</v>
      </c>
      <c r="Q33" s="58">
        <v>1485981</v>
      </c>
      <c r="R33" s="49">
        <f t="shared" si="6"/>
        <v>5.063713997591214E-2</v>
      </c>
      <c r="S33" s="58">
        <v>41269731.960000001</v>
      </c>
    </row>
    <row r="34" spans="1:19" x14ac:dyDescent="0.2">
      <c r="A34" s="48" t="s">
        <v>522</v>
      </c>
      <c r="B34" s="48" t="s">
        <v>523</v>
      </c>
      <c r="C34" s="58">
        <v>9259</v>
      </c>
      <c r="D34" s="58">
        <v>33981981.289999999</v>
      </c>
      <c r="E34" s="58">
        <v>1161532</v>
      </c>
      <c r="F34" s="49">
        <f t="shared" ref="F34:F50" si="7">E34/D34</f>
        <v>3.4180820420315172E-2</v>
      </c>
      <c r="G34" s="58">
        <v>35541500.729999997</v>
      </c>
      <c r="H34" s="58">
        <v>1416865</v>
      </c>
      <c r="I34" s="49">
        <f t="shared" ref="I34:I52" si="8">IFERROR(H34/$G34,0)</f>
        <v>3.9865086473516512E-2</v>
      </c>
      <c r="J34" s="58">
        <v>347601</v>
      </c>
      <c r="K34" s="49">
        <f t="shared" ref="K34:K52" si="9">IFERROR(J34/$G34,0)</f>
        <v>9.7801441374307449E-3</v>
      </c>
      <c r="L34" s="58">
        <f t="shared" ref="L34:L50" si="10">J34+H34</f>
        <v>1764466</v>
      </c>
      <c r="M34" s="49">
        <f t="shared" ref="M34:M52" si="11">IFERROR(L34/$G34,0)</f>
        <v>4.9645230610947257E-2</v>
      </c>
      <c r="N34" s="58">
        <v>1434064</v>
      </c>
      <c r="O34" s="49">
        <f t="shared" ref="O34:O52" si="12">N34/D34</f>
        <v>4.2200717720423421E-2</v>
      </c>
      <c r="P34" s="58">
        <v>27652696.510000002</v>
      </c>
      <c r="Q34" s="58">
        <v>910460</v>
      </c>
      <c r="R34" s="49">
        <f t="shared" ref="R34:R50" si="13">Q34/P34</f>
        <v>3.2924818007196939E-2</v>
      </c>
      <c r="S34" s="58">
        <v>42240147.729999997</v>
      </c>
    </row>
    <row r="35" spans="1:19" x14ac:dyDescent="0.2">
      <c r="A35" s="48" t="s">
        <v>42</v>
      </c>
      <c r="B35" s="48" t="s">
        <v>43</v>
      </c>
      <c r="C35" s="58">
        <v>8546</v>
      </c>
      <c r="D35" s="58">
        <v>34458717.090000004</v>
      </c>
      <c r="E35" s="58">
        <v>3261808</v>
      </c>
      <c r="F35" s="49">
        <f t="shared" si="7"/>
        <v>9.4658428271741549E-2</v>
      </c>
      <c r="G35" s="58">
        <v>35803311.619999997</v>
      </c>
      <c r="H35" s="58">
        <v>3654032</v>
      </c>
      <c r="I35" s="49">
        <f t="shared" si="8"/>
        <v>0.1020584922082691</v>
      </c>
      <c r="J35" s="58">
        <v>5409414</v>
      </c>
      <c r="K35" s="49">
        <f t="shared" si="9"/>
        <v>0.15108697366916923</v>
      </c>
      <c r="L35" s="58">
        <f t="shared" si="10"/>
        <v>9063446</v>
      </c>
      <c r="M35" s="49">
        <f t="shared" si="11"/>
        <v>0.2531454658774383</v>
      </c>
      <c r="N35" s="58">
        <v>863277</v>
      </c>
      <c r="O35" s="49">
        <f t="shared" si="12"/>
        <v>2.5052499712780223E-2</v>
      </c>
      <c r="P35" s="58">
        <v>30302244.620000001</v>
      </c>
      <c r="Q35" s="58">
        <v>1654905</v>
      </c>
      <c r="R35" s="49">
        <f t="shared" si="13"/>
        <v>5.4613280988027348E-2</v>
      </c>
      <c r="S35" s="58">
        <v>45887411.619999997</v>
      </c>
    </row>
    <row r="36" spans="1:19" x14ac:dyDescent="0.2">
      <c r="A36" s="48" t="s">
        <v>468</v>
      </c>
      <c r="B36" s="48" t="s">
        <v>469</v>
      </c>
      <c r="C36" s="58">
        <v>11710</v>
      </c>
      <c r="D36" s="58">
        <v>35097053</v>
      </c>
      <c r="E36" s="58">
        <v>1086185</v>
      </c>
      <c r="F36" s="49">
        <f t="shared" si="7"/>
        <v>3.0948039996406537E-2</v>
      </c>
      <c r="G36" s="58">
        <v>36018034.130000003</v>
      </c>
      <c r="H36" s="58">
        <v>492750</v>
      </c>
      <c r="I36" s="49">
        <f t="shared" si="8"/>
        <v>1.3680646706633569E-2</v>
      </c>
      <c r="J36" s="58">
        <v>0</v>
      </c>
      <c r="K36" s="49">
        <f t="shared" si="9"/>
        <v>0</v>
      </c>
      <c r="L36" s="58">
        <f t="shared" si="10"/>
        <v>492750</v>
      </c>
      <c r="M36" s="49">
        <f t="shared" si="11"/>
        <v>1.3680646706633569E-2</v>
      </c>
      <c r="N36" s="58">
        <v>71163</v>
      </c>
      <c r="O36" s="49">
        <f t="shared" si="12"/>
        <v>2.0276061354780983E-3</v>
      </c>
      <c r="P36" s="58">
        <v>30566574.960000001</v>
      </c>
      <c r="Q36" s="58">
        <v>2530424</v>
      </c>
      <c r="R36" s="49">
        <f t="shared" si="13"/>
        <v>8.2784021543511527E-2</v>
      </c>
      <c r="S36" s="58">
        <v>43544170.130000003</v>
      </c>
    </row>
    <row r="37" spans="1:19" x14ac:dyDescent="0.2">
      <c r="A37" s="48" t="s">
        <v>690</v>
      </c>
      <c r="B37" s="57" t="s">
        <v>691</v>
      </c>
      <c r="C37" s="58">
        <v>10441</v>
      </c>
      <c r="D37" s="58">
        <v>35886171.299999997</v>
      </c>
      <c r="E37" s="58">
        <v>0</v>
      </c>
      <c r="F37" s="49">
        <f t="shared" si="7"/>
        <v>0</v>
      </c>
      <c r="G37" s="58">
        <v>36231743.5</v>
      </c>
      <c r="H37" s="58">
        <v>1421591</v>
      </c>
      <c r="I37" s="49">
        <f t="shared" si="8"/>
        <v>3.9236063812385952E-2</v>
      </c>
      <c r="J37" s="58">
        <v>0</v>
      </c>
      <c r="K37" s="49">
        <f t="shared" si="9"/>
        <v>0</v>
      </c>
      <c r="L37" s="58">
        <f t="shared" si="10"/>
        <v>1421591</v>
      </c>
      <c r="M37" s="49">
        <f t="shared" si="11"/>
        <v>3.9236063812385952E-2</v>
      </c>
      <c r="N37" s="58">
        <v>0</v>
      </c>
      <c r="O37" s="49">
        <f t="shared" si="12"/>
        <v>0</v>
      </c>
      <c r="P37" s="58">
        <v>14961849.26</v>
      </c>
      <c r="Q37" s="58">
        <v>322528</v>
      </c>
      <c r="R37" s="49">
        <f t="shared" si="13"/>
        <v>2.1556693587487727E-2</v>
      </c>
      <c r="S37" s="58">
        <v>39521469.5</v>
      </c>
    </row>
    <row r="38" spans="1:19" x14ac:dyDescent="0.2">
      <c r="A38" s="48" t="s">
        <v>640</v>
      </c>
      <c r="B38" s="48" t="s">
        <v>641</v>
      </c>
      <c r="C38" s="58">
        <v>3627</v>
      </c>
      <c r="D38" s="58">
        <v>33698478.549999997</v>
      </c>
      <c r="E38" s="58">
        <v>4505953</v>
      </c>
      <c r="F38" s="49">
        <f t="shared" si="7"/>
        <v>0.1337138409176043</v>
      </c>
      <c r="G38" s="58">
        <v>36343573.240000002</v>
      </c>
      <c r="H38" s="58">
        <v>965028</v>
      </c>
      <c r="I38" s="49">
        <f t="shared" si="8"/>
        <v>2.6552920199323801E-2</v>
      </c>
      <c r="J38" s="58">
        <v>204268</v>
      </c>
      <c r="K38" s="49">
        <f t="shared" si="9"/>
        <v>5.6204710156342345E-3</v>
      </c>
      <c r="L38" s="58">
        <f t="shared" si="10"/>
        <v>1169296</v>
      </c>
      <c r="M38" s="49">
        <f t="shared" si="11"/>
        <v>3.2173391214958033E-2</v>
      </c>
      <c r="N38" s="58">
        <v>2037416</v>
      </c>
      <c r="O38" s="49">
        <f t="shared" si="12"/>
        <v>6.0460177659860559E-2</v>
      </c>
      <c r="P38" s="58">
        <v>27856221.210000001</v>
      </c>
      <c r="Q38" s="58">
        <v>4554502</v>
      </c>
      <c r="R38" s="49">
        <f t="shared" si="13"/>
        <v>0.16350035296119045</v>
      </c>
      <c r="S38" s="58">
        <v>40067130.240000002</v>
      </c>
    </row>
    <row r="39" spans="1:19" x14ac:dyDescent="0.2">
      <c r="A39" s="48" t="s">
        <v>106</v>
      </c>
      <c r="B39" s="48" t="s">
        <v>107</v>
      </c>
      <c r="C39" s="58">
        <v>5192</v>
      </c>
      <c r="D39" s="58">
        <v>35250443.340000004</v>
      </c>
      <c r="E39" s="58">
        <v>4872786</v>
      </c>
      <c r="F39" s="49">
        <f t="shared" si="7"/>
        <v>0.13823332526631421</v>
      </c>
      <c r="G39" s="58">
        <v>36928227.770000003</v>
      </c>
      <c r="H39" s="58">
        <v>1326070</v>
      </c>
      <c r="I39" s="49">
        <f t="shared" si="8"/>
        <v>3.5909386398371421E-2</v>
      </c>
      <c r="J39" s="58">
        <v>300000</v>
      </c>
      <c r="K39" s="49">
        <f t="shared" si="9"/>
        <v>8.1238667035008916E-3</v>
      </c>
      <c r="L39" s="58">
        <f t="shared" si="10"/>
        <v>1626070</v>
      </c>
      <c r="M39" s="49">
        <f t="shared" si="11"/>
        <v>4.4033253101872318E-2</v>
      </c>
      <c r="N39" s="58">
        <v>1280570</v>
      </c>
      <c r="O39" s="49">
        <f t="shared" si="12"/>
        <v>3.6327770055217694E-2</v>
      </c>
      <c r="P39" s="58">
        <v>31687728.77</v>
      </c>
      <c r="Q39" s="58">
        <v>2024893</v>
      </c>
      <c r="R39" s="49">
        <f t="shared" si="13"/>
        <v>6.3901487376938307E-2</v>
      </c>
      <c r="S39" s="58">
        <v>37724227.770000003</v>
      </c>
    </row>
    <row r="40" spans="1:19" x14ac:dyDescent="0.2">
      <c r="A40" s="48" t="s">
        <v>208</v>
      </c>
      <c r="B40" s="48" t="s">
        <v>209</v>
      </c>
      <c r="C40" s="58">
        <v>9290</v>
      </c>
      <c r="D40" s="58">
        <v>37272172.979999997</v>
      </c>
      <c r="E40" s="58">
        <v>3139617</v>
      </c>
      <c r="F40" s="49">
        <f t="shared" si="7"/>
        <v>8.4234879508761074E-2</v>
      </c>
      <c r="G40" s="58">
        <v>37218802.539999999</v>
      </c>
      <c r="H40" s="58">
        <v>3825822</v>
      </c>
      <c r="I40" s="49">
        <f t="shared" si="8"/>
        <v>0.10279272139097681</v>
      </c>
      <c r="J40" s="58">
        <v>5182169</v>
      </c>
      <c r="K40" s="49">
        <f t="shared" si="9"/>
        <v>0.13923524257478703</v>
      </c>
      <c r="L40" s="58">
        <f t="shared" si="10"/>
        <v>9007991</v>
      </c>
      <c r="M40" s="49">
        <f t="shared" si="11"/>
        <v>0.24202796396576384</v>
      </c>
      <c r="N40" s="58">
        <v>1183600</v>
      </c>
      <c r="O40" s="49">
        <f t="shared" si="12"/>
        <v>3.1755594197180617E-2</v>
      </c>
      <c r="P40" s="58">
        <v>28294790.539999999</v>
      </c>
      <c r="Q40" s="58">
        <v>657322</v>
      </c>
      <c r="R40" s="49">
        <f t="shared" si="13"/>
        <v>2.3231202191468847E-2</v>
      </c>
      <c r="S40" s="58">
        <v>39445609.719999999</v>
      </c>
    </row>
    <row r="41" spans="1:19" x14ac:dyDescent="0.2">
      <c r="A41" s="48" t="s">
        <v>250</v>
      </c>
      <c r="B41" s="48" t="s">
        <v>251</v>
      </c>
      <c r="C41" s="58">
        <v>10586</v>
      </c>
      <c r="D41" s="58">
        <v>36868902.539999999</v>
      </c>
      <c r="E41" s="58">
        <v>2717390</v>
      </c>
      <c r="F41" s="49">
        <f t="shared" si="7"/>
        <v>7.3704119536832841E-2</v>
      </c>
      <c r="G41" s="58">
        <v>37409843.649999999</v>
      </c>
      <c r="H41" s="58">
        <v>1491814</v>
      </c>
      <c r="I41" s="49">
        <f t="shared" si="8"/>
        <v>3.9877579119473282E-2</v>
      </c>
      <c r="J41" s="58">
        <v>214714</v>
      </c>
      <c r="K41" s="49">
        <f t="shared" si="9"/>
        <v>5.7395054095608338E-3</v>
      </c>
      <c r="L41" s="58">
        <f t="shared" si="10"/>
        <v>1706528</v>
      </c>
      <c r="M41" s="49">
        <f t="shared" si="11"/>
        <v>4.561708452903411E-2</v>
      </c>
      <c r="N41" s="58">
        <v>547698</v>
      </c>
      <c r="O41" s="49">
        <f t="shared" si="12"/>
        <v>1.4855283511783099E-2</v>
      </c>
      <c r="P41" s="58">
        <v>27924216.420000002</v>
      </c>
      <c r="Q41" s="58">
        <v>519603</v>
      </c>
      <c r="R41" s="49">
        <f t="shared" si="13"/>
        <v>1.8607612553376708E-2</v>
      </c>
      <c r="S41" s="58">
        <v>38521798.649999999</v>
      </c>
    </row>
    <row r="42" spans="1:19" x14ac:dyDescent="0.2">
      <c r="A42" s="48" t="s">
        <v>214</v>
      </c>
      <c r="B42" s="48" t="s">
        <v>215</v>
      </c>
      <c r="C42" s="58">
        <v>8444</v>
      </c>
      <c r="D42" s="58">
        <v>36833178.460000001</v>
      </c>
      <c r="E42" s="58">
        <v>1045443</v>
      </c>
      <c r="F42" s="49">
        <f t="shared" si="7"/>
        <v>2.8383187216257415E-2</v>
      </c>
      <c r="G42" s="58">
        <v>37592529.049999997</v>
      </c>
      <c r="H42" s="58">
        <v>2063134</v>
      </c>
      <c r="I42" s="49">
        <f t="shared" si="8"/>
        <v>5.4881489810273888E-2</v>
      </c>
      <c r="J42" s="58">
        <v>702592</v>
      </c>
      <c r="K42" s="49">
        <f t="shared" si="9"/>
        <v>1.8689670999935026E-2</v>
      </c>
      <c r="L42" s="58">
        <f t="shared" si="10"/>
        <v>2765726</v>
      </c>
      <c r="M42" s="49">
        <f t="shared" si="11"/>
        <v>7.357116081020891E-2</v>
      </c>
      <c r="N42" s="58">
        <v>2244968</v>
      </c>
      <c r="O42" s="49">
        <f t="shared" si="12"/>
        <v>6.0949613741262773E-2</v>
      </c>
      <c r="P42" s="58">
        <v>25012715.809999999</v>
      </c>
      <c r="Q42" s="58">
        <v>1992939</v>
      </c>
      <c r="R42" s="49">
        <f t="shared" si="13"/>
        <v>7.9677033679134909E-2</v>
      </c>
      <c r="S42" s="58">
        <v>43048160.049999997</v>
      </c>
    </row>
    <row r="43" spans="1:19" x14ac:dyDescent="0.2">
      <c r="A43" s="48" t="s">
        <v>254</v>
      </c>
      <c r="B43" s="48" t="s">
        <v>255</v>
      </c>
      <c r="C43" s="58">
        <v>6928</v>
      </c>
      <c r="D43" s="58">
        <v>37530666.170000002</v>
      </c>
      <c r="E43" s="58">
        <v>1465579</v>
      </c>
      <c r="F43" s="49">
        <f t="shared" si="7"/>
        <v>3.9050172820313672E-2</v>
      </c>
      <c r="G43" s="58">
        <v>37901430.759999998</v>
      </c>
      <c r="H43" s="58">
        <v>1659103</v>
      </c>
      <c r="I43" s="49">
        <f t="shared" si="8"/>
        <v>4.3774152234668837E-2</v>
      </c>
      <c r="J43" s="58">
        <v>2453815</v>
      </c>
      <c r="K43" s="49">
        <f t="shared" si="9"/>
        <v>6.4742015032046782E-2</v>
      </c>
      <c r="L43" s="58">
        <f t="shared" si="10"/>
        <v>4112918</v>
      </c>
      <c r="M43" s="49">
        <f t="shared" si="11"/>
        <v>0.10851616726671562</v>
      </c>
      <c r="N43" s="58">
        <v>3893155</v>
      </c>
      <c r="O43" s="49">
        <f t="shared" si="12"/>
        <v>0.10373263779452918</v>
      </c>
      <c r="P43" s="58">
        <v>28373649.940000001</v>
      </c>
      <c r="Q43" s="58">
        <v>3330566</v>
      </c>
      <c r="R43" s="49">
        <f t="shared" si="13"/>
        <v>0.11738236029002054</v>
      </c>
      <c r="S43" s="58">
        <v>39317657.759999998</v>
      </c>
    </row>
    <row r="44" spans="1:19" x14ac:dyDescent="0.2">
      <c r="A44" s="48" t="s">
        <v>600</v>
      </c>
      <c r="B44" s="48" t="s">
        <v>601</v>
      </c>
      <c r="C44" s="58">
        <v>6544</v>
      </c>
      <c r="D44" s="58">
        <v>36639138.909999996</v>
      </c>
      <c r="E44" s="58">
        <v>1811928</v>
      </c>
      <c r="F44" s="49">
        <f t="shared" si="7"/>
        <v>4.9453345627221243E-2</v>
      </c>
      <c r="G44" s="58">
        <v>38412510.109999999</v>
      </c>
      <c r="H44" s="58">
        <v>1909415</v>
      </c>
      <c r="I44" s="49">
        <f t="shared" si="8"/>
        <v>4.9708154831124104E-2</v>
      </c>
      <c r="J44" s="58">
        <v>1817523</v>
      </c>
      <c r="K44" s="49">
        <f t="shared" si="9"/>
        <v>4.7315913352062894E-2</v>
      </c>
      <c r="L44" s="58">
        <f t="shared" si="10"/>
        <v>3726938</v>
      </c>
      <c r="M44" s="49">
        <f t="shared" si="11"/>
        <v>9.7024068183186998E-2</v>
      </c>
      <c r="N44" s="58">
        <v>1096063</v>
      </c>
      <c r="O44" s="49">
        <f t="shared" si="12"/>
        <v>2.9915086233122397E-2</v>
      </c>
      <c r="P44" s="58">
        <v>30843983.109999999</v>
      </c>
      <c r="Q44" s="58">
        <v>949314</v>
      </c>
      <c r="R44" s="49">
        <f t="shared" si="13"/>
        <v>3.0777931521179594E-2</v>
      </c>
      <c r="S44" s="58">
        <v>41169648.109999999</v>
      </c>
    </row>
    <row r="45" spans="1:19" x14ac:dyDescent="0.2">
      <c r="A45" s="48" t="s">
        <v>296</v>
      </c>
      <c r="B45" s="48" t="s">
        <v>297</v>
      </c>
      <c r="C45" s="58">
        <v>11968</v>
      </c>
      <c r="D45" s="58">
        <v>38770683.689999998</v>
      </c>
      <c r="E45" s="58">
        <v>1422012</v>
      </c>
      <c r="F45" s="49">
        <f t="shared" si="7"/>
        <v>3.6677506421347303E-2</v>
      </c>
      <c r="G45" s="58">
        <v>38804623.229999997</v>
      </c>
      <c r="H45" s="58">
        <v>2138859</v>
      </c>
      <c r="I45" s="49">
        <f t="shared" si="8"/>
        <v>5.511866427159226E-2</v>
      </c>
      <c r="J45" s="58">
        <v>3550995</v>
      </c>
      <c r="K45" s="49">
        <f t="shared" si="9"/>
        <v>9.1509585828286374E-2</v>
      </c>
      <c r="L45" s="58">
        <f t="shared" si="10"/>
        <v>5689854</v>
      </c>
      <c r="M45" s="49">
        <f t="shared" si="11"/>
        <v>0.14662825009987865</v>
      </c>
      <c r="N45" s="58">
        <v>879882</v>
      </c>
      <c r="O45" s="49">
        <f t="shared" si="12"/>
        <v>2.269451854487016E-2</v>
      </c>
      <c r="P45" s="58">
        <v>30111345.09</v>
      </c>
      <c r="Q45" s="58">
        <v>1033725</v>
      </c>
      <c r="R45" s="49">
        <f t="shared" si="13"/>
        <v>3.4330083791019379E-2</v>
      </c>
      <c r="S45" s="58">
        <v>39928134.979999997</v>
      </c>
    </row>
    <row r="46" spans="1:19" x14ac:dyDescent="0.2">
      <c r="A46" s="48" t="s">
        <v>576</v>
      </c>
      <c r="B46" s="48" t="s">
        <v>577</v>
      </c>
      <c r="C46" s="58">
        <v>7088</v>
      </c>
      <c r="D46" s="58">
        <v>36895869.340000004</v>
      </c>
      <c r="E46" s="58">
        <v>3375066</v>
      </c>
      <c r="F46" s="49">
        <f t="shared" si="7"/>
        <v>9.1475443196590622E-2</v>
      </c>
      <c r="G46" s="58">
        <v>38965663.240000002</v>
      </c>
      <c r="H46" s="58">
        <v>1273416</v>
      </c>
      <c r="I46" s="49">
        <f t="shared" si="8"/>
        <v>3.268046516125462E-2</v>
      </c>
      <c r="J46" s="58">
        <v>156261</v>
      </c>
      <c r="K46" s="49">
        <f t="shared" si="9"/>
        <v>4.0102230273239923E-3</v>
      </c>
      <c r="L46" s="58">
        <f t="shared" si="10"/>
        <v>1429677</v>
      </c>
      <c r="M46" s="49">
        <f t="shared" si="11"/>
        <v>3.6690688188578617E-2</v>
      </c>
      <c r="N46" s="58">
        <v>2015735</v>
      </c>
      <c r="O46" s="49">
        <f t="shared" si="12"/>
        <v>5.4633080506241834E-2</v>
      </c>
      <c r="P46" s="58">
        <v>34789908.740000002</v>
      </c>
      <c r="Q46" s="58">
        <v>3368924</v>
      </c>
      <c r="R46" s="49">
        <f t="shared" si="13"/>
        <v>9.6836241370376178E-2</v>
      </c>
      <c r="S46" s="58">
        <v>40172685.240000002</v>
      </c>
    </row>
    <row r="47" spans="1:19" x14ac:dyDescent="0.2">
      <c r="A47" s="48" t="s">
        <v>230</v>
      </c>
      <c r="B47" s="48" t="s">
        <v>231</v>
      </c>
      <c r="C47" s="58">
        <v>7194</v>
      </c>
      <c r="D47" s="58">
        <v>38737967.710000001</v>
      </c>
      <c r="E47" s="58">
        <v>12357371</v>
      </c>
      <c r="F47" s="49">
        <f t="shared" si="7"/>
        <v>0.31899894936434703</v>
      </c>
      <c r="G47" s="58">
        <v>39220936.82</v>
      </c>
      <c r="H47" s="58">
        <v>751912</v>
      </c>
      <c r="I47" s="49">
        <f t="shared" si="8"/>
        <v>1.9171189190375897E-2</v>
      </c>
      <c r="J47" s="58">
        <v>1504978</v>
      </c>
      <c r="K47" s="49">
        <f t="shared" si="9"/>
        <v>3.8371801441330282E-2</v>
      </c>
      <c r="L47" s="58">
        <f t="shared" si="10"/>
        <v>2256890</v>
      </c>
      <c r="M47" s="49">
        <f t="shared" si="11"/>
        <v>5.7542990631706183E-2</v>
      </c>
      <c r="N47" s="58">
        <v>2091939</v>
      </c>
      <c r="O47" s="49">
        <f t="shared" si="12"/>
        <v>5.4002290870307508E-2</v>
      </c>
      <c r="P47" s="58">
        <v>30006723.5</v>
      </c>
      <c r="Q47" s="58">
        <v>1282891</v>
      </c>
      <c r="R47" s="49">
        <f t="shared" si="13"/>
        <v>4.2753451572278459E-2</v>
      </c>
      <c r="S47" s="58">
        <v>44766231.82</v>
      </c>
    </row>
    <row r="48" spans="1:19" x14ac:dyDescent="0.2">
      <c r="A48" s="48" t="s">
        <v>336</v>
      </c>
      <c r="B48" s="48" t="s">
        <v>337</v>
      </c>
      <c r="C48" s="58">
        <v>5396</v>
      </c>
      <c r="D48" s="58">
        <v>38754875.57</v>
      </c>
      <c r="E48" s="58">
        <v>3226369</v>
      </c>
      <c r="F48" s="49">
        <f t="shared" si="7"/>
        <v>8.32506607890523E-2</v>
      </c>
      <c r="G48" s="58">
        <v>39252675.840000004</v>
      </c>
      <c r="H48" s="58">
        <v>1552272</v>
      </c>
      <c r="I48" s="49">
        <f t="shared" si="8"/>
        <v>3.9545635215476813E-2</v>
      </c>
      <c r="J48" s="58">
        <v>0</v>
      </c>
      <c r="K48" s="49">
        <f t="shared" si="9"/>
        <v>0</v>
      </c>
      <c r="L48" s="58">
        <f t="shared" si="10"/>
        <v>1552272</v>
      </c>
      <c r="M48" s="49">
        <f t="shared" si="11"/>
        <v>3.9545635215476813E-2</v>
      </c>
      <c r="N48" s="58">
        <v>895077</v>
      </c>
      <c r="O48" s="49">
        <f t="shared" si="12"/>
        <v>2.3095855342982332E-2</v>
      </c>
      <c r="P48" s="58">
        <v>33148378.84</v>
      </c>
      <c r="Q48" s="58">
        <v>3443360</v>
      </c>
      <c r="R48" s="49">
        <f t="shared" si="13"/>
        <v>0.10387717651654545</v>
      </c>
      <c r="S48" s="58">
        <v>42930175.840000004</v>
      </c>
    </row>
    <row r="49" spans="1:19" x14ac:dyDescent="0.2">
      <c r="A49" s="48" t="s">
        <v>622</v>
      </c>
      <c r="B49" s="48" t="s">
        <v>623</v>
      </c>
      <c r="C49" s="58">
        <v>10067</v>
      </c>
      <c r="D49" s="58">
        <v>39780405.549999997</v>
      </c>
      <c r="E49" s="58">
        <v>3140689</v>
      </c>
      <c r="F49" s="49">
        <f t="shared" si="7"/>
        <v>7.8950653131287657E-2</v>
      </c>
      <c r="G49" s="58">
        <v>39705060.340000004</v>
      </c>
      <c r="H49" s="58">
        <v>1422375</v>
      </c>
      <c r="I49" s="49">
        <f t="shared" si="8"/>
        <v>3.5823519415913316E-2</v>
      </c>
      <c r="J49" s="58">
        <v>1668249</v>
      </c>
      <c r="K49" s="49">
        <f t="shared" si="9"/>
        <v>4.2016029838880732E-2</v>
      </c>
      <c r="L49" s="58">
        <f t="shared" si="10"/>
        <v>3090624</v>
      </c>
      <c r="M49" s="49">
        <f t="shared" si="11"/>
        <v>7.7839549254794055E-2</v>
      </c>
      <c r="N49" s="58">
        <v>620013</v>
      </c>
      <c r="O49" s="49">
        <f t="shared" si="12"/>
        <v>1.5585889370099698E-2</v>
      </c>
      <c r="P49" s="58">
        <v>18033820.34</v>
      </c>
      <c r="Q49" s="58">
        <v>22700</v>
      </c>
      <c r="R49" s="49">
        <f t="shared" si="13"/>
        <v>1.2587460433799574E-3</v>
      </c>
      <c r="S49" s="58">
        <v>43246060.340000004</v>
      </c>
    </row>
    <row r="50" spans="1:19" x14ac:dyDescent="0.2">
      <c r="A50" s="48" t="s">
        <v>40</v>
      </c>
      <c r="B50" s="48" t="s">
        <v>41</v>
      </c>
      <c r="C50" s="58">
        <v>4725</v>
      </c>
      <c r="D50" s="58">
        <v>33939567.799999997</v>
      </c>
      <c r="E50" s="58">
        <v>2357462</v>
      </c>
      <c r="F50" s="49">
        <f t="shared" si="7"/>
        <v>6.9460578104356421E-2</v>
      </c>
      <c r="G50" s="58">
        <v>39799043.869999997</v>
      </c>
      <c r="H50" s="58">
        <v>3233133</v>
      </c>
      <c r="I50" s="49">
        <f t="shared" si="8"/>
        <v>8.123644906045327E-2</v>
      </c>
      <c r="J50" s="58">
        <v>8038608</v>
      </c>
      <c r="K50" s="49">
        <f t="shared" si="9"/>
        <v>0.20197992761477868</v>
      </c>
      <c r="L50" s="58">
        <f t="shared" si="10"/>
        <v>11271741</v>
      </c>
      <c r="M50" s="49">
        <f t="shared" si="11"/>
        <v>0.28321637667523192</v>
      </c>
      <c r="N50" s="58">
        <v>1938290</v>
      </c>
      <c r="O50" s="49">
        <f t="shared" si="12"/>
        <v>5.7110037800776003E-2</v>
      </c>
      <c r="P50" s="58">
        <v>23857784.879999999</v>
      </c>
      <c r="Q50" s="58">
        <v>1376578</v>
      </c>
      <c r="R50" s="49">
        <f t="shared" si="13"/>
        <v>5.7699321497109587E-2</v>
      </c>
      <c r="S50" s="58">
        <v>39799043.869999997</v>
      </c>
    </row>
    <row r="51" spans="1:19" x14ac:dyDescent="0.2">
      <c r="A51" s="53" t="s">
        <v>304</v>
      </c>
      <c r="B51" s="53" t="s">
        <v>305</v>
      </c>
      <c r="C51" s="58">
        <v>5694</v>
      </c>
      <c r="D51" s="58">
        <v>24850186.800000001</v>
      </c>
      <c r="E51" s="58">
        <v>3773937</v>
      </c>
      <c r="F51" s="49">
        <f>E51/D51</f>
        <v>0.15186755054895604</v>
      </c>
      <c r="G51" s="58">
        <v>51303216.270000003</v>
      </c>
      <c r="H51" s="58">
        <v>25956989</v>
      </c>
      <c r="I51" s="49">
        <f t="shared" si="8"/>
        <v>0.50595247018028722</v>
      </c>
      <c r="J51" s="58">
        <v>709685</v>
      </c>
      <c r="K51" s="49">
        <f t="shared" si="9"/>
        <v>1.3833148320858675E-2</v>
      </c>
      <c r="L51" s="58">
        <f>J51+H51</f>
        <v>26666674</v>
      </c>
      <c r="M51" s="49">
        <f t="shared" si="11"/>
        <v>0.5197856185011458</v>
      </c>
      <c r="N51" s="58">
        <v>0</v>
      </c>
      <c r="O51" s="49">
        <f t="shared" si="12"/>
        <v>0</v>
      </c>
      <c r="P51" s="58">
        <v>16069778.119999999</v>
      </c>
      <c r="Q51" s="58">
        <v>0</v>
      </c>
      <c r="R51" s="49">
        <f>Q51/P51</f>
        <v>0</v>
      </c>
      <c r="S51" s="58">
        <v>55619850.369999997</v>
      </c>
    </row>
    <row r="52" spans="1:19" s="6" customFormat="1" x14ac:dyDescent="0.2">
      <c r="A52" s="54" t="s">
        <v>308</v>
      </c>
      <c r="B52" s="54" t="s">
        <v>309</v>
      </c>
      <c r="C52" s="59">
        <v>5064</v>
      </c>
      <c r="D52" s="59">
        <v>32045023.32</v>
      </c>
      <c r="E52" s="59">
        <v>30781092</v>
      </c>
      <c r="F52" s="51">
        <f>E52/D52</f>
        <v>0.96055764081122841</v>
      </c>
      <c r="G52" s="59">
        <v>57592178.859999999</v>
      </c>
      <c r="H52" s="59">
        <v>752519</v>
      </c>
      <c r="I52" s="51">
        <f t="shared" si="8"/>
        <v>1.3066340167981623E-2</v>
      </c>
      <c r="J52" s="59">
        <v>2747503</v>
      </c>
      <c r="K52" s="51">
        <f t="shared" si="9"/>
        <v>4.7706182582167377E-2</v>
      </c>
      <c r="L52" s="59">
        <f>J52+H52</f>
        <v>3500022</v>
      </c>
      <c r="M52" s="51">
        <f t="shared" si="11"/>
        <v>6.0772522750148994E-2</v>
      </c>
      <c r="N52" s="59">
        <v>255885</v>
      </c>
      <c r="O52" s="51">
        <f t="shared" si="12"/>
        <v>7.9851712836887401E-3</v>
      </c>
      <c r="P52" s="59">
        <v>19007485.440000001</v>
      </c>
      <c r="Q52" s="59">
        <v>0</v>
      </c>
      <c r="R52" s="51">
        <f>Q52/P52</f>
        <v>0</v>
      </c>
      <c r="S52" s="59">
        <v>62670012.859999999</v>
      </c>
    </row>
    <row r="53" spans="1:19" s="6" customFormat="1" x14ac:dyDescent="0.2"/>
    <row r="54" spans="1:19" s="6" customFormat="1" x14ac:dyDescent="0.2">
      <c r="C54" s="58">
        <f>SUM(C2:C52)</f>
        <v>380126</v>
      </c>
      <c r="D54" s="60">
        <f>SUM(D2:D52)</f>
        <v>1594923216.6999998</v>
      </c>
      <c r="E54" s="60">
        <f>SUM(E2:E51)</f>
        <v>124902884</v>
      </c>
      <c r="F54" s="61">
        <f>E54/D54</f>
        <v>7.8312788159440191E-2</v>
      </c>
      <c r="G54" s="58">
        <f>SUM(G2:G50)</f>
        <v>1600363010.0699995</v>
      </c>
      <c r="H54" s="58">
        <f>SUM(H2:H52)</f>
        <v>111803228</v>
      </c>
      <c r="I54" s="5">
        <f>IFERROR(H54/$G54,0)</f>
        <v>6.9861167307978311E-2</v>
      </c>
      <c r="J54" s="58">
        <f>SUM(J2:J52)</f>
        <v>85850923</v>
      </c>
      <c r="K54" s="5">
        <f>IFERROR(J54/$G54,0)</f>
        <v>5.3644655906065278E-2</v>
      </c>
      <c r="L54" s="58">
        <f>SUM(L2:L52)</f>
        <v>197654151</v>
      </c>
      <c r="M54" s="5">
        <f>IFERROR(L54/$G54,0)</f>
        <v>0.12350582321404358</v>
      </c>
      <c r="N54" s="58">
        <f>SUM(N2:N52)</f>
        <v>54226356</v>
      </c>
      <c r="O54" s="5">
        <f>N54/D54</f>
        <v>3.3999352089311152E-2</v>
      </c>
      <c r="P54" s="58">
        <f>SUM(P2:P52)</f>
        <v>1212074981.8199997</v>
      </c>
      <c r="Q54" s="58">
        <f>SUM(Q2:Q52)</f>
        <v>63743149</v>
      </c>
      <c r="R54" s="5">
        <f>Q54/P54</f>
        <v>5.2590103711476682E-2</v>
      </c>
      <c r="S54" s="58">
        <f>SUM(S2:S52)</f>
        <v>1860172984.1599991</v>
      </c>
    </row>
    <row r="55" spans="1:19" s="6" customFormat="1" ht="13.5" customHeight="1" x14ac:dyDescent="0.2">
      <c r="B55" s="6" t="s">
        <v>717</v>
      </c>
      <c r="C55" s="58">
        <f>AVERAGE(C2:C52)</f>
        <v>7453.4509803921565</v>
      </c>
      <c r="D55" s="60">
        <f>AVERAGE(D2:D52)</f>
        <v>31273004.249019604</v>
      </c>
      <c r="E55" s="60">
        <f>AVERAGE(E2:E51)</f>
        <v>2498057.6800000002</v>
      </c>
      <c r="F55" s="61">
        <f>E55/D55</f>
        <v>7.9879043922628998E-2</v>
      </c>
      <c r="G55" s="58">
        <f>AVERAGE(G2:G50)</f>
        <v>32660469.593265295</v>
      </c>
      <c r="H55" s="58">
        <f>AVERAGE(H2:H52)</f>
        <v>2192220.1568627451</v>
      </c>
      <c r="I55" s="5">
        <f>IFERROR(H55/$G55,0)</f>
        <v>6.7121513688057591E-2</v>
      </c>
      <c r="J55" s="58">
        <f>AVERAGE(J2:J52)</f>
        <v>1683351.4313725489</v>
      </c>
      <c r="K55" s="5">
        <f>IFERROR(J55/$G55,0)</f>
        <v>5.154094390974899E-2</v>
      </c>
      <c r="L55" s="58">
        <f>AVERAGE(L2:L52)</f>
        <v>3875571.588235294</v>
      </c>
      <c r="M55" s="5">
        <f>IFERROR(L55/$G55,0)</f>
        <v>0.11866245759780657</v>
      </c>
      <c r="N55" s="58">
        <f>AVERAGE(N2:N52)</f>
        <v>1063261.8823529412</v>
      </c>
      <c r="O55" s="5">
        <f>N55/D55</f>
        <v>3.3999352089311152E-2</v>
      </c>
      <c r="P55" s="58">
        <f>AVERAGE(P2:P52)</f>
        <v>23766176.114117641</v>
      </c>
      <c r="Q55" s="58">
        <f>AVERAGE(Q2:Q52)</f>
        <v>1249865.6666666667</v>
      </c>
      <c r="R55" s="5">
        <f>Q55/P55</f>
        <v>5.2590103711476689E-2</v>
      </c>
      <c r="S55" s="58">
        <f>AVERAGE(S2:S52)</f>
        <v>36473980.081568614</v>
      </c>
    </row>
    <row r="56" spans="1:19" s="6" customFormat="1" ht="13.5" customHeight="1" x14ac:dyDescent="0.2">
      <c r="B56" s="6" t="s">
        <v>716</v>
      </c>
      <c r="C56" s="58">
        <f>MEDIAN(C2:C52)</f>
        <v>7385</v>
      </c>
      <c r="D56" s="60">
        <f>MEDIAN(D2:D52)</f>
        <v>30516970.739999998</v>
      </c>
      <c r="E56" s="60">
        <f>MEDIAN(E2:E51)</f>
        <v>2334784</v>
      </c>
      <c r="F56" s="61">
        <f>E56/D56</f>
        <v>7.650772482930919E-2</v>
      </c>
      <c r="G56" s="58">
        <f>MEDIAN(G2:G50)</f>
        <v>31803989.66</v>
      </c>
      <c r="H56" s="58">
        <f>MEDIAN(H2:H52)</f>
        <v>1478534</v>
      </c>
      <c r="I56" s="5">
        <f>IFERROR(H56/$G56,0)</f>
        <v>4.6488947324101221E-2</v>
      </c>
      <c r="J56" s="58">
        <f>MEDIAN(J2:J52)</f>
        <v>685623</v>
      </c>
      <c r="K56" s="5">
        <f>IFERROR(J56/$G56,0)</f>
        <v>2.1557767038967147E-2</v>
      </c>
      <c r="L56" s="58">
        <f>MEDIAN(L2:L52)</f>
        <v>2502002</v>
      </c>
      <c r="M56" s="5">
        <f>IFERROR(L56/$G56,0)</f>
        <v>7.8669438229216182E-2</v>
      </c>
      <c r="N56" s="58">
        <f>MEDIAN(N2:N52)</f>
        <v>917901</v>
      </c>
      <c r="O56" s="5">
        <f>N56/D56</f>
        <v>3.0078378611703583E-2</v>
      </c>
      <c r="P56" s="58">
        <f>MEDIAN(P2:P52)</f>
        <v>23006725.350000001</v>
      </c>
      <c r="Q56" s="58">
        <f>MEDIAN(Q2:Q52)</f>
        <v>949314</v>
      </c>
      <c r="R56" s="5">
        <f>Q56/P56</f>
        <v>4.1262456327797209E-2</v>
      </c>
      <c r="S56" s="58">
        <f>MEDIAN(S2:S52)</f>
        <v>35248221.43</v>
      </c>
    </row>
    <row r="57" spans="1:19" s="6" customFormat="1" ht="13.5" customHeight="1" x14ac:dyDescent="0.2">
      <c r="H57" s="58"/>
      <c r="K57" s="58"/>
      <c r="L57" s="58"/>
      <c r="N57" s="58"/>
      <c r="Q57" s="58"/>
      <c r="S57" s="58"/>
    </row>
    <row r="58" spans="1:19" s="6" customFormat="1" x14ac:dyDescent="0.2">
      <c r="B58" s="6" t="s">
        <v>740</v>
      </c>
      <c r="C58" s="58"/>
      <c r="D58" s="60">
        <f>_xlfn.QUARTILE.EXC(D2:D52,1)</f>
        <v>27405574.02</v>
      </c>
      <c r="E58" s="60">
        <f>_xlfn.QUARTILE.EXC(E2:E51,1)</f>
        <v>1235574.5</v>
      </c>
      <c r="F58" s="61">
        <f>_xlfn.QUARTILE.EXC(F2:F51,1)</f>
        <v>3.9149241106404914E-2</v>
      </c>
      <c r="G58" s="58">
        <f>_xlfn.QUARTILE.EXC(G2:G50,1)</f>
        <v>28421830.555</v>
      </c>
      <c r="H58" s="58">
        <f t="shared" ref="H58:S58" si="14">_xlfn.QUARTILE.EXC(H2:H52,1)</f>
        <v>1165460</v>
      </c>
      <c r="I58" s="5">
        <f t="shared" si="14"/>
        <v>3.5823519415913316E-2</v>
      </c>
      <c r="J58" s="58">
        <f t="shared" si="14"/>
        <v>148844</v>
      </c>
      <c r="K58" s="5">
        <f t="shared" si="14"/>
        <v>4.0102230273239923E-3</v>
      </c>
      <c r="L58" s="58">
        <f t="shared" si="14"/>
        <v>1429677</v>
      </c>
      <c r="M58" s="5">
        <f t="shared" si="14"/>
        <v>4.3539839472388146E-2</v>
      </c>
      <c r="N58" s="58">
        <f t="shared" si="14"/>
        <v>514488</v>
      </c>
      <c r="O58" s="5">
        <f t="shared" si="14"/>
        <v>1.634869787624486E-2</v>
      </c>
      <c r="P58" s="58">
        <f t="shared" si="14"/>
        <v>20607332.239999998</v>
      </c>
      <c r="Q58" s="58">
        <f t="shared" si="14"/>
        <v>657322</v>
      </c>
      <c r="R58" s="5">
        <f t="shared" si="14"/>
        <v>2.5667755450473093E-2</v>
      </c>
      <c r="S58" s="58">
        <f t="shared" si="14"/>
        <v>31189191.539999999</v>
      </c>
    </row>
    <row r="59" spans="1:19" s="6" customFormat="1" x14ac:dyDescent="0.2">
      <c r="B59" s="6" t="s">
        <v>741</v>
      </c>
      <c r="C59" s="58"/>
      <c r="D59" s="60">
        <f>_xlfn.QUARTILE.EXC(D2:D52,2)</f>
        <v>30516970.739999998</v>
      </c>
      <c r="E59" s="60">
        <f>_xlfn.QUARTILE.EXC(E2:E51,2)</f>
        <v>2334784</v>
      </c>
      <c r="F59" s="61">
        <f>_xlfn.QUARTILE.EXC(F2:F51,2)</f>
        <v>7.5553875697356276E-2</v>
      </c>
      <c r="G59" s="58">
        <f>_xlfn.QUARTILE.EXC(G2:G50,2)</f>
        <v>31803989.66</v>
      </c>
      <c r="H59" s="58">
        <f t="shared" ref="H59:S59" si="15">_xlfn.QUARTILE.EXC(H2:H52,2)</f>
        <v>1478534</v>
      </c>
      <c r="I59" s="5">
        <f t="shared" si="15"/>
        <v>4.573286330869792E-2</v>
      </c>
      <c r="J59" s="58">
        <f t="shared" si="15"/>
        <v>685623</v>
      </c>
      <c r="K59" s="5">
        <f t="shared" si="15"/>
        <v>1.6215475907594562E-2</v>
      </c>
      <c r="L59" s="58">
        <f t="shared" si="15"/>
        <v>2502002</v>
      </c>
      <c r="M59" s="5">
        <f t="shared" si="15"/>
        <v>7.4498831137785229E-2</v>
      </c>
      <c r="N59" s="58">
        <f t="shared" si="15"/>
        <v>917901</v>
      </c>
      <c r="O59" s="5">
        <f t="shared" si="15"/>
        <v>3.165947093771284E-2</v>
      </c>
      <c r="P59" s="58">
        <f t="shared" si="15"/>
        <v>23006725.350000001</v>
      </c>
      <c r="Q59" s="58">
        <f t="shared" si="15"/>
        <v>949314</v>
      </c>
      <c r="R59" s="5">
        <f t="shared" si="15"/>
        <v>4.2265016840527928E-2</v>
      </c>
      <c r="S59" s="58">
        <f t="shared" si="15"/>
        <v>35248221.43</v>
      </c>
    </row>
    <row r="60" spans="1:19" s="6" customFormat="1" x14ac:dyDescent="0.2">
      <c r="B60" s="6" t="s">
        <v>742</v>
      </c>
      <c r="C60" s="58"/>
      <c r="D60" s="60">
        <f>_xlfn.QUARTILE.EXC(D2:D52,3)</f>
        <v>35250443.340000004</v>
      </c>
      <c r="E60" s="60">
        <f>_xlfn.QUARTILE.EXC(E2:E51,3)</f>
        <v>3220264.75</v>
      </c>
      <c r="F60" s="61">
        <f>_xlfn.QUARTILE.EXC(F2:F51,3)</f>
        <v>0.10063242809845171</v>
      </c>
      <c r="G60" s="58">
        <f>_xlfn.QUARTILE.EXC(G2:G50,3)</f>
        <v>36635900.505000003</v>
      </c>
      <c r="H60" s="58">
        <f t="shared" ref="H60:S60" si="16">_xlfn.QUARTILE.EXC(H2:H52,3)</f>
        <v>2063134</v>
      </c>
      <c r="I60" s="5">
        <f t="shared" si="16"/>
        <v>6.5782774125956567E-2</v>
      </c>
      <c r="J60" s="58">
        <f t="shared" si="16"/>
        <v>2453815</v>
      </c>
      <c r="K60" s="5">
        <f t="shared" si="16"/>
        <v>5.4174126050295604E-2</v>
      </c>
      <c r="L60" s="58">
        <f t="shared" si="16"/>
        <v>4016737</v>
      </c>
      <c r="M60" s="5">
        <f t="shared" si="16"/>
        <v>0.12226428324150071</v>
      </c>
      <c r="N60" s="58">
        <f t="shared" si="16"/>
        <v>1343510</v>
      </c>
      <c r="O60" s="5">
        <f t="shared" si="16"/>
        <v>4.3816251614089058E-2</v>
      </c>
      <c r="P60" s="58">
        <f t="shared" si="16"/>
        <v>27924216.420000002</v>
      </c>
      <c r="Q60" s="58">
        <f t="shared" si="16"/>
        <v>1654905</v>
      </c>
      <c r="R60" s="5">
        <f t="shared" si="16"/>
        <v>6.6075905009214578E-2</v>
      </c>
      <c r="S60" s="58">
        <f t="shared" si="16"/>
        <v>40067130.240000002</v>
      </c>
    </row>
    <row r="61" spans="1:19" s="6" customFormat="1" ht="13.5" customHeight="1" x14ac:dyDescent="0.2">
      <c r="C61" s="58"/>
      <c r="D61" s="60"/>
      <c r="E61" s="60"/>
      <c r="F61" s="62"/>
      <c r="G61" s="58"/>
      <c r="H61" s="58"/>
      <c r="J61" s="58"/>
      <c r="L61" s="58"/>
      <c r="N61" s="58"/>
      <c r="P61" s="58"/>
      <c r="Q61" s="58"/>
      <c r="S61" s="58"/>
    </row>
    <row r="62" spans="1:19" s="6" customFormat="1" ht="13.5" customHeight="1" x14ac:dyDescent="0.2">
      <c r="B62" s="6" t="s">
        <v>761</v>
      </c>
      <c r="C62" s="58">
        <f>MAX(C2:C52)</f>
        <v>11968</v>
      </c>
      <c r="D62" s="58">
        <f>MAX(D2:D52)</f>
        <v>39780405.549999997</v>
      </c>
      <c r="E62" s="58">
        <f>MAX(E2:E51)</f>
        <v>12357371</v>
      </c>
      <c r="F62" s="5">
        <f>MAX(F2:F51)</f>
        <v>0.31899894936434703</v>
      </c>
      <c r="G62" s="58">
        <f>MAX(G2:G50)</f>
        <v>39799043.869999997</v>
      </c>
      <c r="H62" s="58">
        <f t="shared" ref="H62:S62" si="17">MAX(H2:H52)</f>
        <v>25956989</v>
      </c>
      <c r="I62" s="5">
        <f t="shared" si="17"/>
        <v>0.50595247018028722</v>
      </c>
      <c r="J62" s="7">
        <f t="shared" si="17"/>
        <v>15010721</v>
      </c>
      <c r="K62" s="5">
        <f t="shared" si="17"/>
        <v>0.45135016273382139</v>
      </c>
      <c r="L62" s="58">
        <f t="shared" si="17"/>
        <v>26666674</v>
      </c>
      <c r="M62" s="5">
        <f t="shared" si="17"/>
        <v>0.62426766560038793</v>
      </c>
      <c r="N62" s="58">
        <f t="shared" si="17"/>
        <v>3893155</v>
      </c>
      <c r="O62" s="5">
        <f t="shared" si="17"/>
        <v>0.10373263779452918</v>
      </c>
      <c r="P62" s="58">
        <f t="shared" si="17"/>
        <v>34789908.740000002</v>
      </c>
      <c r="Q62" s="58">
        <f t="shared" si="17"/>
        <v>4554502</v>
      </c>
      <c r="R62" s="5">
        <f t="shared" si="17"/>
        <v>0.16350035296119045</v>
      </c>
      <c r="S62" s="58">
        <f t="shared" si="17"/>
        <v>62670012.859999999</v>
      </c>
    </row>
    <row r="63" spans="1:19" s="6" customFormat="1" ht="13.5" customHeight="1" x14ac:dyDescent="0.2">
      <c r="B63" s="6" t="s">
        <v>762</v>
      </c>
      <c r="C63" s="58" cm="1">
        <f t="array" ref="C63">MIN(IF(C2:C52&gt;0,C2:C52))</f>
        <v>2479</v>
      </c>
      <c r="D63" s="58" cm="1">
        <f t="array" ref="D63">MIN(IF(D2:D52&gt;0,D2:D52))</f>
        <v>23918218.920000002</v>
      </c>
      <c r="E63" s="58" cm="1">
        <f t="array" ref="E63">MIN(IF(E2:E52&gt;0,E2:E52))</f>
        <v>585417</v>
      </c>
      <c r="F63" s="5" cm="1">
        <f t="array" ref="F63">MIN(IF(F2:F52&gt;0,F2:F52))</f>
        <v>2.0760635053654219E-2</v>
      </c>
      <c r="G63" s="58" cm="1">
        <f t="array" ref="G63">MIN(IF(G2:G50&gt;0,G2:G50))</f>
        <v>26473200.239999998</v>
      </c>
      <c r="H63" s="58" cm="1">
        <f t="array" ref="H63">MIN(IF(H2:H52&gt;0,H2:H52))</f>
        <v>208073</v>
      </c>
      <c r="I63" s="5" cm="1">
        <f t="array" ref="I63">MIN(IF(I2:I52&gt;0,I2:I52))</f>
        <v>7.7238781704510621E-3</v>
      </c>
      <c r="J63" s="7" cm="1">
        <f t="array" ref="J63">MIN(IF(J2:J52&gt;0,J2:J52))</f>
        <v>577</v>
      </c>
      <c r="K63" s="5" cm="1">
        <f t="array" ref="K63">MIN(IF(K2:K52&gt;0,K2:K52))</f>
        <v>1.9901648199972716E-5</v>
      </c>
      <c r="L63" s="58" cm="1">
        <f t="array" ref="L63">MIN(IF(L2:L52&gt;0,L2:L52))</f>
        <v>492750</v>
      </c>
      <c r="M63" s="5" cm="1">
        <f t="array" ref="M63">MIN(IF(M2:M52&gt;0,M2:M52))</f>
        <v>1.3680646706633569E-2</v>
      </c>
      <c r="N63" s="58" cm="1">
        <f t="array" ref="N63">MIN(IF(N2:N52&gt;0,N2:N52))</f>
        <v>71163</v>
      </c>
      <c r="O63" s="5" cm="1">
        <f t="array" ref="O63">MIN(IF(O2:O52&gt;0,O2:O52))</f>
        <v>2.0276061354780983E-3</v>
      </c>
      <c r="P63" s="58" cm="1">
        <f t="array" ref="P63">MIN(IF(P2:P52&gt;0,P2:P52))</f>
        <v>14961849.26</v>
      </c>
      <c r="Q63" s="58" cm="1">
        <f t="array" ref="Q63">MIN(IF(Q2:Q52&gt;0,Q2:Q52))</f>
        <v>22700</v>
      </c>
      <c r="R63" s="5" cm="1">
        <f t="array" ref="R63">MIN(IF(R2:R52&gt;0,R2:R52))</f>
        <v>1.2587460433799574E-3</v>
      </c>
      <c r="S63" s="58" cm="1">
        <f t="array" ref="S63">MIN(IF(S2:S52&gt;0,S2:S52))</f>
        <v>27884067.73</v>
      </c>
    </row>
    <row r="64" spans="1:19" x14ac:dyDescent="0.2">
      <c r="R64" s="5"/>
    </row>
  </sheetData>
  <autoFilter ref="A1:S1" xr:uid="{2FD5BC23-02D7-465E-9E1B-318F5F9DAF4F}">
    <sortState xmlns:xlrd2="http://schemas.microsoft.com/office/spreadsheetml/2017/richdata2" ref="A2:S52">
      <sortCondition ref="G1"/>
    </sortState>
  </autoFilter>
  <pageMargins left="0.7" right="0.7" top="0.75" bottom="0.75" header="0.3" footer="0.3"/>
  <pageSetup orientation="portrait" r:id="rId1"/>
  <ignoredErrors>
    <ignoredError sqref="L36:L52 L32:L35 L2:L31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BADE0-63B9-44FB-BCE7-B4D61D9502D3}">
  <sheetPr codeName="Sheet11"/>
  <dimension ref="A1:S5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0.5703125" defaultRowHeight="12.75" x14ac:dyDescent="0.2"/>
  <cols>
    <col min="1" max="1" width="6.5703125" style="6" customWidth="1"/>
    <col min="2" max="3" width="10.5703125" style="6"/>
    <col min="4" max="7" width="12.85546875" style="6" customWidth="1"/>
    <col min="8" max="9" width="10.5703125" style="6" customWidth="1"/>
    <col min="10" max="10" width="11.5703125" style="6" customWidth="1"/>
    <col min="11" max="11" width="10.5703125" style="6" customWidth="1"/>
    <col min="12" max="12" width="11.7109375" style="6" customWidth="1"/>
    <col min="13" max="15" width="10.5703125" style="6" customWidth="1"/>
    <col min="16" max="16" width="12.140625" style="6" customWidth="1"/>
    <col min="17" max="17" width="10.5703125" style="6" customWidth="1"/>
    <col min="18" max="18" width="10.85546875" style="6" customWidth="1"/>
    <col min="19" max="19" width="12.85546875" style="6" customWidth="1"/>
    <col min="20" max="16384" width="10.5703125" style="6"/>
  </cols>
  <sheetData>
    <row r="1" spans="1:19" s="1" customFormat="1" ht="63.75" x14ac:dyDescent="0.2">
      <c r="A1" s="44" t="s">
        <v>0</v>
      </c>
      <c r="B1" s="44" t="s">
        <v>1</v>
      </c>
      <c r="C1" s="44" t="s">
        <v>715</v>
      </c>
      <c r="D1" s="47" t="s">
        <v>743</v>
      </c>
      <c r="E1" s="46" t="s">
        <v>4</v>
      </c>
      <c r="F1" s="46" t="s">
        <v>734</v>
      </c>
      <c r="G1" s="44" t="s">
        <v>737</v>
      </c>
      <c r="H1" s="46" t="s">
        <v>5</v>
      </c>
      <c r="I1" s="46" t="s">
        <v>711</v>
      </c>
      <c r="J1" s="46" t="s">
        <v>709</v>
      </c>
      <c r="K1" s="46" t="s">
        <v>712</v>
      </c>
      <c r="L1" s="46" t="s">
        <v>710</v>
      </c>
      <c r="M1" s="46" t="s">
        <v>713</v>
      </c>
      <c r="N1" s="46" t="s">
        <v>2</v>
      </c>
      <c r="O1" s="46" t="s">
        <v>3</v>
      </c>
      <c r="P1" s="44" t="s">
        <v>714</v>
      </c>
      <c r="Q1" s="46" t="s">
        <v>708</v>
      </c>
      <c r="R1" s="46" t="s">
        <v>739</v>
      </c>
      <c r="S1" s="44" t="s">
        <v>736</v>
      </c>
    </row>
    <row r="2" spans="1:19" x14ac:dyDescent="0.2">
      <c r="A2" s="2" t="s">
        <v>10</v>
      </c>
      <c r="B2" s="2" t="s">
        <v>11</v>
      </c>
      <c r="C2" s="58">
        <v>10602</v>
      </c>
      <c r="D2" s="58">
        <v>38581190.149999999</v>
      </c>
      <c r="E2" s="58">
        <v>1684419</v>
      </c>
      <c r="F2" s="5">
        <f t="shared" ref="F2:F40" si="0">E2/D2</f>
        <v>4.3659073072944074E-2</v>
      </c>
      <c r="G2" s="58">
        <v>40594056.609999999</v>
      </c>
      <c r="H2" s="58">
        <v>3672086</v>
      </c>
      <c r="I2" s="5">
        <v>9.0499999999999997E-2</v>
      </c>
      <c r="J2" s="58">
        <v>1349298</v>
      </c>
      <c r="K2" s="5">
        <v>3.32E-2</v>
      </c>
      <c r="L2" s="58">
        <v>5021384</v>
      </c>
      <c r="M2" s="5">
        <v>0.1237</v>
      </c>
      <c r="N2" s="58">
        <v>465434</v>
      </c>
      <c r="O2" s="4">
        <v>3.14</v>
      </c>
      <c r="P2" s="58">
        <v>22780365.84</v>
      </c>
      <c r="Q2" s="58">
        <v>426485</v>
      </c>
      <c r="R2" s="5">
        <f t="shared" ref="R2:R40" si="1">Q2/P2</f>
        <v>1.8721604516602444E-2</v>
      </c>
      <c r="S2" s="58">
        <v>43716058.609999999</v>
      </c>
    </row>
    <row r="3" spans="1:19" x14ac:dyDescent="0.2">
      <c r="A3" s="2" t="s">
        <v>158</v>
      </c>
      <c r="B3" s="2" t="s">
        <v>159</v>
      </c>
      <c r="C3" s="58">
        <v>9241</v>
      </c>
      <c r="D3" s="58">
        <v>37249160.369999997</v>
      </c>
      <c r="E3" s="58">
        <v>3730252</v>
      </c>
      <c r="F3" s="5">
        <f t="shared" si="0"/>
        <v>0.10014325055778432</v>
      </c>
      <c r="G3" s="58">
        <v>41548411.630000003</v>
      </c>
      <c r="H3" s="58">
        <v>1898226</v>
      </c>
      <c r="I3" s="5">
        <v>4.5699999999999998E-2</v>
      </c>
      <c r="J3" s="58">
        <v>104788</v>
      </c>
      <c r="K3" s="5">
        <v>2.5000000000000001E-3</v>
      </c>
      <c r="L3" s="58">
        <v>2003014</v>
      </c>
      <c r="M3" s="5">
        <v>4.82E-2</v>
      </c>
      <c r="N3" s="58">
        <v>2048273</v>
      </c>
      <c r="O3" s="4">
        <v>2.71</v>
      </c>
      <c r="P3" s="58">
        <v>24168752.079999998</v>
      </c>
      <c r="Q3" s="58">
        <v>1939335</v>
      </c>
      <c r="R3" s="5">
        <f t="shared" si="1"/>
        <v>8.0241420557448997E-2</v>
      </c>
      <c r="S3" s="58">
        <v>44309728.829999998</v>
      </c>
    </row>
    <row r="4" spans="1:19" x14ac:dyDescent="0.2">
      <c r="A4" s="2" t="s">
        <v>498</v>
      </c>
      <c r="B4" s="2" t="s">
        <v>499</v>
      </c>
      <c r="C4" s="58">
        <v>13313</v>
      </c>
      <c r="D4" s="58">
        <v>39495833.07</v>
      </c>
      <c r="E4" s="58">
        <v>1424973</v>
      </c>
      <c r="F4" s="5">
        <f t="shared" si="0"/>
        <v>3.6079071872581213E-2</v>
      </c>
      <c r="G4" s="58">
        <v>41731495.359999999</v>
      </c>
      <c r="H4" s="58">
        <v>1499187</v>
      </c>
      <c r="I4" s="5">
        <v>3.5900000000000001E-2</v>
      </c>
      <c r="J4" s="58">
        <v>2692105</v>
      </c>
      <c r="K4" s="5">
        <v>6.4500000000000002E-2</v>
      </c>
      <c r="L4" s="58">
        <v>4191292</v>
      </c>
      <c r="M4" s="5">
        <v>0.1004</v>
      </c>
      <c r="N4" s="58">
        <v>434959</v>
      </c>
      <c r="O4" s="4">
        <v>3.54</v>
      </c>
      <c r="P4" s="58">
        <v>33328236.68</v>
      </c>
      <c r="Q4" s="58">
        <v>662824</v>
      </c>
      <c r="R4" s="5">
        <f t="shared" si="1"/>
        <v>1.9887760830675907E-2</v>
      </c>
      <c r="S4" s="58">
        <v>43578058.890000001</v>
      </c>
    </row>
    <row r="5" spans="1:19" x14ac:dyDescent="0.2">
      <c r="A5" s="2" t="s">
        <v>584</v>
      </c>
      <c r="B5" s="2" t="s">
        <v>585</v>
      </c>
      <c r="C5" s="58">
        <v>9436</v>
      </c>
      <c r="D5" s="58">
        <v>41781114.340000004</v>
      </c>
      <c r="E5" s="58">
        <v>4353694</v>
      </c>
      <c r="F5" s="5">
        <f t="shared" si="0"/>
        <v>0.10420243856042638</v>
      </c>
      <c r="G5" s="58">
        <v>41973381</v>
      </c>
      <c r="H5" s="58">
        <v>2745575</v>
      </c>
      <c r="I5" s="5">
        <v>6.54E-2</v>
      </c>
      <c r="J5" s="58">
        <v>2810058</v>
      </c>
      <c r="K5" s="5">
        <v>6.6900000000000001E-2</v>
      </c>
      <c r="L5" s="58">
        <v>5555633</v>
      </c>
      <c r="M5" s="5">
        <v>0.13239999999999999</v>
      </c>
      <c r="N5" s="58">
        <v>3278737</v>
      </c>
      <c r="O5" s="5">
        <f>N5/D5</f>
        <v>7.8474139615300642E-2</v>
      </c>
      <c r="P5" s="58">
        <v>29963423.809999999</v>
      </c>
      <c r="Q5" s="58">
        <v>2948642</v>
      </c>
      <c r="R5" s="5">
        <f t="shared" si="1"/>
        <v>9.8408046380064201E-2</v>
      </c>
      <c r="S5" s="58">
        <v>43215089</v>
      </c>
    </row>
    <row r="6" spans="1:19" x14ac:dyDescent="0.2">
      <c r="A6" s="2" t="s">
        <v>508</v>
      </c>
      <c r="B6" s="2" t="s">
        <v>509</v>
      </c>
      <c r="C6" s="58">
        <v>6988</v>
      </c>
      <c r="D6" s="58">
        <v>40825834.560000002</v>
      </c>
      <c r="E6" s="58">
        <v>3067102</v>
      </c>
      <c r="F6" s="5">
        <f t="shared" si="0"/>
        <v>7.5126498528582678E-2</v>
      </c>
      <c r="G6" s="58">
        <v>42409398.210000001</v>
      </c>
      <c r="H6" s="58">
        <v>2255494</v>
      </c>
      <c r="I6" s="5">
        <v>5.3199999999999997E-2</v>
      </c>
      <c r="J6" s="58">
        <v>2258543</v>
      </c>
      <c r="K6" s="5">
        <v>5.33E-2</v>
      </c>
      <c r="L6" s="58">
        <v>4514037</v>
      </c>
      <c r="M6" s="5">
        <v>0.10639999999999999</v>
      </c>
      <c r="N6" s="58">
        <v>912364</v>
      </c>
      <c r="O6" s="4">
        <v>9.33</v>
      </c>
      <c r="P6" s="58">
        <v>29245331.559999999</v>
      </c>
      <c r="Q6" s="58">
        <v>1848364</v>
      </c>
      <c r="R6" s="5">
        <f t="shared" si="1"/>
        <v>6.3202018968664411E-2</v>
      </c>
      <c r="S6" s="58">
        <v>50164090.210000001</v>
      </c>
    </row>
    <row r="7" spans="1:19" x14ac:dyDescent="0.2">
      <c r="A7" s="2" t="s">
        <v>306</v>
      </c>
      <c r="B7" s="2" t="s">
        <v>307</v>
      </c>
      <c r="C7" s="58">
        <v>11066</v>
      </c>
      <c r="D7" s="58">
        <v>40286630.75</v>
      </c>
      <c r="E7" s="58">
        <v>2754488</v>
      </c>
      <c r="F7" s="5">
        <f t="shared" si="0"/>
        <v>6.8372260194531159E-2</v>
      </c>
      <c r="G7" s="58">
        <v>42656576.170000002</v>
      </c>
      <c r="H7" s="58">
        <v>1403435</v>
      </c>
      <c r="I7" s="5">
        <v>3.2899999999999999E-2</v>
      </c>
      <c r="J7" s="58">
        <v>554477</v>
      </c>
      <c r="K7" s="5">
        <v>1.2999999999999999E-2</v>
      </c>
      <c r="L7" s="58">
        <v>1957912</v>
      </c>
      <c r="M7" s="5">
        <v>4.5900000000000003E-2</v>
      </c>
      <c r="N7" s="58">
        <v>2056050</v>
      </c>
      <c r="O7" s="4">
        <v>5.5</v>
      </c>
      <c r="P7" s="58">
        <v>20741840.960000001</v>
      </c>
      <c r="Q7" s="58">
        <v>1758766</v>
      </c>
      <c r="R7" s="5">
        <f t="shared" si="1"/>
        <v>8.4793148466991236E-2</v>
      </c>
      <c r="S7" s="58">
        <v>44392605.18</v>
      </c>
    </row>
    <row r="8" spans="1:19" x14ac:dyDescent="0.2">
      <c r="A8" s="2" t="s">
        <v>242</v>
      </c>
      <c r="B8" s="2" t="s">
        <v>243</v>
      </c>
      <c r="C8" s="58">
        <v>7586</v>
      </c>
      <c r="D8" s="58">
        <v>41485809.359999999</v>
      </c>
      <c r="E8" s="58">
        <v>4512906</v>
      </c>
      <c r="F8" s="5">
        <f t="shared" si="0"/>
        <v>0.10878192012209546</v>
      </c>
      <c r="G8" s="58">
        <v>42743647.020000003</v>
      </c>
      <c r="H8" s="58">
        <v>2080586</v>
      </c>
      <c r="I8" s="5">
        <v>4.87E-2</v>
      </c>
      <c r="J8" s="58">
        <v>1597498</v>
      </c>
      <c r="K8" s="5">
        <v>3.7400000000000003E-2</v>
      </c>
      <c r="L8" s="58">
        <v>3678084</v>
      </c>
      <c r="M8" s="5">
        <v>8.5999999999999993E-2</v>
      </c>
      <c r="N8" s="58">
        <v>578318</v>
      </c>
      <c r="O8" s="4">
        <v>5.05</v>
      </c>
      <c r="P8" s="58">
        <v>35881173.25</v>
      </c>
      <c r="Q8" s="58">
        <v>1770980</v>
      </c>
      <c r="R8" s="5">
        <f t="shared" si="1"/>
        <v>4.9356803013680721E-2</v>
      </c>
      <c r="S8" s="58">
        <v>48179436.840000004</v>
      </c>
    </row>
    <row r="9" spans="1:19" x14ac:dyDescent="0.2">
      <c r="A9" s="2" t="s">
        <v>446</v>
      </c>
      <c r="B9" s="2" t="s">
        <v>447</v>
      </c>
      <c r="C9" s="58">
        <v>5355</v>
      </c>
      <c r="D9" s="58">
        <v>40738454.609999999</v>
      </c>
      <c r="E9" s="58">
        <v>4571205</v>
      </c>
      <c r="F9" s="5">
        <f t="shared" si="0"/>
        <v>0.11220860103215388</v>
      </c>
      <c r="G9" s="58">
        <v>43828042.329999998</v>
      </c>
      <c r="H9" s="58">
        <v>3210159</v>
      </c>
      <c r="I9" s="5">
        <v>7.3200000000000001E-2</v>
      </c>
      <c r="J9" s="58">
        <v>139347</v>
      </c>
      <c r="K9" s="5">
        <v>3.2000000000000002E-3</v>
      </c>
      <c r="L9" s="58">
        <v>3349506</v>
      </c>
      <c r="M9" s="5">
        <v>7.6399999999999996E-2</v>
      </c>
      <c r="N9" s="58">
        <v>3175812</v>
      </c>
      <c r="O9" s="4">
        <v>1.61</v>
      </c>
      <c r="P9" s="58">
        <v>30790593.030000001</v>
      </c>
      <c r="Q9" s="58">
        <v>2967938</v>
      </c>
      <c r="R9" s="5">
        <f t="shared" si="1"/>
        <v>9.6391063241564337E-2</v>
      </c>
      <c r="S9" s="58">
        <v>47287401.939999998</v>
      </c>
    </row>
    <row r="10" spans="1:19" x14ac:dyDescent="0.2">
      <c r="A10" s="2" t="s">
        <v>80</v>
      </c>
      <c r="B10" s="2" t="s">
        <v>81</v>
      </c>
      <c r="C10" s="58">
        <v>8149</v>
      </c>
      <c r="D10" s="58">
        <v>41667195.840000004</v>
      </c>
      <c r="E10" s="58">
        <v>3959180</v>
      </c>
      <c r="F10" s="5">
        <f t="shared" si="0"/>
        <v>9.5019113242058764E-2</v>
      </c>
      <c r="G10" s="58">
        <v>43988395.340000004</v>
      </c>
      <c r="H10" s="58">
        <v>995825</v>
      </c>
      <c r="I10" s="5">
        <v>2.2599999999999999E-2</v>
      </c>
      <c r="J10" s="58">
        <v>112137</v>
      </c>
      <c r="K10" s="5">
        <v>2.5000000000000001E-3</v>
      </c>
      <c r="L10" s="58">
        <v>1107962</v>
      </c>
      <c r="M10" s="5">
        <v>2.52E-2</v>
      </c>
      <c r="N10" s="58">
        <v>1179219</v>
      </c>
      <c r="O10" s="4">
        <v>4.53</v>
      </c>
      <c r="P10" s="58">
        <v>36815747.340000004</v>
      </c>
      <c r="Q10" s="58">
        <v>572125</v>
      </c>
      <c r="R10" s="5">
        <f t="shared" si="1"/>
        <v>1.5540225075871024E-2</v>
      </c>
      <c r="S10" s="58">
        <v>45602460.340000004</v>
      </c>
    </row>
    <row r="11" spans="1:19" x14ac:dyDescent="0.2">
      <c r="A11" s="2" t="s">
        <v>112</v>
      </c>
      <c r="B11" s="2" t="s">
        <v>113</v>
      </c>
      <c r="C11" s="58">
        <v>13391</v>
      </c>
      <c r="D11" s="58">
        <v>41314774.140000001</v>
      </c>
      <c r="E11" s="58">
        <v>3266417</v>
      </c>
      <c r="F11" s="5">
        <f t="shared" si="0"/>
        <v>7.9061717460474537E-2</v>
      </c>
      <c r="G11" s="58">
        <v>44761538.119999997</v>
      </c>
      <c r="H11" s="58">
        <v>3681346</v>
      </c>
      <c r="I11" s="5">
        <v>8.2199999999999995E-2</v>
      </c>
      <c r="J11" s="58">
        <v>11595894</v>
      </c>
      <c r="K11" s="5">
        <v>0.2591</v>
      </c>
      <c r="L11" s="58">
        <v>15277240</v>
      </c>
      <c r="M11" s="5">
        <v>0.34129999999999999</v>
      </c>
      <c r="N11" s="58">
        <v>639585</v>
      </c>
      <c r="O11" s="4">
        <v>1.72</v>
      </c>
      <c r="P11" s="58">
        <v>35115987.119999997</v>
      </c>
      <c r="Q11" s="58">
        <v>435288</v>
      </c>
      <c r="R11" s="5">
        <f t="shared" si="1"/>
        <v>1.2395721598613003E-2</v>
      </c>
      <c r="S11" s="58">
        <v>47184836.119999997</v>
      </c>
    </row>
    <row r="12" spans="1:19" x14ac:dyDescent="0.2">
      <c r="A12" s="2" t="s">
        <v>488</v>
      </c>
      <c r="B12" s="2" t="s">
        <v>489</v>
      </c>
      <c r="C12" s="58">
        <v>3709</v>
      </c>
      <c r="D12" s="58">
        <v>44894643.549999997</v>
      </c>
      <c r="E12" s="58">
        <v>3461645</v>
      </c>
      <c r="F12" s="5">
        <f t="shared" si="0"/>
        <v>7.7105969137380534E-2</v>
      </c>
      <c r="G12" s="58">
        <v>45319177.149999999</v>
      </c>
      <c r="H12" s="58">
        <v>3128294</v>
      </c>
      <c r="I12" s="5">
        <v>6.9000000000000006E-2</v>
      </c>
      <c r="J12" s="58">
        <v>1641840</v>
      </c>
      <c r="K12" s="5">
        <v>3.6200000000000003E-2</v>
      </c>
      <c r="L12" s="58">
        <v>4770134</v>
      </c>
      <c r="M12" s="5">
        <v>0.1053</v>
      </c>
      <c r="N12" s="58">
        <v>2514310</v>
      </c>
      <c r="O12" s="5">
        <f t="shared" ref="O12:O40" si="2">N12/D12</f>
        <v>5.6004676753915336E-2</v>
      </c>
      <c r="P12" s="58">
        <v>29519954.609999999</v>
      </c>
      <c r="Q12" s="58">
        <v>3221058</v>
      </c>
      <c r="R12" s="5">
        <f t="shared" si="1"/>
        <v>0.10911459866909329</v>
      </c>
      <c r="S12" s="58">
        <v>56592941.18</v>
      </c>
    </row>
    <row r="13" spans="1:19" x14ac:dyDescent="0.2">
      <c r="A13" s="2" t="s">
        <v>378</v>
      </c>
      <c r="B13" s="2" t="s">
        <v>379</v>
      </c>
      <c r="C13" s="58">
        <v>9018</v>
      </c>
      <c r="D13" s="58">
        <v>45706004.619999997</v>
      </c>
      <c r="E13" s="58">
        <v>3470567</v>
      </c>
      <c r="F13" s="5">
        <f t="shared" si="0"/>
        <v>7.5932408200067261E-2</v>
      </c>
      <c r="G13" s="58">
        <v>45470802.850000001</v>
      </c>
      <c r="H13" s="58">
        <v>2542008</v>
      </c>
      <c r="I13" s="5">
        <v>5.5899999999999998E-2</v>
      </c>
      <c r="J13" s="58">
        <v>330257</v>
      </c>
      <c r="K13" s="5">
        <v>7.3000000000000001E-3</v>
      </c>
      <c r="L13" s="58">
        <v>2872265</v>
      </c>
      <c r="M13" s="5">
        <v>6.3200000000000006E-2</v>
      </c>
      <c r="N13" s="58">
        <v>3653483</v>
      </c>
      <c r="O13" s="5">
        <f t="shared" si="2"/>
        <v>7.9934420660372305E-2</v>
      </c>
      <c r="P13" s="58">
        <v>35003351.259999998</v>
      </c>
      <c r="Q13" s="58">
        <v>3409156</v>
      </c>
      <c r="R13" s="5">
        <f t="shared" si="1"/>
        <v>9.7395131531185855E-2</v>
      </c>
      <c r="S13" s="58">
        <v>51395135.460000001</v>
      </c>
    </row>
    <row r="14" spans="1:19" x14ac:dyDescent="0.2">
      <c r="A14" s="2" t="s">
        <v>596</v>
      </c>
      <c r="B14" s="2" t="s">
        <v>597</v>
      </c>
      <c r="C14" s="58">
        <v>4865</v>
      </c>
      <c r="D14" s="58">
        <v>46078390.109999999</v>
      </c>
      <c r="E14" s="58">
        <v>10270458</v>
      </c>
      <c r="F14" s="5">
        <f t="shared" si="0"/>
        <v>0.22289099023385997</v>
      </c>
      <c r="G14" s="58">
        <v>46881445.219999999</v>
      </c>
      <c r="H14" s="58">
        <v>4325243</v>
      </c>
      <c r="I14" s="5">
        <v>9.2299999999999993E-2</v>
      </c>
      <c r="J14" s="58">
        <v>3388024</v>
      </c>
      <c r="K14" s="5">
        <v>7.2300000000000003E-2</v>
      </c>
      <c r="L14" s="58">
        <v>7713267</v>
      </c>
      <c r="M14" s="5">
        <v>0.16450000000000001</v>
      </c>
      <c r="N14" s="58">
        <v>6627387</v>
      </c>
      <c r="O14" s="5">
        <f t="shared" si="2"/>
        <v>0.14382852751970854</v>
      </c>
      <c r="P14" s="58">
        <v>36333814.82</v>
      </c>
      <c r="Q14" s="58">
        <v>5714489</v>
      </c>
      <c r="R14" s="5">
        <f t="shared" si="1"/>
        <v>0.15727742953251503</v>
      </c>
      <c r="S14" s="58">
        <v>52653232.619999997</v>
      </c>
    </row>
    <row r="15" spans="1:19" x14ac:dyDescent="0.2">
      <c r="A15" s="2" t="s">
        <v>680</v>
      </c>
      <c r="B15" s="2" t="s">
        <v>681</v>
      </c>
      <c r="C15" s="58">
        <v>15316</v>
      </c>
      <c r="D15" s="58">
        <v>44706599.810000002</v>
      </c>
      <c r="E15" s="58">
        <v>2234345</v>
      </c>
      <c r="F15" s="5">
        <f t="shared" si="0"/>
        <v>4.9977967671346372E-2</v>
      </c>
      <c r="G15" s="58">
        <v>46971770.329999998</v>
      </c>
      <c r="H15" s="58">
        <v>2978929</v>
      </c>
      <c r="I15" s="5">
        <v>6.3399999999999998E-2</v>
      </c>
      <c r="J15" s="58">
        <v>0</v>
      </c>
      <c r="K15" s="5">
        <v>0</v>
      </c>
      <c r="L15" s="58">
        <v>2978929</v>
      </c>
      <c r="M15" s="5">
        <v>6.3399999999999998E-2</v>
      </c>
      <c r="N15" s="58">
        <v>619706</v>
      </c>
      <c r="O15" s="5">
        <f t="shared" si="2"/>
        <v>1.3861622280238448E-2</v>
      </c>
      <c r="P15" s="58">
        <v>34905752.880000003</v>
      </c>
      <c r="Q15" s="58">
        <v>2990347</v>
      </c>
      <c r="R15" s="5">
        <f t="shared" si="1"/>
        <v>8.5669173510747654E-2</v>
      </c>
      <c r="S15" s="58">
        <v>52497596.329999998</v>
      </c>
    </row>
    <row r="16" spans="1:19" x14ac:dyDescent="0.2">
      <c r="A16" s="2" t="s">
        <v>648</v>
      </c>
      <c r="B16" s="2" t="s">
        <v>649</v>
      </c>
      <c r="C16" s="58">
        <v>7681</v>
      </c>
      <c r="D16" s="58">
        <v>43976934.409999996</v>
      </c>
      <c r="E16" s="58">
        <v>3288969</v>
      </c>
      <c r="F16" s="5">
        <f t="shared" si="0"/>
        <v>7.4788500929526255E-2</v>
      </c>
      <c r="G16" s="58">
        <v>48043146.75</v>
      </c>
      <c r="H16" s="58">
        <v>2846748</v>
      </c>
      <c r="I16" s="5">
        <v>5.9299999999999999E-2</v>
      </c>
      <c r="J16" s="58">
        <v>110412</v>
      </c>
      <c r="K16" s="5">
        <v>2.3E-3</v>
      </c>
      <c r="L16" s="58">
        <v>2957160</v>
      </c>
      <c r="M16" s="5">
        <v>6.1600000000000002E-2</v>
      </c>
      <c r="N16" s="58">
        <v>2836858</v>
      </c>
      <c r="O16" s="5">
        <f t="shared" si="2"/>
        <v>6.4507861633823244E-2</v>
      </c>
      <c r="P16" s="58">
        <v>31420925.75</v>
      </c>
      <c r="Q16" s="58">
        <v>2563585</v>
      </c>
      <c r="R16" s="5">
        <f t="shared" si="1"/>
        <v>8.1588461791263417E-2</v>
      </c>
      <c r="S16" s="58">
        <v>50846429.75</v>
      </c>
    </row>
    <row r="17" spans="1:19" x14ac:dyDescent="0.2">
      <c r="A17" s="2" t="s">
        <v>480</v>
      </c>
      <c r="B17" s="2" t="s">
        <v>481</v>
      </c>
      <c r="C17" s="58">
        <v>9881</v>
      </c>
      <c r="D17" s="58">
        <v>45135708.450000003</v>
      </c>
      <c r="E17" s="58">
        <v>3367934</v>
      </c>
      <c r="F17" s="5">
        <f t="shared" si="0"/>
        <v>7.4617949194946104E-2</v>
      </c>
      <c r="G17" s="58">
        <v>48276323.939999998</v>
      </c>
      <c r="H17" s="58">
        <v>2821363</v>
      </c>
      <c r="I17" s="49">
        <f t="shared" ref="I17:I40" si="3">IFERROR(H17/$G17,0)</f>
        <v>5.8441960152279156E-2</v>
      </c>
      <c r="J17" s="58">
        <v>7822924</v>
      </c>
      <c r="K17" s="49">
        <f t="shared" ref="K17:K40" si="4">IFERROR(J17/$G17,0)</f>
        <v>0.16204473252194357</v>
      </c>
      <c r="L17" s="58">
        <f t="shared" ref="L17:L40" si="5">J17+H17</f>
        <v>10644287</v>
      </c>
      <c r="M17" s="49">
        <f t="shared" ref="M17:M40" si="6">IFERROR(L17/$G17,0)</f>
        <v>0.22048669267422272</v>
      </c>
      <c r="N17" s="58">
        <v>2860129</v>
      </c>
      <c r="O17" s="5">
        <f t="shared" si="2"/>
        <v>6.3367322641415189E-2</v>
      </c>
      <c r="P17" s="58">
        <v>32396192.109999999</v>
      </c>
      <c r="Q17" s="58">
        <v>385004</v>
      </c>
      <c r="R17" s="5">
        <f t="shared" si="1"/>
        <v>1.1884236230379609E-2</v>
      </c>
      <c r="S17" s="58">
        <v>54694821.939999998</v>
      </c>
    </row>
    <row r="18" spans="1:19" x14ac:dyDescent="0.2">
      <c r="A18" s="2" t="s">
        <v>160</v>
      </c>
      <c r="B18" s="2" t="s">
        <v>161</v>
      </c>
      <c r="C18" s="58">
        <v>5864</v>
      </c>
      <c r="D18" s="58">
        <v>46130805.170000002</v>
      </c>
      <c r="E18" s="58">
        <v>9195655</v>
      </c>
      <c r="F18" s="5">
        <f t="shared" si="0"/>
        <v>0.19933870579783769</v>
      </c>
      <c r="G18" s="58">
        <v>48469011.57</v>
      </c>
      <c r="H18" s="58">
        <v>1359889</v>
      </c>
      <c r="I18" s="49">
        <f t="shared" si="3"/>
        <v>2.8056875020775258E-2</v>
      </c>
      <c r="J18" s="58">
        <v>602390</v>
      </c>
      <c r="K18" s="49">
        <f t="shared" si="4"/>
        <v>1.242835330219217E-2</v>
      </c>
      <c r="L18" s="58">
        <f t="shared" si="5"/>
        <v>1962279</v>
      </c>
      <c r="M18" s="49">
        <f t="shared" si="6"/>
        <v>4.0485228322967429E-2</v>
      </c>
      <c r="N18" s="58">
        <v>1842375</v>
      </c>
      <c r="O18" s="5">
        <f t="shared" si="2"/>
        <v>3.9938062932362212E-2</v>
      </c>
      <c r="P18" s="58">
        <v>40365221.590000004</v>
      </c>
      <c r="Q18" s="58">
        <v>2493484</v>
      </c>
      <c r="R18" s="5">
        <f t="shared" si="1"/>
        <v>6.1773078451716729E-2</v>
      </c>
      <c r="S18" s="58">
        <v>48469011.57</v>
      </c>
    </row>
    <row r="19" spans="1:19" x14ac:dyDescent="0.2">
      <c r="A19" s="2" t="s">
        <v>372</v>
      </c>
      <c r="B19" s="2" t="s">
        <v>373</v>
      </c>
      <c r="C19" s="58">
        <v>9849</v>
      </c>
      <c r="D19" s="58">
        <v>48139018.950000003</v>
      </c>
      <c r="E19" s="58">
        <v>6719465</v>
      </c>
      <c r="F19" s="5">
        <f t="shared" si="0"/>
        <v>0.13958458536471691</v>
      </c>
      <c r="G19" s="58">
        <v>49207257.729999997</v>
      </c>
      <c r="H19" s="58">
        <v>2446791</v>
      </c>
      <c r="I19" s="49">
        <f t="shared" si="3"/>
        <v>4.9724189334539454E-2</v>
      </c>
      <c r="J19" s="58">
        <v>2208007</v>
      </c>
      <c r="K19" s="49">
        <f t="shared" si="4"/>
        <v>4.4871571834287631E-2</v>
      </c>
      <c r="L19" s="58">
        <f t="shared" si="5"/>
        <v>4654798</v>
      </c>
      <c r="M19" s="49">
        <f t="shared" si="6"/>
        <v>9.4595761168827078E-2</v>
      </c>
      <c r="N19" s="58">
        <v>3805330</v>
      </c>
      <c r="O19" s="5">
        <f t="shared" si="2"/>
        <v>7.9048765076671759E-2</v>
      </c>
      <c r="P19" s="58">
        <v>39048169.729999997</v>
      </c>
      <c r="Q19" s="58">
        <v>3564515</v>
      </c>
      <c r="R19" s="5">
        <f t="shared" si="1"/>
        <v>9.1285072377193854E-2</v>
      </c>
      <c r="S19" s="58">
        <v>50112526.079999998</v>
      </c>
    </row>
    <row r="20" spans="1:19" x14ac:dyDescent="0.2">
      <c r="A20" s="2" t="s">
        <v>458</v>
      </c>
      <c r="B20" s="2" t="s">
        <v>459</v>
      </c>
      <c r="C20" s="58">
        <v>12315</v>
      </c>
      <c r="D20" s="58">
        <v>48831735.649999999</v>
      </c>
      <c r="E20" s="58">
        <v>3109167</v>
      </c>
      <c r="F20" s="5">
        <f t="shared" si="0"/>
        <v>6.3671031934741398E-2</v>
      </c>
      <c r="G20" s="58">
        <v>50209414.789999999</v>
      </c>
      <c r="H20" s="58">
        <v>2826935</v>
      </c>
      <c r="I20" s="49">
        <f t="shared" si="3"/>
        <v>5.6302886855455425E-2</v>
      </c>
      <c r="J20" s="58">
        <v>3043438</v>
      </c>
      <c r="K20" s="49">
        <f t="shared" si="4"/>
        <v>6.0614886923680077E-2</v>
      </c>
      <c r="L20" s="58">
        <f t="shared" si="5"/>
        <v>5870373</v>
      </c>
      <c r="M20" s="49">
        <f t="shared" si="6"/>
        <v>0.11691777377913549</v>
      </c>
      <c r="N20" s="58">
        <v>1235762</v>
      </c>
      <c r="O20" s="5">
        <f t="shared" si="2"/>
        <v>2.5306534440169955E-2</v>
      </c>
      <c r="P20" s="58">
        <v>24263571.280000001</v>
      </c>
      <c r="Q20" s="58">
        <v>504825</v>
      </c>
      <c r="R20" s="5">
        <f t="shared" si="1"/>
        <v>2.0805881960835569E-2</v>
      </c>
      <c r="S20" s="58">
        <v>50209414.789999999</v>
      </c>
    </row>
    <row r="21" spans="1:19" x14ac:dyDescent="0.2">
      <c r="A21" s="2" t="s">
        <v>328</v>
      </c>
      <c r="B21" s="2" t="s">
        <v>329</v>
      </c>
      <c r="C21" s="58">
        <v>11851</v>
      </c>
      <c r="D21" s="58">
        <v>49661935.049999997</v>
      </c>
      <c r="E21" s="58">
        <v>2270060</v>
      </c>
      <c r="F21" s="5">
        <f t="shared" si="0"/>
        <v>4.5710260740232676E-2</v>
      </c>
      <c r="G21" s="58">
        <v>50420663.479999997</v>
      </c>
      <c r="H21" s="58">
        <v>2901158</v>
      </c>
      <c r="I21" s="49">
        <f t="shared" si="3"/>
        <v>5.7539068305810404E-2</v>
      </c>
      <c r="J21" s="58">
        <v>2812760</v>
      </c>
      <c r="K21" s="49">
        <f t="shared" si="4"/>
        <v>5.5785858532300302E-2</v>
      </c>
      <c r="L21" s="58">
        <f t="shared" si="5"/>
        <v>5713918</v>
      </c>
      <c r="M21" s="49">
        <f t="shared" si="6"/>
        <v>0.11332492683811071</v>
      </c>
      <c r="N21" s="58">
        <v>3518014</v>
      </c>
      <c r="O21" s="5">
        <f t="shared" si="2"/>
        <v>7.0839245318532959E-2</v>
      </c>
      <c r="P21" s="58">
        <v>33899749.359999999</v>
      </c>
      <c r="Q21" s="58">
        <v>2313898</v>
      </c>
      <c r="R21" s="5">
        <f t="shared" si="1"/>
        <v>6.8257082830538079E-2</v>
      </c>
      <c r="S21" s="58">
        <v>53325625.509999998</v>
      </c>
    </row>
    <row r="22" spans="1:19" x14ac:dyDescent="0.2">
      <c r="A22" s="2" t="s">
        <v>176</v>
      </c>
      <c r="B22" s="2" t="s">
        <v>177</v>
      </c>
      <c r="C22" s="58">
        <v>5803</v>
      </c>
      <c r="D22" s="58">
        <v>42998293.329999998</v>
      </c>
      <c r="E22" s="58">
        <v>5692934</v>
      </c>
      <c r="F22" s="5">
        <f t="shared" si="0"/>
        <v>0.13239906887253192</v>
      </c>
      <c r="G22" s="58">
        <v>51067757.939999998</v>
      </c>
      <c r="H22" s="58">
        <v>2644875</v>
      </c>
      <c r="I22" s="49">
        <f t="shared" si="3"/>
        <v>5.1791484621421781E-2</v>
      </c>
      <c r="J22" s="58">
        <v>1981214</v>
      </c>
      <c r="K22" s="49">
        <f t="shared" si="4"/>
        <v>3.8795789749135792E-2</v>
      </c>
      <c r="L22" s="58">
        <f t="shared" si="5"/>
        <v>4626089</v>
      </c>
      <c r="M22" s="49">
        <f t="shared" si="6"/>
        <v>9.058727437055758E-2</v>
      </c>
      <c r="N22" s="58">
        <v>6332912</v>
      </c>
      <c r="O22" s="5">
        <f t="shared" si="2"/>
        <v>0.14728286891288112</v>
      </c>
      <c r="P22" s="58">
        <v>38592474.939999998</v>
      </c>
      <c r="Q22" s="58">
        <v>9060389</v>
      </c>
      <c r="R22" s="5">
        <f t="shared" si="1"/>
        <v>0.23477087214764675</v>
      </c>
      <c r="S22" s="58">
        <v>54771757.939999998</v>
      </c>
    </row>
    <row r="23" spans="1:19" x14ac:dyDescent="0.2">
      <c r="A23" s="2" t="s">
        <v>456</v>
      </c>
      <c r="B23" s="2" t="s">
        <v>457</v>
      </c>
      <c r="C23" s="58">
        <v>13306</v>
      </c>
      <c r="D23" s="58">
        <v>50399095.729999997</v>
      </c>
      <c r="E23" s="58">
        <v>2558340</v>
      </c>
      <c r="F23" s="5">
        <f t="shared" si="0"/>
        <v>5.0761625043942035E-2</v>
      </c>
      <c r="G23" s="58">
        <v>52852408.969999999</v>
      </c>
      <c r="H23" s="58">
        <v>2351858</v>
      </c>
      <c r="I23" s="49">
        <f t="shared" si="3"/>
        <v>4.4498596106280756E-2</v>
      </c>
      <c r="J23" s="58">
        <v>654508</v>
      </c>
      <c r="K23" s="49">
        <f t="shared" si="4"/>
        <v>1.2383692867651706E-2</v>
      </c>
      <c r="L23" s="58">
        <f t="shared" si="5"/>
        <v>3006366</v>
      </c>
      <c r="M23" s="49">
        <f t="shared" si="6"/>
        <v>5.6882288973932459E-2</v>
      </c>
      <c r="N23" s="58">
        <v>1120650</v>
      </c>
      <c r="O23" s="5">
        <f t="shared" si="2"/>
        <v>2.2235517994282871E-2</v>
      </c>
      <c r="P23" s="58">
        <v>29540964.379999999</v>
      </c>
      <c r="Q23" s="58">
        <v>496558</v>
      </c>
      <c r="R23" s="5">
        <f t="shared" si="1"/>
        <v>1.6809133026685571E-2</v>
      </c>
      <c r="S23" s="58">
        <v>53413669.840000004</v>
      </c>
    </row>
    <row r="24" spans="1:19" x14ac:dyDescent="0.2">
      <c r="A24" s="2" t="s">
        <v>606</v>
      </c>
      <c r="B24" s="2" t="s">
        <v>607</v>
      </c>
      <c r="C24" s="58">
        <v>12475</v>
      </c>
      <c r="D24" s="58">
        <v>49063607.93</v>
      </c>
      <c r="E24" s="58">
        <v>492619</v>
      </c>
      <c r="F24" s="5">
        <f t="shared" si="0"/>
        <v>1.004041530543023E-2</v>
      </c>
      <c r="G24" s="58">
        <v>52999165.509999998</v>
      </c>
      <c r="H24" s="58">
        <v>2999164</v>
      </c>
      <c r="I24" s="49">
        <f t="shared" si="3"/>
        <v>5.6588890997427331E-2</v>
      </c>
      <c r="J24" s="58">
        <v>1952899</v>
      </c>
      <c r="K24" s="49">
        <f t="shared" si="4"/>
        <v>3.6847731114398825E-2</v>
      </c>
      <c r="L24" s="58">
        <f t="shared" si="5"/>
        <v>4952063</v>
      </c>
      <c r="M24" s="49">
        <f t="shared" si="6"/>
        <v>9.3436622111826156E-2</v>
      </c>
      <c r="N24" s="58">
        <v>1346088</v>
      </c>
      <c r="O24" s="5">
        <f t="shared" si="2"/>
        <v>2.7435568984663539E-2</v>
      </c>
      <c r="P24" s="58">
        <v>34419640.509999998</v>
      </c>
      <c r="Q24" s="58">
        <v>1553126</v>
      </c>
      <c r="R24" s="5">
        <f t="shared" si="1"/>
        <v>4.5123248732036221E-2</v>
      </c>
      <c r="S24" s="58">
        <v>58875054.509999998</v>
      </c>
    </row>
    <row r="25" spans="1:19" x14ac:dyDescent="0.2">
      <c r="A25" s="2" t="s">
        <v>270</v>
      </c>
      <c r="B25" s="2" t="s">
        <v>271</v>
      </c>
      <c r="C25" s="58">
        <v>11284</v>
      </c>
      <c r="D25" s="58">
        <v>49648037.299999997</v>
      </c>
      <c r="E25" s="58">
        <v>4391487</v>
      </c>
      <c r="F25" s="5">
        <f t="shared" si="0"/>
        <v>8.8452378761002912E-2</v>
      </c>
      <c r="G25" s="58">
        <v>53361043.93</v>
      </c>
      <c r="H25" s="58">
        <v>4227841</v>
      </c>
      <c r="I25" s="49">
        <f t="shared" si="3"/>
        <v>7.9230852483811218E-2</v>
      </c>
      <c r="J25" s="58">
        <v>1237245</v>
      </c>
      <c r="K25" s="49">
        <f t="shared" si="4"/>
        <v>2.3186296760292786E-2</v>
      </c>
      <c r="L25" s="58">
        <f t="shared" si="5"/>
        <v>5465086</v>
      </c>
      <c r="M25" s="49">
        <f t="shared" si="6"/>
        <v>0.102417149244104</v>
      </c>
      <c r="N25" s="58">
        <v>3260869</v>
      </c>
      <c r="O25" s="5">
        <f t="shared" si="2"/>
        <v>6.5679716205015018E-2</v>
      </c>
      <c r="P25" s="58">
        <v>31395781.199999999</v>
      </c>
      <c r="Q25" s="58">
        <v>3063249</v>
      </c>
      <c r="R25" s="5">
        <f t="shared" si="1"/>
        <v>9.7568809659050626E-2</v>
      </c>
      <c r="S25" s="58">
        <v>60983193.93</v>
      </c>
    </row>
    <row r="26" spans="1:19" x14ac:dyDescent="0.2">
      <c r="A26" s="2" t="s">
        <v>288</v>
      </c>
      <c r="B26" s="2" t="s">
        <v>289</v>
      </c>
      <c r="C26" s="58">
        <v>10108</v>
      </c>
      <c r="D26" s="58">
        <v>50647963.789999999</v>
      </c>
      <c r="E26" s="58">
        <v>4824069</v>
      </c>
      <c r="F26" s="5">
        <f t="shared" si="0"/>
        <v>9.5247047245608535E-2</v>
      </c>
      <c r="G26" s="58">
        <v>53742427</v>
      </c>
      <c r="H26" s="58">
        <v>2387074</v>
      </c>
      <c r="I26" s="49">
        <f t="shared" si="3"/>
        <v>4.4416937106320116E-2</v>
      </c>
      <c r="J26" s="58">
        <v>1004013</v>
      </c>
      <c r="K26" s="49">
        <f t="shared" si="4"/>
        <v>1.8681943783446921E-2</v>
      </c>
      <c r="L26" s="58">
        <f t="shared" si="5"/>
        <v>3391087</v>
      </c>
      <c r="M26" s="49">
        <f t="shared" si="6"/>
        <v>6.3098880889767034E-2</v>
      </c>
      <c r="N26" s="58">
        <v>3563026</v>
      </c>
      <c r="O26" s="5">
        <f t="shared" si="2"/>
        <v>7.0348849852548037E-2</v>
      </c>
      <c r="P26" s="58">
        <v>37704151.630000003</v>
      </c>
      <c r="Q26" s="58">
        <v>1152144</v>
      </c>
      <c r="R26" s="5">
        <f t="shared" si="1"/>
        <v>3.0557483730340066E-2</v>
      </c>
      <c r="S26" s="58">
        <v>62601043</v>
      </c>
    </row>
    <row r="27" spans="1:19" x14ac:dyDescent="0.2">
      <c r="A27" s="2" t="s">
        <v>234</v>
      </c>
      <c r="B27" s="2" t="s">
        <v>235</v>
      </c>
      <c r="C27" s="58">
        <v>11277</v>
      </c>
      <c r="D27" s="58">
        <v>52204543.799999997</v>
      </c>
      <c r="E27" s="58">
        <v>2757118</v>
      </c>
      <c r="F27" s="5">
        <f t="shared" si="0"/>
        <v>5.2813755265494727E-2</v>
      </c>
      <c r="G27" s="58">
        <v>53781796.700000003</v>
      </c>
      <c r="H27" s="58">
        <v>2579368</v>
      </c>
      <c r="I27" s="49">
        <f t="shared" si="3"/>
        <v>4.7959870407230182E-2</v>
      </c>
      <c r="J27" s="58">
        <v>1099591</v>
      </c>
      <c r="K27" s="49">
        <f t="shared" si="4"/>
        <v>2.0445412155596504E-2</v>
      </c>
      <c r="L27" s="58">
        <f t="shared" si="5"/>
        <v>3678959</v>
      </c>
      <c r="M27" s="49">
        <f t="shared" si="6"/>
        <v>6.8405282562826686E-2</v>
      </c>
      <c r="N27" s="58">
        <v>4562177</v>
      </c>
      <c r="O27" s="5">
        <f t="shared" si="2"/>
        <v>8.7390419835447361E-2</v>
      </c>
      <c r="P27" s="58">
        <v>42843485.700000003</v>
      </c>
      <c r="Q27" s="58">
        <v>4773475</v>
      </c>
      <c r="R27" s="5">
        <f t="shared" si="1"/>
        <v>0.11141658812322079</v>
      </c>
      <c r="S27" s="58">
        <v>59781335.700000003</v>
      </c>
    </row>
    <row r="28" spans="1:19" x14ac:dyDescent="0.2">
      <c r="A28" s="2" t="s">
        <v>318</v>
      </c>
      <c r="B28" s="2" t="s">
        <v>319</v>
      </c>
      <c r="C28" s="58">
        <v>6889</v>
      </c>
      <c r="D28" s="58">
        <v>47742095.520000003</v>
      </c>
      <c r="E28" s="58">
        <v>13307151</v>
      </c>
      <c r="F28" s="5">
        <f t="shared" si="0"/>
        <v>0.27872993120767814</v>
      </c>
      <c r="G28" s="58">
        <v>54345975.880000003</v>
      </c>
      <c r="H28" s="58">
        <v>5587096</v>
      </c>
      <c r="I28" s="49">
        <f t="shared" si="3"/>
        <v>0.10280606630998269</v>
      </c>
      <c r="J28" s="58">
        <v>0</v>
      </c>
      <c r="K28" s="49">
        <f t="shared" si="4"/>
        <v>0</v>
      </c>
      <c r="L28" s="58">
        <f t="shared" si="5"/>
        <v>5587096</v>
      </c>
      <c r="M28" s="49">
        <f t="shared" si="6"/>
        <v>0.10280606630998269</v>
      </c>
      <c r="N28" s="58">
        <v>4734169</v>
      </c>
      <c r="O28" s="5">
        <f t="shared" si="2"/>
        <v>9.9161315573523021E-2</v>
      </c>
      <c r="P28" s="58">
        <v>38662281.880000003</v>
      </c>
      <c r="Q28" s="58">
        <v>4802478</v>
      </c>
      <c r="R28" s="5">
        <f t="shared" si="1"/>
        <v>0.12421610330466092</v>
      </c>
      <c r="S28" s="58">
        <v>58542013.880000003</v>
      </c>
    </row>
    <row r="29" spans="1:19" x14ac:dyDescent="0.2">
      <c r="A29" s="2" t="s">
        <v>108</v>
      </c>
      <c r="B29" s="2" t="s">
        <v>109</v>
      </c>
      <c r="C29" s="58">
        <v>11675</v>
      </c>
      <c r="D29" s="58">
        <v>52855867.369999997</v>
      </c>
      <c r="E29" s="58">
        <v>3350918</v>
      </c>
      <c r="F29" s="5">
        <f t="shared" si="0"/>
        <v>6.3397275775327042E-2</v>
      </c>
      <c r="G29" s="58">
        <v>54842471.079999998</v>
      </c>
      <c r="H29" s="58">
        <v>3614003</v>
      </c>
      <c r="I29" s="49">
        <f t="shared" si="3"/>
        <v>6.5897887692335552E-2</v>
      </c>
      <c r="J29" s="58">
        <v>718009</v>
      </c>
      <c r="K29" s="49">
        <f t="shared" si="4"/>
        <v>1.3092207295922597E-2</v>
      </c>
      <c r="L29" s="58">
        <f t="shared" si="5"/>
        <v>4332012</v>
      </c>
      <c r="M29" s="49">
        <f t="shared" si="6"/>
        <v>7.8990094988258139E-2</v>
      </c>
      <c r="N29" s="58">
        <v>2816280</v>
      </c>
      <c r="O29" s="5">
        <f t="shared" si="2"/>
        <v>5.3282258718517744E-2</v>
      </c>
      <c r="P29" s="58">
        <v>34128439.119999997</v>
      </c>
      <c r="Q29" s="58">
        <v>1131098</v>
      </c>
      <c r="R29" s="5">
        <f t="shared" si="1"/>
        <v>3.3142388845353095E-2</v>
      </c>
      <c r="S29" s="58">
        <v>56314729.079999998</v>
      </c>
    </row>
    <row r="30" spans="1:19" x14ac:dyDescent="0.2">
      <c r="A30" s="2" t="s">
        <v>352</v>
      </c>
      <c r="B30" s="2" t="s">
        <v>353</v>
      </c>
      <c r="C30" s="58">
        <v>10604</v>
      </c>
      <c r="D30" s="58">
        <v>52850564.75</v>
      </c>
      <c r="E30" s="58">
        <v>1527026</v>
      </c>
      <c r="F30" s="5">
        <f t="shared" si="0"/>
        <v>2.8893276868909901E-2</v>
      </c>
      <c r="G30" s="58">
        <v>55371611.109999999</v>
      </c>
      <c r="H30" s="58">
        <v>2502412</v>
      </c>
      <c r="I30" s="49">
        <f t="shared" si="3"/>
        <v>4.5193050190083225E-2</v>
      </c>
      <c r="J30" s="58">
        <v>293111</v>
      </c>
      <c r="K30" s="49">
        <f t="shared" si="4"/>
        <v>5.2935248609203775E-3</v>
      </c>
      <c r="L30" s="58">
        <f t="shared" si="5"/>
        <v>2795523</v>
      </c>
      <c r="M30" s="49">
        <f t="shared" si="6"/>
        <v>5.0486575051003603E-2</v>
      </c>
      <c r="N30" s="58">
        <v>2707829</v>
      </c>
      <c r="O30" s="5">
        <f t="shared" si="2"/>
        <v>5.123557359905033E-2</v>
      </c>
      <c r="P30" s="58">
        <v>41068219.850000001</v>
      </c>
      <c r="Q30" s="58">
        <v>3493443</v>
      </c>
      <c r="R30" s="5">
        <f t="shared" si="1"/>
        <v>8.5064388297317439E-2</v>
      </c>
      <c r="S30" s="58">
        <v>63853225.490000002</v>
      </c>
    </row>
    <row r="31" spans="1:19" x14ac:dyDescent="0.2">
      <c r="A31" s="2" t="s">
        <v>578</v>
      </c>
      <c r="B31" s="2" t="s">
        <v>579</v>
      </c>
      <c r="C31" s="58">
        <v>9928</v>
      </c>
      <c r="D31" s="58">
        <v>50821372.659999996</v>
      </c>
      <c r="E31" s="58">
        <v>5982485</v>
      </c>
      <c r="F31" s="5">
        <f t="shared" si="0"/>
        <v>0.11771592711640072</v>
      </c>
      <c r="G31" s="58">
        <v>55425169.219999999</v>
      </c>
      <c r="H31" s="58">
        <v>1909888</v>
      </c>
      <c r="I31" s="49">
        <f t="shared" si="3"/>
        <v>3.4458857354481884E-2</v>
      </c>
      <c r="J31" s="58">
        <v>1522094</v>
      </c>
      <c r="K31" s="49">
        <f t="shared" si="4"/>
        <v>2.7462144390724877E-2</v>
      </c>
      <c r="L31" s="58">
        <f t="shared" si="5"/>
        <v>3431982</v>
      </c>
      <c r="M31" s="49">
        <f t="shared" si="6"/>
        <v>6.1921001745206761E-2</v>
      </c>
      <c r="N31" s="58">
        <v>1376799</v>
      </c>
      <c r="O31" s="5">
        <f t="shared" si="2"/>
        <v>2.7090944772604261E-2</v>
      </c>
      <c r="P31" s="58">
        <v>32567214.809999999</v>
      </c>
      <c r="Q31" s="58">
        <v>2300924</v>
      </c>
      <c r="R31" s="5">
        <f t="shared" si="1"/>
        <v>7.0651543689682808E-2</v>
      </c>
      <c r="S31" s="58">
        <v>57916958.219999999</v>
      </c>
    </row>
    <row r="32" spans="1:19" x14ac:dyDescent="0.2">
      <c r="A32" s="2" t="s">
        <v>420</v>
      </c>
      <c r="B32" s="2" t="s">
        <v>421</v>
      </c>
      <c r="C32" s="58">
        <v>11594</v>
      </c>
      <c r="D32" s="58">
        <v>53473780.140000001</v>
      </c>
      <c r="E32" s="58">
        <v>3287426</v>
      </c>
      <c r="F32" s="5">
        <f t="shared" si="0"/>
        <v>6.1477344436715931E-2</v>
      </c>
      <c r="G32" s="58">
        <v>55462762.549999997</v>
      </c>
      <c r="H32" s="58">
        <v>2513695</v>
      </c>
      <c r="I32" s="49">
        <f t="shared" si="3"/>
        <v>4.5322210514376911E-2</v>
      </c>
      <c r="J32" s="58">
        <v>300787</v>
      </c>
      <c r="K32" s="49">
        <f t="shared" si="4"/>
        <v>5.4232242710384069E-3</v>
      </c>
      <c r="L32" s="58">
        <f t="shared" si="5"/>
        <v>2814482</v>
      </c>
      <c r="M32" s="49">
        <f t="shared" si="6"/>
        <v>5.0745434785415322E-2</v>
      </c>
      <c r="N32" s="58">
        <v>3074680</v>
      </c>
      <c r="O32" s="5">
        <f t="shared" si="2"/>
        <v>5.7498833857456182E-2</v>
      </c>
      <c r="P32" s="58">
        <v>43368254.68</v>
      </c>
      <c r="Q32" s="58">
        <v>3971144</v>
      </c>
      <c r="R32" s="5">
        <f t="shared" si="1"/>
        <v>9.1567992055519812E-2</v>
      </c>
      <c r="S32" s="58">
        <v>59032183.549999997</v>
      </c>
    </row>
    <row r="33" spans="1:19" x14ac:dyDescent="0.2">
      <c r="A33" s="2" t="s">
        <v>422</v>
      </c>
      <c r="B33" s="2" t="s">
        <v>423</v>
      </c>
      <c r="C33" s="58">
        <v>12483</v>
      </c>
      <c r="D33" s="58">
        <v>54055598.659999996</v>
      </c>
      <c r="E33" s="58">
        <v>0</v>
      </c>
      <c r="F33" s="5">
        <f t="shared" si="0"/>
        <v>0</v>
      </c>
      <c r="G33" s="58">
        <v>56356223.020000003</v>
      </c>
      <c r="H33" s="58">
        <v>3699352</v>
      </c>
      <c r="I33" s="49">
        <f t="shared" si="3"/>
        <v>6.5642298254926595E-2</v>
      </c>
      <c r="J33" s="58">
        <v>0</v>
      </c>
      <c r="K33" s="49">
        <f t="shared" si="4"/>
        <v>0</v>
      </c>
      <c r="L33" s="58">
        <f t="shared" si="5"/>
        <v>3699352</v>
      </c>
      <c r="M33" s="49">
        <f t="shared" si="6"/>
        <v>6.5642298254926595E-2</v>
      </c>
      <c r="N33" s="58">
        <v>1197451</v>
      </c>
      <c r="O33" s="5">
        <f t="shared" si="2"/>
        <v>2.2152210495933116E-2</v>
      </c>
      <c r="P33" s="58">
        <v>22443740.670000002</v>
      </c>
      <c r="Q33" s="58">
        <v>0</v>
      </c>
      <c r="R33" s="5">
        <f t="shared" si="1"/>
        <v>0</v>
      </c>
      <c r="S33" s="58">
        <v>56356223.020000003</v>
      </c>
    </row>
    <row r="34" spans="1:19" x14ac:dyDescent="0.2">
      <c r="A34" s="2" t="s">
        <v>682</v>
      </c>
      <c r="B34" s="2" t="s">
        <v>683</v>
      </c>
      <c r="C34" s="58">
        <v>14518</v>
      </c>
      <c r="D34" s="58">
        <v>54463973.140000001</v>
      </c>
      <c r="E34" s="58">
        <v>4125286</v>
      </c>
      <c r="F34" s="5">
        <f t="shared" si="0"/>
        <v>7.5743390762108467E-2</v>
      </c>
      <c r="G34" s="58">
        <v>56419329.350000001</v>
      </c>
      <c r="H34" s="58">
        <v>1635997</v>
      </c>
      <c r="I34" s="49">
        <f t="shared" si="3"/>
        <v>2.8997101150405644E-2</v>
      </c>
      <c r="J34" s="58">
        <v>1082020</v>
      </c>
      <c r="K34" s="49">
        <f t="shared" si="4"/>
        <v>1.9178179047248813E-2</v>
      </c>
      <c r="L34" s="58">
        <f t="shared" si="5"/>
        <v>2718017</v>
      </c>
      <c r="M34" s="49">
        <f t="shared" si="6"/>
        <v>4.8175280197654456E-2</v>
      </c>
      <c r="N34" s="58">
        <v>945611</v>
      </c>
      <c r="O34" s="5">
        <f t="shared" si="2"/>
        <v>1.7362137675290431E-2</v>
      </c>
      <c r="P34" s="58">
        <v>47337113.350000001</v>
      </c>
      <c r="Q34" s="58">
        <v>1759825</v>
      </c>
      <c r="R34" s="5">
        <f t="shared" si="1"/>
        <v>3.7176432516876315E-2</v>
      </c>
      <c r="S34" s="58">
        <v>61478329.880000003</v>
      </c>
    </row>
    <row r="35" spans="1:19" x14ac:dyDescent="0.2">
      <c r="A35" s="2" t="s">
        <v>672</v>
      </c>
      <c r="B35" s="2" t="s">
        <v>673</v>
      </c>
      <c r="C35" s="58">
        <v>16461</v>
      </c>
      <c r="D35" s="58">
        <v>53705914.579999998</v>
      </c>
      <c r="E35" s="58">
        <v>3492263</v>
      </c>
      <c r="F35" s="5">
        <f t="shared" si="0"/>
        <v>6.5025668537828304E-2</v>
      </c>
      <c r="G35" s="58">
        <v>56686437.240000002</v>
      </c>
      <c r="H35" s="58">
        <v>1743009</v>
      </c>
      <c r="I35" s="49">
        <f t="shared" si="3"/>
        <v>3.0748254518455954E-2</v>
      </c>
      <c r="J35" s="58">
        <v>495936</v>
      </c>
      <c r="K35" s="49">
        <f t="shared" si="4"/>
        <v>8.7487593884282705E-3</v>
      </c>
      <c r="L35" s="58">
        <f t="shared" si="5"/>
        <v>2238945</v>
      </c>
      <c r="M35" s="49">
        <f t="shared" si="6"/>
        <v>3.9497013906884225E-2</v>
      </c>
      <c r="N35" s="58">
        <v>5008219</v>
      </c>
      <c r="O35" s="5">
        <f t="shared" si="2"/>
        <v>9.3252652695073046E-2</v>
      </c>
      <c r="P35" s="58">
        <v>39584199.950000003</v>
      </c>
      <c r="Q35" s="58">
        <v>4346214</v>
      </c>
      <c r="R35" s="5">
        <f t="shared" si="1"/>
        <v>0.109796686695445</v>
      </c>
      <c r="S35" s="58">
        <v>58518742.240000002</v>
      </c>
    </row>
    <row r="36" spans="1:19" x14ac:dyDescent="0.2">
      <c r="A36" s="2" t="s">
        <v>182</v>
      </c>
      <c r="B36" s="2" t="s">
        <v>183</v>
      </c>
      <c r="C36" s="58">
        <v>5268</v>
      </c>
      <c r="D36" s="58">
        <v>53528464.799999997</v>
      </c>
      <c r="E36" s="58">
        <v>14549861</v>
      </c>
      <c r="F36" s="5">
        <f t="shared" si="0"/>
        <v>0.27181539867364179</v>
      </c>
      <c r="G36" s="58">
        <v>57834236.030000001</v>
      </c>
      <c r="H36" s="58">
        <v>4481267</v>
      </c>
      <c r="I36" s="49">
        <f t="shared" si="3"/>
        <v>7.7484675299859751E-2</v>
      </c>
      <c r="J36" s="58">
        <v>3427988</v>
      </c>
      <c r="K36" s="49">
        <f t="shared" si="4"/>
        <v>5.927264256109168E-2</v>
      </c>
      <c r="L36" s="58">
        <f t="shared" si="5"/>
        <v>7909255</v>
      </c>
      <c r="M36" s="49">
        <f t="shared" si="6"/>
        <v>0.13675731786095144</v>
      </c>
      <c r="N36" s="58">
        <v>766423</v>
      </c>
      <c r="O36" s="5">
        <f t="shared" si="2"/>
        <v>1.4318045601786062E-2</v>
      </c>
      <c r="P36" s="58">
        <v>38246542.030000001</v>
      </c>
      <c r="Q36" s="58">
        <v>1419383</v>
      </c>
      <c r="R36" s="5">
        <f t="shared" si="1"/>
        <v>3.7111407323743351E-2</v>
      </c>
      <c r="S36" s="58">
        <v>63105377.460000001</v>
      </c>
    </row>
    <row r="37" spans="1:19" x14ac:dyDescent="0.2">
      <c r="A37" s="2" t="s">
        <v>554</v>
      </c>
      <c r="B37" s="2" t="s">
        <v>555</v>
      </c>
      <c r="C37" s="58">
        <v>17992</v>
      </c>
      <c r="D37" s="58">
        <v>56312554.350000001</v>
      </c>
      <c r="E37" s="58">
        <v>5119954</v>
      </c>
      <c r="F37" s="5">
        <f t="shared" si="0"/>
        <v>9.0920294046295549E-2</v>
      </c>
      <c r="G37" s="58">
        <v>58154591.25</v>
      </c>
      <c r="H37" s="58">
        <v>2653271</v>
      </c>
      <c r="I37" s="49">
        <f t="shared" si="3"/>
        <v>4.5624445860067843E-2</v>
      </c>
      <c r="J37" s="58">
        <v>4491214</v>
      </c>
      <c r="K37" s="49">
        <f t="shared" si="4"/>
        <v>7.7228880875334152E-2</v>
      </c>
      <c r="L37" s="58">
        <f t="shared" si="5"/>
        <v>7144485</v>
      </c>
      <c r="M37" s="49">
        <f t="shared" si="6"/>
        <v>0.122853326735402</v>
      </c>
      <c r="N37" s="58">
        <v>3363238</v>
      </c>
      <c r="O37" s="5">
        <f t="shared" si="2"/>
        <v>5.9724479537838618E-2</v>
      </c>
      <c r="P37" s="58">
        <v>34221083.25</v>
      </c>
      <c r="Q37" s="58">
        <v>1038883</v>
      </c>
      <c r="R37" s="5">
        <f t="shared" si="1"/>
        <v>3.0357981143101308E-2</v>
      </c>
      <c r="S37" s="58">
        <v>66332283.25</v>
      </c>
    </row>
    <row r="38" spans="1:19" x14ac:dyDescent="0.2">
      <c r="A38" s="2" t="s">
        <v>494</v>
      </c>
      <c r="B38" s="2" t="s">
        <v>495</v>
      </c>
      <c r="C38" s="58">
        <v>15649</v>
      </c>
      <c r="D38" s="58">
        <v>57071586.5</v>
      </c>
      <c r="E38" s="58">
        <v>4856624</v>
      </c>
      <c r="F38" s="5">
        <f t="shared" si="0"/>
        <v>8.5097056133177584E-2</v>
      </c>
      <c r="G38" s="58">
        <v>58281869.68</v>
      </c>
      <c r="H38" s="58">
        <v>7392141</v>
      </c>
      <c r="I38" s="49">
        <f t="shared" si="3"/>
        <v>0.12683431469489537</v>
      </c>
      <c r="J38" s="58">
        <v>714406</v>
      </c>
      <c r="K38" s="49">
        <f t="shared" si="4"/>
        <v>1.2257774225886845E-2</v>
      </c>
      <c r="L38" s="58">
        <f t="shared" si="5"/>
        <v>8106547</v>
      </c>
      <c r="M38" s="49">
        <f t="shared" si="6"/>
        <v>0.1390920889207822</v>
      </c>
      <c r="N38" s="58">
        <v>1566731</v>
      </c>
      <c r="O38" s="5">
        <f t="shared" si="2"/>
        <v>2.7452031669033768E-2</v>
      </c>
      <c r="P38" s="58">
        <v>43952334.68</v>
      </c>
      <c r="Q38" s="58">
        <v>1889441</v>
      </c>
      <c r="R38" s="5">
        <f t="shared" si="1"/>
        <v>4.2988410371287242E-2</v>
      </c>
      <c r="S38" s="58">
        <v>63054909.68</v>
      </c>
    </row>
    <row r="39" spans="1:19" x14ac:dyDescent="0.2">
      <c r="A39" s="2" t="s">
        <v>52</v>
      </c>
      <c r="B39" s="2" t="s">
        <v>53</v>
      </c>
      <c r="C39" s="58">
        <v>15339</v>
      </c>
      <c r="D39" s="58">
        <v>57949208.079999998</v>
      </c>
      <c r="E39" s="58">
        <v>1743892</v>
      </c>
      <c r="F39" s="5">
        <f t="shared" si="0"/>
        <v>3.0093456973433071E-2</v>
      </c>
      <c r="G39" s="58">
        <v>59984392.289999999</v>
      </c>
      <c r="H39" s="58">
        <v>2033942</v>
      </c>
      <c r="I39" s="49">
        <f t="shared" si="3"/>
        <v>3.3907853732462981E-2</v>
      </c>
      <c r="J39" s="58">
        <v>0</v>
      </c>
      <c r="K39" s="49">
        <f t="shared" si="4"/>
        <v>0</v>
      </c>
      <c r="L39" s="58">
        <f t="shared" si="5"/>
        <v>2033942</v>
      </c>
      <c r="M39" s="49">
        <f t="shared" si="6"/>
        <v>3.3907853732462981E-2</v>
      </c>
      <c r="N39" s="58">
        <v>932149</v>
      </c>
      <c r="O39" s="5">
        <f t="shared" si="2"/>
        <v>1.608562102717867E-2</v>
      </c>
      <c r="P39" s="58">
        <v>34598463.350000001</v>
      </c>
      <c r="Q39" s="58">
        <v>27158</v>
      </c>
      <c r="R39" s="5">
        <f t="shared" si="1"/>
        <v>7.8494815579721404E-4</v>
      </c>
      <c r="S39" s="58">
        <v>63007886.289999999</v>
      </c>
    </row>
    <row r="40" spans="1:19" x14ac:dyDescent="0.2">
      <c r="A40" s="41" t="s">
        <v>452</v>
      </c>
      <c r="B40" s="41" t="s">
        <v>453</v>
      </c>
      <c r="C40" s="59">
        <v>6385</v>
      </c>
      <c r="D40" s="59">
        <v>52005172.899999999</v>
      </c>
      <c r="E40" s="59">
        <v>5574831</v>
      </c>
      <c r="F40" s="43">
        <f t="shared" si="0"/>
        <v>0.10719762456553625</v>
      </c>
      <c r="G40" s="59">
        <v>60345297.789999999</v>
      </c>
      <c r="H40" s="59">
        <v>6508503</v>
      </c>
      <c r="I40" s="51">
        <f t="shared" si="3"/>
        <v>0.10785435217586321</v>
      </c>
      <c r="J40" s="59">
        <v>1829075</v>
      </c>
      <c r="K40" s="51">
        <f t="shared" si="4"/>
        <v>3.0310149539159312E-2</v>
      </c>
      <c r="L40" s="59">
        <f t="shared" si="5"/>
        <v>8337578</v>
      </c>
      <c r="M40" s="51">
        <f t="shared" si="6"/>
        <v>0.13816450171502254</v>
      </c>
      <c r="N40" s="59">
        <v>7107151</v>
      </c>
      <c r="O40" s="43">
        <f t="shared" si="2"/>
        <v>0.13666238575278344</v>
      </c>
      <c r="P40" s="59">
        <v>42006869.789999999</v>
      </c>
      <c r="Q40" s="59">
        <v>7071799</v>
      </c>
      <c r="R40" s="43">
        <f t="shared" si="1"/>
        <v>0.16834863048242377</v>
      </c>
      <c r="S40" s="59">
        <v>67940857.790000007</v>
      </c>
    </row>
    <row r="42" spans="1:19" x14ac:dyDescent="0.2">
      <c r="C42" s="7">
        <f>SUM(C2:C40)</f>
        <v>404514</v>
      </c>
      <c r="D42" s="7">
        <f>SUM(D2:D40)</f>
        <v>1858485468.29</v>
      </c>
      <c r="E42" s="7">
        <f>SUM(E2:E40)</f>
        <v>168347185</v>
      </c>
      <c r="F42" s="5">
        <f>E42/D42</f>
        <v>9.0582997754024369E-2</v>
      </c>
      <c r="G42" s="7">
        <f>SUM(G2:G40)</f>
        <v>1962818922.1399999</v>
      </c>
      <c r="H42" s="7">
        <f>SUM(H2:H40)</f>
        <v>115084033</v>
      </c>
      <c r="I42" s="49">
        <f>IFERROR(H42/$G42,0)</f>
        <v>5.8632017300163118E-2</v>
      </c>
      <c r="J42" s="7">
        <f>SUM(J2:J40)</f>
        <v>67978307</v>
      </c>
      <c r="K42" s="49">
        <f>IFERROR(J42/$G42,0)</f>
        <v>3.4632999627844115E-2</v>
      </c>
      <c r="L42" s="7">
        <f>SUM(L2:L40)</f>
        <v>183062340</v>
      </c>
      <c r="M42" s="49">
        <f>IFERROR(L42/$G42,0)</f>
        <v>9.3265016928007233E-2</v>
      </c>
      <c r="N42" s="7">
        <f>SUM(N2:N40)</f>
        <v>100064557</v>
      </c>
      <c r="O42" s="5">
        <f>N42/D42</f>
        <v>5.3841990538709888E-2</v>
      </c>
      <c r="P42" s="7">
        <f>SUM(P2:P40)</f>
        <v>1342669410.8299999</v>
      </c>
      <c r="Q42" s="7">
        <f>SUM(Q2:Q40)</f>
        <v>95841839</v>
      </c>
      <c r="R42" s="5">
        <f>Q42/P42</f>
        <v>7.1381561408145361E-2</v>
      </c>
      <c r="S42" s="7">
        <f>SUM(S2:S40)</f>
        <v>2124306275.9400003</v>
      </c>
    </row>
    <row r="43" spans="1:19" ht="13.5" customHeight="1" x14ac:dyDescent="0.2">
      <c r="B43" s="6" t="s">
        <v>717</v>
      </c>
      <c r="C43" s="7">
        <f>AVERAGE(C2:C40)</f>
        <v>10372.153846153846</v>
      </c>
      <c r="D43" s="7">
        <f>AVERAGE(D2:D40)</f>
        <v>47653473.545897432</v>
      </c>
      <c r="E43" s="7">
        <f>AVERAGE(E2:E40)</f>
        <v>4316594.487179487</v>
      </c>
      <c r="F43" s="5">
        <f>E43/D43</f>
        <v>9.0582997754024369E-2</v>
      </c>
      <c r="G43" s="7">
        <f>AVERAGE(G2:G40)</f>
        <v>50328690.311282046</v>
      </c>
      <c r="H43" s="7">
        <f>AVERAGE(H2:H40)</f>
        <v>2950872.641025641</v>
      </c>
      <c r="I43" s="49">
        <f>IFERROR(H43/$G43,0)</f>
        <v>5.8632017300163118E-2</v>
      </c>
      <c r="J43" s="7">
        <f>AVERAGE(J2:J40)</f>
        <v>1743033.5128205128</v>
      </c>
      <c r="K43" s="49">
        <f>IFERROR(J43/$G43,0)</f>
        <v>3.4632999627844115E-2</v>
      </c>
      <c r="L43" s="7">
        <f>AVERAGE(L2:L40)</f>
        <v>4693906.153846154</v>
      </c>
      <c r="M43" s="49">
        <f>IFERROR(L43/$G43,0)</f>
        <v>9.3265016928007247E-2</v>
      </c>
      <c r="N43" s="7">
        <f>AVERAGE(N2:N40)</f>
        <v>2565757.871794872</v>
      </c>
      <c r="O43" s="5">
        <f>N43/D43</f>
        <v>5.3841990538709902E-2</v>
      </c>
      <c r="P43" s="7">
        <f>AVERAGE(P2:P40)</f>
        <v>34427420.790512815</v>
      </c>
      <c r="Q43" s="7">
        <f>AVERAGE(Q2:Q40)</f>
        <v>2457483.0512820515</v>
      </c>
      <c r="R43" s="5">
        <f>Q43/P43</f>
        <v>7.1381561408145375E-2</v>
      </c>
      <c r="S43" s="7">
        <f>AVERAGE(S2:S40)</f>
        <v>54469391.69076924</v>
      </c>
    </row>
    <row r="44" spans="1:19" ht="13.5" customHeight="1" x14ac:dyDescent="0.2">
      <c r="B44" s="6" t="s">
        <v>716</v>
      </c>
      <c r="C44" s="7">
        <f>MEDIAN(C2:C40)</f>
        <v>10602</v>
      </c>
      <c r="D44" s="7">
        <f>MEDIAN(D2:D40)</f>
        <v>48139018.950000003</v>
      </c>
      <c r="E44" s="7">
        <f>MEDIAN(E2:E40)</f>
        <v>3470567</v>
      </c>
      <c r="F44" s="5">
        <f>E44/D44</f>
        <v>7.2094676536817948E-2</v>
      </c>
      <c r="G44" s="7">
        <f>MEDIAN(G2:G40)</f>
        <v>50420663.479999997</v>
      </c>
      <c r="H44" s="7">
        <f>MEDIAN(H2:H40)</f>
        <v>2653271</v>
      </c>
      <c r="I44" s="49">
        <f>IFERROR(H44/$G44,0)</f>
        <v>5.262269111259224E-2</v>
      </c>
      <c r="J44" s="7">
        <f>MEDIAN(J2:J40)</f>
        <v>1099591</v>
      </c>
      <c r="K44" s="49">
        <f>IFERROR(J44/$G44,0)</f>
        <v>2.1808340551412356E-2</v>
      </c>
      <c r="L44" s="7">
        <f>MEDIAN(L2:L40)</f>
        <v>4191292</v>
      </c>
      <c r="M44" s="49">
        <f>IFERROR(L44/$G44,0)</f>
        <v>8.3126474558640626E-2</v>
      </c>
      <c r="N44" s="7">
        <f>MEDIAN(N2:N40)</f>
        <v>2514310</v>
      </c>
      <c r="O44" s="5">
        <f>N44/D44</f>
        <v>5.223018779446896E-2</v>
      </c>
      <c r="P44" s="7">
        <f>MEDIAN(P2:P40)</f>
        <v>34598463.350000001</v>
      </c>
      <c r="Q44" s="7">
        <f>MEDIAN(Q2:Q40)</f>
        <v>1939335</v>
      </c>
      <c r="R44" s="5">
        <f>Q44/P44</f>
        <v>5.6052633909823624E-2</v>
      </c>
      <c r="S44" s="7">
        <f>MEDIAN(S2:S40)</f>
        <v>54694821.939999998</v>
      </c>
    </row>
    <row r="45" spans="1:19" ht="13.5" customHeight="1" x14ac:dyDescent="0.2">
      <c r="H45" s="58"/>
      <c r="K45" s="58"/>
      <c r="L45" s="58"/>
      <c r="N45" s="58"/>
      <c r="Q45" s="58"/>
      <c r="S45" s="58"/>
    </row>
    <row r="46" spans="1:19" x14ac:dyDescent="0.2">
      <c r="B46" s="6" t="s">
        <v>740</v>
      </c>
      <c r="D46" s="7">
        <f t="shared" ref="D46:S46" si="7">_xlfn.QUARTILE.EXC(D2:D40,1)</f>
        <v>41781114.340000004</v>
      </c>
      <c r="E46" s="7">
        <f t="shared" si="7"/>
        <v>2754488</v>
      </c>
      <c r="F46" s="5">
        <f t="shared" si="7"/>
        <v>5.2813755265494727E-2</v>
      </c>
      <c r="G46" s="7">
        <f t="shared" si="7"/>
        <v>44761538.119999997</v>
      </c>
      <c r="H46" s="7">
        <f t="shared" si="7"/>
        <v>2080586</v>
      </c>
      <c r="I46" s="5">
        <f t="shared" si="7"/>
        <v>4.4498596106280756E-2</v>
      </c>
      <c r="J46" s="7">
        <f t="shared" si="7"/>
        <v>300787</v>
      </c>
      <c r="K46" s="5">
        <f t="shared" si="7"/>
        <v>5.4232242710384069E-3</v>
      </c>
      <c r="L46" s="7">
        <f t="shared" si="7"/>
        <v>2872265</v>
      </c>
      <c r="M46" s="5">
        <f t="shared" si="7"/>
        <v>5.6882288973932459E-2</v>
      </c>
      <c r="N46" s="7">
        <f t="shared" si="7"/>
        <v>1120650</v>
      </c>
      <c r="O46" s="5">
        <f t="shared" si="7"/>
        <v>2.7452031669033768E-2</v>
      </c>
      <c r="P46" s="7">
        <f t="shared" si="7"/>
        <v>30790593.030000001</v>
      </c>
      <c r="Q46" s="7">
        <f t="shared" si="7"/>
        <v>1038883</v>
      </c>
      <c r="R46" s="5">
        <f t="shared" si="7"/>
        <v>3.0357981143101308E-2</v>
      </c>
      <c r="S46" s="7">
        <f t="shared" si="7"/>
        <v>48469011.57</v>
      </c>
    </row>
    <row r="47" spans="1:19" x14ac:dyDescent="0.2">
      <c r="B47" s="6" t="s">
        <v>741</v>
      </c>
      <c r="D47" s="7">
        <f t="shared" ref="D47:S47" si="8">_xlfn.QUARTILE.EXC(D2:D40,2)</f>
        <v>48139018.950000003</v>
      </c>
      <c r="E47" s="7">
        <f t="shared" si="8"/>
        <v>3470567</v>
      </c>
      <c r="F47" s="5">
        <f t="shared" si="8"/>
        <v>7.5932408200067261E-2</v>
      </c>
      <c r="G47" s="7">
        <f t="shared" si="8"/>
        <v>50420663.479999997</v>
      </c>
      <c r="H47" s="7">
        <f t="shared" si="8"/>
        <v>2653271</v>
      </c>
      <c r="I47" s="5">
        <f t="shared" si="8"/>
        <v>5.5899999999999998E-2</v>
      </c>
      <c r="J47" s="7">
        <f t="shared" si="8"/>
        <v>1099591</v>
      </c>
      <c r="K47" s="5">
        <f t="shared" si="8"/>
        <v>2.0445412155596504E-2</v>
      </c>
      <c r="L47" s="7">
        <f t="shared" si="8"/>
        <v>4191292</v>
      </c>
      <c r="M47" s="5">
        <f t="shared" si="8"/>
        <v>8.5999999999999993E-2</v>
      </c>
      <c r="N47" s="7">
        <f t="shared" si="8"/>
        <v>2514310</v>
      </c>
      <c r="O47" s="5">
        <f t="shared" si="8"/>
        <v>7.0348849852548037E-2</v>
      </c>
      <c r="P47" s="7">
        <f t="shared" si="8"/>
        <v>34598463.350000001</v>
      </c>
      <c r="Q47" s="7">
        <f t="shared" si="8"/>
        <v>1939335</v>
      </c>
      <c r="R47" s="5">
        <f t="shared" si="8"/>
        <v>6.8257082830538079E-2</v>
      </c>
      <c r="S47" s="7">
        <f t="shared" si="8"/>
        <v>54694821.939999998</v>
      </c>
    </row>
    <row r="48" spans="1:19" x14ac:dyDescent="0.2">
      <c r="B48" s="6" t="s">
        <v>742</v>
      </c>
      <c r="D48" s="7">
        <f>_xlfn.QUARTILE.EXC(D2:D40,3)</f>
        <v>52850564.75</v>
      </c>
      <c r="E48" s="7">
        <f t="shared" ref="E48:R48" si="9">_xlfn.QUARTILE.EXC(E2:E40,3)</f>
        <v>4856624</v>
      </c>
      <c r="F48" s="5">
        <f t="shared" si="9"/>
        <v>0.10719762456553625</v>
      </c>
      <c r="G48" s="7">
        <f t="shared" si="9"/>
        <v>55425169.219999999</v>
      </c>
      <c r="H48" s="7">
        <f t="shared" si="9"/>
        <v>3614003</v>
      </c>
      <c r="I48" s="5">
        <f>_xlfn.QUARTILE.EXC(I2:I40,3)</f>
        <v>6.9000000000000006E-2</v>
      </c>
      <c r="J48" s="7">
        <f t="shared" si="9"/>
        <v>2258543</v>
      </c>
      <c r="K48" s="5">
        <f>_xlfn.QUARTILE.EXC(K2:K40,3)</f>
        <v>5.33E-2</v>
      </c>
      <c r="L48" s="7">
        <f t="shared" si="9"/>
        <v>5587096</v>
      </c>
      <c r="M48" s="5">
        <f t="shared" si="9"/>
        <v>0.11691777377913549</v>
      </c>
      <c r="N48" s="7">
        <f t="shared" si="9"/>
        <v>3518014</v>
      </c>
      <c r="O48" s="5">
        <f t="shared" si="9"/>
        <v>0.14728286891288112</v>
      </c>
      <c r="P48" s="7">
        <f t="shared" si="9"/>
        <v>38662281.880000003</v>
      </c>
      <c r="Q48" s="7">
        <f t="shared" si="9"/>
        <v>3409156</v>
      </c>
      <c r="R48" s="5">
        <f t="shared" si="9"/>
        <v>9.7395131531185855E-2</v>
      </c>
      <c r="S48" s="7">
        <f>_xlfn.QUARTILE.EXC(S2:S40,3)</f>
        <v>59781335.700000003</v>
      </c>
    </row>
    <row r="49" spans="2:19" ht="13.5" customHeight="1" x14ac:dyDescent="0.2"/>
    <row r="50" spans="2:19" ht="13.5" customHeight="1" x14ac:dyDescent="0.2">
      <c r="B50" s="6" t="s">
        <v>761</v>
      </c>
      <c r="C50" s="58">
        <f t="shared" ref="C50:S50" si="10">MAX(C2:C40)</f>
        <v>17992</v>
      </c>
      <c r="D50" s="58">
        <f t="shared" si="10"/>
        <v>57949208.079999998</v>
      </c>
      <c r="E50" s="58">
        <f t="shared" si="10"/>
        <v>14549861</v>
      </c>
      <c r="F50" s="5">
        <f t="shared" si="10"/>
        <v>0.27872993120767814</v>
      </c>
      <c r="G50" s="58">
        <f t="shared" si="10"/>
        <v>60345297.789999999</v>
      </c>
      <c r="H50" s="58">
        <f t="shared" si="10"/>
        <v>7392141</v>
      </c>
      <c r="I50" s="5">
        <f t="shared" si="10"/>
        <v>0.12683431469489537</v>
      </c>
      <c r="J50" s="7">
        <f t="shared" si="10"/>
        <v>11595894</v>
      </c>
      <c r="K50" s="5">
        <f t="shared" si="10"/>
        <v>0.2591</v>
      </c>
      <c r="L50" s="58">
        <f t="shared" si="10"/>
        <v>15277240</v>
      </c>
      <c r="M50" s="5">
        <f t="shared" si="10"/>
        <v>0.34129999999999999</v>
      </c>
      <c r="N50" s="58">
        <f t="shared" si="10"/>
        <v>7107151</v>
      </c>
      <c r="O50" s="5">
        <f t="shared" si="10"/>
        <v>9.33</v>
      </c>
      <c r="P50" s="58">
        <f t="shared" si="10"/>
        <v>47337113.350000001</v>
      </c>
      <c r="Q50" s="58">
        <f t="shared" si="10"/>
        <v>9060389</v>
      </c>
      <c r="R50" s="5">
        <f t="shared" si="10"/>
        <v>0.23477087214764675</v>
      </c>
      <c r="S50" s="58">
        <f t="shared" si="10"/>
        <v>67940857.790000007</v>
      </c>
    </row>
    <row r="51" spans="2:19" ht="13.5" customHeight="1" x14ac:dyDescent="0.2">
      <c r="B51" s="6" t="s">
        <v>762</v>
      </c>
      <c r="C51" s="58" cm="1">
        <f t="array" ref="C51">MIN(IF(C2:C40&gt;0,C2:C40))</f>
        <v>3709</v>
      </c>
      <c r="D51" s="58" cm="1">
        <f t="array" ref="D51">MIN(IF(D2:D40&gt;0,D2:D40))</f>
        <v>37249160.369999997</v>
      </c>
      <c r="E51" s="58" cm="1">
        <f t="array" ref="E51">MIN(IF(E2:E40&gt;0,E2:E40))</f>
        <v>492619</v>
      </c>
      <c r="F51" s="5" cm="1">
        <f t="array" ref="F51">MIN(IF(F2:F40&gt;0,F2:F40))</f>
        <v>1.004041530543023E-2</v>
      </c>
      <c r="G51" s="58" cm="1">
        <f t="array" ref="G51">MIN(IF(G2:G40&gt;0,G2:G40))</f>
        <v>40594056.609999999</v>
      </c>
      <c r="H51" s="58" cm="1">
        <f t="array" ref="H51">MIN(IF(H2:H40&gt;0,H2:H40))</f>
        <v>995825</v>
      </c>
      <c r="I51" s="5" cm="1">
        <f t="array" ref="I51">MIN(IF(I2:I40&gt;0,I2:I40))</f>
        <v>2.2599999999999999E-2</v>
      </c>
      <c r="J51" s="7" cm="1">
        <f t="array" ref="J51">MIN(IF(J2:J40&gt;0,J2:J40))</f>
        <v>104788</v>
      </c>
      <c r="K51" s="5" cm="1">
        <f t="array" ref="K51">MIN(IF(K2:K40&gt;0,K2:K40))</f>
        <v>2.3E-3</v>
      </c>
      <c r="L51" s="58" cm="1">
        <f t="array" ref="L51">MIN(IF(L2:L40&gt;0,L2:L40))</f>
        <v>1107962</v>
      </c>
      <c r="M51" s="5" cm="1">
        <f t="array" ref="M51">MIN(IF(M2:M40&gt;0,M2:M40))</f>
        <v>2.52E-2</v>
      </c>
      <c r="N51" s="58" cm="1">
        <f t="array" ref="N51">MIN(IF(N2:N40&gt;0,N2:N40))</f>
        <v>434959</v>
      </c>
      <c r="O51" s="5" cm="1">
        <f t="array" ref="O51">MIN(IF(O2:O40&gt;0,O2:O40))</f>
        <v>1.3861622280238448E-2</v>
      </c>
      <c r="P51" s="58" cm="1">
        <f t="array" ref="P51">MIN(IF(P2:P40&gt;0,P2:P40))</f>
        <v>20741840.960000001</v>
      </c>
      <c r="Q51" s="58" cm="1">
        <f t="array" ref="Q51">MIN(IF(Q2:Q40&gt;0,Q2:Q40))</f>
        <v>27158</v>
      </c>
      <c r="R51" s="5" cm="1">
        <f t="array" ref="R51">MIN(IF(R2:R40&gt;0,R2:R40))</f>
        <v>7.8494815579721404E-4</v>
      </c>
      <c r="S51" s="58" cm="1">
        <f t="array" ref="S51">MIN(IF(S2:S40&gt;0,S2:S40))</f>
        <v>43215089</v>
      </c>
    </row>
  </sheetData>
  <autoFilter ref="A1:S1" xr:uid="{C13BADE0-63B9-44FB-BCE7-B4D61D9502D3}">
    <sortState xmlns:xlrd2="http://schemas.microsoft.com/office/spreadsheetml/2017/richdata2" ref="A2:S40">
      <sortCondition ref="G1"/>
    </sortState>
  </autoFilter>
  <sortState xmlns:xlrd2="http://schemas.microsoft.com/office/spreadsheetml/2017/richdata2" ref="F2:F42">
    <sortCondition ref="F42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169E3-7D33-4DB9-838E-7AB11C645B07}">
  <sheetPr codeName="Sheet12"/>
  <dimension ref="A1:S44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2.5703125" defaultRowHeight="12.75" x14ac:dyDescent="0.2"/>
  <cols>
    <col min="1" max="1" width="5.7109375" style="6" customWidth="1"/>
    <col min="2" max="2" width="14.140625" style="6" customWidth="1"/>
    <col min="3" max="3" width="10.42578125" style="6" customWidth="1"/>
    <col min="4" max="6" width="12.5703125" style="6"/>
    <col min="7" max="13" width="12.5703125" style="6" customWidth="1"/>
    <col min="14" max="14" width="13.28515625" style="6" customWidth="1"/>
    <col min="15" max="16384" width="12.5703125" style="6"/>
  </cols>
  <sheetData>
    <row r="1" spans="1:19" s="45" customFormat="1" ht="51" x14ac:dyDescent="0.2">
      <c r="A1" s="44" t="s">
        <v>0</v>
      </c>
      <c r="B1" s="44" t="s">
        <v>1</v>
      </c>
      <c r="C1" s="44" t="s">
        <v>715</v>
      </c>
      <c r="D1" s="47" t="s">
        <v>743</v>
      </c>
      <c r="E1" s="46" t="s">
        <v>4</v>
      </c>
      <c r="F1" s="46" t="s">
        <v>734</v>
      </c>
      <c r="G1" s="44" t="s">
        <v>737</v>
      </c>
      <c r="H1" s="46" t="s">
        <v>5</v>
      </c>
      <c r="I1" s="46" t="s">
        <v>711</v>
      </c>
      <c r="J1" s="46" t="s">
        <v>709</v>
      </c>
      <c r="K1" s="46" t="s">
        <v>712</v>
      </c>
      <c r="L1" s="46" t="s">
        <v>710</v>
      </c>
      <c r="M1" s="46" t="s">
        <v>713</v>
      </c>
      <c r="N1" s="46" t="s">
        <v>2</v>
      </c>
      <c r="O1" s="46" t="s">
        <v>3</v>
      </c>
      <c r="P1" s="44" t="s">
        <v>714</v>
      </c>
      <c r="Q1" s="46" t="s">
        <v>708</v>
      </c>
      <c r="R1" s="46" t="s">
        <v>739</v>
      </c>
      <c r="S1" s="44" t="s">
        <v>736</v>
      </c>
    </row>
    <row r="2" spans="1:19" x14ac:dyDescent="0.2">
      <c r="A2" s="2" t="s">
        <v>178</v>
      </c>
      <c r="B2" s="2" t="s">
        <v>179</v>
      </c>
      <c r="C2" s="58">
        <v>16031</v>
      </c>
      <c r="D2" s="58">
        <v>57264098.030000001</v>
      </c>
      <c r="E2" s="58">
        <v>0</v>
      </c>
      <c r="F2" s="5">
        <f t="shared" ref="F2:F33" si="0">E2/D2</f>
        <v>0</v>
      </c>
      <c r="G2" s="58">
        <v>60180723.020000003</v>
      </c>
      <c r="H2" s="58">
        <v>6825975</v>
      </c>
      <c r="I2" s="49">
        <f t="shared" ref="I2:I33" si="1">IFERROR(H2/$G2,0)</f>
        <v>0.11342460936754627</v>
      </c>
      <c r="J2" s="58">
        <v>4788230</v>
      </c>
      <c r="K2" s="49">
        <f t="shared" ref="K2:K33" si="2">IFERROR(J2/$G2,0)</f>
        <v>7.9564182012381537E-2</v>
      </c>
      <c r="L2" s="58">
        <f t="shared" ref="L2:L33" si="3">J2+H2</f>
        <v>11614205</v>
      </c>
      <c r="M2" s="49">
        <f t="shared" ref="M2:M33" si="4">IFERROR(L2/$G2,0)</f>
        <v>0.1929887913799278</v>
      </c>
      <c r="N2" s="58">
        <v>4824433</v>
      </c>
      <c r="O2" s="5">
        <f t="shared" ref="O2:O33" si="5">N2/D2</f>
        <v>8.4248825459060497E-2</v>
      </c>
      <c r="P2" s="58">
        <v>33456548.260000002</v>
      </c>
      <c r="Q2" s="58">
        <v>4682171</v>
      </c>
      <c r="R2" s="5">
        <f t="shared" ref="R2:R33" si="6">Q2/P2</f>
        <v>0.13994782018795143</v>
      </c>
      <c r="S2" s="58">
        <v>67739920.969999999</v>
      </c>
    </row>
    <row r="3" spans="1:19" x14ac:dyDescent="0.2">
      <c r="A3" s="2" t="s">
        <v>170</v>
      </c>
      <c r="B3" s="2" t="s">
        <v>171</v>
      </c>
      <c r="C3" s="58">
        <v>14408</v>
      </c>
      <c r="D3" s="58">
        <v>58982128.869999997</v>
      </c>
      <c r="E3" s="58">
        <v>2329920</v>
      </c>
      <c r="F3" s="5">
        <f t="shared" si="0"/>
        <v>3.9502134708214377E-2</v>
      </c>
      <c r="G3" s="58">
        <v>60309200.810000002</v>
      </c>
      <c r="H3" s="58">
        <v>2556963</v>
      </c>
      <c r="I3" s="49">
        <f t="shared" si="1"/>
        <v>4.2397560665005933E-2</v>
      </c>
      <c r="J3" s="58">
        <v>4649496</v>
      </c>
      <c r="K3" s="49">
        <f t="shared" si="2"/>
        <v>7.7094306300756962E-2</v>
      </c>
      <c r="L3" s="58">
        <f t="shared" si="3"/>
        <v>7206459</v>
      </c>
      <c r="M3" s="49">
        <f t="shared" si="4"/>
        <v>0.11949186696576289</v>
      </c>
      <c r="N3" s="58">
        <v>3457023</v>
      </c>
      <c r="O3" s="5">
        <f t="shared" si="5"/>
        <v>5.8611363581322698E-2</v>
      </c>
      <c r="P3" s="58">
        <v>37147347.380000003</v>
      </c>
      <c r="Q3" s="58">
        <v>2564528</v>
      </c>
      <c r="R3" s="5">
        <f t="shared" si="6"/>
        <v>6.9036638707094672E-2</v>
      </c>
      <c r="S3" s="58">
        <v>65115792.810000002</v>
      </c>
    </row>
    <row r="4" spans="1:19" x14ac:dyDescent="0.2">
      <c r="A4" s="2" t="s">
        <v>704</v>
      </c>
      <c r="B4" s="2" t="s">
        <v>705</v>
      </c>
      <c r="C4" s="58">
        <v>12543</v>
      </c>
      <c r="D4" s="58">
        <v>57655538.270000003</v>
      </c>
      <c r="E4" s="58">
        <v>5064828</v>
      </c>
      <c r="F4" s="5">
        <f t="shared" si="0"/>
        <v>8.7846339692146974E-2</v>
      </c>
      <c r="G4" s="58">
        <v>60725585.619999997</v>
      </c>
      <c r="H4" s="58">
        <v>2202030</v>
      </c>
      <c r="I4" s="49">
        <f t="shared" si="1"/>
        <v>3.626198047359399E-2</v>
      </c>
      <c r="J4" s="58">
        <v>1100553</v>
      </c>
      <c r="K4" s="49">
        <f t="shared" si="2"/>
        <v>1.8123382241002753E-2</v>
      </c>
      <c r="L4" s="58">
        <f t="shared" si="3"/>
        <v>3302583</v>
      </c>
      <c r="M4" s="49">
        <f t="shared" si="4"/>
        <v>5.4385362714596742E-2</v>
      </c>
      <c r="N4" s="58">
        <v>304419</v>
      </c>
      <c r="O4" s="5">
        <f t="shared" si="5"/>
        <v>5.2799611127453266E-3</v>
      </c>
      <c r="P4" s="58">
        <v>44210183.619999997</v>
      </c>
      <c r="Q4" s="58">
        <v>616294</v>
      </c>
      <c r="R4" s="5">
        <f t="shared" si="6"/>
        <v>1.3940091389287925E-2</v>
      </c>
      <c r="S4" s="58">
        <v>66273090.619999997</v>
      </c>
    </row>
    <row r="5" spans="1:19" x14ac:dyDescent="0.2">
      <c r="A5" s="2" t="s">
        <v>376</v>
      </c>
      <c r="B5" s="2" t="s">
        <v>377</v>
      </c>
      <c r="C5" s="58">
        <v>14002</v>
      </c>
      <c r="D5" s="58">
        <v>57000077.350000001</v>
      </c>
      <c r="E5" s="58">
        <v>2961001</v>
      </c>
      <c r="F5" s="5">
        <f t="shared" si="0"/>
        <v>5.1947315471493831E-2</v>
      </c>
      <c r="G5" s="58">
        <v>60766394.579999998</v>
      </c>
      <c r="H5" s="58">
        <v>2494822</v>
      </c>
      <c r="I5" s="49">
        <f t="shared" si="1"/>
        <v>4.1055949052819389E-2</v>
      </c>
      <c r="J5" s="58">
        <v>6365632</v>
      </c>
      <c r="K5" s="49">
        <f t="shared" si="2"/>
        <v>0.10475579543590556</v>
      </c>
      <c r="L5" s="58">
        <f t="shared" si="3"/>
        <v>8860454</v>
      </c>
      <c r="M5" s="49">
        <f t="shared" si="4"/>
        <v>0.14581174448872494</v>
      </c>
      <c r="N5" s="58">
        <v>5384496</v>
      </c>
      <c r="O5" s="5">
        <f t="shared" si="5"/>
        <v>9.446471391498909E-2</v>
      </c>
      <c r="P5" s="58">
        <v>37712757.030000001</v>
      </c>
      <c r="Q5" s="58">
        <v>5615696</v>
      </c>
      <c r="R5" s="5">
        <f t="shared" si="6"/>
        <v>0.14890706599713163</v>
      </c>
      <c r="S5" s="58">
        <v>65301073.579999998</v>
      </c>
    </row>
    <row r="6" spans="1:19" x14ac:dyDescent="0.2">
      <c r="A6" s="2" t="s">
        <v>436</v>
      </c>
      <c r="B6" s="2" t="s">
        <v>437</v>
      </c>
      <c r="C6" s="58">
        <v>16455</v>
      </c>
      <c r="D6" s="58">
        <v>59141071.25</v>
      </c>
      <c r="E6" s="58">
        <v>3785953</v>
      </c>
      <c r="F6" s="5">
        <f t="shared" si="0"/>
        <v>6.4015631100020023E-2</v>
      </c>
      <c r="G6" s="58">
        <v>61021058.609999999</v>
      </c>
      <c r="H6" s="58">
        <v>4076295</v>
      </c>
      <c r="I6" s="49">
        <f t="shared" si="1"/>
        <v>6.6801446793189292E-2</v>
      </c>
      <c r="J6" s="58">
        <v>0</v>
      </c>
      <c r="K6" s="49">
        <f t="shared" si="2"/>
        <v>0</v>
      </c>
      <c r="L6" s="58">
        <f t="shared" si="3"/>
        <v>4076295</v>
      </c>
      <c r="M6" s="49">
        <f t="shared" si="4"/>
        <v>6.6801446793189292E-2</v>
      </c>
      <c r="N6" s="58">
        <v>4906696</v>
      </c>
      <c r="O6" s="5">
        <f t="shared" si="5"/>
        <v>8.2965964198695508E-2</v>
      </c>
      <c r="P6" s="58">
        <v>32886741.149999999</v>
      </c>
      <c r="Q6" s="58">
        <v>5413057</v>
      </c>
      <c r="R6" s="5">
        <f t="shared" si="6"/>
        <v>0.1645969412204894</v>
      </c>
      <c r="S6" s="58">
        <v>66501968.609999999</v>
      </c>
    </row>
    <row r="7" spans="1:19" x14ac:dyDescent="0.2">
      <c r="A7" s="2" t="s">
        <v>294</v>
      </c>
      <c r="B7" s="2" t="s">
        <v>295</v>
      </c>
      <c r="C7" s="58">
        <v>13948</v>
      </c>
      <c r="D7" s="58">
        <v>57848014.799999997</v>
      </c>
      <c r="E7" s="58">
        <v>2499471</v>
      </c>
      <c r="F7" s="5">
        <f t="shared" si="0"/>
        <v>4.3207550140510614E-2</v>
      </c>
      <c r="G7" s="58">
        <v>62468086.759999998</v>
      </c>
      <c r="H7" s="58">
        <v>3195642</v>
      </c>
      <c r="I7" s="49">
        <f t="shared" si="1"/>
        <v>5.1156393059988127E-2</v>
      </c>
      <c r="J7" s="58">
        <v>1203186</v>
      </c>
      <c r="K7" s="49">
        <f t="shared" si="2"/>
        <v>1.926081079804148E-2</v>
      </c>
      <c r="L7" s="58">
        <f t="shared" si="3"/>
        <v>4398828</v>
      </c>
      <c r="M7" s="49">
        <f t="shared" si="4"/>
        <v>7.0417203858029603E-2</v>
      </c>
      <c r="N7" s="58">
        <v>201263</v>
      </c>
      <c r="O7" s="5">
        <f t="shared" si="5"/>
        <v>3.4791686576597959E-3</v>
      </c>
      <c r="P7" s="58">
        <v>44278540.490000002</v>
      </c>
      <c r="Q7" s="58">
        <v>949017</v>
      </c>
      <c r="R7" s="5">
        <f t="shared" si="6"/>
        <v>2.143288801974692E-2</v>
      </c>
      <c r="S7" s="58">
        <v>70152518.760000005</v>
      </c>
    </row>
    <row r="8" spans="1:19" x14ac:dyDescent="0.2">
      <c r="A8" s="2" t="s">
        <v>636</v>
      </c>
      <c r="B8" s="2" t="s">
        <v>637</v>
      </c>
      <c r="C8" s="58">
        <v>17593</v>
      </c>
      <c r="D8" s="58">
        <v>62351992.68</v>
      </c>
      <c r="E8" s="58">
        <v>6530492</v>
      </c>
      <c r="F8" s="5">
        <f t="shared" si="0"/>
        <v>0.10473589887520496</v>
      </c>
      <c r="G8" s="58">
        <v>62988818.090000004</v>
      </c>
      <c r="H8" s="58">
        <v>5537916</v>
      </c>
      <c r="I8" s="49">
        <f t="shared" si="1"/>
        <v>8.7919033376484171E-2</v>
      </c>
      <c r="J8" s="58">
        <v>128808</v>
      </c>
      <c r="K8" s="49">
        <f t="shared" si="2"/>
        <v>2.0449343852738419E-3</v>
      </c>
      <c r="L8" s="58">
        <f t="shared" si="3"/>
        <v>5666724</v>
      </c>
      <c r="M8" s="49">
        <f t="shared" si="4"/>
        <v>8.996396776175801E-2</v>
      </c>
      <c r="N8" s="58">
        <v>4471332</v>
      </c>
      <c r="O8" s="5">
        <f t="shared" si="5"/>
        <v>7.1711132360236865E-2</v>
      </c>
      <c r="P8" s="58">
        <v>32285867.920000002</v>
      </c>
      <c r="Q8" s="58">
        <v>3964393</v>
      </c>
      <c r="R8" s="5">
        <f t="shared" si="6"/>
        <v>0.12279034932011826</v>
      </c>
      <c r="S8" s="58">
        <v>74318949.090000004</v>
      </c>
    </row>
    <row r="9" spans="1:19" x14ac:dyDescent="0.2">
      <c r="A9" s="2" t="s">
        <v>558</v>
      </c>
      <c r="B9" s="2" t="s">
        <v>559</v>
      </c>
      <c r="C9" s="58">
        <v>10429</v>
      </c>
      <c r="D9" s="58">
        <v>60327002.649999999</v>
      </c>
      <c r="E9" s="58">
        <v>2536158</v>
      </c>
      <c r="F9" s="5">
        <f t="shared" si="0"/>
        <v>4.2040179166766542E-2</v>
      </c>
      <c r="G9" s="58">
        <v>64152247.170000002</v>
      </c>
      <c r="H9" s="58">
        <v>685452</v>
      </c>
      <c r="I9" s="49">
        <f t="shared" si="1"/>
        <v>1.0684769906556649E-2</v>
      </c>
      <c r="J9" s="58">
        <v>0</v>
      </c>
      <c r="K9" s="49">
        <f t="shared" si="2"/>
        <v>0</v>
      </c>
      <c r="L9" s="58">
        <f t="shared" si="3"/>
        <v>685452</v>
      </c>
      <c r="M9" s="49">
        <f t="shared" si="4"/>
        <v>1.0684769906556649E-2</v>
      </c>
      <c r="N9" s="58">
        <v>1856902</v>
      </c>
      <c r="O9" s="5">
        <f t="shared" si="5"/>
        <v>3.0780610977363055E-2</v>
      </c>
      <c r="P9" s="58">
        <v>52316824.170000002</v>
      </c>
      <c r="Q9" s="58">
        <v>1917820</v>
      </c>
      <c r="R9" s="5">
        <f t="shared" si="6"/>
        <v>3.6657806172793919E-2</v>
      </c>
      <c r="S9" s="58">
        <v>69267507.170000002</v>
      </c>
    </row>
    <row r="10" spans="1:19" x14ac:dyDescent="0.2">
      <c r="A10" s="2" t="s">
        <v>86</v>
      </c>
      <c r="B10" s="2" t="s">
        <v>87</v>
      </c>
      <c r="C10" s="58">
        <v>10381</v>
      </c>
      <c r="D10" s="58">
        <v>59612156.520000003</v>
      </c>
      <c r="E10" s="58">
        <v>4889777</v>
      </c>
      <c r="F10" s="5">
        <f t="shared" si="0"/>
        <v>8.2026507434930146E-2</v>
      </c>
      <c r="G10" s="58">
        <v>64571245.939999998</v>
      </c>
      <c r="H10" s="58">
        <v>3300306</v>
      </c>
      <c r="I10" s="49">
        <f t="shared" si="1"/>
        <v>5.111107818899243E-2</v>
      </c>
      <c r="J10" s="58">
        <v>2071531</v>
      </c>
      <c r="K10" s="49">
        <f t="shared" si="2"/>
        <v>3.2081323038506637E-2</v>
      </c>
      <c r="L10" s="58">
        <f t="shared" si="3"/>
        <v>5371837</v>
      </c>
      <c r="M10" s="49">
        <f t="shared" si="4"/>
        <v>8.3192401227499074E-2</v>
      </c>
      <c r="N10" s="58">
        <v>3207645</v>
      </c>
      <c r="O10" s="5">
        <f t="shared" si="5"/>
        <v>5.3808571728550511E-2</v>
      </c>
      <c r="P10" s="58">
        <v>47816399.939999998</v>
      </c>
      <c r="Q10" s="58">
        <v>6458386</v>
      </c>
      <c r="R10" s="5">
        <f t="shared" si="6"/>
        <v>0.13506633724211736</v>
      </c>
      <c r="S10" s="58">
        <v>77066365.939999998</v>
      </c>
    </row>
    <row r="11" spans="1:19" x14ac:dyDescent="0.2">
      <c r="A11" s="2" t="s">
        <v>134</v>
      </c>
      <c r="B11" s="2" t="s">
        <v>135</v>
      </c>
      <c r="C11" s="58">
        <v>8392</v>
      </c>
      <c r="D11" s="58">
        <v>61031264.600000001</v>
      </c>
      <c r="E11" s="58">
        <v>2189278</v>
      </c>
      <c r="F11" s="5">
        <f t="shared" si="0"/>
        <v>3.5871417942075545E-2</v>
      </c>
      <c r="G11" s="58">
        <v>65004599.229999997</v>
      </c>
      <c r="H11" s="58">
        <v>5461587</v>
      </c>
      <c r="I11" s="49">
        <f t="shared" si="1"/>
        <v>8.4018470457386446E-2</v>
      </c>
      <c r="J11" s="58">
        <v>5409398</v>
      </c>
      <c r="K11" s="49">
        <f t="shared" si="2"/>
        <v>8.321561957270758E-2</v>
      </c>
      <c r="L11" s="58">
        <f t="shared" si="3"/>
        <v>10870985</v>
      </c>
      <c r="M11" s="49">
        <f t="shared" si="4"/>
        <v>0.16723409003009401</v>
      </c>
      <c r="N11" s="58">
        <v>1672052</v>
      </c>
      <c r="O11" s="5">
        <f t="shared" si="5"/>
        <v>2.7396646799941943E-2</v>
      </c>
      <c r="P11" s="58">
        <v>49606365.020000003</v>
      </c>
      <c r="Q11" s="58">
        <v>211411</v>
      </c>
      <c r="R11" s="5">
        <f t="shared" si="6"/>
        <v>4.261771647948092E-3</v>
      </c>
      <c r="S11" s="58">
        <v>76241783.409999996</v>
      </c>
    </row>
    <row r="12" spans="1:19" x14ac:dyDescent="0.2">
      <c r="A12" s="2" t="s">
        <v>114</v>
      </c>
      <c r="B12" s="2" t="s">
        <v>115</v>
      </c>
      <c r="C12" s="58">
        <v>6685</v>
      </c>
      <c r="D12" s="58">
        <v>64104683.130000003</v>
      </c>
      <c r="E12" s="58">
        <v>11186838</v>
      </c>
      <c r="F12" s="5">
        <f t="shared" si="0"/>
        <v>0.17450890408917305</v>
      </c>
      <c r="G12" s="58">
        <v>65049789.359999999</v>
      </c>
      <c r="H12" s="58">
        <v>2279120</v>
      </c>
      <c r="I12" s="49">
        <f t="shared" si="1"/>
        <v>3.5036546965384364E-2</v>
      </c>
      <c r="J12" s="58">
        <v>5136024</v>
      </c>
      <c r="K12" s="49">
        <f t="shared" si="2"/>
        <v>7.8955274882999249E-2</v>
      </c>
      <c r="L12" s="58">
        <f t="shared" si="3"/>
        <v>7415144</v>
      </c>
      <c r="M12" s="49">
        <f t="shared" si="4"/>
        <v>0.11399182184838362</v>
      </c>
      <c r="N12" s="58">
        <v>6855968</v>
      </c>
      <c r="O12" s="5">
        <f t="shared" si="5"/>
        <v>0.10694956538661234</v>
      </c>
      <c r="P12" s="58">
        <v>42824219.840000004</v>
      </c>
      <c r="Q12" s="58">
        <v>7264903</v>
      </c>
      <c r="R12" s="5">
        <f t="shared" si="6"/>
        <v>0.16964472504445277</v>
      </c>
      <c r="S12" s="58">
        <v>66781575.359999999</v>
      </c>
    </row>
    <row r="13" spans="1:19" x14ac:dyDescent="0.2">
      <c r="A13" s="2" t="s">
        <v>132</v>
      </c>
      <c r="B13" s="2" t="s">
        <v>133</v>
      </c>
      <c r="C13" s="58">
        <v>15530</v>
      </c>
      <c r="D13" s="58">
        <v>61580435.049999997</v>
      </c>
      <c r="E13" s="58">
        <v>2226671</v>
      </c>
      <c r="F13" s="5">
        <f t="shared" si="0"/>
        <v>3.6158740973363745E-2</v>
      </c>
      <c r="G13" s="58">
        <v>65252359.850000001</v>
      </c>
      <c r="H13" s="58">
        <v>3521440</v>
      </c>
      <c r="I13" s="49">
        <f t="shared" si="1"/>
        <v>5.3966477351853198E-2</v>
      </c>
      <c r="J13" s="58">
        <v>11235611</v>
      </c>
      <c r="K13" s="49">
        <f t="shared" si="2"/>
        <v>0.17218704466517465</v>
      </c>
      <c r="L13" s="58">
        <f t="shared" si="3"/>
        <v>14757051</v>
      </c>
      <c r="M13" s="49">
        <f t="shared" si="4"/>
        <v>0.22615352201702785</v>
      </c>
      <c r="N13" s="58">
        <v>1225948</v>
      </c>
      <c r="O13" s="5">
        <f t="shared" si="5"/>
        <v>1.9908076307103E-2</v>
      </c>
      <c r="P13" s="58">
        <v>33520045.239999998</v>
      </c>
      <c r="Q13" s="58">
        <v>744475</v>
      </c>
      <c r="R13" s="5">
        <f t="shared" si="6"/>
        <v>2.2209844726331283E-2</v>
      </c>
      <c r="S13" s="58">
        <v>70411287.299999997</v>
      </c>
    </row>
    <row r="14" spans="1:19" x14ac:dyDescent="0.2">
      <c r="A14" s="2" t="s">
        <v>696</v>
      </c>
      <c r="B14" s="2" t="s">
        <v>697</v>
      </c>
      <c r="C14" s="58">
        <v>18319</v>
      </c>
      <c r="D14" s="58">
        <v>62908930.399999999</v>
      </c>
      <c r="E14" s="58">
        <v>2081694</v>
      </c>
      <c r="F14" s="5">
        <f t="shared" si="0"/>
        <v>3.3090595989532193E-2</v>
      </c>
      <c r="G14" s="58">
        <v>65375508.07</v>
      </c>
      <c r="H14" s="58">
        <v>4292388</v>
      </c>
      <c r="I14" s="49">
        <f t="shared" si="1"/>
        <v>6.5657432373664767E-2</v>
      </c>
      <c r="J14" s="58">
        <v>4003283</v>
      </c>
      <c r="K14" s="49">
        <f t="shared" si="2"/>
        <v>6.1235210527366538E-2</v>
      </c>
      <c r="L14" s="58">
        <f t="shared" si="3"/>
        <v>8295671</v>
      </c>
      <c r="M14" s="49">
        <f t="shared" si="4"/>
        <v>0.12689264290103131</v>
      </c>
      <c r="N14" s="58">
        <v>3830025</v>
      </c>
      <c r="O14" s="5">
        <f t="shared" si="5"/>
        <v>6.0882055626239037E-2</v>
      </c>
      <c r="P14" s="58">
        <v>39336928.520000003</v>
      </c>
      <c r="Q14" s="58">
        <v>3621475</v>
      </c>
      <c r="R14" s="5">
        <f t="shared" si="6"/>
        <v>9.2062983467525686E-2</v>
      </c>
      <c r="S14" s="58">
        <v>79176930.569999993</v>
      </c>
    </row>
    <row r="15" spans="1:19" x14ac:dyDescent="0.2">
      <c r="A15" s="2" t="s">
        <v>192</v>
      </c>
      <c r="B15" s="2" t="s">
        <v>193</v>
      </c>
      <c r="C15" s="58">
        <v>15878</v>
      </c>
      <c r="D15" s="58">
        <v>63717994.340000004</v>
      </c>
      <c r="E15" s="58">
        <v>4373354</v>
      </c>
      <c r="F15" s="5">
        <f t="shared" si="0"/>
        <v>6.8636090091971969E-2</v>
      </c>
      <c r="G15" s="58">
        <v>65451830.560000002</v>
      </c>
      <c r="H15" s="58">
        <v>3393584</v>
      </c>
      <c r="I15" s="49">
        <f t="shared" si="1"/>
        <v>5.1848572774279941E-2</v>
      </c>
      <c r="J15" s="58">
        <v>8333951</v>
      </c>
      <c r="K15" s="49">
        <f t="shared" si="2"/>
        <v>0.12732953270665559</v>
      </c>
      <c r="L15" s="58">
        <f t="shared" si="3"/>
        <v>11727535</v>
      </c>
      <c r="M15" s="49">
        <f t="shared" si="4"/>
        <v>0.17917810548093552</v>
      </c>
      <c r="N15" s="58">
        <v>1131556</v>
      </c>
      <c r="O15" s="5">
        <f t="shared" si="5"/>
        <v>1.7758813844045422E-2</v>
      </c>
      <c r="P15" s="58">
        <v>35241592.420000002</v>
      </c>
      <c r="Q15" s="58">
        <v>783116</v>
      </c>
      <c r="R15" s="5">
        <f t="shared" si="6"/>
        <v>2.2221356818018609E-2</v>
      </c>
      <c r="S15" s="58">
        <v>77053553.569999993</v>
      </c>
    </row>
    <row r="16" spans="1:19" x14ac:dyDescent="0.2">
      <c r="A16" s="2" t="s">
        <v>272</v>
      </c>
      <c r="B16" s="2" t="s">
        <v>273</v>
      </c>
      <c r="C16" s="58">
        <v>19934</v>
      </c>
      <c r="D16" s="58">
        <v>64334917.659999996</v>
      </c>
      <c r="E16" s="58">
        <v>7094515</v>
      </c>
      <c r="F16" s="5">
        <f t="shared" si="0"/>
        <v>0.11027471951535564</v>
      </c>
      <c r="G16" s="58">
        <v>67197179.079999998</v>
      </c>
      <c r="H16" s="58">
        <v>3806560</v>
      </c>
      <c r="I16" s="49">
        <f t="shared" si="1"/>
        <v>5.6647616047515788E-2</v>
      </c>
      <c r="J16" s="58">
        <v>1692653</v>
      </c>
      <c r="K16" s="49">
        <f t="shared" si="2"/>
        <v>2.5189346088246536E-2</v>
      </c>
      <c r="L16" s="58">
        <f t="shared" si="3"/>
        <v>5499213</v>
      </c>
      <c r="M16" s="49">
        <f t="shared" si="4"/>
        <v>8.1836962135762317E-2</v>
      </c>
      <c r="N16" s="58">
        <v>3981782</v>
      </c>
      <c r="O16" s="5">
        <f t="shared" si="5"/>
        <v>6.1891460264907723E-2</v>
      </c>
      <c r="P16" s="58">
        <v>52930463.359999999</v>
      </c>
      <c r="Q16" s="58">
        <v>4487951</v>
      </c>
      <c r="R16" s="5">
        <f t="shared" si="6"/>
        <v>8.478956568877466E-2</v>
      </c>
      <c r="S16" s="58">
        <v>78003001.079999998</v>
      </c>
    </row>
    <row r="17" spans="1:19" x14ac:dyDescent="0.2">
      <c r="A17" s="2" t="s">
        <v>6</v>
      </c>
      <c r="B17" s="2" t="s">
        <v>7</v>
      </c>
      <c r="C17" s="58">
        <v>16970</v>
      </c>
      <c r="D17" s="58">
        <v>66847811.810000002</v>
      </c>
      <c r="E17" s="58">
        <v>4088328</v>
      </c>
      <c r="F17" s="5">
        <f t="shared" si="0"/>
        <v>6.1158740866793973E-2</v>
      </c>
      <c r="G17" s="58">
        <v>68545293.609999999</v>
      </c>
      <c r="H17" s="58">
        <v>3495609</v>
      </c>
      <c r="I17" s="49">
        <f t="shared" si="1"/>
        <v>5.0997068010078951E-2</v>
      </c>
      <c r="J17" s="58">
        <v>0</v>
      </c>
      <c r="K17" s="49">
        <f t="shared" si="2"/>
        <v>0</v>
      </c>
      <c r="L17" s="58">
        <f t="shared" si="3"/>
        <v>3495609</v>
      </c>
      <c r="M17" s="49">
        <f t="shared" si="4"/>
        <v>5.0997068010078951E-2</v>
      </c>
      <c r="N17" s="58">
        <v>4433937</v>
      </c>
      <c r="O17" s="5">
        <f t="shared" si="5"/>
        <v>6.6328827824648579E-2</v>
      </c>
      <c r="P17" s="58">
        <v>42906155.130000003</v>
      </c>
      <c r="Q17" s="58">
        <v>3395225</v>
      </c>
      <c r="R17" s="5">
        <f t="shared" si="6"/>
        <v>7.9131420415390633E-2</v>
      </c>
      <c r="S17" s="58">
        <v>78715633.609999999</v>
      </c>
    </row>
    <row r="18" spans="1:19" x14ac:dyDescent="0.2">
      <c r="A18" s="2" t="s">
        <v>612</v>
      </c>
      <c r="B18" s="2" t="s">
        <v>613</v>
      </c>
      <c r="C18" s="58">
        <v>14526</v>
      </c>
      <c r="D18" s="58">
        <v>63110809.119999997</v>
      </c>
      <c r="E18" s="58">
        <v>5622785</v>
      </c>
      <c r="F18" s="5">
        <f t="shared" si="0"/>
        <v>8.9093850616124071E-2</v>
      </c>
      <c r="G18" s="58">
        <v>68684365.129999995</v>
      </c>
      <c r="H18" s="58">
        <v>3946199</v>
      </c>
      <c r="I18" s="49">
        <f t="shared" si="1"/>
        <v>5.7454108988719138E-2</v>
      </c>
      <c r="J18" s="58">
        <v>5182276</v>
      </c>
      <c r="K18" s="49">
        <f t="shared" si="2"/>
        <v>7.5450591851455903E-2</v>
      </c>
      <c r="L18" s="58">
        <f t="shared" si="3"/>
        <v>9128475</v>
      </c>
      <c r="M18" s="49">
        <f t="shared" si="4"/>
        <v>0.13290470084017506</v>
      </c>
      <c r="N18" s="58">
        <v>2082401</v>
      </c>
      <c r="O18" s="5">
        <f t="shared" si="5"/>
        <v>3.299594838089441E-2</v>
      </c>
      <c r="P18" s="58">
        <v>42927256.579999998</v>
      </c>
      <c r="Q18" s="58">
        <v>1892991</v>
      </c>
      <c r="R18" s="5">
        <f t="shared" si="6"/>
        <v>4.4097646828936958E-2</v>
      </c>
      <c r="S18" s="58">
        <v>76695339.489999995</v>
      </c>
    </row>
    <row r="19" spans="1:19" x14ac:dyDescent="0.2">
      <c r="A19" s="2" t="s">
        <v>292</v>
      </c>
      <c r="B19" s="2" t="s">
        <v>293</v>
      </c>
      <c r="C19" s="58">
        <v>13903</v>
      </c>
      <c r="D19" s="58">
        <v>66354216.280000001</v>
      </c>
      <c r="E19" s="58">
        <v>4639243</v>
      </c>
      <c r="F19" s="5">
        <f t="shared" si="0"/>
        <v>6.9916325745201013E-2</v>
      </c>
      <c r="G19" s="58">
        <v>70011782.719999999</v>
      </c>
      <c r="H19" s="58">
        <v>2410977</v>
      </c>
      <c r="I19" s="49">
        <f t="shared" si="1"/>
        <v>3.4436732023269356E-2</v>
      </c>
      <c r="J19" s="58">
        <v>5109438</v>
      </c>
      <c r="K19" s="49">
        <f t="shared" si="2"/>
        <v>7.2979687154008238E-2</v>
      </c>
      <c r="L19" s="58">
        <f t="shared" si="3"/>
        <v>7520415</v>
      </c>
      <c r="M19" s="49">
        <f t="shared" si="4"/>
        <v>0.10741641917727759</v>
      </c>
      <c r="N19" s="58">
        <v>1038670</v>
      </c>
      <c r="O19" s="5">
        <f t="shared" si="5"/>
        <v>1.5653413727577524E-2</v>
      </c>
      <c r="P19" s="58">
        <v>52556338.719999999</v>
      </c>
      <c r="Q19" s="58">
        <v>1609064</v>
      </c>
      <c r="R19" s="5">
        <f t="shared" si="6"/>
        <v>3.0615983517658554E-2</v>
      </c>
      <c r="S19" s="58">
        <v>78195455.719999999</v>
      </c>
    </row>
    <row r="20" spans="1:19" x14ac:dyDescent="0.2">
      <c r="A20" s="2" t="s">
        <v>320</v>
      </c>
      <c r="B20" s="2" t="s">
        <v>321</v>
      </c>
      <c r="C20" s="58">
        <v>10251</v>
      </c>
      <c r="D20" s="58">
        <v>68811648.510000005</v>
      </c>
      <c r="E20" s="58">
        <v>12317002</v>
      </c>
      <c r="F20" s="5">
        <f t="shared" si="0"/>
        <v>0.1789958861138175</v>
      </c>
      <c r="G20" s="58">
        <v>72847683.560000002</v>
      </c>
      <c r="H20" s="58">
        <v>4179343</v>
      </c>
      <c r="I20" s="49">
        <f t="shared" si="1"/>
        <v>5.7370980047124508E-2</v>
      </c>
      <c r="J20" s="58">
        <v>7668447</v>
      </c>
      <c r="K20" s="49">
        <f t="shared" si="2"/>
        <v>0.10526686128164923</v>
      </c>
      <c r="L20" s="58">
        <f t="shared" si="3"/>
        <v>11847790</v>
      </c>
      <c r="M20" s="49">
        <f t="shared" si="4"/>
        <v>0.16263784132877374</v>
      </c>
      <c r="N20" s="58">
        <v>2888135</v>
      </c>
      <c r="O20" s="5">
        <f t="shared" si="5"/>
        <v>4.1971600194700809E-2</v>
      </c>
      <c r="P20" s="58">
        <v>52269276.579999998</v>
      </c>
      <c r="Q20" s="58">
        <v>900000</v>
      </c>
      <c r="R20" s="5">
        <f t="shared" si="6"/>
        <v>1.7218527955375807E-2</v>
      </c>
      <c r="S20" s="58">
        <v>84157084.560000002</v>
      </c>
    </row>
    <row r="21" spans="1:19" x14ac:dyDescent="0.2">
      <c r="A21" s="2" t="s">
        <v>332</v>
      </c>
      <c r="B21" s="2" t="s">
        <v>333</v>
      </c>
      <c r="C21" s="58">
        <v>13034</v>
      </c>
      <c r="D21" s="58">
        <v>69199412.879999995</v>
      </c>
      <c r="E21" s="58">
        <v>2625018</v>
      </c>
      <c r="F21" s="5">
        <f t="shared" si="0"/>
        <v>3.7934107975050209E-2</v>
      </c>
      <c r="G21" s="58">
        <v>73576311.950000003</v>
      </c>
      <c r="H21" s="58">
        <v>2949434</v>
      </c>
      <c r="I21" s="49">
        <f t="shared" si="1"/>
        <v>4.0086733376964265E-2</v>
      </c>
      <c r="J21" s="58">
        <v>1355276</v>
      </c>
      <c r="K21" s="49">
        <f t="shared" si="2"/>
        <v>1.8420004537887141E-2</v>
      </c>
      <c r="L21" s="58">
        <f t="shared" si="3"/>
        <v>4304710</v>
      </c>
      <c r="M21" s="49">
        <f t="shared" si="4"/>
        <v>5.8506737914851406E-2</v>
      </c>
      <c r="N21" s="58">
        <v>3591189</v>
      </c>
      <c r="O21" s="5">
        <f t="shared" si="5"/>
        <v>5.1896235105745023E-2</v>
      </c>
      <c r="P21" s="58">
        <v>56948906.100000001</v>
      </c>
      <c r="Q21" s="58">
        <v>4575164</v>
      </c>
      <c r="R21" s="5">
        <f t="shared" si="6"/>
        <v>8.0338048846209528E-2</v>
      </c>
      <c r="S21" s="58">
        <v>76047476.950000003</v>
      </c>
    </row>
    <row r="22" spans="1:19" x14ac:dyDescent="0.2">
      <c r="A22" s="2" t="s">
        <v>588</v>
      </c>
      <c r="B22" s="2" t="s">
        <v>589</v>
      </c>
      <c r="C22" s="58">
        <v>17375</v>
      </c>
      <c r="D22" s="58">
        <v>58204733.539999999</v>
      </c>
      <c r="E22" s="58">
        <v>12342651</v>
      </c>
      <c r="F22" s="5">
        <f t="shared" si="0"/>
        <v>0.21205579425112853</v>
      </c>
      <c r="G22" s="58">
        <v>73835577.230000004</v>
      </c>
      <c r="H22" s="58">
        <v>3561072</v>
      </c>
      <c r="I22" s="49">
        <f t="shared" si="1"/>
        <v>4.8229757707550051E-2</v>
      </c>
      <c r="J22" s="58">
        <v>1892909</v>
      </c>
      <c r="K22" s="49">
        <f t="shared" si="2"/>
        <v>2.563681454136307E-2</v>
      </c>
      <c r="L22" s="58">
        <f t="shared" si="3"/>
        <v>5453981</v>
      </c>
      <c r="M22" s="49">
        <f t="shared" si="4"/>
        <v>7.3866572248913118E-2</v>
      </c>
      <c r="N22" s="58">
        <v>620441</v>
      </c>
      <c r="O22" s="5">
        <f t="shared" si="5"/>
        <v>1.0659631309429752E-2</v>
      </c>
      <c r="P22" s="58">
        <v>42226761.450000003</v>
      </c>
      <c r="Q22" s="58">
        <v>260725</v>
      </c>
      <c r="R22" s="5">
        <f t="shared" si="6"/>
        <v>6.1744019917018755E-3</v>
      </c>
      <c r="S22" s="58">
        <v>76804480.040000007</v>
      </c>
    </row>
    <row r="23" spans="1:19" x14ac:dyDescent="0.2">
      <c r="A23" s="2" t="s">
        <v>232</v>
      </c>
      <c r="B23" s="2" t="s">
        <v>233</v>
      </c>
      <c r="C23" s="58">
        <v>17628</v>
      </c>
      <c r="D23" s="58">
        <v>70128892.079999998</v>
      </c>
      <c r="E23" s="58">
        <v>3392646</v>
      </c>
      <c r="F23" s="5">
        <f t="shared" si="0"/>
        <v>4.8377293571525648E-2</v>
      </c>
      <c r="G23" s="58">
        <v>74148262.5</v>
      </c>
      <c r="H23" s="58">
        <v>2322821</v>
      </c>
      <c r="I23" s="49">
        <f t="shared" si="1"/>
        <v>3.1326708430962899E-2</v>
      </c>
      <c r="J23" s="58">
        <v>3207424</v>
      </c>
      <c r="K23" s="49">
        <f t="shared" si="2"/>
        <v>4.3256900321838293E-2</v>
      </c>
      <c r="L23" s="58">
        <f t="shared" si="3"/>
        <v>5530245</v>
      </c>
      <c r="M23" s="49">
        <f t="shared" si="4"/>
        <v>7.4583608752801192E-2</v>
      </c>
      <c r="N23" s="58">
        <v>5243089</v>
      </c>
      <c r="O23" s="5">
        <f t="shared" si="5"/>
        <v>7.4763608043585117E-2</v>
      </c>
      <c r="P23" s="58">
        <v>42241509.119999997</v>
      </c>
      <c r="Q23" s="58">
        <v>1421350</v>
      </c>
      <c r="R23" s="5">
        <f t="shared" si="6"/>
        <v>3.3648182311910739E-2</v>
      </c>
      <c r="S23" s="58">
        <v>84638316.5</v>
      </c>
    </row>
    <row r="24" spans="1:19" x14ac:dyDescent="0.2">
      <c r="A24" s="2" t="s">
        <v>358</v>
      </c>
      <c r="B24" s="2" t="s">
        <v>359</v>
      </c>
      <c r="C24" s="58">
        <v>13560</v>
      </c>
      <c r="D24" s="58">
        <v>70665647.230000004</v>
      </c>
      <c r="E24" s="58">
        <v>6090669</v>
      </c>
      <c r="F24" s="5">
        <f t="shared" si="0"/>
        <v>8.6189955639637883E-2</v>
      </c>
      <c r="G24" s="58">
        <v>74306442.629999995</v>
      </c>
      <c r="H24" s="58">
        <v>4891144</v>
      </c>
      <c r="I24" s="49">
        <f t="shared" si="1"/>
        <v>6.5823955862816155E-2</v>
      </c>
      <c r="J24" s="58">
        <v>7546331</v>
      </c>
      <c r="K24" s="49">
        <f t="shared" si="2"/>
        <v>0.1015568870330134</v>
      </c>
      <c r="L24" s="58">
        <f t="shared" si="3"/>
        <v>12437475</v>
      </c>
      <c r="M24" s="49">
        <f t="shared" si="4"/>
        <v>0.16738084289582955</v>
      </c>
      <c r="N24" s="58">
        <v>3802973</v>
      </c>
      <c r="O24" s="5">
        <f t="shared" si="5"/>
        <v>5.381643201571791E-2</v>
      </c>
      <c r="P24" s="58">
        <v>51201149.630000003</v>
      </c>
      <c r="Q24" s="58">
        <v>1361523</v>
      </c>
      <c r="R24" s="5">
        <f t="shared" si="6"/>
        <v>2.659164901254972E-2</v>
      </c>
      <c r="S24" s="58">
        <v>86323413.629999995</v>
      </c>
    </row>
    <row r="25" spans="1:19" x14ac:dyDescent="0.2">
      <c r="A25" s="2" t="s">
        <v>586</v>
      </c>
      <c r="B25" s="2" t="s">
        <v>587</v>
      </c>
      <c r="C25" s="58">
        <v>15487</v>
      </c>
      <c r="D25" s="58">
        <v>71503599.480000004</v>
      </c>
      <c r="E25" s="58">
        <v>3729668</v>
      </c>
      <c r="F25" s="5">
        <f t="shared" si="0"/>
        <v>5.2160562924433072E-2</v>
      </c>
      <c r="G25" s="58">
        <v>74498941.75</v>
      </c>
      <c r="H25" s="58">
        <v>6559698</v>
      </c>
      <c r="I25" s="49">
        <f t="shared" si="1"/>
        <v>8.8050888320168649E-2</v>
      </c>
      <c r="J25" s="58">
        <v>1994683</v>
      </c>
      <c r="K25" s="49">
        <f t="shared" si="2"/>
        <v>2.6774648782175486E-2</v>
      </c>
      <c r="L25" s="58">
        <f t="shared" si="3"/>
        <v>8554381</v>
      </c>
      <c r="M25" s="49">
        <f t="shared" si="4"/>
        <v>0.11482553710234414</v>
      </c>
      <c r="N25" s="58">
        <v>7069094</v>
      </c>
      <c r="O25" s="5">
        <f t="shared" si="5"/>
        <v>9.886347053028105E-2</v>
      </c>
      <c r="P25" s="58">
        <v>58385886.159999996</v>
      </c>
      <c r="Q25" s="58">
        <v>4985036</v>
      </c>
      <c r="R25" s="5">
        <f t="shared" si="6"/>
        <v>8.5380839923180504E-2</v>
      </c>
      <c r="S25" s="58">
        <v>82147202.75</v>
      </c>
    </row>
    <row r="26" spans="1:19" x14ac:dyDescent="0.2">
      <c r="A26" s="2" t="s">
        <v>442</v>
      </c>
      <c r="B26" s="2" t="s">
        <v>443</v>
      </c>
      <c r="C26" s="58">
        <v>11299</v>
      </c>
      <c r="D26" s="58">
        <v>71293355.709999993</v>
      </c>
      <c r="E26" s="58">
        <v>4356050</v>
      </c>
      <c r="F26" s="5">
        <f t="shared" si="0"/>
        <v>6.1100364215132555E-2</v>
      </c>
      <c r="G26" s="58">
        <v>74905972.150000006</v>
      </c>
      <c r="H26" s="58">
        <v>3041489</v>
      </c>
      <c r="I26" s="49">
        <f t="shared" si="1"/>
        <v>4.0604092206551784E-2</v>
      </c>
      <c r="J26" s="58">
        <v>3100689</v>
      </c>
      <c r="K26" s="49">
        <f t="shared" si="2"/>
        <v>4.1394416372980747E-2</v>
      </c>
      <c r="L26" s="58">
        <f t="shared" si="3"/>
        <v>6142178</v>
      </c>
      <c r="M26" s="49">
        <f t="shared" si="4"/>
        <v>8.1998508579532531E-2</v>
      </c>
      <c r="N26" s="58">
        <v>2935647</v>
      </c>
      <c r="O26" s="5">
        <f t="shared" si="5"/>
        <v>4.1177006900072602E-2</v>
      </c>
      <c r="P26" s="58">
        <v>55435666.130000003</v>
      </c>
      <c r="Q26" s="58">
        <v>1332111</v>
      </c>
      <c r="R26" s="5">
        <f t="shared" si="6"/>
        <v>2.4029854658481398E-2</v>
      </c>
      <c r="S26" s="58">
        <v>76891802.150000006</v>
      </c>
    </row>
    <row r="27" spans="1:19" x14ac:dyDescent="0.2">
      <c r="A27" s="2" t="s">
        <v>550</v>
      </c>
      <c r="B27" s="2" t="s">
        <v>551</v>
      </c>
      <c r="C27" s="58">
        <v>18209</v>
      </c>
      <c r="D27" s="58">
        <v>70936674.590000004</v>
      </c>
      <c r="E27" s="58">
        <v>7546496</v>
      </c>
      <c r="F27" s="5">
        <f t="shared" si="0"/>
        <v>0.10638356031794921</v>
      </c>
      <c r="G27" s="58">
        <v>75636867.069999993</v>
      </c>
      <c r="H27" s="58">
        <v>10717163</v>
      </c>
      <c r="I27" s="49">
        <f t="shared" si="1"/>
        <v>0.14169231771698765</v>
      </c>
      <c r="J27" s="58">
        <v>3153600</v>
      </c>
      <c r="K27" s="49">
        <f t="shared" si="2"/>
        <v>4.1693953255380389E-2</v>
      </c>
      <c r="L27" s="58">
        <f t="shared" si="3"/>
        <v>13870763</v>
      </c>
      <c r="M27" s="49">
        <f t="shared" si="4"/>
        <v>0.18338627097236804</v>
      </c>
      <c r="N27" s="58">
        <v>3193987</v>
      </c>
      <c r="O27" s="5">
        <f t="shared" si="5"/>
        <v>4.5025891310251226E-2</v>
      </c>
      <c r="P27" s="58">
        <v>53453593.07</v>
      </c>
      <c r="Q27" s="58">
        <v>3088950</v>
      </c>
      <c r="R27" s="5">
        <f t="shared" si="6"/>
        <v>5.7787509175573556E-2</v>
      </c>
      <c r="S27" s="58">
        <v>84462566.069999993</v>
      </c>
    </row>
    <row r="28" spans="1:19" x14ac:dyDescent="0.2">
      <c r="A28" s="2" t="s">
        <v>248</v>
      </c>
      <c r="B28" s="2" t="s">
        <v>249</v>
      </c>
      <c r="C28" s="58">
        <v>14753</v>
      </c>
      <c r="D28" s="58">
        <v>74052642.150000006</v>
      </c>
      <c r="E28" s="58">
        <v>3299283</v>
      </c>
      <c r="F28" s="5">
        <f t="shared" si="0"/>
        <v>4.4553211124013885E-2</v>
      </c>
      <c r="G28" s="58">
        <v>75671418.099999994</v>
      </c>
      <c r="H28" s="58">
        <v>2354258</v>
      </c>
      <c r="I28" s="49">
        <f t="shared" si="1"/>
        <v>3.11115882206521E-2</v>
      </c>
      <c r="J28" s="58">
        <v>843985</v>
      </c>
      <c r="K28" s="49">
        <f t="shared" si="2"/>
        <v>1.1153286421627138E-2</v>
      </c>
      <c r="L28" s="58">
        <f t="shared" si="3"/>
        <v>3198243</v>
      </c>
      <c r="M28" s="49">
        <f t="shared" si="4"/>
        <v>4.2264874642279238E-2</v>
      </c>
      <c r="N28" s="58">
        <v>4257376</v>
      </c>
      <c r="O28" s="5">
        <f t="shared" si="5"/>
        <v>5.7491209987839707E-2</v>
      </c>
      <c r="P28" s="58">
        <v>55435925.719999999</v>
      </c>
      <c r="Q28" s="58">
        <v>3618830</v>
      </c>
      <c r="R28" s="5">
        <f t="shared" si="6"/>
        <v>6.5279508784218065E-2</v>
      </c>
      <c r="S28" s="58">
        <v>83079400.099999994</v>
      </c>
    </row>
    <row r="29" spans="1:19" x14ac:dyDescent="0.2">
      <c r="A29" s="2" t="s">
        <v>560</v>
      </c>
      <c r="B29" s="2" t="s">
        <v>561</v>
      </c>
      <c r="C29" s="58">
        <v>17880</v>
      </c>
      <c r="D29" s="58">
        <v>69169496.969999999</v>
      </c>
      <c r="E29" s="58">
        <v>3303021</v>
      </c>
      <c r="F29" s="5">
        <f t="shared" si="0"/>
        <v>4.7752566444607472E-2</v>
      </c>
      <c r="G29" s="58">
        <v>77067412.209999993</v>
      </c>
      <c r="H29" s="58">
        <v>5328002</v>
      </c>
      <c r="I29" s="49">
        <f t="shared" si="1"/>
        <v>6.9134305242815164E-2</v>
      </c>
      <c r="J29" s="58">
        <v>2998186</v>
      </c>
      <c r="K29" s="49">
        <f t="shared" si="2"/>
        <v>3.8903421225955817E-2</v>
      </c>
      <c r="L29" s="58">
        <f t="shared" si="3"/>
        <v>8326188</v>
      </c>
      <c r="M29" s="49">
        <f t="shared" si="4"/>
        <v>0.10803772646877098</v>
      </c>
      <c r="N29" s="58">
        <v>2971458</v>
      </c>
      <c r="O29" s="5">
        <f t="shared" si="5"/>
        <v>4.2959080666565674E-2</v>
      </c>
      <c r="P29" s="58">
        <v>27390213.469999999</v>
      </c>
      <c r="Q29" s="58">
        <v>379568</v>
      </c>
      <c r="R29" s="5">
        <f t="shared" si="6"/>
        <v>1.3857796340862181E-2</v>
      </c>
      <c r="S29" s="58">
        <v>90661233.209999993</v>
      </c>
    </row>
    <row r="30" spans="1:19" x14ac:dyDescent="0.2">
      <c r="A30" s="2" t="s">
        <v>534</v>
      </c>
      <c r="B30" s="2" t="s">
        <v>535</v>
      </c>
      <c r="C30" s="58">
        <v>15725</v>
      </c>
      <c r="D30" s="58">
        <v>73180642.959999993</v>
      </c>
      <c r="E30" s="58">
        <v>4677000</v>
      </c>
      <c r="F30" s="5">
        <f t="shared" si="0"/>
        <v>6.3910343102019665E-2</v>
      </c>
      <c r="G30" s="58">
        <v>77527720.969999999</v>
      </c>
      <c r="H30" s="58">
        <v>6384508</v>
      </c>
      <c r="I30" s="49">
        <f t="shared" si="1"/>
        <v>8.2351292158717504E-2</v>
      </c>
      <c r="J30" s="58">
        <v>4596696</v>
      </c>
      <c r="K30" s="49">
        <f t="shared" si="2"/>
        <v>5.9290998658128105E-2</v>
      </c>
      <c r="L30" s="58">
        <f t="shared" si="3"/>
        <v>10981204</v>
      </c>
      <c r="M30" s="49">
        <f t="shared" si="4"/>
        <v>0.14164229081684562</v>
      </c>
      <c r="N30" s="58">
        <v>2590006</v>
      </c>
      <c r="O30" s="5">
        <f t="shared" si="5"/>
        <v>3.5391954692386055E-2</v>
      </c>
      <c r="P30" s="58">
        <v>53959840.859999999</v>
      </c>
      <c r="Q30" s="58">
        <v>2303304</v>
      </c>
      <c r="R30" s="5">
        <f t="shared" si="6"/>
        <v>4.268552247913357E-2</v>
      </c>
      <c r="S30" s="58">
        <v>80107661.530000001</v>
      </c>
    </row>
    <row r="31" spans="1:19" x14ac:dyDescent="0.2">
      <c r="A31" s="2" t="s">
        <v>354</v>
      </c>
      <c r="B31" s="2" t="s">
        <v>355</v>
      </c>
      <c r="C31" s="58">
        <v>13088</v>
      </c>
      <c r="D31" s="58">
        <v>73873637.319999993</v>
      </c>
      <c r="E31" s="58">
        <v>5625563</v>
      </c>
      <c r="F31" s="5">
        <f t="shared" si="0"/>
        <v>7.6151157626524191E-2</v>
      </c>
      <c r="G31" s="58">
        <v>78620639.109999999</v>
      </c>
      <c r="H31" s="58">
        <v>3831049</v>
      </c>
      <c r="I31" s="49">
        <f t="shared" si="1"/>
        <v>4.8728286151933829E-2</v>
      </c>
      <c r="J31" s="58">
        <v>1967132</v>
      </c>
      <c r="K31" s="49">
        <f t="shared" si="2"/>
        <v>2.5020554682183886E-2</v>
      </c>
      <c r="L31" s="58">
        <f t="shared" si="3"/>
        <v>5798181</v>
      </c>
      <c r="M31" s="49">
        <f t="shared" si="4"/>
        <v>7.3748840834117715E-2</v>
      </c>
      <c r="N31" s="58">
        <v>4075285</v>
      </c>
      <c r="O31" s="5">
        <f t="shared" si="5"/>
        <v>5.5165619940263699E-2</v>
      </c>
      <c r="P31" s="58">
        <v>56417347.740000002</v>
      </c>
      <c r="Q31" s="58">
        <v>2381436</v>
      </c>
      <c r="R31" s="5">
        <f t="shared" si="6"/>
        <v>4.2211059104991525E-2</v>
      </c>
      <c r="S31" s="58">
        <v>84334355.109999999</v>
      </c>
    </row>
    <row r="32" spans="1:19" x14ac:dyDescent="0.2">
      <c r="A32" s="2" t="s">
        <v>210</v>
      </c>
      <c r="B32" s="2" t="s">
        <v>211</v>
      </c>
      <c r="C32" s="58">
        <v>20974</v>
      </c>
      <c r="D32" s="58">
        <v>76226045.189999998</v>
      </c>
      <c r="E32" s="58">
        <v>3150168</v>
      </c>
      <c r="F32" s="5">
        <f t="shared" si="0"/>
        <v>4.1326661932256023E-2</v>
      </c>
      <c r="G32" s="58">
        <v>78752587.090000004</v>
      </c>
      <c r="H32" s="58">
        <v>2972904</v>
      </c>
      <c r="I32" s="49">
        <f t="shared" si="1"/>
        <v>3.7749921746729496E-2</v>
      </c>
      <c r="J32" s="58">
        <v>106458</v>
      </c>
      <c r="K32" s="49">
        <f t="shared" si="2"/>
        <v>1.3518032096944028E-3</v>
      </c>
      <c r="L32" s="58">
        <f t="shared" si="3"/>
        <v>3079362</v>
      </c>
      <c r="M32" s="49">
        <f t="shared" si="4"/>
        <v>3.9101724956423903E-2</v>
      </c>
      <c r="N32" s="58">
        <v>4238402</v>
      </c>
      <c r="O32" s="5">
        <f t="shared" si="5"/>
        <v>5.5603068340164014E-2</v>
      </c>
      <c r="P32" s="58">
        <v>33910666.399999999</v>
      </c>
      <c r="Q32" s="58">
        <v>0</v>
      </c>
      <c r="R32" s="5">
        <f t="shared" si="6"/>
        <v>0</v>
      </c>
      <c r="S32" s="128">
        <v>90407491.609999999</v>
      </c>
    </row>
    <row r="33" spans="1:19" x14ac:dyDescent="0.2">
      <c r="A33" s="41" t="s">
        <v>466</v>
      </c>
      <c r="B33" s="41" t="s">
        <v>467</v>
      </c>
      <c r="C33" s="59">
        <v>18286</v>
      </c>
      <c r="D33" s="59">
        <v>76054653</v>
      </c>
      <c r="E33" s="59">
        <v>3453370</v>
      </c>
      <c r="F33" s="43">
        <f t="shared" si="0"/>
        <v>4.5406426349746148E-2</v>
      </c>
      <c r="G33" s="59">
        <v>79033224</v>
      </c>
      <c r="H33" s="59">
        <v>1645583</v>
      </c>
      <c r="I33" s="51">
        <f t="shared" si="1"/>
        <v>2.0821407968881541E-2</v>
      </c>
      <c r="J33" s="59">
        <v>1121640</v>
      </c>
      <c r="K33" s="51">
        <f t="shared" si="2"/>
        <v>1.4192006136558468E-2</v>
      </c>
      <c r="L33" s="59">
        <f t="shared" si="3"/>
        <v>2767223</v>
      </c>
      <c r="M33" s="51">
        <f t="shared" si="4"/>
        <v>3.5013414105440011E-2</v>
      </c>
      <c r="N33" s="59">
        <v>4019306</v>
      </c>
      <c r="O33" s="43">
        <f t="shared" si="5"/>
        <v>5.2847601579353733E-2</v>
      </c>
      <c r="P33" s="59">
        <v>51282431.759999998</v>
      </c>
      <c r="Q33" s="59">
        <v>2715066</v>
      </c>
      <c r="R33" s="43">
        <f t="shared" si="6"/>
        <v>5.2943394196016576E-2</v>
      </c>
      <c r="S33" s="59">
        <v>85839686</v>
      </c>
    </row>
    <row r="35" spans="1:19" x14ac:dyDescent="0.2">
      <c r="C35" s="7">
        <f>SUM(C2:C33)</f>
        <v>473476</v>
      </c>
      <c r="D35" s="7">
        <f>SUM(D2:D33)</f>
        <v>2097474224.4199998</v>
      </c>
      <c r="E35" s="7">
        <f>SUM(E2:E33)</f>
        <v>150008911</v>
      </c>
      <c r="F35" s="5">
        <f>E35/D35</f>
        <v>7.1518834059322439E-2</v>
      </c>
      <c r="G35" s="7">
        <f>SUM(G2:G33)</f>
        <v>2218185128.5300002</v>
      </c>
      <c r="H35" s="7">
        <f>SUM(H2:H33)</f>
        <v>124221333</v>
      </c>
      <c r="I35" s="5">
        <f>IFERROR(H35/$G35,0)</f>
        <v>5.6001337040034141E-2</v>
      </c>
      <c r="J35" s="7">
        <f>SUM(J2:J33)</f>
        <v>107963526</v>
      </c>
      <c r="K35" s="5">
        <f>IFERROR(J35/$G35,0)</f>
        <v>4.8672008756792923E-2</v>
      </c>
      <c r="L35" s="7">
        <f>SUM(L2:L33)</f>
        <v>232184859</v>
      </c>
      <c r="M35" s="5">
        <f>IFERROR(L35/$G35,0)</f>
        <v>0.10467334579682706</v>
      </c>
      <c r="N35" s="7">
        <f>SUM(N2:N33)</f>
        <v>106362936</v>
      </c>
      <c r="O35" s="5">
        <f>IFERROR(N35/$G35,0)</f>
        <v>4.7950432374635532E-2</v>
      </c>
      <c r="P35" s="7">
        <f>SUM(P2:P33)</f>
        <v>1444519748.9800003</v>
      </c>
      <c r="Q35" s="7">
        <f>SUM(Q2:Q33)</f>
        <v>85515036</v>
      </c>
      <c r="R35" s="5">
        <f>IFERROR(Q35/$G35,0)</f>
        <v>3.8551802958245937E-2</v>
      </c>
      <c r="S35" s="7">
        <f>SUM(S2:S33)</f>
        <v>2468913917.8699999</v>
      </c>
    </row>
    <row r="36" spans="1:19" ht="13.5" customHeight="1" x14ac:dyDescent="0.2">
      <c r="B36" s="6" t="s">
        <v>717</v>
      </c>
      <c r="C36" s="7">
        <f>AVERAGE(C2:C33)</f>
        <v>14796.125</v>
      </c>
      <c r="D36" s="7">
        <f>AVERAGE(D2:D33)</f>
        <v>65546069.513124995</v>
      </c>
      <c r="E36" s="7">
        <f>AVERAGE(E2:E33)</f>
        <v>4687778.46875</v>
      </c>
      <c r="F36" s="5">
        <f>E36/D36</f>
        <v>7.1518834059322439E-2</v>
      </c>
      <c r="G36" s="7">
        <f t="shared" ref="G36:L36" si="7">AVERAGE(G2:G33)</f>
        <v>69318285.266562507</v>
      </c>
      <c r="H36" s="7">
        <f t="shared" si="7"/>
        <v>3881916.65625</v>
      </c>
      <c r="I36" s="5">
        <f>IFERROR(H36/$G36,0)</f>
        <v>5.6001337040034141E-2</v>
      </c>
      <c r="J36" s="7">
        <f t="shared" si="7"/>
        <v>3373860.1875</v>
      </c>
      <c r="K36" s="5">
        <f>IFERROR(J36/$G36,0)</f>
        <v>4.8672008756792923E-2</v>
      </c>
      <c r="L36" s="7">
        <f t="shared" si="7"/>
        <v>7255776.84375</v>
      </c>
      <c r="M36" s="5">
        <f>IFERROR(L36/$G36,0)</f>
        <v>0.10467334579682706</v>
      </c>
      <c r="N36" s="7">
        <f>AVERAGE(N2:N33)</f>
        <v>3323841.75</v>
      </c>
      <c r="O36" s="5">
        <f>IFERROR(N36/$G36,0)</f>
        <v>4.7950432374635532E-2</v>
      </c>
      <c r="P36" s="7">
        <f>AVERAGE(P2:P33)</f>
        <v>45141242.155625008</v>
      </c>
      <c r="Q36" s="7">
        <f>AVERAGE(Q2:Q33)</f>
        <v>2672344.875</v>
      </c>
      <c r="R36" s="5">
        <f>IFERROR(Q36/$G36,0)</f>
        <v>3.8551802958245937E-2</v>
      </c>
      <c r="S36" s="7">
        <f>AVERAGE(S2:S33)</f>
        <v>77153559.933437496</v>
      </c>
    </row>
    <row r="37" spans="1:19" ht="13.5" customHeight="1" x14ac:dyDescent="0.2">
      <c r="B37" s="6" t="s">
        <v>716</v>
      </c>
      <c r="C37" s="7">
        <f>MEDIAN(C2:C33)</f>
        <v>15120</v>
      </c>
      <c r="D37" s="7">
        <f>MEDIAN(D2:D33)</f>
        <v>64219800.394999996</v>
      </c>
      <c r="E37" s="7">
        <f>MEDIAN(E2:E33)</f>
        <v>3937140.5</v>
      </c>
      <c r="F37" s="5">
        <f>E37/D37</f>
        <v>6.1307267786315581E-2</v>
      </c>
      <c r="G37" s="7">
        <f t="shared" ref="G37:L37" si="8">MEDIAN(G2:G33)</f>
        <v>68614829.370000005</v>
      </c>
      <c r="H37" s="7">
        <f t="shared" si="8"/>
        <v>3508524.5</v>
      </c>
      <c r="I37" s="5">
        <f>IFERROR(H37/$G37,0)</f>
        <v>5.113361837687537E-2</v>
      </c>
      <c r="J37" s="7">
        <f t="shared" si="8"/>
        <v>3049437.5</v>
      </c>
      <c r="K37" s="5">
        <f>IFERROR(J37/$G37,0)</f>
        <v>4.4442834413478627E-2</v>
      </c>
      <c r="L37" s="7">
        <f t="shared" si="8"/>
        <v>6674318.5</v>
      </c>
      <c r="M37" s="5">
        <f>IFERROR(L37/$G37,0)</f>
        <v>9.7272245100388857E-2</v>
      </c>
      <c r="N37" s="7">
        <f>MEDIAN(N2:N33)</f>
        <v>3524106</v>
      </c>
      <c r="O37" s="5">
        <f>IFERROR(N37/$G37,0)</f>
        <v>5.1360704855746835E-2</v>
      </c>
      <c r="P37" s="7">
        <f>MEDIAN(P2:P33)</f>
        <v>44244362.055</v>
      </c>
      <c r="Q37" s="7">
        <f>MEDIAN(Q2:Q33)</f>
        <v>2342370</v>
      </c>
      <c r="R37" s="5">
        <f>IFERROR(Q37/$G37,0)</f>
        <v>3.4137955621356374E-2</v>
      </c>
      <c r="S37" s="7">
        <f>MEDIAN(S2:S33)</f>
        <v>77059959.754999995</v>
      </c>
    </row>
    <row r="38" spans="1:19" ht="13.5" customHeight="1" x14ac:dyDescent="0.2">
      <c r="H38" s="58"/>
      <c r="K38" s="58"/>
      <c r="L38" s="58"/>
      <c r="N38" s="58"/>
      <c r="Q38" s="58"/>
      <c r="S38" s="58"/>
    </row>
    <row r="39" spans="1:19" x14ac:dyDescent="0.2">
      <c r="B39" s="6" t="s">
        <v>740</v>
      </c>
      <c r="D39" s="7">
        <f>_xlfn.QUARTILE.EXC(D2:D33,1)</f>
        <v>59790868.052500002</v>
      </c>
      <c r="E39" s="7">
        <f t="shared" ref="E39:M39" si="9">_xlfn.QUARTILE.EXC(E2:E33,1)</f>
        <v>2709013.75</v>
      </c>
      <c r="F39" s="5">
        <f t="shared" si="9"/>
        <v>4.2332021910202564E-2</v>
      </c>
      <c r="G39" s="7">
        <f t="shared" si="9"/>
        <v>64256996.862499997</v>
      </c>
      <c r="H39" s="7">
        <f t="shared" si="9"/>
        <v>2510357.25</v>
      </c>
      <c r="I39" s="5">
        <f>_xlfn.QUARTILE.EXC(I2:I33,1)</f>
        <v>3.833412465428819E-2</v>
      </c>
      <c r="J39" s="7">
        <f t="shared" si="9"/>
        <v>1142026.5</v>
      </c>
      <c r="K39" s="5">
        <f>_xlfn.QUARTILE.EXC(K2:K33,1)</f>
        <v>1.819753781522385E-2</v>
      </c>
      <c r="L39" s="7">
        <f t="shared" si="9"/>
        <v>4328239.5</v>
      </c>
      <c r="M39" s="5">
        <f t="shared" si="9"/>
        <v>6.7705386059399367E-2</v>
      </c>
      <c r="N39" s="7">
        <f t="shared" ref="N39:S39" si="10">_xlfn.QUARTILE.EXC(N2:N33,1)</f>
        <v>1913276.75</v>
      </c>
      <c r="O39" s="5">
        <f t="shared" si="10"/>
        <v>3.1334445328245891E-2</v>
      </c>
      <c r="P39" s="7">
        <f t="shared" si="10"/>
        <v>37288699.792500004</v>
      </c>
      <c r="Q39" s="7">
        <f t="shared" si="10"/>
        <v>912254.25</v>
      </c>
      <c r="R39" s="5">
        <f t="shared" si="10"/>
        <v>2.2212722749253115E-2</v>
      </c>
      <c r="S39" s="7">
        <f t="shared" si="10"/>
        <v>70217210.895000011</v>
      </c>
    </row>
    <row r="40" spans="1:19" x14ac:dyDescent="0.2">
      <c r="B40" s="6" t="s">
        <v>741</v>
      </c>
      <c r="D40" s="7">
        <f>_xlfn.QUARTILE.EXC(D2:D33,2)</f>
        <v>64219800.394999996</v>
      </c>
      <c r="E40" s="7">
        <f t="shared" ref="E40:M40" si="11">_xlfn.QUARTILE.EXC(E2:E33,2)</f>
        <v>3937140.5</v>
      </c>
      <c r="F40" s="5">
        <f t="shared" si="11"/>
        <v>6.1129552540963264E-2</v>
      </c>
      <c r="G40" s="7">
        <f t="shared" si="11"/>
        <v>68614829.370000005</v>
      </c>
      <c r="H40" s="7">
        <f t="shared" si="11"/>
        <v>3508524.5</v>
      </c>
      <c r="I40" s="5">
        <f>_xlfn.QUARTILE.EXC(I2:I33,2)</f>
        <v>5.1133735624490279E-2</v>
      </c>
      <c r="J40" s="7">
        <f t="shared" si="11"/>
        <v>3049437.5</v>
      </c>
      <c r="K40" s="5">
        <f>_xlfn.QUARTILE.EXC(K2:K33,2)</f>
        <v>4.0148918799468282E-2</v>
      </c>
      <c r="L40" s="7">
        <f t="shared" si="11"/>
        <v>6674318.5</v>
      </c>
      <c r="M40" s="5">
        <f t="shared" si="11"/>
        <v>9.8690193469517795E-2</v>
      </c>
      <c r="N40" s="7">
        <f t="shared" ref="N40:S40" si="12">_xlfn.QUARTILE.EXC(N2:N33,2)</f>
        <v>3524106</v>
      </c>
      <c r="O40" s="5">
        <f t="shared" si="12"/>
        <v>5.3328086653952125E-2</v>
      </c>
      <c r="P40" s="7">
        <f t="shared" si="12"/>
        <v>44244362.055</v>
      </c>
      <c r="Q40" s="7">
        <f t="shared" si="12"/>
        <v>2342370</v>
      </c>
      <c r="R40" s="5">
        <f t="shared" si="12"/>
        <v>4.3391584654035267E-2</v>
      </c>
      <c r="S40" s="7">
        <f t="shared" si="12"/>
        <v>77059959.754999995</v>
      </c>
    </row>
    <row r="41" spans="1:19" x14ac:dyDescent="0.2">
      <c r="B41" s="6" t="s">
        <v>742</v>
      </c>
      <c r="D41" s="7">
        <f t="shared" ref="D41:S41" si="13">_xlfn.QUARTILE.EXC(D2:D33,3)</f>
        <v>70868917.75</v>
      </c>
      <c r="E41" s="7">
        <f t="shared" si="13"/>
        <v>5624868.5</v>
      </c>
      <c r="F41" s="5">
        <f t="shared" si="13"/>
        <v>8.7432243679019694E-2</v>
      </c>
      <c r="G41" s="7">
        <f t="shared" si="13"/>
        <v>74804214.550000012</v>
      </c>
      <c r="H41" s="7">
        <f t="shared" si="13"/>
        <v>4741455</v>
      </c>
      <c r="I41" s="5">
        <f t="shared" si="13"/>
        <v>6.6557074060596008E-2</v>
      </c>
      <c r="J41" s="7">
        <f t="shared" si="13"/>
        <v>5129377.5</v>
      </c>
      <c r="K41" s="5">
        <f t="shared" si="13"/>
        <v>7.8490032737438681E-2</v>
      </c>
      <c r="L41" s="7">
        <f t="shared" si="13"/>
        <v>10435357.5</v>
      </c>
      <c r="M41" s="5">
        <f t="shared" si="13"/>
        <v>0.1447693810707551</v>
      </c>
      <c r="N41" s="7">
        <f t="shared" si="13"/>
        <v>4389796.75</v>
      </c>
      <c r="O41" s="5">
        <f t="shared" si="13"/>
        <v>6.521948593471337E-2</v>
      </c>
      <c r="P41" s="7">
        <f t="shared" si="13"/>
        <v>52836932.200000003</v>
      </c>
      <c r="Q41" s="7">
        <f t="shared" si="13"/>
        <v>4357061.5</v>
      </c>
      <c r="R41" s="5">
        <f t="shared" si="13"/>
        <v>8.523302136457904E-2</v>
      </c>
      <c r="S41" s="7">
        <f t="shared" si="13"/>
        <v>83887663.444999993</v>
      </c>
    </row>
    <row r="42" spans="1:19" ht="13.5" customHeight="1" x14ac:dyDescent="0.2"/>
    <row r="43" spans="1:19" ht="13.5" customHeight="1" x14ac:dyDescent="0.2">
      <c r="B43" s="6" t="s">
        <v>761</v>
      </c>
      <c r="C43" s="58">
        <f t="shared" ref="C43:S43" si="14">MAX(C2:C33)</f>
        <v>20974</v>
      </c>
      <c r="D43" s="58">
        <f t="shared" si="14"/>
        <v>76226045.189999998</v>
      </c>
      <c r="E43" s="58">
        <f t="shared" si="14"/>
        <v>12342651</v>
      </c>
      <c r="F43" s="5">
        <f t="shared" si="14"/>
        <v>0.21205579425112853</v>
      </c>
      <c r="G43" s="58">
        <f t="shared" si="14"/>
        <v>79033224</v>
      </c>
      <c r="H43" s="58">
        <f t="shared" si="14"/>
        <v>10717163</v>
      </c>
      <c r="I43" s="5">
        <f t="shared" si="14"/>
        <v>0.14169231771698765</v>
      </c>
      <c r="J43" s="7">
        <f t="shared" si="14"/>
        <v>11235611</v>
      </c>
      <c r="K43" s="5">
        <f t="shared" si="14"/>
        <v>0.17218704466517465</v>
      </c>
      <c r="L43" s="58">
        <f t="shared" si="14"/>
        <v>14757051</v>
      </c>
      <c r="M43" s="5">
        <f t="shared" si="14"/>
        <v>0.22615352201702785</v>
      </c>
      <c r="N43" s="58">
        <f t="shared" si="14"/>
        <v>7069094</v>
      </c>
      <c r="O43" s="5">
        <f t="shared" si="14"/>
        <v>0.10694956538661234</v>
      </c>
      <c r="P43" s="58">
        <f t="shared" si="14"/>
        <v>58385886.159999996</v>
      </c>
      <c r="Q43" s="58">
        <f t="shared" si="14"/>
        <v>7264903</v>
      </c>
      <c r="R43" s="5">
        <f t="shared" si="14"/>
        <v>0.16964472504445277</v>
      </c>
      <c r="S43" s="58">
        <f t="shared" si="14"/>
        <v>90661233.209999993</v>
      </c>
    </row>
    <row r="44" spans="1:19" ht="13.5" customHeight="1" x14ac:dyDescent="0.2">
      <c r="B44" s="6" t="s">
        <v>762</v>
      </c>
      <c r="C44" s="58" cm="1">
        <f t="array" ref="C44">MIN(IF(C2:C33&gt;0,C2:C33))</f>
        <v>6685</v>
      </c>
      <c r="D44" s="58" cm="1">
        <f t="array" ref="D44">MIN(IF(D2:D33&gt;0,D2:D33))</f>
        <v>57000077.350000001</v>
      </c>
      <c r="E44" s="58" cm="1">
        <f t="array" ref="E44">MIN(IF(E2:E33&gt;0,E2:E33))</f>
        <v>2081694</v>
      </c>
      <c r="F44" s="5" cm="1">
        <f t="array" ref="F44">MIN(IF(F2:F33&gt;0,F2:F33))</f>
        <v>3.3090595989532193E-2</v>
      </c>
      <c r="G44" s="58" cm="1">
        <f t="array" ref="G44">MIN(IF(G2:G33&gt;0,G2:G33))</f>
        <v>60180723.020000003</v>
      </c>
      <c r="H44" s="58" cm="1">
        <f t="array" ref="H44">MIN(IF(H2:H33&gt;0,H2:H33))</f>
        <v>685452</v>
      </c>
      <c r="I44" s="5" cm="1">
        <f t="array" ref="I44">MIN(IF(I2:I33&gt;0,I2:I33))</f>
        <v>1.0684769906556649E-2</v>
      </c>
      <c r="J44" s="7" cm="1">
        <f t="array" ref="J44">MIN(IF(J2:J33&gt;0,J2:J33))</f>
        <v>106458</v>
      </c>
      <c r="K44" s="5" cm="1">
        <f t="array" ref="K44">MIN(IF(K2:K33&gt;0,K2:K33))</f>
        <v>1.3518032096944028E-3</v>
      </c>
      <c r="L44" s="58" cm="1">
        <f t="array" ref="L44">MIN(IF(L2:L33&gt;0,L2:L33))</f>
        <v>685452</v>
      </c>
      <c r="M44" s="5" cm="1">
        <f t="array" ref="M44">MIN(IF(M2:M33&gt;0,M2:M33))</f>
        <v>1.0684769906556649E-2</v>
      </c>
      <c r="N44" s="58" cm="1">
        <f t="array" ref="N44">MIN(IF(N2:N33&gt;0,N2:N33))</f>
        <v>201263</v>
      </c>
      <c r="O44" s="5" cm="1">
        <f t="array" ref="O44">MIN(IF(O2:O33&gt;0,O2:O33))</f>
        <v>3.4791686576597959E-3</v>
      </c>
      <c r="P44" s="58" cm="1">
        <f t="array" ref="P44">MIN(IF(P2:P33&gt;0,P2:P33))</f>
        <v>27390213.469999999</v>
      </c>
      <c r="Q44" s="58" cm="1">
        <f t="array" ref="Q44">MIN(IF(Q2:Q33&gt;0,Q2:Q33))</f>
        <v>211411</v>
      </c>
      <c r="R44" s="5" cm="1">
        <f t="array" ref="R44">MIN(IF(R2:R33&gt;0,R2:R33))</f>
        <v>4.261771647948092E-3</v>
      </c>
      <c r="S44" s="58" cm="1">
        <f t="array" ref="S44">MIN(IF(S2:S33&gt;0,S2:S33))</f>
        <v>65115792.810000002</v>
      </c>
    </row>
  </sheetData>
  <autoFilter ref="A1:T1" xr:uid="{281169E3-7D33-4DB9-838E-7AB11C645B07}">
    <sortState xmlns:xlrd2="http://schemas.microsoft.com/office/spreadsheetml/2017/richdata2" ref="A2:S33">
      <sortCondition ref="G1"/>
    </sortState>
  </autoFilter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44E3B-26ED-4C70-B67E-63D7E41F1606}">
  <sheetPr codeName="Sheet13">
    <tabColor theme="4" tint="0.79998168889431442"/>
  </sheetPr>
  <dimension ref="A1:S53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9.140625" defaultRowHeight="12.75" x14ac:dyDescent="0.2"/>
  <cols>
    <col min="1" max="1" width="8" style="6" customWidth="1"/>
    <col min="2" max="2" width="12.28515625" style="6" customWidth="1"/>
    <col min="3" max="3" width="9.140625" style="6" customWidth="1"/>
    <col min="4" max="4" width="11.7109375" style="6" customWidth="1"/>
    <col min="5" max="5" width="13.5703125" style="6" customWidth="1"/>
    <col min="6" max="6" width="9.7109375" style="6" customWidth="1"/>
    <col min="7" max="8" width="13" style="6" customWidth="1"/>
    <col min="9" max="9" width="10.7109375" style="6" customWidth="1"/>
    <col min="10" max="10" width="13.140625" style="6" customWidth="1"/>
    <col min="11" max="11" width="10.7109375" style="6" customWidth="1"/>
    <col min="12" max="12" width="13.5703125" style="6" customWidth="1"/>
    <col min="13" max="13" width="10.7109375" style="6" customWidth="1"/>
    <col min="14" max="16" width="11.7109375" style="6" customWidth="1"/>
    <col min="17" max="17" width="13" style="6" customWidth="1"/>
    <col min="18" max="18" width="11.7109375" style="6" customWidth="1"/>
    <col min="19" max="19" width="11.85546875" style="6" customWidth="1"/>
    <col min="20" max="20" width="9.140625" style="6" customWidth="1"/>
    <col min="21" max="16384" width="9.140625" style="6"/>
  </cols>
  <sheetData>
    <row r="1" spans="1:19" s="1" customFormat="1" ht="63.75" x14ac:dyDescent="0.2">
      <c r="A1" s="44" t="s">
        <v>0</v>
      </c>
      <c r="B1" s="44" t="s">
        <v>1</v>
      </c>
      <c r="C1" s="44" t="s">
        <v>715</v>
      </c>
      <c r="D1" s="47" t="s">
        <v>743</v>
      </c>
      <c r="E1" s="46" t="s">
        <v>4</v>
      </c>
      <c r="F1" s="46" t="s">
        <v>734</v>
      </c>
      <c r="G1" s="44" t="s">
        <v>737</v>
      </c>
      <c r="H1" s="46" t="s">
        <v>5</v>
      </c>
      <c r="I1" s="46" t="s">
        <v>711</v>
      </c>
      <c r="J1" s="46" t="s">
        <v>709</v>
      </c>
      <c r="K1" s="46" t="s">
        <v>712</v>
      </c>
      <c r="L1" s="46" t="s">
        <v>710</v>
      </c>
      <c r="M1" s="46" t="s">
        <v>713</v>
      </c>
      <c r="N1" s="46" t="s">
        <v>2</v>
      </c>
      <c r="O1" s="46" t="s">
        <v>3</v>
      </c>
      <c r="P1" s="44" t="s">
        <v>714</v>
      </c>
      <c r="Q1" s="46" t="s">
        <v>708</v>
      </c>
      <c r="R1" s="46" t="s">
        <v>739</v>
      </c>
      <c r="S1" s="44" t="s">
        <v>736</v>
      </c>
    </row>
    <row r="2" spans="1:19" x14ac:dyDescent="0.2">
      <c r="A2" s="2" t="s">
        <v>174</v>
      </c>
      <c r="B2" s="2" t="s">
        <v>175</v>
      </c>
      <c r="C2" s="58">
        <v>16378</v>
      </c>
      <c r="D2" s="58">
        <v>77633867.579999998</v>
      </c>
      <c r="E2" s="58">
        <v>10971177</v>
      </c>
      <c r="F2" s="5">
        <f t="shared" ref="F2:F42" si="0">E2/D2</f>
        <v>0.14131946973650955</v>
      </c>
      <c r="G2" s="58">
        <v>80130078.349999994</v>
      </c>
      <c r="H2" s="58">
        <v>3908839</v>
      </c>
      <c r="I2" s="49">
        <f t="shared" ref="I2:I42" si="1">IFERROR(H2/$G2,0)</f>
        <v>4.8781170323166173E-2</v>
      </c>
      <c r="J2" s="58">
        <v>0</v>
      </c>
      <c r="K2" s="49">
        <f t="shared" ref="K2:K42" si="2">IFERROR(J2/$G2,0)</f>
        <v>0</v>
      </c>
      <c r="L2" s="58">
        <f t="shared" ref="L2:L42" si="3">J2+H2</f>
        <v>3908839</v>
      </c>
      <c r="M2" s="49">
        <f t="shared" ref="M2:M42" si="4">IFERROR(L2/$G2,0)</f>
        <v>4.8781170323166173E-2</v>
      </c>
      <c r="N2" s="58">
        <v>1488647</v>
      </c>
      <c r="O2" s="49">
        <f t="shared" ref="O2:O42" si="5">N2/D2</f>
        <v>1.9175226565467475E-2</v>
      </c>
      <c r="P2" s="58">
        <v>52595903.979999997</v>
      </c>
      <c r="Q2" s="58">
        <v>1020829</v>
      </c>
      <c r="R2" s="49">
        <f t="shared" ref="R2:R41" si="6">Q2/P2</f>
        <v>1.9408906830238687E-2</v>
      </c>
      <c r="S2" s="58">
        <v>88304399.159999996</v>
      </c>
    </row>
    <row r="3" spans="1:19" x14ac:dyDescent="0.2">
      <c r="A3" s="2" t="s">
        <v>434</v>
      </c>
      <c r="B3" s="2" t="s">
        <v>435</v>
      </c>
      <c r="C3" s="58">
        <v>15689</v>
      </c>
      <c r="D3" s="58">
        <v>73775214.640000001</v>
      </c>
      <c r="E3" s="58">
        <v>4627145</v>
      </c>
      <c r="F3" s="5">
        <f t="shared" si="0"/>
        <v>6.2719505765981468E-2</v>
      </c>
      <c r="G3" s="58">
        <v>80201438.799999997</v>
      </c>
      <c r="H3" s="58">
        <v>5983617</v>
      </c>
      <c r="I3" s="49">
        <f t="shared" si="1"/>
        <v>7.4607352306003766E-2</v>
      </c>
      <c r="J3" s="58">
        <v>0</v>
      </c>
      <c r="K3" s="49">
        <f t="shared" si="2"/>
        <v>0</v>
      </c>
      <c r="L3" s="58">
        <f t="shared" si="3"/>
        <v>5983617</v>
      </c>
      <c r="M3" s="49">
        <f t="shared" si="4"/>
        <v>7.4607352306003766E-2</v>
      </c>
      <c r="N3" s="58">
        <v>2099836</v>
      </c>
      <c r="O3" s="49">
        <f t="shared" si="5"/>
        <v>2.8462621359308049E-2</v>
      </c>
      <c r="P3" s="3">
        <v>64378720.799999997</v>
      </c>
      <c r="Q3" s="3">
        <v>2480879</v>
      </c>
      <c r="R3" s="49">
        <f t="shared" si="6"/>
        <v>3.8535698895092056E-2</v>
      </c>
      <c r="S3" s="58">
        <v>96595770.799999997</v>
      </c>
    </row>
    <row r="4" spans="1:19" x14ac:dyDescent="0.2">
      <c r="A4" s="2" t="s">
        <v>18</v>
      </c>
      <c r="B4" s="2" t="s">
        <v>19</v>
      </c>
      <c r="C4" s="58">
        <v>17303</v>
      </c>
      <c r="D4" s="58">
        <v>77378515.930000007</v>
      </c>
      <c r="E4" s="58">
        <v>7550204</v>
      </c>
      <c r="F4" s="5">
        <f t="shared" si="0"/>
        <v>9.7574939364697105E-2</v>
      </c>
      <c r="G4" s="58">
        <v>80484395.099999994</v>
      </c>
      <c r="H4" s="58">
        <v>622299</v>
      </c>
      <c r="I4" s="49">
        <f t="shared" si="1"/>
        <v>7.7319211907700604E-3</v>
      </c>
      <c r="J4" s="58">
        <v>207612</v>
      </c>
      <c r="K4" s="49">
        <f t="shared" si="2"/>
        <v>2.5795310972027176E-3</v>
      </c>
      <c r="L4" s="58">
        <f t="shared" si="3"/>
        <v>829911</v>
      </c>
      <c r="M4" s="49">
        <f t="shared" si="4"/>
        <v>1.0311452287972778E-2</v>
      </c>
      <c r="N4" s="58">
        <v>3923638</v>
      </c>
      <c r="O4" s="49">
        <f t="shared" si="5"/>
        <v>5.0707072277652553E-2</v>
      </c>
      <c r="P4" s="3">
        <v>59435534.100000001</v>
      </c>
      <c r="Q4" s="3">
        <v>2937722</v>
      </c>
      <c r="R4" s="49">
        <f t="shared" si="6"/>
        <v>4.9427031227771874E-2</v>
      </c>
      <c r="S4" s="58">
        <v>88535234.099999994</v>
      </c>
    </row>
    <row r="5" spans="1:19" x14ac:dyDescent="0.2">
      <c r="A5" s="2" t="s">
        <v>54</v>
      </c>
      <c r="B5" s="2" t="s">
        <v>55</v>
      </c>
      <c r="C5" s="58">
        <v>17556</v>
      </c>
      <c r="D5" s="58">
        <v>77405882.349999994</v>
      </c>
      <c r="E5" s="58">
        <v>4761443</v>
      </c>
      <c r="F5" s="5">
        <f t="shared" si="0"/>
        <v>6.1512676497511694E-2</v>
      </c>
      <c r="G5" s="58">
        <v>81741669.25</v>
      </c>
      <c r="H5" s="58">
        <v>2815000</v>
      </c>
      <c r="I5" s="49">
        <f t="shared" si="1"/>
        <v>3.4437760151319642E-2</v>
      </c>
      <c r="J5" s="58">
        <v>2956270</v>
      </c>
      <c r="K5" s="49">
        <f t="shared" si="2"/>
        <v>3.6166009663425119E-2</v>
      </c>
      <c r="L5" s="58">
        <f t="shared" si="3"/>
        <v>5771270</v>
      </c>
      <c r="M5" s="49">
        <f t="shared" si="4"/>
        <v>7.0603769814744755E-2</v>
      </c>
      <c r="N5" s="58">
        <v>3669974</v>
      </c>
      <c r="O5" s="49">
        <f t="shared" si="5"/>
        <v>4.7412081466958439E-2</v>
      </c>
      <c r="P5" s="58">
        <v>58016807.25</v>
      </c>
      <c r="Q5" s="58">
        <v>0</v>
      </c>
      <c r="R5" s="49">
        <f t="shared" si="6"/>
        <v>0</v>
      </c>
      <c r="S5" s="58">
        <v>91521632.25</v>
      </c>
    </row>
    <row r="6" spans="1:19" x14ac:dyDescent="0.2">
      <c r="A6" s="2" t="s">
        <v>256</v>
      </c>
      <c r="B6" s="2" t="s">
        <v>257</v>
      </c>
      <c r="C6" s="58">
        <v>13595</v>
      </c>
      <c r="D6" s="58">
        <v>81819405.689999998</v>
      </c>
      <c r="E6" s="58">
        <v>5821439</v>
      </c>
      <c r="F6" s="5">
        <f t="shared" si="0"/>
        <v>7.1149856820721183E-2</v>
      </c>
      <c r="G6" s="58">
        <v>82812613.890000001</v>
      </c>
      <c r="H6" s="58">
        <v>6097504</v>
      </c>
      <c r="I6" s="49">
        <f t="shared" si="1"/>
        <v>7.3630135719412446E-2</v>
      </c>
      <c r="J6" s="58">
        <v>3181871</v>
      </c>
      <c r="K6" s="49">
        <f t="shared" si="2"/>
        <v>3.8422540365969843E-2</v>
      </c>
      <c r="L6" s="58">
        <f t="shared" si="3"/>
        <v>9279375</v>
      </c>
      <c r="M6" s="49">
        <f t="shared" si="4"/>
        <v>0.11205267608538229</v>
      </c>
      <c r="N6" s="58">
        <v>2541800</v>
      </c>
      <c r="O6" s="49">
        <f t="shared" si="5"/>
        <v>3.106597974605748E-2</v>
      </c>
      <c r="P6" s="58">
        <v>60107068.899999999</v>
      </c>
      <c r="Q6" s="58">
        <v>5706326</v>
      </c>
      <c r="R6" s="49">
        <f t="shared" si="6"/>
        <v>9.4936021743026636E-2</v>
      </c>
      <c r="S6" s="58">
        <v>92329075.890000001</v>
      </c>
    </row>
    <row r="7" spans="1:19" x14ac:dyDescent="0.2">
      <c r="A7" s="2" t="s">
        <v>154</v>
      </c>
      <c r="B7" s="2" t="s">
        <v>155</v>
      </c>
      <c r="C7" s="58">
        <v>14903</v>
      </c>
      <c r="D7" s="58">
        <v>83232652.920000002</v>
      </c>
      <c r="E7" s="58">
        <v>6904705</v>
      </c>
      <c r="F7" s="5">
        <f t="shared" si="0"/>
        <v>8.2956685360450241E-2</v>
      </c>
      <c r="G7" s="58">
        <v>83212722.25</v>
      </c>
      <c r="H7" s="58">
        <v>7201775</v>
      </c>
      <c r="I7" s="49">
        <f t="shared" si="1"/>
        <v>8.6546561694777382E-2</v>
      </c>
      <c r="J7" s="58">
        <v>5226462</v>
      </c>
      <c r="K7" s="49">
        <f t="shared" si="2"/>
        <v>6.2808448740540992E-2</v>
      </c>
      <c r="L7" s="58">
        <f t="shared" si="3"/>
        <v>12428237</v>
      </c>
      <c r="M7" s="49">
        <f t="shared" si="4"/>
        <v>0.14935501043531837</v>
      </c>
      <c r="N7" s="58">
        <v>3982690</v>
      </c>
      <c r="O7" s="49">
        <f t="shared" si="5"/>
        <v>4.7850090803041048E-2</v>
      </c>
      <c r="P7" s="58">
        <v>54850320.25</v>
      </c>
      <c r="Q7" s="58">
        <v>4313378</v>
      </c>
      <c r="R7" s="49">
        <f t="shared" si="6"/>
        <v>7.8639066833889631E-2</v>
      </c>
      <c r="S7" s="58">
        <v>90052946.25</v>
      </c>
    </row>
    <row r="8" spans="1:19" x14ac:dyDescent="0.2">
      <c r="A8" s="2" t="s">
        <v>38</v>
      </c>
      <c r="B8" s="2" t="s">
        <v>39</v>
      </c>
      <c r="C8" s="58">
        <v>16820</v>
      </c>
      <c r="D8" s="58">
        <v>77105233.780000001</v>
      </c>
      <c r="E8" s="58">
        <v>19234268</v>
      </c>
      <c r="F8" s="5">
        <f t="shared" si="0"/>
        <v>0.24945476535198696</v>
      </c>
      <c r="G8" s="58">
        <v>84020625.659999996</v>
      </c>
      <c r="H8" s="58">
        <v>4831570</v>
      </c>
      <c r="I8" s="49">
        <f t="shared" si="1"/>
        <v>5.750457059855224E-2</v>
      </c>
      <c r="J8" s="58">
        <v>609199</v>
      </c>
      <c r="K8" s="49">
        <f t="shared" si="2"/>
        <v>7.2505887121717015E-3</v>
      </c>
      <c r="L8" s="58">
        <f t="shared" si="3"/>
        <v>5440769</v>
      </c>
      <c r="M8" s="49">
        <f t="shared" si="4"/>
        <v>6.4755159310723939E-2</v>
      </c>
      <c r="N8" s="58">
        <v>5095983</v>
      </c>
      <c r="O8" s="49">
        <f t="shared" si="5"/>
        <v>6.6091272280427549E-2</v>
      </c>
      <c r="P8" s="3">
        <v>49043484.189999998</v>
      </c>
      <c r="Q8" s="3">
        <v>1456163</v>
      </c>
      <c r="R8" s="49">
        <f t="shared" si="6"/>
        <v>2.9691263254434781E-2</v>
      </c>
      <c r="S8" s="58">
        <v>89200766.659999996</v>
      </c>
    </row>
    <row r="9" spans="1:19" x14ac:dyDescent="0.2">
      <c r="A9" s="2" t="s">
        <v>440</v>
      </c>
      <c r="B9" s="2" t="s">
        <v>441</v>
      </c>
      <c r="C9" s="58">
        <v>19146</v>
      </c>
      <c r="D9" s="58">
        <v>79759637.269999996</v>
      </c>
      <c r="E9" s="58">
        <v>6254039</v>
      </c>
      <c r="F9" s="5">
        <f t="shared" si="0"/>
        <v>7.8411076254384274E-2</v>
      </c>
      <c r="G9" s="58">
        <v>84122392.5</v>
      </c>
      <c r="H9" s="58">
        <v>3284603</v>
      </c>
      <c r="I9" s="49">
        <f t="shared" si="1"/>
        <v>3.904552524466063E-2</v>
      </c>
      <c r="J9" s="58">
        <v>0</v>
      </c>
      <c r="K9" s="49">
        <f t="shared" si="2"/>
        <v>0</v>
      </c>
      <c r="L9" s="58">
        <f t="shared" si="3"/>
        <v>3284603</v>
      </c>
      <c r="M9" s="49">
        <f t="shared" si="4"/>
        <v>3.904552524466063E-2</v>
      </c>
      <c r="N9" s="58">
        <v>5172769</v>
      </c>
      <c r="O9" s="49">
        <f t="shared" si="5"/>
        <v>6.4854469968178188E-2</v>
      </c>
      <c r="P9" s="58">
        <v>51743931.939999998</v>
      </c>
      <c r="Q9" s="58">
        <v>3463420</v>
      </c>
      <c r="R9" s="49">
        <f t="shared" si="6"/>
        <v>6.6933838812559321E-2</v>
      </c>
      <c r="S9" s="58">
        <v>91851995.5</v>
      </c>
    </row>
    <row r="10" spans="1:19" x14ac:dyDescent="0.2">
      <c r="A10" s="2" t="s">
        <v>276</v>
      </c>
      <c r="B10" s="2" t="s">
        <v>277</v>
      </c>
      <c r="C10" s="58">
        <v>15015</v>
      </c>
      <c r="D10" s="58">
        <v>85467200.519999996</v>
      </c>
      <c r="E10" s="58">
        <v>3042797</v>
      </c>
      <c r="F10" s="5">
        <f t="shared" si="0"/>
        <v>3.5601926604440046E-2</v>
      </c>
      <c r="G10" s="58">
        <v>84267318.790000007</v>
      </c>
      <c r="H10" s="58">
        <v>9827393</v>
      </c>
      <c r="I10" s="49">
        <f t="shared" si="1"/>
        <v>0.11662164100047545</v>
      </c>
      <c r="J10" s="58">
        <v>1133078</v>
      </c>
      <c r="K10" s="49">
        <f t="shared" si="2"/>
        <v>1.3446232967536428E-2</v>
      </c>
      <c r="L10" s="58">
        <f t="shared" si="3"/>
        <v>10960471</v>
      </c>
      <c r="M10" s="49">
        <f t="shared" si="4"/>
        <v>0.13006787396801187</v>
      </c>
      <c r="N10" s="58">
        <v>373650</v>
      </c>
      <c r="O10" s="49">
        <f t="shared" si="5"/>
        <v>4.3718525671443157E-3</v>
      </c>
      <c r="P10" s="58">
        <v>59087173.789999999</v>
      </c>
      <c r="Q10" s="58">
        <v>340215</v>
      </c>
      <c r="R10" s="49">
        <f t="shared" si="6"/>
        <v>5.7578485850270688E-3</v>
      </c>
      <c r="S10" s="58">
        <v>90937597.790000007</v>
      </c>
    </row>
    <row r="11" spans="1:19" x14ac:dyDescent="0.2">
      <c r="A11" s="2" t="s">
        <v>88</v>
      </c>
      <c r="B11" s="2" t="s">
        <v>89</v>
      </c>
      <c r="C11" s="58">
        <v>28818</v>
      </c>
      <c r="D11" s="58">
        <v>79795375.170000002</v>
      </c>
      <c r="E11" s="58">
        <v>3517736</v>
      </c>
      <c r="F11" s="5">
        <f t="shared" si="0"/>
        <v>4.4084459688367175E-2</v>
      </c>
      <c r="G11" s="58">
        <v>84406288.780000001</v>
      </c>
      <c r="H11" s="58">
        <v>7571744</v>
      </c>
      <c r="I11" s="49">
        <f t="shared" si="1"/>
        <v>8.9705922502235622E-2</v>
      </c>
      <c r="J11" s="58">
        <v>1489869</v>
      </c>
      <c r="K11" s="49">
        <f t="shared" si="2"/>
        <v>1.7651161086862325E-2</v>
      </c>
      <c r="L11" s="58">
        <f t="shared" si="3"/>
        <v>9061613</v>
      </c>
      <c r="M11" s="49">
        <f t="shared" si="4"/>
        <v>0.10735708358909794</v>
      </c>
      <c r="N11" s="58">
        <v>927604</v>
      </c>
      <c r="O11" s="49">
        <f t="shared" si="5"/>
        <v>1.1624783993104697E-2</v>
      </c>
      <c r="P11" s="58">
        <v>60884681.530000001</v>
      </c>
      <c r="Q11" s="58">
        <v>4682467</v>
      </c>
      <c r="R11" s="49">
        <f t="shared" si="6"/>
        <v>7.6907144495660801E-2</v>
      </c>
      <c r="S11" s="58">
        <v>96314404.780000001</v>
      </c>
    </row>
    <row r="12" spans="1:19" x14ac:dyDescent="0.2">
      <c r="A12" s="2" t="s">
        <v>32</v>
      </c>
      <c r="B12" s="2" t="s">
        <v>33</v>
      </c>
      <c r="C12" s="58">
        <v>18591</v>
      </c>
      <c r="D12" s="58">
        <v>76972616.409999996</v>
      </c>
      <c r="E12" s="58">
        <v>2792803</v>
      </c>
      <c r="F12" s="5">
        <f t="shared" si="0"/>
        <v>3.6283072217838358E-2</v>
      </c>
      <c r="G12" s="58">
        <v>84973474.319999993</v>
      </c>
      <c r="H12" s="58">
        <v>7900253</v>
      </c>
      <c r="I12" s="49">
        <f t="shared" si="1"/>
        <v>9.2973166782007607E-2</v>
      </c>
      <c r="J12" s="58">
        <v>704263</v>
      </c>
      <c r="K12" s="49">
        <f t="shared" si="2"/>
        <v>8.2880334791046589E-3</v>
      </c>
      <c r="L12" s="58">
        <f t="shared" si="3"/>
        <v>8604516</v>
      </c>
      <c r="M12" s="49">
        <f t="shared" si="4"/>
        <v>0.10126120026111227</v>
      </c>
      <c r="N12" s="58">
        <v>6907305</v>
      </c>
      <c r="O12" s="49">
        <f t="shared" si="5"/>
        <v>8.9737173064350043E-2</v>
      </c>
      <c r="P12" s="3">
        <v>58356037.619999997</v>
      </c>
      <c r="Q12" s="3">
        <v>3571883</v>
      </c>
      <c r="R12" s="49">
        <f t="shared" si="6"/>
        <v>6.1208456668343618E-2</v>
      </c>
      <c r="S12" s="58">
        <v>99390362.569999993</v>
      </c>
    </row>
    <row r="13" spans="1:19" x14ac:dyDescent="0.2">
      <c r="A13" s="2" t="s">
        <v>322</v>
      </c>
      <c r="B13" s="2" t="s">
        <v>323</v>
      </c>
      <c r="C13" s="58">
        <v>15621</v>
      </c>
      <c r="D13" s="58">
        <v>82058745.189999998</v>
      </c>
      <c r="E13" s="58">
        <v>2793785</v>
      </c>
      <c r="F13" s="5">
        <f t="shared" si="0"/>
        <v>3.4046157951004859E-2</v>
      </c>
      <c r="G13" s="58">
        <v>84976122.719999999</v>
      </c>
      <c r="H13" s="58">
        <v>8650438</v>
      </c>
      <c r="I13" s="49">
        <f t="shared" si="1"/>
        <v>0.10179845494367362</v>
      </c>
      <c r="J13" s="58">
        <v>47535</v>
      </c>
      <c r="K13" s="49">
        <f t="shared" si="2"/>
        <v>5.5939243258520846E-4</v>
      </c>
      <c r="L13" s="58">
        <f t="shared" si="3"/>
        <v>8697973</v>
      </c>
      <c r="M13" s="49">
        <f t="shared" si="4"/>
        <v>0.10235784737625883</v>
      </c>
      <c r="N13" s="58">
        <v>6501742</v>
      </c>
      <c r="O13" s="49">
        <f t="shared" si="5"/>
        <v>7.9232773849341381E-2</v>
      </c>
      <c r="P13" s="58">
        <v>64126692.369999997</v>
      </c>
      <c r="Q13" s="58">
        <v>5960399</v>
      </c>
      <c r="R13" s="49">
        <f t="shared" si="6"/>
        <v>9.2947238968907386E-2</v>
      </c>
      <c r="S13" s="58">
        <v>94419922.719999999</v>
      </c>
    </row>
    <row r="14" spans="1:19" x14ac:dyDescent="0.2">
      <c r="A14" s="2" t="s">
        <v>506</v>
      </c>
      <c r="B14" s="2" t="s">
        <v>507</v>
      </c>
      <c r="C14" s="58">
        <v>17594</v>
      </c>
      <c r="D14" s="58">
        <v>81840337.359999999</v>
      </c>
      <c r="E14" s="58">
        <v>3195256</v>
      </c>
      <c r="F14" s="5">
        <f t="shared" si="0"/>
        <v>3.9042556556734116E-2</v>
      </c>
      <c r="G14" s="58">
        <v>86460345.840000004</v>
      </c>
      <c r="H14" s="58">
        <v>1687066</v>
      </c>
      <c r="I14" s="49">
        <f t="shared" si="1"/>
        <v>1.9512598331748704E-2</v>
      </c>
      <c r="J14" s="58">
        <v>1188869</v>
      </c>
      <c r="K14" s="49">
        <f t="shared" si="2"/>
        <v>1.3750453904036801E-2</v>
      </c>
      <c r="L14" s="58">
        <f t="shared" si="3"/>
        <v>2875935</v>
      </c>
      <c r="M14" s="49">
        <f t="shared" si="4"/>
        <v>3.3263052235785504E-2</v>
      </c>
      <c r="N14" s="58">
        <v>5926904</v>
      </c>
      <c r="O14" s="49">
        <f t="shared" si="5"/>
        <v>7.242032708062629E-2</v>
      </c>
      <c r="P14" s="58">
        <v>47082373.799999997</v>
      </c>
      <c r="Q14" s="58">
        <v>5406524</v>
      </c>
      <c r="R14" s="49">
        <f t="shared" si="6"/>
        <v>0.11483116851682615</v>
      </c>
      <c r="S14" s="58">
        <v>97303895.019999996</v>
      </c>
    </row>
    <row r="15" spans="1:19" x14ac:dyDescent="0.2">
      <c r="A15" s="2" t="s">
        <v>224</v>
      </c>
      <c r="B15" s="2" t="s">
        <v>225</v>
      </c>
      <c r="C15" s="58">
        <v>19975</v>
      </c>
      <c r="D15" s="58">
        <v>79778528.370000005</v>
      </c>
      <c r="E15" s="58">
        <v>4965846</v>
      </c>
      <c r="F15" s="5">
        <f t="shared" si="0"/>
        <v>6.2245394863254477E-2</v>
      </c>
      <c r="G15" s="58">
        <v>86602715</v>
      </c>
      <c r="H15" s="58">
        <v>4862241</v>
      </c>
      <c r="I15" s="49">
        <f t="shared" si="1"/>
        <v>5.6144209797579669E-2</v>
      </c>
      <c r="J15" s="58">
        <v>1350309</v>
      </c>
      <c r="K15" s="49">
        <f t="shared" si="2"/>
        <v>1.5591993853772367E-2</v>
      </c>
      <c r="L15" s="58">
        <f t="shared" si="3"/>
        <v>6212550</v>
      </c>
      <c r="M15" s="49">
        <f t="shared" si="4"/>
        <v>7.173620365135204E-2</v>
      </c>
      <c r="N15" s="58">
        <v>6090883</v>
      </c>
      <c r="O15" s="49">
        <f t="shared" si="5"/>
        <v>7.6347397281527465E-2</v>
      </c>
      <c r="P15" s="58">
        <v>58742674.5</v>
      </c>
      <c r="Q15" s="58">
        <v>3787487</v>
      </c>
      <c r="R15" s="49">
        <f t="shared" si="6"/>
        <v>6.4475903289013509E-2</v>
      </c>
      <c r="S15" s="58">
        <v>93172086</v>
      </c>
    </row>
    <row r="16" spans="1:19" x14ac:dyDescent="0.2">
      <c r="A16" s="2" t="s">
        <v>326</v>
      </c>
      <c r="B16" s="2" t="s">
        <v>327</v>
      </c>
      <c r="C16" s="58">
        <v>20845</v>
      </c>
      <c r="D16" s="58">
        <v>85523846.040000007</v>
      </c>
      <c r="E16" s="58">
        <v>5579684</v>
      </c>
      <c r="F16" s="5">
        <f t="shared" si="0"/>
        <v>6.5241266130505279E-2</v>
      </c>
      <c r="G16" s="58">
        <v>87103417.540000007</v>
      </c>
      <c r="H16" s="58">
        <v>6718332</v>
      </c>
      <c r="I16" s="49">
        <f t="shared" si="1"/>
        <v>7.7130521278511013E-2</v>
      </c>
      <c r="J16" s="58">
        <v>0</v>
      </c>
      <c r="K16" s="49">
        <f t="shared" si="2"/>
        <v>0</v>
      </c>
      <c r="L16" s="58">
        <f t="shared" si="3"/>
        <v>6718332</v>
      </c>
      <c r="M16" s="49">
        <f t="shared" si="4"/>
        <v>7.7130521278511013E-2</v>
      </c>
      <c r="N16" s="58">
        <v>2518059</v>
      </c>
      <c r="O16" s="49">
        <f t="shared" si="5"/>
        <v>2.9442770836361699E-2</v>
      </c>
      <c r="P16" s="58">
        <v>53515259.560000002</v>
      </c>
      <c r="Q16" s="58">
        <v>2187517</v>
      </c>
      <c r="R16" s="49">
        <f t="shared" si="6"/>
        <v>4.0876509204770081E-2</v>
      </c>
      <c r="S16" s="58">
        <v>90446143.540000007</v>
      </c>
    </row>
    <row r="17" spans="1:19" x14ac:dyDescent="0.2">
      <c r="A17" s="2" t="s">
        <v>76</v>
      </c>
      <c r="B17" s="2" t="s">
        <v>77</v>
      </c>
      <c r="C17" s="58">
        <v>20422</v>
      </c>
      <c r="D17" s="58">
        <v>86854718.239999995</v>
      </c>
      <c r="E17" s="58">
        <v>11094797</v>
      </c>
      <c r="F17" s="5">
        <f t="shared" si="0"/>
        <v>0.12773971552521152</v>
      </c>
      <c r="G17" s="58">
        <v>87459338.140000001</v>
      </c>
      <c r="H17" s="58">
        <v>5071802</v>
      </c>
      <c r="I17" s="49">
        <f t="shared" si="1"/>
        <v>5.7990399971714214E-2</v>
      </c>
      <c r="J17" s="58">
        <v>4201261</v>
      </c>
      <c r="K17" s="49">
        <f t="shared" si="2"/>
        <v>4.8036734433947549E-2</v>
      </c>
      <c r="L17" s="58">
        <f t="shared" si="3"/>
        <v>9273063</v>
      </c>
      <c r="M17" s="49">
        <f t="shared" si="4"/>
        <v>0.10602713440566176</v>
      </c>
      <c r="N17" s="58">
        <v>6670175</v>
      </c>
      <c r="O17" s="49">
        <f t="shared" si="5"/>
        <v>7.6796921746596872E-2</v>
      </c>
      <c r="P17" s="58">
        <v>62227363.140000001</v>
      </c>
      <c r="Q17" s="58">
        <v>3840200</v>
      </c>
      <c r="R17" s="49">
        <f t="shared" si="6"/>
        <v>6.1712401204599719E-2</v>
      </c>
      <c r="S17" s="58">
        <v>115247679.37</v>
      </c>
    </row>
    <row r="18" spans="1:19" x14ac:dyDescent="0.2">
      <c r="A18" s="36" t="s">
        <v>348</v>
      </c>
      <c r="B18" s="2" t="s">
        <v>349</v>
      </c>
      <c r="C18" s="58">
        <v>15396</v>
      </c>
      <c r="D18" s="58">
        <v>82877854.049999997</v>
      </c>
      <c r="E18" s="58">
        <v>14703722</v>
      </c>
      <c r="F18" s="5">
        <f t="shared" si="0"/>
        <v>0.17741436682384756</v>
      </c>
      <c r="G18" s="58">
        <f>98933081-532125-7868799</f>
        <v>90532157</v>
      </c>
      <c r="H18" s="58">
        <v>5743043</v>
      </c>
      <c r="I18" s="49">
        <f t="shared" si="1"/>
        <v>6.3436498039033798E-2</v>
      </c>
      <c r="J18" s="58">
        <v>6145436</v>
      </c>
      <c r="K18" s="49">
        <f t="shared" si="2"/>
        <v>6.7881250194889317E-2</v>
      </c>
      <c r="L18" s="58">
        <f t="shared" si="3"/>
        <v>11888479</v>
      </c>
      <c r="M18" s="49">
        <f t="shared" si="4"/>
        <v>0.13131774823392312</v>
      </c>
      <c r="N18" s="58">
        <v>2066402</v>
      </c>
      <c r="O18" s="49">
        <f t="shared" si="5"/>
        <v>2.4933102137916663E-2</v>
      </c>
      <c r="P18" s="58">
        <v>60794472.920000002</v>
      </c>
      <c r="Q18" s="58">
        <v>1477392</v>
      </c>
      <c r="R18" s="49">
        <f t="shared" si="6"/>
        <v>2.4301419669253709E-2</v>
      </c>
      <c r="S18" s="58">
        <v>98933081</v>
      </c>
    </row>
    <row r="19" spans="1:19" x14ac:dyDescent="0.2">
      <c r="A19" s="2" t="s">
        <v>430</v>
      </c>
      <c r="B19" s="2" t="s">
        <v>431</v>
      </c>
      <c r="C19" s="58">
        <v>16054</v>
      </c>
      <c r="D19" s="58">
        <v>91686370.75</v>
      </c>
      <c r="E19" s="58">
        <v>7604096</v>
      </c>
      <c r="F19" s="5">
        <f t="shared" si="0"/>
        <v>8.2935947162026805E-2</v>
      </c>
      <c r="G19" s="58">
        <v>92969011.709999993</v>
      </c>
      <c r="H19" s="58">
        <v>4907906</v>
      </c>
      <c r="I19" s="49">
        <f t="shared" si="1"/>
        <v>5.2790773072960318E-2</v>
      </c>
      <c r="J19" s="58">
        <v>8770976</v>
      </c>
      <c r="K19" s="49">
        <f t="shared" si="2"/>
        <v>9.4343005681930575E-2</v>
      </c>
      <c r="L19" s="58">
        <f t="shared" si="3"/>
        <v>13678882</v>
      </c>
      <c r="M19" s="49">
        <f t="shared" si="4"/>
        <v>0.14713377875489089</v>
      </c>
      <c r="N19" s="58">
        <v>7487256</v>
      </c>
      <c r="O19" s="49">
        <f t="shared" si="5"/>
        <v>8.1661602905140615E-2</v>
      </c>
      <c r="P19" s="58">
        <v>64845255.100000001</v>
      </c>
      <c r="Q19" s="58">
        <v>5697641</v>
      </c>
      <c r="R19" s="49">
        <f t="shared" si="6"/>
        <v>8.7865195243869126E-2</v>
      </c>
      <c r="S19" s="58">
        <v>102614372.70999999</v>
      </c>
    </row>
    <row r="20" spans="1:19" x14ac:dyDescent="0.2">
      <c r="A20" s="2" t="s">
        <v>572</v>
      </c>
      <c r="B20" s="2" t="s">
        <v>573</v>
      </c>
      <c r="C20" s="58">
        <v>22854</v>
      </c>
      <c r="D20" s="58">
        <v>87881105.420000002</v>
      </c>
      <c r="E20" s="58">
        <v>12027022</v>
      </c>
      <c r="F20" s="5">
        <f t="shared" si="0"/>
        <v>0.13685560670317748</v>
      </c>
      <c r="G20" s="58">
        <v>93591463.379999995</v>
      </c>
      <c r="H20" s="58">
        <v>5329170</v>
      </c>
      <c r="I20" s="49">
        <f t="shared" si="1"/>
        <v>5.6940770103812863E-2</v>
      </c>
      <c r="J20" s="58">
        <v>1354470</v>
      </c>
      <c r="K20" s="49">
        <f t="shared" si="2"/>
        <v>1.4472153240093938E-2</v>
      </c>
      <c r="L20" s="58">
        <f t="shared" si="3"/>
        <v>6683640</v>
      </c>
      <c r="M20" s="49">
        <f t="shared" si="4"/>
        <v>7.1412923343906795E-2</v>
      </c>
      <c r="N20" s="58">
        <v>8620334</v>
      </c>
      <c r="O20" s="49">
        <f t="shared" si="5"/>
        <v>9.8090869007642023E-2</v>
      </c>
      <c r="P20" s="58">
        <v>67767768.379999995</v>
      </c>
      <c r="Q20" s="58">
        <v>7584918</v>
      </c>
      <c r="R20" s="49">
        <f t="shared" si="6"/>
        <v>0.11192515529607588</v>
      </c>
      <c r="S20" s="58">
        <v>107303898.38</v>
      </c>
    </row>
    <row r="21" spans="1:19" x14ac:dyDescent="0.2">
      <c r="A21" s="2" t="s">
        <v>624</v>
      </c>
      <c r="B21" s="2" t="s">
        <v>625</v>
      </c>
      <c r="C21" s="58">
        <v>23198</v>
      </c>
      <c r="D21" s="58">
        <v>84343613.170000002</v>
      </c>
      <c r="E21" s="58">
        <v>8236642</v>
      </c>
      <c r="F21" s="5">
        <f t="shared" si="0"/>
        <v>9.7655787918387083E-2</v>
      </c>
      <c r="G21" s="58">
        <v>94035177.140000001</v>
      </c>
      <c r="H21" s="58">
        <v>5066951</v>
      </c>
      <c r="I21" s="49">
        <f t="shared" si="1"/>
        <v>5.3883569469500764E-2</v>
      </c>
      <c r="J21" s="58">
        <v>2150593</v>
      </c>
      <c r="K21" s="49">
        <f t="shared" si="2"/>
        <v>2.2870090379031108E-2</v>
      </c>
      <c r="L21" s="58">
        <f t="shared" si="3"/>
        <v>7217544</v>
      </c>
      <c r="M21" s="49">
        <f t="shared" si="4"/>
        <v>7.6753659848531872E-2</v>
      </c>
      <c r="N21" s="58">
        <v>2163222</v>
      </c>
      <c r="O21" s="49">
        <f t="shared" si="5"/>
        <v>2.5647727417604061E-2</v>
      </c>
      <c r="P21" s="58">
        <v>52402461.950000003</v>
      </c>
      <c r="Q21" s="58">
        <v>1699375</v>
      </c>
      <c r="R21" s="49">
        <f t="shared" si="6"/>
        <v>3.242929695977767E-2</v>
      </c>
      <c r="S21" s="58">
        <v>106913903.40000001</v>
      </c>
    </row>
    <row r="22" spans="1:19" x14ac:dyDescent="0.2">
      <c r="A22" s="2" t="s">
        <v>416</v>
      </c>
      <c r="B22" s="2" t="s">
        <v>417</v>
      </c>
      <c r="C22" s="58">
        <v>18731</v>
      </c>
      <c r="D22" s="58">
        <v>91961200.230000004</v>
      </c>
      <c r="E22" s="58">
        <v>3504763</v>
      </c>
      <c r="F22" s="5">
        <f t="shared" si="0"/>
        <v>3.8111322940918513E-2</v>
      </c>
      <c r="G22" s="58">
        <v>94272568.719999999</v>
      </c>
      <c r="H22" s="58">
        <v>4852153</v>
      </c>
      <c r="I22" s="49">
        <f t="shared" si="1"/>
        <v>5.1469404789546293E-2</v>
      </c>
      <c r="J22" s="58">
        <v>780787</v>
      </c>
      <c r="K22" s="49">
        <f t="shared" si="2"/>
        <v>8.2822289728735846E-3</v>
      </c>
      <c r="L22" s="58">
        <f t="shared" si="3"/>
        <v>5632940</v>
      </c>
      <c r="M22" s="49">
        <f t="shared" si="4"/>
        <v>5.9751633762419876E-2</v>
      </c>
      <c r="N22" s="58">
        <v>4476532</v>
      </c>
      <c r="O22" s="49">
        <f t="shared" si="5"/>
        <v>4.8678486022408887E-2</v>
      </c>
      <c r="P22" s="58">
        <v>71244907.359999999</v>
      </c>
      <c r="Q22" s="58">
        <v>3195425</v>
      </c>
      <c r="R22" s="49">
        <f t="shared" si="6"/>
        <v>4.4851275949501071E-2</v>
      </c>
      <c r="S22" s="58">
        <v>112600369.58</v>
      </c>
    </row>
    <row r="23" spans="1:19" x14ac:dyDescent="0.2">
      <c r="A23" s="2" t="s">
        <v>202</v>
      </c>
      <c r="B23" s="2" t="s">
        <v>203</v>
      </c>
      <c r="C23" s="58">
        <v>18484</v>
      </c>
      <c r="D23" s="58">
        <v>91279879</v>
      </c>
      <c r="E23" s="58">
        <v>8326801</v>
      </c>
      <c r="F23" s="5">
        <f t="shared" si="0"/>
        <v>9.1222743623487937E-2</v>
      </c>
      <c r="G23" s="58">
        <v>96894926.469999999</v>
      </c>
      <c r="H23" s="58">
        <v>4865626</v>
      </c>
      <c r="I23" s="49">
        <f t="shared" si="1"/>
        <v>5.0215487820267503E-2</v>
      </c>
      <c r="J23" s="58">
        <v>408274</v>
      </c>
      <c r="K23" s="49">
        <f t="shared" si="2"/>
        <v>4.2135745892372106E-3</v>
      </c>
      <c r="L23" s="58">
        <f t="shared" si="3"/>
        <v>5273900</v>
      </c>
      <c r="M23" s="49">
        <f t="shared" si="4"/>
        <v>5.4429062409504708E-2</v>
      </c>
      <c r="N23" s="58">
        <v>3385923</v>
      </c>
      <c r="O23" s="49">
        <f t="shared" si="5"/>
        <v>3.7093859425470971E-2</v>
      </c>
      <c r="P23" s="58">
        <v>63652883.039999999</v>
      </c>
      <c r="Q23" s="58">
        <v>1846750</v>
      </c>
      <c r="R23" s="49">
        <f t="shared" si="6"/>
        <v>2.9012825685200888E-2</v>
      </c>
      <c r="S23" s="58">
        <v>108614804.47</v>
      </c>
    </row>
    <row r="24" spans="1:19" x14ac:dyDescent="0.2">
      <c r="A24" s="2" t="s">
        <v>168</v>
      </c>
      <c r="B24" s="2" t="s">
        <v>169</v>
      </c>
      <c r="C24" s="58">
        <v>16185</v>
      </c>
      <c r="D24" s="58">
        <v>93803918.359999999</v>
      </c>
      <c r="E24" s="58">
        <v>2813415</v>
      </c>
      <c r="F24" s="5">
        <f t="shared" si="0"/>
        <v>2.9992510432268898E-2</v>
      </c>
      <c r="G24" s="58">
        <v>97572160.849999994</v>
      </c>
      <c r="H24" s="58">
        <v>7058181</v>
      </c>
      <c r="I24" s="49">
        <f t="shared" si="1"/>
        <v>7.233806178435169E-2</v>
      </c>
      <c r="J24" s="58">
        <v>916434</v>
      </c>
      <c r="K24" s="49">
        <f t="shared" si="2"/>
        <v>9.3923716766799482E-3</v>
      </c>
      <c r="L24" s="58">
        <f t="shared" si="3"/>
        <v>7974615</v>
      </c>
      <c r="M24" s="49">
        <f t="shared" si="4"/>
        <v>8.1730433461031635E-2</v>
      </c>
      <c r="N24" s="58">
        <v>6831188</v>
      </c>
      <c r="O24" s="49">
        <f t="shared" si="5"/>
        <v>7.2824122056216412E-2</v>
      </c>
      <c r="P24" s="58">
        <v>73654135.439999998</v>
      </c>
      <c r="Q24" s="58">
        <v>6220584</v>
      </c>
      <c r="R24" s="49">
        <f t="shared" si="6"/>
        <v>8.4456683427740473E-2</v>
      </c>
      <c r="S24" s="58">
        <v>109807759.70999999</v>
      </c>
    </row>
    <row r="25" spans="1:19" x14ac:dyDescent="0.2">
      <c r="A25" s="2" t="s">
        <v>20</v>
      </c>
      <c r="B25" s="2" t="s">
        <v>21</v>
      </c>
      <c r="C25" s="58">
        <v>40277</v>
      </c>
      <c r="D25" s="58">
        <v>103665780.55</v>
      </c>
      <c r="E25" s="58">
        <v>10422416</v>
      </c>
      <c r="F25" s="5">
        <f t="shared" si="0"/>
        <v>0.10053863429864465</v>
      </c>
      <c r="G25" s="58">
        <v>101016562.04000001</v>
      </c>
      <c r="H25" s="58">
        <v>9986174</v>
      </c>
      <c r="I25" s="49">
        <f t="shared" si="1"/>
        <v>9.8856799304313361E-2</v>
      </c>
      <c r="J25" s="58">
        <v>8184576</v>
      </c>
      <c r="K25" s="49">
        <f t="shared" si="2"/>
        <v>8.1022119885243313E-2</v>
      </c>
      <c r="L25" s="58">
        <f t="shared" si="3"/>
        <v>18170750</v>
      </c>
      <c r="M25" s="49">
        <f t="shared" si="4"/>
        <v>0.17987891918955667</v>
      </c>
      <c r="N25" s="58">
        <v>815732</v>
      </c>
      <c r="O25" s="49">
        <f t="shared" si="5"/>
        <v>7.8688646887345517E-3</v>
      </c>
      <c r="P25" s="58">
        <v>67803711.040000007</v>
      </c>
      <c r="Q25" s="58">
        <v>691807</v>
      </c>
      <c r="R25" s="49">
        <f t="shared" si="6"/>
        <v>1.0203084600957557E-2</v>
      </c>
      <c r="S25" s="58">
        <v>117418284.52</v>
      </c>
    </row>
    <row r="26" spans="1:19" x14ac:dyDescent="0.2">
      <c r="A26" s="2" t="s">
        <v>180</v>
      </c>
      <c r="B26" s="2" t="s">
        <v>181</v>
      </c>
      <c r="C26" s="58">
        <v>25364</v>
      </c>
      <c r="D26" s="58">
        <v>98837862.079999998</v>
      </c>
      <c r="E26" s="58">
        <v>2332178</v>
      </c>
      <c r="F26" s="5">
        <f t="shared" si="0"/>
        <v>2.3595998040835002E-2</v>
      </c>
      <c r="G26" s="58">
        <v>102082115.88</v>
      </c>
      <c r="H26" s="58">
        <v>7037513</v>
      </c>
      <c r="I26" s="49">
        <f t="shared" si="1"/>
        <v>6.8939725037368615E-2</v>
      </c>
      <c r="J26" s="58">
        <v>3504437</v>
      </c>
      <c r="K26" s="49">
        <f t="shared" si="2"/>
        <v>3.4329588192701169E-2</v>
      </c>
      <c r="L26" s="58">
        <f t="shared" si="3"/>
        <v>10541950</v>
      </c>
      <c r="M26" s="49">
        <f t="shared" si="4"/>
        <v>0.10326931323006978</v>
      </c>
      <c r="N26" s="58">
        <v>7014410</v>
      </c>
      <c r="O26" s="49">
        <f t="shared" si="5"/>
        <v>7.0968855986812948E-2</v>
      </c>
      <c r="P26" s="58">
        <v>73513955.879999995</v>
      </c>
      <c r="Q26" s="58">
        <v>4677230</v>
      </c>
      <c r="R26" s="49">
        <f t="shared" si="6"/>
        <v>6.3623701704134172E-2</v>
      </c>
      <c r="S26" s="58">
        <v>114644334.88</v>
      </c>
    </row>
    <row r="27" spans="1:19" x14ac:dyDescent="0.2">
      <c r="A27" s="2" t="s">
        <v>368</v>
      </c>
      <c r="B27" s="2" t="s">
        <v>369</v>
      </c>
      <c r="C27" s="58">
        <v>24504</v>
      </c>
      <c r="D27" s="58">
        <v>104414939</v>
      </c>
      <c r="E27" s="58">
        <v>3144393</v>
      </c>
      <c r="F27" s="5">
        <f t="shared" si="0"/>
        <v>3.0114397710848638E-2</v>
      </c>
      <c r="G27" s="58">
        <v>102871939.27</v>
      </c>
      <c r="H27" s="58">
        <v>6427707</v>
      </c>
      <c r="I27" s="49">
        <f t="shared" si="1"/>
        <v>6.2482607459452048E-2</v>
      </c>
      <c r="J27" s="58">
        <v>0</v>
      </c>
      <c r="K27" s="49">
        <f t="shared" si="2"/>
        <v>0</v>
      </c>
      <c r="L27" s="58">
        <f t="shared" si="3"/>
        <v>6427707</v>
      </c>
      <c r="M27" s="49">
        <f t="shared" si="4"/>
        <v>6.2482607459452048E-2</v>
      </c>
      <c r="N27" s="58">
        <v>6531384</v>
      </c>
      <c r="O27" s="49">
        <f t="shared" si="5"/>
        <v>6.2552198589131011E-2</v>
      </c>
      <c r="P27" s="58">
        <v>59056039.590000004</v>
      </c>
      <c r="Q27" s="58">
        <v>3883531</v>
      </c>
      <c r="R27" s="49">
        <f t="shared" si="6"/>
        <v>6.5760098830900962E-2</v>
      </c>
      <c r="S27" s="58">
        <v>116706205.27</v>
      </c>
    </row>
    <row r="28" spans="1:19" x14ac:dyDescent="0.2">
      <c r="A28" s="2" t="s">
        <v>286</v>
      </c>
      <c r="B28" s="2" t="s">
        <v>287</v>
      </c>
      <c r="C28" s="58">
        <v>19904</v>
      </c>
      <c r="D28" s="58">
        <v>95406470.700000003</v>
      </c>
      <c r="E28" s="58">
        <v>0</v>
      </c>
      <c r="F28" s="5">
        <f t="shared" si="0"/>
        <v>0</v>
      </c>
      <c r="G28" s="58">
        <v>103158598.63</v>
      </c>
      <c r="H28" s="58">
        <v>2279553</v>
      </c>
      <c r="I28" s="49">
        <f t="shared" si="1"/>
        <v>2.2097556871396598E-2</v>
      </c>
      <c r="J28" s="58">
        <v>68340</v>
      </c>
      <c r="K28" s="49">
        <f t="shared" si="2"/>
        <v>6.6247507146850433E-4</v>
      </c>
      <c r="L28" s="58">
        <f t="shared" si="3"/>
        <v>2347893</v>
      </c>
      <c r="M28" s="49">
        <f t="shared" si="4"/>
        <v>2.2760031942865102E-2</v>
      </c>
      <c r="N28" s="58">
        <v>5437024</v>
      </c>
      <c r="O28" s="49">
        <f t="shared" si="5"/>
        <v>5.6988000500473389E-2</v>
      </c>
      <c r="P28" s="58">
        <v>66774365.200000003</v>
      </c>
      <c r="Q28" s="58">
        <v>3719522</v>
      </c>
      <c r="R28" s="49">
        <f t="shared" si="6"/>
        <v>5.5702843282140251E-2</v>
      </c>
      <c r="S28" s="58">
        <v>116556089.73</v>
      </c>
    </row>
    <row r="29" spans="1:19" x14ac:dyDescent="0.2">
      <c r="A29" s="2" t="s">
        <v>162</v>
      </c>
      <c r="B29" s="2" t="s">
        <v>163</v>
      </c>
      <c r="C29" s="58">
        <v>32291</v>
      </c>
      <c r="D29" s="58">
        <v>105463326.61</v>
      </c>
      <c r="E29" s="58">
        <v>11857454</v>
      </c>
      <c r="F29" s="5">
        <f t="shared" si="0"/>
        <v>0.11243201197178698</v>
      </c>
      <c r="G29" s="58">
        <v>105675328</v>
      </c>
      <c r="H29" s="58">
        <v>1575487</v>
      </c>
      <c r="I29" s="49">
        <f t="shared" si="1"/>
        <v>1.4908749561676307E-2</v>
      </c>
      <c r="J29" s="58">
        <v>2060585</v>
      </c>
      <c r="K29" s="49">
        <f t="shared" si="2"/>
        <v>1.9499206096620775E-2</v>
      </c>
      <c r="L29" s="58">
        <f t="shared" si="3"/>
        <v>3636072</v>
      </c>
      <c r="M29" s="49">
        <f t="shared" si="4"/>
        <v>3.4407955658297081E-2</v>
      </c>
      <c r="N29" s="58">
        <v>3841242</v>
      </c>
      <c r="O29" s="49">
        <f t="shared" si="5"/>
        <v>3.6422537800317921E-2</v>
      </c>
      <c r="P29" s="58">
        <v>60107866.109999999</v>
      </c>
      <c r="Q29" s="58">
        <v>2408567</v>
      </c>
      <c r="R29" s="49">
        <f t="shared" si="6"/>
        <v>4.0070745409464675E-2</v>
      </c>
      <c r="S29" s="58">
        <v>121640949</v>
      </c>
    </row>
    <row r="30" spans="1:19" x14ac:dyDescent="0.2">
      <c r="A30" s="2" t="s">
        <v>340</v>
      </c>
      <c r="B30" s="2" t="s">
        <v>341</v>
      </c>
      <c r="C30" s="58">
        <v>20296</v>
      </c>
      <c r="D30" s="58">
        <v>105800947.90000001</v>
      </c>
      <c r="E30" s="58">
        <v>9488848</v>
      </c>
      <c r="F30" s="5">
        <f t="shared" si="0"/>
        <v>8.9685850536694478E-2</v>
      </c>
      <c r="G30" s="58">
        <v>107528195.27</v>
      </c>
      <c r="H30" s="58">
        <v>530013</v>
      </c>
      <c r="I30" s="49">
        <f t="shared" si="1"/>
        <v>4.9290606865404337E-3</v>
      </c>
      <c r="J30" s="58">
        <v>0</v>
      </c>
      <c r="K30" s="49">
        <f t="shared" si="2"/>
        <v>0</v>
      </c>
      <c r="L30" s="58">
        <f t="shared" si="3"/>
        <v>530013</v>
      </c>
      <c r="M30" s="49">
        <f t="shared" si="4"/>
        <v>4.9290606865404337E-3</v>
      </c>
      <c r="N30" s="58">
        <v>11006139</v>
      </c>
      <c r="O30" s="49">
        <f t="shared" si="5"/>
        <v>0.10402684681429021</v>
      </c>
      <c r="P30" s="58">
        <v>84388724.269999996</v>
      </c>
      <c r="Q30" s="58">
        <v>10913654</v>
      </c>
      <c r="R30" s="49">
        <f t="shared" si="6"/>
        <v>0.12932597446410005</v>
      </c>
      <c r="S30" s="58">
        <v>125761290.27</v>
      </c>
    </row>
    <row r="31" spans="1:19" x14ac:dyDescent="0.2">
      <c r="A31" s="2" t="s">
        <v>634</v>
      </c>
      <c r="B31" s="2" t="s">
        <v>635</v>
      </c>
      <c r="C31" s="58">
        <v>13752</v>
      </c>
      <c r="D31" s="58">
        <v>104887121.68000001</v>
      </c>
      <c r="E31" s="58">
        <v>10009250</v>
      </c>
      <c r="F31" s="5">
        <f t="shared" si="0"/>
        <v>9.5428779431446398E-2</v>
      </c>
      <c r="G31" s="58">
        <v>107874514.66</v>
      </c>
      <c r="H31" s="58">
        <v>4879181</v>
      </c>
      <c r="I31" s="49">
        <f t="shared" si="1"/>
        <v>4.5230154827377467E-2</v>
      </c>
      <c r="J31" s="58">
        <v>1632914</v>
      </c>
      <c r="K31" s="49">
        <f t="shared" si="2"/>
        <v>1.5137161962180179E-2</v>
      </c>
      <c r="L31" s="58">
        <f t="shared" si="3"/>
        <v>6512095</v>
      </c>
      <c r="M31" s="49">
        <f t="shared" si="4"/>
        <v>6.0367316789557646E-2</v>
      </c>
      <c r="N31" s="58">
        <v>8351117</v>
      </c>
      <c r="O31" s="49">
        <f t="shared" si="5"/>
        <v>7.9620041681364967E-2</v>
      </c>
      <c r="P31" s="58">
        <v>89305285.659999996</v>
      </c>
      <c r="Q31" s="58">
        <v>4796594</v>
      </c>
      <c r="R31" s="49">
        <f t="shared" si="6"/>
        <v>5.3710079583211091E-2</v>
      </c>
      <c r="S31" s="58">
        <v>116058949.66</v>
      </c>
    </row>
    <row r="32" spans="1:19" x14ac:dyDescent="0.2">
      <c r="A32" s="2" t="s">
        <v>526</v>
      </c>
      <c r="B32" s="2" t="s">
        <v>527</v>
      </c>
      <c r="C32" s="58">
        <v>20469</v>
      </c>
      <c r="D32" s="58">
        <v>101365599.43000001</v>
      </c>
      <c r="E32" s="58">
        <v>4228566</v>
      </c>
      <c r="F32" s="5">
        <f t="shared" si="0"/>
        <v>4.1715986723090598E-2</v>
      </c>
      <c r="G32" s="58">
        <v>108610087.45</v>
      </c>
      <c r="H32" s="58">
        <v>3370236</v>
      </c>
      <c r="I32" s="49">
        <f t="shared" si="1"/>
        <v>3.1030598346139162E-2</v>
      </c>
      <c r="J32" s="58">
        <v>0</v>
      </c>
      <c r="K32" s="49">
        <f t="shared" si="2"/>
        <v>0</v>
      </c>
      <c r="L32" s="58">
        <f t="shared" si="3"/>
        <v>3370236</v>
      </c>
      <c r="M32" s="49">
        <f t="shared" si="4"/>
        <v>3.1030598346139162E-2</v>
      </c>
      <c r="N32" s="58">
        <v>4728104</v>
      </c>
      <c r="O32" s="49">
        <f t="shared" si="5"/>
        <v>4.6644068861498564E-2</v>
      </c>
      <c r="P32" s="58">
        <v>78756420.359999999</v>
      </c>
      <c r="Q32" s="58">
        <v>3039713</v>
      </c>
      <c r="R32" s="49">
        <f t="shared" si="6"/>
        <v>3.8596383458076207E-2</v>
      </c>
      <c r="S32" s="58">
        <v>119940178.75</v>
      </c>
    </row>
    <row r="33" spans="1:19" x14ac:dyDescent="0.2">
      <c r="A33" s="2" t="s">
        <v>536</v>
      </c>
      <c r="B33" s="2" t="s">
        <v>537</v>
      </c>
      <c r="C33" s="58">
        <v>18442</v>
      </c>
      <c r="D33" s="58">
        <v>110663592.94</v>
      </c>
      <c r="E33" s="58">
        <v>10779470</v>
      </c>
      <c r="F33" s="5">
        <f t="shared" si="0"/>
        <v>9.740755485721897E-2</v>
      </c>
      <c r="G33" s="58">
        <v>111247236.23</v>
      </c>
      <c r="H33" s="58">
        <v>1068413</v>
      </c>
      <c r="I33" s="49">
        <f t="shared" si="1"/>
        <v>9.6039509493169896E-3</v>
      </c>
      <c r="J33" s="58">
        <v>0</v>
      </c>
      <c r="K33" s="49">
        <f t="shared" si="2"/>
        <v>0</v>
      </c>
      <c r="L33" s="58">
        <f t="shared" si="3"/>
        <v>1068413</v>
      </c>
      <c r="M33" s="49">
        <f t="shared" si="4"/>
        <v>9.6039509493169896E-3</v>
      </c>
      <c r="N33" s="58">
        <v>12672382</v>
      </c>
      <c r="O33" s="49">
        <f t="shared" si="5"/>
        <v>0.11451265645125727</v>
      </c>
      <c r="P33" s="58">
        <v>88196233.230000004</v>
      </c>
      <c r="Q33" s="58">
        <v>10377552</v>
      </c>
      <c r="R33" s="49">
        <f t="shared" si="6"/>
        <v>0.11766434483587525</v>
      </c>
      <c r="S33" s="58">
        <v>120693617.23</v>
      </c>
    </row>
    <row r="34" spans="1:19" x14ac:dyDescent="0.2">
      <c r="A34" s="2" t="s">
        <v>670</v>
      </c>
      <c r="B34" s="2" t="s">
        <v>671</v>
      </c>
      <c r="C34" s="58">
        <v>11645</v>
      </c>
      <c r="D34" s="58">
        <v>110485752.98999999</v>
      </c>
      <c r="E34" s="58">
        <v>11824963</v>
      </c>
      <c r="F34" s="5">
        <f t="shared" si="0"/>
        <v>0.10702703905244933</v>
      </c>
      <c r="G34" s="58">
        <v>111882392.11</v>
      </c>
      <c r="H34" s="58">
        <v>3541559</v>
      </c>
      <c r="I34" s="49">
        <f t="shared" si="1"/>
        <v>3.165430174676661E-2</v>
      </c>
      <c r="J34" s="58">
        <v>685639</v>
      </c>
      <c r="K34" s="49">
        <f t="shared" si="2"/>
        <v>6.1282118398567733E-3</v>
      </c>
      <c r="L34" s="58">
        <f t="shared" si="3"/>
        <v>4227198</v>
      </c>
      <c r="M34" s="49">
        <f t="shared" si="4"/>
        <v>3.7782513586623385E-2</v>
      </c>
      <c r="N34" s="58">
        <v>9828944</v>
      </c>
      <c r="O34" s="49">
        <f t="shared" si="5"/>
        <v>8.8961189420409814E-2</v>
      </c>
      <c r="P34" s="58">
        <v>96519496.109999999</v>
      </c>
      <c r="Q34" s="58">
        <v>9097989</v>
      </c>
      <c r="R34" s="49">
        <f t="shared" si="6"/>
        <v>9.4260635070362683E-2</v>
      </c>
      <c r="S34" s="58">
        <v>126233852.11</v>
      </c>
    </row>
    <row r="35" spans="1:19" x14ac:dyDescent="0.2">
      <c r="A35" s="2" t="s">
        <v>532</v>
      </c>
      <c r="B35" s="2" t="s">
        <v>533</v>
      </c>
      <c r="C35" s="58">
        <v>19297</v>
      </c>
      <c r="D35" s="58">
        <v>102243646.45</v>
      </c>
      <c r="E35" s="58">
        <v>5978353</v>
      </c>
      <c r="F35" s="5">
        <f t="shared" si="0"/>
        <v>5.8471633275751576E-2</v>
      </c>
      <c r="G35" s="58">
        <v>112741086.84999999</v>
      </c>
      <c r="H35" s="58">
        <v>6884183</v>
      </c>
      <c r="I35" s="49">
        <f t="shared" si="1"/>
        <v>6.1061882516347234E-2</v>
      </c>
      <c r="J35" s="58">
        <v>1119456</v>
      </c>
      <c r="K35" s="49">
        <f t="shared" si="2"/>
        <v>9.929441264739769E-3</v>
      </c>
      <c r="L35" s="58">
        <f t="shared" si="3"/>
        <v>8003639</v>
      </c>
      <c r="M35" s="49">
        <f t="shared" si="4"/>
        <v>7.099132378108701E-2</v>
      </c>
      <c r="N35" s="58">
        <v>7850718</v>
      </c>
      <c r="O35" s="49">
        <f t="shared" si="5"/>
        <v>7.6784409326003653E-2</v>
      </c>
      <c r="P35" s="58">
        <v>82263991.670000002</v>
      </c>
      <c r="Q35" s="58">
        <v>5600302</v>
      </c>
      <c r="R35" s="49">
        <f t="shared" si="6"/>
        <v>6.8077197402059877E-2</v>
      </c>
      <c r="S35" s="58">
        <v>138078981.71000001</v>
      </c>
    </row>
    <row r="36" spans="1:19" x14ac:dyDescent="0.2">
      <c r="A36" s="2" t="s">
        <v>360</v>
      </c>
      <c r="B36" s="2" t="s">
        <v>361</v>
      </c>
      <c r="C36" s="58">
        <v>29357</v>
      </c>
      <c r="D36" s="58">
        <v>111650296.56</v>
      </c>
      <c r="E36" s="58">
        <v>5850996</v>
      </c>
      <c r="F36" s="5">
        <f t="shared" si="0"/>
        <v>5.2404661521483022E-2</v>
      </c>
      <c r="G36" s="58">
        <v>113388751.42</v>
      </c>
      <c r="H36" s="58">
        <v>4205554</v>
      </c>
      <c r="I36" s="49">
        <f t="shared" si="1"/>
        <v>3.7089693177961972E-2</v>
      </c>
      <c r="J36" s="58">
        <v>6623270</v>
      </c>
      <c r="K36" s="49">
        <f t="shared" si="2"/>
        <v>5.8412055138229162E-2</v>
      </c>
      <c r="L36" s="58">
        <f t="shared" si="3"/>
        <v>10828824</v>
      </c>
      <c r="M36" s="49">
        <f t="shared" si="4"/>
        <v>9.5501748316191126E-2</v>
      </c>
      <c r="N36" s="58">
        <v>5213126</v>
      </c>
      <c r="O36" s="49">
        <f t="shared" si="5"/>
        <v>4.6691555334996415E-2</v>
      </c>
      <c r="P36" s="58">
        <v>79274438.719999999</v>
      </c>
      <c r="Q36" s="58">
        <v>1983592</v>
      </c>
      <c r="R36" s="49">
        <f t="shared" si="6"/>
        <v>2.5021835941420083E-2</v>
      </c>
      <c r="S36" s="58">
        <v>137084578.41999999</v>
      </c>
    </row>
    <row r="37" spans="1:19" x14ac:dyDescent="0.2">
      <c r="A37" s="2" t="s">
        <v>426</v>
      </c>
      <c r="B37" s="2" t="s">
        <v>427</v>
      </c>
      <c r="C37" s="58">
        <v>30943</v>
      </c>
      <c r="D37" s="58">
        <v>111652135.05</v>
      </c>
      <c r="E37" s="58">
        <v>5541193</v>
      </c>
      <c r="F37" s="5">
        <f t="shared" si="0"/>
        <v>4.962908230566792E-2</v>
      </c>
      <c r="G37" s="58">
        <v>114242964.79000001</v>
      </c>
      <c r="H37" s="58">
        <v>7610001</v>
      </c>
      <c r="I37" s="49">
        <f t="shared" si="1"/>
        <v>6.6612425666548555E-2</v>
      </c>
      <c r="J37" s="58">
        <v>5000411</v>
      </c>
      <c r="K37" s="49">
        <f t="shared" si="2"/>
        <v>4.3769968760804599E-2</v>
      </c>
      <c r="L37" s="58">
        <f t="shared" si="3"/>
        <v>12610412</v>
      </c>
      <c r="M37" s="49">
        <f t="shared" si="4"/>
        <v>0.11038239442735316</v>
      </c>
      <c r="N37" s="58">
        <v>3737999</v>
      </c>
      <c r="O37" s="49">
        <f t="shared" si="5"/>
        <v>3.3478974659338592E-2</v>
      </c>
      <c r="P37" s="58">
        <v>72109772.099999994</v>
      </c>
      <c r="Q37" s="58">
        <v>0</v>
      </c>
      <c r="R37" s="49">
        <f t="shared" si="6"/>
        <v>0</v>
      </c>
      <c r="S37" s="58">
        <v>131567884.27</v>
      </c>
    </row>
    <row r="38" spans="1:19" x14ac:dyDescent="0.2">
      <c r="A38" s="2" t="s">
        <v>148</v>
      </c>
      <c r="B38" s="2" t="s">
        <v>149</v>
      </c>
      <c r="C38" s="58">
        <v>33419</v>
      </c>
      <c r="D38" s="58">
        <v>106170907.04000001</v>
      </c>
      <c r="E38" s="58">
        <v>6680509</v>
      </c>
      <c r="F38" s="5">
        <f t="shared" si="0"/>
        <v>6.2922218395319071E-2</v>
      </c>
      <c r="G38" s="58">
        <v>115729904.56999999</v>
      </c>
      <c r="H38" s="58">
        <v>11908206</v>
      </c>
      <c r="I38" s="49">
        <f t="shared" si="1"/>
        <v>0.10289653347806266</v>
      </c>
      <c r="J38" s="58">
        <v>1827125</v>
      </c>
      <c r="K38" s="49">
        <f t="shared" si="2"/>
        <v>1.5787838128690855E-2</v>
      </c>
      <c r="L38" s="58">
        <f t="shared" si="3"/>
        <v>13735331</v>
      </c>
      <c r="M38" s="49">
        <f t="shared" si="4"/>
        <v>0.11868437160675351</v>
      </c>
      <c r="N38" s="58">
        <v>2465058</v>
      </c>
      <c r="O38" s="49">
        <f t="shared" si="5"/>
        <v>2.3217829335029479E-2</v>
      </c>
      <c r="P38" s="58">
        <v>78411803.700000003</v>
      </c>
      <c r="Q38" s="58">
        <v>963435</v>
      </c>
      <c r="R38" s="49">
        <f t="shared" si="6"/>
        <v>1.2286861856743643E-2</v>
      </c>
      <c r="S38" s="58">
        <v>134125247.54000001</v>
      </c>
    </row>
    <row r="39" spans="1:19" x14ac:dyDescent="0.2">
      <c r="A39" s="2" t="s">
        <v>706</v>
      </c>
      <c r="B39" s="2" t="s">
        <v>707</v>
      </c>
      <c r="C39" s="58">
        <v>25103</v>
      </c>
      <c r="D39" s="58">
        <v>108945742.12</v>
      </c>
      <c r="E39" s="58">
        <v>11805769</v>
      </c>
      <c r="F39" s="5">
        <f t="shared" si="0"/>
        <v>0.10836374850699855</v>
      </c>
      <c r="G39" s="58">
        <v>116403127.48</v>
      </c>
      <c r="H39" s="58">
        <v>4930742</v>
      </c>
      <c r="I39" s="49">
        <f t="shared" si="1"/>
        <v>4.2359188337505654E-2</v>
      </c>
      <c r="J39" s="58">
        <v>7287433</v>
      </c>
      <c r="K39" s="49">
        <f t="shared" si="2"/>
        <v>6.260513061603179E-2</v>
      </c>
      <c r="L39" s="58">
        <f t="shared" si="3"/>
        <v>12218175</v>
      </c>
      <c r="M39" s="49">
        <f t="shared" si="4"/>
        <v>0.10496431895353744</v>
      </c>
      <c r="N39" s="58">
        <v>1616981</v>
      </c>
      <c r="O39" s="49">
        <f t="shared" si="5"/>
        <v>1.4842076142993738E-2</v>
      </c>
      <c r="P39" s="58">
        <v>78211453.150000006</v>
      </c>
      <c r="Q39" s="58">
        <v>4996975</v>
      </c>
      <c r="R39" s="49">
        <f t="shared" si="6"/>
        <v>6.389057866520409E-2</v>
      </c>
      <c r="S39" s="58">
        <v>130155474.48</v>
      </c>
    </row>
    <row r="40" spans="1:19" x14ac:dyDescent="0.2">
      <c r="A40" s="2" t="s">
        <v>338</v>
      </c>
      <c r="B40" s="2" t="s">
        <v>339</v>
      </c>
      <c r="C40" s="58">
        <v>23862</v>
      </c>
      <c r="D40" s="58">
        <v>118105194.15000001</v>
      </c>
      <c r="E40" s="58">
        <v>4225549</v>
      </c>
      <c r="F40" s="5">
        <f t="shared" si="0"/>
        <v>3.577784220593485E-2</v>
      </c>
      <c r="G40" s="58">
        <v>116862799.22</v>
      </c>
      <c r="H40" s="58">
        <v>6102219</v>
      </c>
      <c r="I40" s="49">
        <f t="shared" si="1"/>
        <v>5.2216950481498145E-2</v>
      </c>
      <c r="J40" s="58">
        <v>1987467</v>
      </c>
      <c r="K40" s="49">
        <f t="shared" si="2"/>
        <v>1.7006840613654095E-2</v>
      </c>
      <c r="L40" s="58">
        <f t="shared" si="3"/>
        <v>8089686</v>
      </c>
      <c r="M40" s="49">
        <f t="shared" si="4"/>
        <v>6.922379109515224E-2</v>
      </c>
      <c r="N40" s="58">
        <v>4351558</v>
      </c>
      <c r="O40" s="49">
        <f t="shared" si="5"/>
        <v>3.6844763952322751E-2</v>
      </c>
      <c r="P40" s="58">
        <v>80732865.689999998</v>
      </c>
      <c r="Q40" s="58">
        <v>2030130</v>
      </c>
      <c r="R40" s="49">
        <f t="shared" si="6"/>
        <v>2.5146264568327626E-2</v>
      </c>
      <c r="S40" s="58">
        <v>132178127.86</v>
      </c>
    </row>
    <row r="41" spans="1:19" x14ac:dyDescent="0.2">
      <c r="A41" s="2" t="s">
        <v>674</v>
      </c>
      <c r="B41" s="2" t="s">
        <v>675</v>
      </c>
      <c r="C41" s="58">
        <v>16244</v>
      </c>
      <c r="D41" s="58">
        <v>114812551.5</v>
      </c>
      <c r="E41" s="58">
        <v>14302047</v>
      </c>
      <c r="F41" s="5">
        <f t="shared" si="0"/>
        <v>0.1245686713965241</v>
      </c>
      <c r="G41" s="58">
        <v>117469848.16</v>
      </c>
      <c r="H41" s="58">
        <v>4082266</v>
      </c>
      <c r="I41" s="49">
        <f t="shared" si="1"/>
        <v>3.4751607020379757E-2</v>
      </c>
      <c r="J41" s="58">
        <v>4352563</v>
      </c>
      <c r="K41" s="49">
        <f t="shared" si="2"/>
        <v>3.7052597480772977E-2</v>
      </c>
      <c r="L41" s="58">
        <f t="shared" si="3"/>
        <v>8434829</v>
      </c>
      <c r="M41" s="49">
        <f t="shared" si="4"/>
        <v>7.1804204501152741E-2</v>
      </c>
      <c r="N41" s="58">
        <v>7526704</v>
      </c>
      <c r="O41" s="49">
        <f t="shared" si="5"/>
        <v>6.5556456168470389E-2</v>
      </c>
      <c r="P41" s="58">
        <v>99900752.159999996</v>
      </c>
      <c r="Q41" s="58">
        <v>4139002</v>
      </c>
      <c r="R41" s="49">
        <f t="shared" si="6"/>
        <v>4.1431139511052109E-2</v>
      </c>
      <c r="S41" s="58">
        <v>122931209.16</v>
      </c>
    </row>
    <row r="42" spans="1:19" x14ac:dyDescent="0.2">
      <c r="A42" s="41" t="s">
        <v>14</v>
      </c>
      <c r="B42" s="41" t="s">
        <v>15</v>
      </c>
      <c r="C42" s="59">
        <v>28406</v>
      </c>
      <c r="D42" s="59">
        <v>117727612.18000001</v>
      </c>
      <c r="E42" s="59">
        <v>14309339</v>
      </c>
      <c r="F42" s="43">
        <f t="shared" si="0"/>
        <v>0.12154615841627443</v>
      </c>
      <c r="G42" s="59">
        <v>118003078.79000001</v>
      </c>
      <c r="H42" s="59">
        <v>8473395</v>
      </c>
      <c r="I42" s="51">
        <f t="shared" si="1"/>
        <v>7.1806558666824088E-2</v>
      </c>
      <c r="J42" s="59">
        <v>2888181</v>
      </c>
      <c r="K42" s="51">
        <f t="shared" si="2"/>
        <v>2.4475471569177013E-2</v>
      </c>
      <c r="L42" s="59">
        <f t="shared" si="3"/>
        <v>11361576</v>
      </c>
      <c r="M42" s="51">
        <f t="shared" si="4"/>
        <v>9.6282030236001098E-2</v>
      </c>
      <c r="N42" s="59">
        <v>1817460</v>
      </c>
      <c r="O42" s="51">
        <f t="shared" si="5"/>
        <v>1.5437839656691488E-2</v>
      </c>
      <c r="P42" s="59">
        <v>75384492.790000007</v>
      </c>
      <c r="Q42" s="59">
        <v>0</v>
      </c>
      <c r="R42" s="132"/>
      <c r="S42" s="59">
        <v>134486521.44</v>
      </c>
    </row>
    <row r="44" spans="1:19" x14ac:dyDescent="0.2">
      <c r="C44" s="7">
        <f>SUM(C2:C42)</f>
        <v>852748</v>
      </c>
      <c r="D44" s="7">
        <f>SUM(D2:D42)</f>
        <v>3842535197.3699989</v>
      </c>
      <c r="E44" s="7">
        <f>SUM(E2:E42)</f>
        <v>303104878</v>
      </c>
      <c r="F44" s="5">
        <f>E44/D44</f>
        <v>7.8881483820228471E-2</v>
      </c>
      <c r="G44" s="7">
        <f>SUM(G2:G42)</f>
        <v>3989630953.0199995</v>
      </c>
      <c r="H44" s="7">
        <f>SUM(H2:H42)</f>
        <v>219749908</v>
      </c>
      <c r="I44" s="5">
        <f>IFERROR(H44/$G44,0)</f>
        <v>5.508025944947556E-2</v>
      </c>
      <c r="J44" s="7">
        <f>SUM(J2:J42)</f>
        <v>90045965</v>
      </c>
      <c r="K44" s="5">
        <f>IFERROR(J44/$G44,0)</f>
        <v>2.2569998593939777E-2</v>
      </c>
      <c r="L44" s="7">
        <f>SUM(L2:L42)</f>
        <v>309795873</v>
      </c>
      <c r="M44" s="5">
        <f>IFERROR(L44/$G44,0)</f>
        <v>7.7650258043415341E-2</v>
      </c>
      <c r="N44" s="7">
        <f>SUM(N2:N42)</f>
        <v>203728598</v>
      </c>
      <c r="O44" s="5">
        <f>N44/D44</f>
        <v>5.3019318636154812E-2</v>
      </c>
      <c r="P44" s="7">
        <f>SUM(P2:P42)</f>
        <v>2779267579.3399992</v>
      </c>
      <c r="Q44" s="7">
        <f>SUM(Q2:Q42)</f>
        <v>152197089</v>
      </c>
      <c r="R44" s="5">
        <f>Q44/P44</f>
        <v>5.476158183953727E-2</v>
      </c>
      <c r="S44" s="7">
        <f>SUM(S2:S42)</f>
        <v>4508673877.9499998</v>
      </c>
    </row>
    <row r="45" spans="1:19" ht="13.5" customHeight="1" x14ac:dyDescent="0.2">
      <c r="B45" s="6" t="s">
        <v>717</v>
      </c>
      <c r="C45" s="7">
        <f>AVERAGE(C2:C42)</f>
        <v>20798.731707317074</v>
      </c>
      <c r="D45" s="7">
        <f>AVERAGE(D2:D42)</f>
        <v>93720370.66756095</v>
      </c>
      <c r="E45" s="7">
        <f>AVERAGE(E2:E42)</f>
        <v>7392801.9024390243</v>
      </c>
      <c r="F45" s="5">
        <f>E45/D45</f>
        <v>7.8881483820228471E-2</v>
      </c>
      <c r="G45" s="7">
        <f>AVERAGE(G2:G42)</f>
        <v>97308072.02487804</v>
      </c>
      <c r="H45" s="7">
        <f>AVERAGE(H2:H42)</f>
        <v>5359753.8536585364</v>
      </c>
      <c r="I45" s="5">
        <f>IFERROR(H45/$G45,0)</f>
        <v>5.5080259449475553E-2</v>
      </c>
      <c r="J45" s="7">
        <f>AVERAGE(J2:J42)</f>
        <v>2196243.0487804879</v>
      </c>
      <c r="K45" s="5">
        <f>IFERROR(J45/$G45,0)</f>
        <v>2.2569998593939777E-2</v>
      </c>
      <c r="L45" s="7">
        <f>AVERAGE(L2:L42)</f>
        <v>7555996.9024390243</v>
      </c>
      <c r="M45" s="5">
        <f>IFERROR(L45/$G45,0)</f>
        <v>7.7650258043415327E-2</v>
      </c>
      <c r="N45" s="7">
        <f>AVERAGE(N2:N42)</f>
        <v>4968990.1951219514</v>
      </c>
      <c r="O45" s="5">
        <f>N45/D45</f>
        <v>5.3019318636154812E-2</v>
      </c>
      <c r="P45" s="7">
        <f>AVERAGE(P2:P42)</f>
        <v>67787014.130243883</v>
      </c>
      <c r="Q45" s="7">
        <f>AVERAGE(Q2:Q42)</f>
        <v>3712124.1219512196</v>
      </c>
      <c r="R45" s="5">
        <f>Q45/P45</f>
        <v>5.476158183953727E-2</v>
      </c>
      <c r="S45" s="7">
        <f>AVERAGE(S2:S42)</f>
        <v>109967655.5597561</v>
      </c>
    </row>
    <row r="46" spans="1:19" ht="13.5" customHeight="1" x14ac:dyDescent="0.2">
      <c r="B46" s="6" t="s">
        <v>716</v>
      </c>
      <c r="C46" s="7">
        <f>MEDIAN(C2:C42)</f>
        <v>19146</v>
      </c>
      <c r="D46" s="7">
        <f>MEDIAN(D2:D42)</f>
        <v>91686370.75</v>
      </c>
      <c r="E46" s="7">
        <f>MEDIAN(E2:E42)</f>
        <v>6254039</v>
      </c>
      <c r="F46" s="5">
        <f>E46/D46</f>
        <v>6.8211217750703698E-2</v>
      </c>
      <c r="G46" s="7">
        <f>MEDIAN(G2:G42)</f>
        <v>94272568.719999999</v>
      </c>
      <c r="H46" s="7">
        <f>MEDIAN(H2:H42)</f>
        <v>5066951</v>
      </c>
      <c r="I46" s="5">
        <f>IFERROR(H46/$G46,0)</f>
        <v>5.3747883067124302E-2</v>
      </c>
      <c r="J46" s="7">
        <f>MEDIAN(J2:J42)</f>
        <v>1350309</v>
      </c>
      <c r="K46" s="5">
        <f>IFERROR(J46/$G46,0)</f>
        <v>1.4323456105355183E-2</v>
      </c>
      <c r="L46" s="7">
        <f>MEDIAN(L2:L42)</f>
        <v>7217544</v>
      </c>
      <c r="M46" s="5">
        <f>IFERROR(L46/$G46,0)</f>
        <v>7.6560383343715899E-2</v>
      </c>
      <c r="N46" s="7">
        <f>MEDIAN(N2:N42)</f>
        <v>4728104</v>
      </c>
      <c r="O46" s="5">
        <f>N46/D46</f>
        <v>5.1568231584736383E-2</v>
      </c>
      <c r="P46" s="7">
        <f>MEDIAN(P2:P42)</f>
        <v>64378720.799999997</v>
      </c>
      <c r="Q46" s="7">
        <f>MEDIAN(Q2:Q42)</f>
        <v>3571883</v>
      </c>
      <c r="R46" s="5">
        <f>Q46/P46</f>
        <v>5.5482354349606772E-2</v>
      </c>
      <c r="S46" s="7">
        <f>MEDIAN(S2:S42)</f>
        <v>109807759.70999999</v>
      </c>
    </row>
    <row r="47" spans="1:19" ht="13.5" customHeight="1" x14ac:dyDescent="0.2">
      <c r="H47" s="58"/>
      <c r="K47" s="58"/>
      <c r="L47" s="58"/>
      <c r="N47" s="58"/>
      <c r="Q47" s="58"/>
      <c r="S47" s="58"/>
    </row>
    <row r="48" spans="1:19" x14ac:dyDescent="0.2">
      <c r="B48" s="6" t="s">
        <v>740</v>
      </c>
      <c r="D48" s="7">
        <f t="shared" ref="D48:S48" si="7">_xlfn.QUARTILE.EXC(D2:D42,1)</f>
        <v>81829871.525000006</v>
      </c>
      <c r="E48" s="7">
        <f t="shared" si="7"/>
        <v>3871642.5</v>
      </c>
      <c r="F48" s="5">
        <f t="shared" si="7"/>
        <v>4.0379271639912354E-2</v>
      </c>
      <c r="G48" s="7">
        <f t="shared" si="7"/>
        <v>84689881.549999997</v>
      </c>
      <c r="H48" s="7">
        <f t="shared" si="7"/>
        <v>3725199</v>
      </c>
      <c r="I48" s="5">
        <f t="shared" si="7"/>
        <v>3.5920650099170864E-2</v>
      </c>
      <c r="J48" s="7">
        <f t="shared" si="7"/>
        <v>137976</v>
      </c>
      <c r="K48" s="5">
        <f t="shared" si="7"/>
        <v>1.621003084335611E-3</v>
      </c>
      <c r="L48" s="7">
        <f t="shared" si="7"/>
        <v>4750549</v>
      </c>
      <c r="M48" s="5">
        <f t="shared" si="7"/>
        <v>5.1605116366335441E-2</v>
      </c>
      <c r="N48" s="7">
        <f t="shared" si="7"/>
        <v>2491558.5</v>
      </c>
      <c r="O48" s="5">
        <f t="shared" si="7"/>
        <v>2.8952696097834872E-2</v>
      </c>
      <c r="P48" s="7">
        <f t="shared" si="7"/>
        <v>58899357.045000002</v>
      </c>
      <c r="Q48" s="7">
        <f t="shared" si="7"/>
        <v>1773062.5</v>
      </c>
      <c r="R48" s="5">
        <f t="shared" si="7"/>
        <v>2.918243507750936E-2</v>
      </c>
      <c r="S48" s="7">
        <f t="shared" si="7"/>
        <v>93796004.359999999</v>
      </c>
    </row>
    <row r="49" spans="2:19" x14ac:dyDescent="0.2">
      <c r="B49" s="6" t="s">
        <v>741</v>
      </c>
      <c r="D49" s="7">
        <f t="shared" ref="D49:S49" si="8">_xlfn.QUARTILE.EXC(D2:D42,2)</f>
        <v>91686370.75</v>
      </c>
      <c r="E49" s="7">
        <f t="shared" si="8"/>
        <v>6254039</v>
      </c>
      <c r="F49" s="5">
        <f t="shared" si="8"/>
        <v>7.1149856820721183E-2</v>
      </c>
      <c r="G49" s="7">
        <f t="shared" si="8"/>
        <v>94272568.719999999</v>
      </c>
      <c r="H49" s="7">
        <f t="shared" si="8"/>
        <v>5066951</v>
      </c>
      <c r="I49" s="5">
        <f t="shared" si="8"/>
        <v>5.6144209797579669E-2</v>
      </c>
      <c r="J49" s="7">
        <f t="shared" si="8"/>
        <v>1350309</v>
      </c>
      <c r="K49" s="5">
        <f t="shared" si="8"/>
        <v>1.4472153240093938E-2</v>
      </c>
      <c r="L49" s="7">
        <f t="shared" si="8"/>
        <v>7217544</v>
      </c>
      <c r="M49" s="5">
        <f t="shared" si="8"/>
        <v>7.1804204501152741E-2</v>
      </c>
      <c r="N49" s="7">
        <f t="shared" si="8"/>
        <v>4728104</v>
      </c>
      <c r="O49" s="5">
        <f t="shared" si="8"/>
        <v>4.8678486022408887E-2</v>
      </c>
      <c r="P49" s="7">
        <f t="shared" si="8"/>
        <v>64378720.799999997</v>
      </c>
      <c r="Q49" s="7">
        <f t="shared" si="8"/>
        <v>3571883</v>
      </c>
      <c r="R49" s="5">
        <f t="shared" si="8"/>
        <v>5.4706461432675671E-2</v>
      </c>
      <c r="S49" s="7">
        <f t="shared" si="8"/>
        <v>109807759.70999999</v>
      </c>
    </row>
    <row r="50" spans="2:19" x14ac:dyDescent="0.2">
      <c r="B50" s="6" t="s">
        <v>742</v>
      </c>
      <c r="D50" s="7">
        <f t="shared" ref="D50:S50" si="9">_xlfn.QUARTILE.EXC(D2:D42,3)</f>
        <v>105632137.255</v>
      </c>
      <c r="E50" s="7">
        <f t="shared" si="9"/>
        <v>10875323.5</v>
      </c>
      <c r="F50" s="5">
        <f t="shared" si="9"/>
        <v>0.103782836675547</v>
      </c>
      <c r="G50" s="7">
        <f t="shared" si="9"/>
        <v>109928661.84</v>
      </c>
      <c r="H50" s="7">
        <f t="shared" si="9"/>
        <v>7047847</v>
      </c>
      <c r="I50" s="5">
        <f t="shared" si="9"/>
        <v>7.2984098751882068E-2</v>
      </c>
      <c r="J50" s="7">
        <f t="shared" si="9"/>
        <v>3343154</v>
      </c>
      <c r="K50" s="5">
        <f t="shared" si="9"/>
        <v>3.6609303572099045E-2</v>
      </c>
      <c r="L50" s="7">
        <f t="shared" si="9"/>
        <v>10685387</v>
      </c>
      <c r="M50" s="5">
        <f t="shared" si="9"/>
        <v>0.10549572667959961</v>
      </c>
      <c r="N50" s="7">
        <f t="shared" si="9"/>
        <v>6869246.5</v>
      </c>
      <c r="O50" s="5">
        <f t="shared" si="9"/>
        <v>7.6565903303765559E-2</v>
      </c>
      <c r="P50" s="7">
        <f t="shared" si="9"/>
        <v>78311628.425000012</v>
      </c>
      <c r="Q50" s="7">
        <f t="shared" si="9"/>
        <v>5201749.5</v>
      </c>
      <c r="R50" s="5">
        <f t="shared" si="9"/>
        <v>7.8206086249332424E-2</v>
      </c>
      <c r="S50" s="7">
        <f t="shared" si="9"/>
        <v>122286079.08</v>
      </c>
    </row>
    <row r="51" spans="2:19" ht="13.5" customHeight="1" x14ac:dyDescent="0.2"/>
    <row r="52" spans="2:19" ht="13.5" customHeight="1" x14ac:dyDescent="0.2">
      <c r="B52" s="6" t="s">
        <v>761</v>
      </c>
      <c r="C52" s="58">
        <f t="shared" ref="C52:S52" si="10">MAX(C2:C42)</f>
        <v>40277</v>
      </c>
      <c r="D52" s="58">
        <f t="shared" si="10"/>
        <v>118105194.15000001</v>
      </c>
      <c r="E52" s="58">
        <f t="shared" si="10"/>
        <v>19234268</v>
      </c>
      <c r="F52" s="5">
        <f t="shared" si="10"/>
        <v>0.24945476535198696</v>
      </c>
      <c r="G52" s="58">
        <f t="shared" si="10"/>
        <v>118003078.79000001</v>
      </c>
      <c r="H52" s="58">
        <f t="shared" si="10"/>
        <v>11908206</v>
      </c>
      <c r="I52" s="5">
        <f t="shared" si="10"/>
        <v>0.11662164100047545</v>
      </c>
      <c r="J52" s="7">
        <f t="shared" si="10"/>
        <v>8770976</v>
      </c>
      <c r="K52" s="5">
        <f t="shared" si="10"/>
        <v>9.4343005681930575E-2</v>
      </c>
      <c r="L52" s="58">
        <f t="shared" si="10"/>
        <v>18170750</v>
      </c>
      <c r="M52" s="5">
        <f t="shared" si="10"/>
        <v>0.17987891918955667</v>
      </c>
      <c r="N52" s="58">
        <f t="shared" si="10"/>
        <v>12672382</v>
      </c>
      <c r="O52" s="5">
        <f t="shared" si="10"/>
        <v>0.11451265645125727</v>
      </c>
      <c r="P52" s="58">
        <f t="shared" si="10"/>
        <v>99900752.159999996</v>
      </c>
      <c r="Q52" s="58">
        <f t="shared" si="10"/>
        <v>10913654</v>
      </c>
      <c r="R52" s="5">
        <f t="shared" si="10"/>
        <v>0.12932597446410005</v>
      </c>
      <c r="S52" s="58">
        <f t="shared" si="10"/>
        <v>138078981.71000001</v>
      </c>
    </row>
    <row r="53" spans="2:19" ht="13.5" customHeight="1" x14ac:dyDescent="0.2">
      <c r="B53" s="6" t="s">
        <v>762</v>
      </c>
      <c r="C53" s="58" cm="1">
        <f t="array" ref="C53">MIN(IF(C2:C42&gt;0,C2:C42))</f>
        <v>11645</v>
      </c>
      <c r="D53" s="58" cm="1">
        <f t="array" ref="D53">MIN(IF(D2:D42&gt;0,D2:D42))</f>
        <v>73775214.640000001</v>
      </c>
      <c r="E53" s="58" cm="1">
        <f t="array" ref="E53">MIN(IF(E2:E42&gt;0,E2:E42))</f>
        <v>2332178</v>
      </c>
      <c r="F53" s="5" cm="1">
        <f t="array" ref="F53">MIN(IF(F2:F42&gt;0,F2:F42))</f>
        <v>2.3595998040835002E-2</v>
      </c>
      <c r="G53" s="58" cm="1">
        <f t="array" ref="G53">MIN(IF(G2:G42&gt;0,G2:G42))</f>
        <v>80130078.349999994</v>
      </c>
      <c r="H53" s="58" cm="1">
        <f t="array" ref="H53">MIN(IF(H2:H42&gt;0,H2:H42))</f>
        <v>530013</v>
      </c>
      <c r="I53" s="5" cm="1">
        <f t="array" ref="I53">MIN(IF(I2:I42&gt;0,I2:I42))</f>
        <v>4.9290606865404337E-3</v>
      </c>
      <c r="J53" s="7" cm="1">
        <f t="array" ref="J53">MIN(IF(J2:J42&gt;0,J2:J42))</f>
        <v>47535</v>
      </c>
      <c r="K53" s="5" cm="1">
        <f t="array" ref="K53">MIN(IF(K2:K42&gt;0,K2:K42))</f>
        <v>5.5939243258520846E-4</v>
      </c>
      <c r="L53" s="58" cm="1">
        <f t="array" ref="L53">MIN(IF(L2:L42&gt;0,L2:L42))</f>
        <v>530013</v>
      </c>
      <c r="M53" s="5" cm="1">
        <f t="array" ref="M53">MIN(IF(M2:M42&gt;0,M2:M42))</f>
        <v>4.9290606865404337E-3</v>
      </c>
      <c r="N53" s="58" cm="1">
        <f t="array" ref="N53">MIN(IF(N2:N42&gt;0,N2:N42))</f>
        <v>373650</v>
      </c>
      <c r="O53" s="5" cm="1">
        <f t="array" ref="O53">MIN(IF(O2:O42&gt;0,O2:O42))</f>
        <v>4.3718525671443157E-3</v>
      </c>
      <c r="P53" s="58" cm="1">
        <f t="array" ref="P53">MIN(IF(P2:P42&gt;0,P2:P42))</f>
        <v>47082373.799999997</v>
      </c>
      <c r="Q53" s="58" cm="1">
        <f t="array" ref="Q53">MIN(IF(Q2:Q42&gt;0,Q2:Q42))</f>
        <v>340215</v>
      </c>
      <c r="R53" s="5" cm="1">
        <f t="array" ref="R53">MIN(IF(R2:R42&gt;0,R2:R42))</f>
        <v>5.7578485850270688E-3</v>
      </c>
      <c r="S53" s="58" cm="1">
        <f t="array" ref="S53">MIN(IF(S2:S42&gt;0,S2:S42))</f>
        <v>88304399.159999996</v>
      </c>
    </row>
  </sheetData>
  <autoFilter ref="A1:T1" xr:uid="{F9B44E3B-26ED-4C70-B67E-63D7E41F1606}">
    <sortState xmlns:xlrd2="http://schemas.microsoft.com/office/spreadsheetml/2017/richdata2" ref="A2:S42">
      <sortCondition ref="G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5</vt:i4>
      </vt:variant>
    </vt:vector>
  </HeadingPairs>
  <TitlesOfParts>
    <vt:vector size="20" baseType="lpstr">
      <vt:lpstr>Summary</vt:lpstr>
      <vt:lpstr>Charts</vt:lpstr>
      <vt:lpstr>Debt Summary</vt:lpstr>
      <vt:lpstr>Budget under 10m</vt:lpstr>
      <vt:lpstr>Budget 10m-25m</vt:lpstr>
      <vt:lpstr>Budget 25m-40m</vt:lpstr>
      <vt:lpstr>Budget 40m-60m</vt:lpstr>
      <vt:lpstr>Budget 60m-80m</vt:lpstr>
      <vt:lpstr>Budget 80m-120m</vt:lpstr>
      <vt:lpstr>Budget 120m-200m</vt:lpstr>
      <vt:lpstr>Budget 200m-300m</vt:lpstr>
      <vt:lpstr>Budget over 300m</vt:lpstr>
      <vt:lpstr>Demographics</vt:lpstr>
      <vt:lpstr>Debt by FY2025 GF Budget</vt:lpstr>
      <vt:lpstr>Debt by Project</vt:lpstr>
      <vt:lpstr>'Budget 10m-25m'!_FilterDatabase</vt:lpstr>
      <vt:lpstr>'Budget 120m-200m'!_FilterDatabase</vt:lpstr>
      <vt:lpstr>'Budget 200m-300m'!_FilterDatabase</vt:lpstr>
      <vt:lpstr>'Budget 80m-120m'!_FilterDatabase</vt:lpstr>
      <vt:lpstr>'Budget over 300m'!_FilterDatabase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Ferry, Jessica (DOR)</dc:creator>
  <cp:keywords/>
  <dc:description/>
  <cp:lastModifiedBy>Bohinc, Marcia (DOR)</cp:lastModifiedBy>
  <cp:lastPrinted>2025-05-05T18:35:42Z</cp:lastPrinted>
  <dcterms:created xsi:type="dcterms:W3CDTF">2025-04-11T15:39:13Z</dcterms:created>
  <dcterms:modified xsi:type="dcterms:W3CDTF">2025-05-13T12:54:16Z</dcterms:modified>
  <cp:category/>
  <cp:contentStatus/>
</cp:coreProperties>
</file>