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180" windowWidth="15165" windowHeight="87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6" i="1" l="1"/>
  <c r="H15" i="1"/>
  <c r="H14" i="1"/>
  <c r="H13" i="1"/>
  <c r="H12" i="1"/>
  <c r="H11" i="1"/>
  <c r="H10" i="1"/>
  <c r="H9" i="1"/>
  <c r="H8" i="1"/>
  <c r="H7" i="1"/>
  <c r="E9" i="1"/>
  <c r="D7" i="1"/>
  <c r="E7" i="1" s="1"/>
  <c r="D8" i="1"/>
  <c r="E8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G16" i="1" l="1"/>
  <c r="H16" i="1" s="1"/>
  <c r="D16" i="1" l="1"/>
  <c r="E16" i="1" s="1"/>
</calcChain>
</file>

<file path=xl/sharedStrings.xml><?xml version="1.0" encoding="utf-8"?>
<sst xmlns="http://schemas.openxmlformats.org/spreadsheetml/2006/main" count="36" uniqueCount="33">
  <si>
    <t>Salaries &amp; benefits</t>
  </si>
  <si>
    <t>Outside medical and pharmacy services</t>
  </si>
  <si>
    <t>Pharmacy cost of goods sold</t>
  </si>
  <si>
    <t>Leases, taxes and maintenance</t>
  </si>
  <si>
    <t>Medical goods and supplies</t>
  </si>
  <si>
    <t>Administrative expenses</t>
  </si>
  <si>
    <t>Professional liability expense</t>
  </si>
  <si>
    <t>Interest expense</t>
  </si>
  <si>
    <t>Total operating expenses</t>
  </si>
  <si>
    <t>FY10</t>
  </si>
  <si>
    <t>% Inc (Dec)</t>
  </si>
  <si>
    <t>FY12</t>
  </si>
  <si>
    <t>Including Reliant Medical</t>
  </si>
  <si>
    <t>Excluding Reliant Medical</t>
  </si>
  <si>
    <t>Atrius Health, Inc.</t>
  </si>
  <si>
    <t>Consolidated Operating Expense Trends</t>
  </si>
  <si>
    <t>Source: Consolidated Audited Financial Statements</t>
  </si>
  <si>
    <t>Depreciation and amortization</t>
  </si>
  <si>
    <t>(1)</t>
  </si>
  <si>
    <t>(2)</t>
  </si>
  <si>
    <t>(3)</t>
  </si>
  <si>
    <t>(4)</t>
  </si>
  <si>
    <t xml:space="preserve">2) Leases, taxes and maintenance increase was mainly due to the selling of the radiation oncology practice to Dana Faber  </t>
  </si>
  <si>
    <t>3) Medical goods and supplies increase was mainly due to increase utilization in flu vaccines and cost of new unit and vacines</t>
  </si>
  <si>
    <t xml:space="preserve">     drugs receiving FDA approval.</t>
  </si>
  <si>
    <t xml:space="preserve">1) Salaries &amp; benefits including Depreciation &amp; amortization increases were due to staffing and space growth in our </t>
  </si>
  <si>
    <t xml:space="preserve">    information technology departments for: 1) implement electric interfaces with hospital electronic medical records to </t>
  </si>
  <si>
    <t xml:space="preserve">    to which we refer our patients most regularly, and 2) additional reporting for clinicians about their patients through the</t>
  </si>
  <si>
    <t xml:space="preserve">    use of various dashboards and also through new data analysis around physician practice variation.   Also, included in this</t>
  </si>
  <si>
    <t xml:space="preserve">    increase was our roll-out of Lean process improvement methodologies and to manage our quality programs with the </t>
  </si>
  <si>
    <t xml:space="preserve">    payors and Medicare Pioneer ACO program.</t>
  </si>
  <si>
    <t xml:space="preserve">     improvements.</t>
  </si>
  <si>
    <t>4) Interest expense increase was due to us bowering additional $40M of debt for capital mainly used for real estate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</si>
</sst>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$&quot;#,##0_);\(&quot;$&quot;#,##0\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9" fontId="0" fillId="0" borderId="0" xfId="1" applyFont="1"/>
    <xf numFmtId="5" fontId="0" fillId="0" borderId="0" xfId="0" applyNumberFormat="1"/>
    <xf numFmtId="37" fontId="0" fillId="0" borderId="0" xfId="0" applyNumberFormat="1"/>
    <xf numFmtId="5" fontId="0" fillId="0" borderId="1" xfId="0" applyNumberFormat="1" applyBorder="1"/>
    <xf numFmtId="9" fontId="0" fillId="0" borderId="0" xfId="1" applyNumberFormat="1" applyFont="1"/>
    <xf numFmtId="9" fontId="0" fillId="0" borderId="1" xfId="1" applyNumberFormat="1" applyFont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quotePrefix="1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Continuous" vertical="justify" wrapText="1"/>
    </xf>
    <xf numFmtId="0" fontId="0" fillId="0" borderId="0" xfId="0" applyAlignment="1">
      <alignment horizontal="centerContinuous" vertical="distributed" wrapText="1" readingOrder="2"/>
    </xf>
    <xf numFmtId="5" fontId="0" fillId="0" borderId="0" xfId="0" applyNumberFormat="1" applyBorder="1"/>
    <xf numFmtId="9" fontId="0" fillId="0" borderId="0" xfId="1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  <Relationship Id="rId7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abSelected="1" view="pageLayout" zoomScaleNormal="100" workbookViewId="0">
      <selection activeCell="J2" sqref="J2"/>
    </sheetView>
  </sheetViews>
  <sheetFormatPr defaultRowHeight="15" x14ac:dyDescent="0.25"/>
  <cols>
    <col min="1" max="1" width="36" customWidth="1"/>
    <col min="2" max="2" width="12.85546875" customWidth="1"/>
    <col min="3" max="3" width="6.140625" customWidth="1"/>
    <col min="4" max="4" width="12.7109375" customWidth="1"/>
    <col min="5" max="5" width="10.7109375" customWidth="1"/>
    <col min="6" max="6" width="6.85546875" customWidth="1"/>
    <col min="7" max="7" width="12.7109375" customWidth="1"/>
    <col min="8" max="8" width="12.140625" customWidth="1"/>
  </cols>
  <sheetData>
    <row r="1" spans="1:8" x14ac:dyDescent="0.25">
      <c r="A1" s="7" t="s">
        <v>14</v>
      </c>
    </row>
    <row r="2" spans="1:8" x14ac:dyDescent="0.25">
      <c r="A2" s="7" t="s">
        <v>15</v>
      </c>
    </row>
    <row r="3" spans="1:8" x14ac:dyDescent="0.25">
      <c r="A3" s="7" t="s">
        <v>16</v>
      </c>
    </row>
    <row r="5" spans="1:8" x14ac:dyDescent="0.25">
      <c r="D5" s="9" t="s">
        <v>13</v>
      </c>
      <c r="E5" s="9"/>
      <c r="G5" s="9" t="s">
        <v>12</v>
      </c>
      <c r="H5" s="9"/>
    </row>
    <row r="6" spans="1:8" x14ac:dyDescent="0.25">
      <c r="B6" s="8" t="s">
        <v>9</v>
      </c>
      <c r="D6" s="8" t="s">
        <v>11</v>
      </c>
      <c r="E6" s="9" t="s">
        <v>10</v>
      </c>
      <c r="G6" s="8" t="s">
        <v>11</v>
      </c>
      <c r="H6" s="9" t="s">
        <v>10</v>
      </c>
    </row>
    <row r="7" spans="1:8" x14ac:dyDescent="0.25">
      <c r="A7" t="s">
        <v>0</v>
      </c>
      <c r="B7" s="2">
        <v>577890</v>
      </c>
      <c r="D7" s="2">
        <f>826838-186834</f>
        <v>640004</v>
      </c>
      <c r="E7" s="1">
        <f t="shared" ref="E7:E16" si="0">(+D7-B7)/B7</f>
        <v>0.107484123276056</v>
      </c>
      <c r="F7" s="10" t="s">
        <v>18</v>
      </c>
      <c r="G7" s="2">
        <v>826838</v>
      </c>
      <c r="H7" s="5">
        <f t="shared" ref="H7:H16" si="1">(+G7-B7)/B7</f>
        <v>0.4307878662029106</v>
      </c>
    </row>
    <row r="8" spans="1:8" x14ac:dyDescent="0.25">
      <c r="A8" t="s">
        <v>1</v>
      </c>
      <c r="B8" s="3">
        <v>806572</v>
      </c>
      <c r="D8" s="3">
        <f>804961-43068</f>
        <v>761893</v>
      </c>
      <c r="E8" s="1">
        <f t="shared" si="0"/>
        <v>-5.539369082983292E-2</v>
      </c>
      <c r="G8" s="3">
        <v>804961</v>
      </c>
      <c r="H8" s="5">
        <f t="shared" si="1"/>
        <v>-1.997341836810601E-3</v>
      </c>
    </row>
    <row r="9" spans="1:8" x14ac:dyDescent="0.25">
      <c r="A9" t="s">
        <v>2</v>
      </c>
      <c r="B9" s="3">
        <v>58673</v>
      </c>
      <c r="D9" s="3">
        <v>59695</v>
      </c>
      <c r="E9" s="5">
        <f t="shared" si="0"/>
        <v>1.7418574131201747E-2</v>
      </c>
      <c r="G9" s="3">
        <v>59695</v>
      </c>
      <c r="H9" s="5">
        <f t="shared" si="1"/>
        <v>1.7418574131201747E-2</v>
      </c>
    </row>
    <row r="10" spans="1:8" x14ac:dyDescent="0.25">
      <c r="A10" t="s">
        <v>3</v>
      </c>
      <c r="B10" s="3">
        <v>58203</v>
      </c>
      <c r="D10" s="3">
        <f>98913-22873</f>
        <v>76040</v>
      </c>
      <c r="E10" s="5">
        <f t="shared" si="0"/>
        <v>0.30646186622682681</v>
      </c>
      <c r="F10" s="10" t="s">
        <v>19</v>
      </c>
      <c r="G10" s="3">
        <v>98913</v>
      </c>
      <c r="H10" s="5">
        <f t="shared" si="1"/>
        <v>0.69944848203700838</v>
      </c>
    </row>
    <row r="11" spans="1:8" x14ac:dyDescent="0.25">
      <c r="A11" t="s">
        <v>17</v>
      </c>
      <c r="B11" s="3">
        <v>25539</v>
      </c>
      <c r="D11" s="3">
        <f>41061-10398</f>
        <v>30663</v>
      </c>
      <c r="E11" s="5">
        <f t="shared" si="0"/>
        <v>0.20063432397509692</v>
      </c>
      <c r="F11" s="10" t="s">
        <v>18</v>
      </c>
      <c r="G11" s="3">
        <v>41061</v>
      </c>
      <c r="H11" s="5">
        <f t="shared" si="1"/>
        <v>0.60777634206507691</v>
      </c>
    </row>
    <row r="12" spans="1:8" x14ac:dyDescent="0.25">
      <c r="A12" t="s">
        <v>4</v>
      </c>
      <c r="B12" s="3">
        <v>51866</v>
      </c>
      <c r="D12" s="3">
        <f>79584-17237</f>
        <v>62347</v>
      </c>
      <c r="E12" s="5">
        <f t="shared" si="0"/>
        <v>0.20207843288474145</v>
      </c>
      <c r="F12" s="10" t="s">
        <v>20</v>
      </c>
      <c r="G12" s="3">
        <v>79584</v>
      </c>
      <c r="H12" s="5">
        <f t="shared" si="1"/>
        <v>0.53441560945513433</v>
      </c>
    </row>
    <row r="13" spans="1:8" x14ac:dyDescent="0.25">
      <c r="A13" t="s">
        <v>5</v>
      </c>
      <c r="B13" s="3">
        <v>32781</v>
      </c>
      <c r="D13" s="3">
        <f>43323-14553</f>
        <v>28770</v>
      </c>
      <c r="E13" s="5">
        <f t="shared" si="0"/>
        <v>-0.12235746316463805</v>
      </c>
      <c r="G13" s="3">
        <v>43323</v>
      </c>
      <c r="H13" s="5">
        <f t="shared" si="1"/>
        <v>0.3215887251761691</v>
      </c>
    </row>
    <row r="14" spans="1:8" x14ac:dyDescent="0.25">
      <c r="A14" t="s">
        <v>6</v>
      </c>
      <c r="B14" s="3">
        <v>21930</v>
      </c>
      <c r="D14" s="3">
        <f>26794-4934</f>
        <v>21860</v>
      </c>
      <c r="E14" s="5">
        <f t="shared" si="0"/>
        <v>-3.1919744642042863E-3</v>
      </c>
      <c r="G14" s="3">
        <v>26794</v>
      </c>
      <c r="H14" s="5">
        <f t="shared" si="1"/>
        <v>0.22179662562699498</v>
      </c>
    </row>
    <row r="15" spans="1:8" x14ac:dyDescent="0.25">
      <c r="A15" t="s">
        <v>7</v>
      </c>
      <c r="B15" s="3">
        <v>3075</v>
      </c>
      <c r="D15" s="3">
        <f>5254-142</f>
        <v>5112</v>
      </c>
      <c r="E15" s="5">
        <f t="shared" si="0"/>
        <v>0.66243902439024394</v>
      </c>
      <c r="F15" s="10" t="s">
        <v>21</v>
      </c>
      <c r="G15" s="3">
        <v>5254</v>
      </c>
      <c r="H15" s="5">
        <f t="shared" si="1"/>
        <v>0.70861788617886179</v>
      </c>
    </row>
    <row r="16" spans="1:8" ht="15.75" thickBot="1" x14ac:dyDescent="0.3">
      <c r="A16" t="s">
        <v>8</v>
      </c>
      <c r="B16" s="4">
        <f>SUM(B7:B15)</f>
        <v>1636529</v>
      </c>
      <c r="D16" s="4">
        <f>SUM(D7:D15)</f>
        <v>1686384</v>
      </c>
      <c r="E16" s="6">
        <f t="shared" si="0"/>
        <v>3.0463865901551392E-2</v>
      </c>
      <c r="G16" s="4">
        <f>SUM(G7:G15)</f>
        <v>1986423</v>
      </c>
      <c r="H16" s="6">
        <f t="shared" si="1"/>
        <v>0.21380250518017097</v>
      </c>
    </row>
    <row r="17" spans="1:8" ht="15.75" thickTop="1" x14ac:dyDescent="0.25">
      <c r="B17" s="14"/>
      <c r="D17" s="14"/>
      <c r="E17" s="15"/>
      <c r="G17" s="14"/>
      <c r="H17" s="15"/>
    </row>
    <row r="19" spans="1:8" x14ac:dyDescent="0.25">
      <c r="A19" s="11" t="s">
        <v>25</v>
      </c>
      <c r="B19" s="12"/>
      <c r="C19" s="12"/>
      <c r="D19" s="12"/>
      <c r="E19" s="12"/>
      <c r="F19" s="12"/>
      <c r="G19" s="12"/>
      <c r="H19" s="12"/>
    </row>
    <row r="20" spans="1:8" x14ac:dyDescent="0.25">
      <c r="A20" s="11" t="s">
        <v>26</v>
      </c>
      <c r="B20" s="12"/>
      <c r="C20" s="12"/>
      <c r="D20" s="12"/>
      <c r="E20" s="12"/>
      <c r="F20" s="12"/>
      <c r="G20" s="12"/>
      <c r="H20" s="12"/>
    </row>
    <row r="21" spans="1:8" x14ac:dyDescent="0.25">
      <c r="A21" s="11" t="s">
        <v>27</v>
      </c>
      <c r="B21" s="12"/>
      <c r="C21" s="12"/>
      <c r="D21" s="12"/>
      <c r="E21" s="12"/>
      <c r="F21" s="12"/>
      <c r="G21" s="12"/>
      <c r="H21" s="12"/>
    </row>
    <row r="22" spans="1:8" x14ac:dyDescent="0.25">
      <c r="A22" s="11" t="s">
        <v>28</v>
      </c>
      <c r="B22" s="12"/>
      <c r="C22" s="12"/>
      <c r="D22" s="12"/>
      <c r="E22" s="12"/>
      <c r="F22" s="12"/>
      <c r="G22" s="12"/>
      <c r="H22" s="12"/>
    </row>
    <row r="23" spans="1:8" x14ac:dyDescent="0.25">
      <c r="A23" s="11" t="s">
        <v>29</v>
      </c>
      <c r="B23" s="12"/>
      <c r="C23" s="12"/>
      <c r="D23" s="12"/>
      <c r="E23" s="12"/>
      <c r="F23" s="12"/>
      <c r="G23" s="12"/>
      <c r="H23" s="12"/>
    </row>
    <row r="24" spans="1:8" x14ac:dyDescent="0.25">
      <c r="A24" s="11" t="s">
        <v>30</v>
      </c>
      <c r="B24" s="12"/>
      <c r="C24" s="12"/>
      <c r="D24" s="12"/>
      <c r="E24" s="12"/>
      <c r="F24" s="12"/>
      <c r="G24" s="12"/>
      <c r="H24" s="12"/>
    </row>
    <row r="25" spans="1:8" x14ac:dyDescent="0.25">
      <c r="A25" s="13"/>
      <c r="B25" s="12"/>
      <c r="C25" s="12"/>
      <c r="D25" s="12"/>
      <c r="E25" s="12"/>
      <c r="F25" s="12"/>
      <c r="G25" s="12"/>
      <c r="H25" s="12"/>
    </row>
    <row r="26" spans="1:8" x14ac:dyDescent="0.25">
      <c r="A26" t="s">
        <v>22</v>
      </c>
    </row>
    <row r="28" spans="1:8" x14ac:dyDescent="0.25">
      <c r="A28" t="s">
        <v>23</v>
      </c>
    </row>
    <row r="29" spans="1:8" x14ac:dyDescent="0.25">
      <c r="A29" t="s">
        <v>24</v>
      </c>
    </row>
    <row r="31" spans="1:8" x14ac:dyDescent="0.25">
      <c r="A31" t="s">
        <v>32</v>
      </c>
    </row>
    <row r="32" spans="1:8" x14ac:dyDescent="0.25">
      <c r="A32" t="s">
        <v>31</v>
      </c>
    </row>
  </sheetData>
  <pageMargins left="0.7" right="0.7" top="0.75" bottom="0.75" header="0.3" footer="0.3"/>
  <pageSetup orientation="landscape" r:id="rId1"/>
  <headerFooter>
    <oddHeader>&amp;CAppendix 3 - Atrius Health Operating Expense Trends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Harvard Vanguard Medical Associates</Company>
  <LinksUpToDate>false</LinksUpToDate>
  <SharedDoc>false</SharedDoc>
  <HyperlinksChanged>false</HyperlinksChanged>
  <AppVersion>14.0300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2013-09-13T19:29:17Z</dcterms:created>
  <dc:creator>Molloy, Mary Beth</dc:creator>
  <lastModifiedBy>Keough, Kathy</lastModifiedBy>
  <lastPrinted>2013-09-13T19:43:43Z</lastPrinted>
  <dcterms:modified xsi:type="dcterms:W3CDTF">2013-09-26T15:27:00Z</dcterms:modified>
</coreProperties>
</file>