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1" i="1"/>
  <c r="G20"/>
  <c r="G19"/>
  <c r="G17"/>
  <c r="G15"/>
  <c r="G14"/>
  <c r="G13"/>
  <c r="G12"/>
  <c r="G11"/>
  <c r="G10"/>
  <c r="G9"/>
  <c r="F21"/>
  <c r="H21" s="1"/>
  <c r="F20"/>
  <c r="H20" s="1"/>
  <c r="F19"/>
  <c r="H19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C18"/>
  <c r="C22" s="1"/>
  <c r="D16"/>
  <c r="G16" s="1"/>
  <c r="D18"/>
  <c r="D22"/>
  <c r="E18"/>
  <c r="E22" s="1"/>
  <c r="G22" s="1"/>
  <c r="F18" l="1"/>
  <c r="H18" s="1"/>
  <c r="F22"/>
  <c r="H22" s="1"/>
  <c r="G18"/>
</calcChain>
</file>

<file path=xl/sharedStrings.xml><?xml version="1.0" encoding="utf-8"?>
<sst xmlns="http://schemas.openxmlformats.org/spreadsheetml/2006/main" count="31" uniqueCount="31">
  <si>
    <t>Tufts Medical Center</t>
  </si>
  <si>
    <t>Exhibit C:  Tufts Medical Center Response to Health Payment Commission, Question 6</t>
  </si>
  <si>
    <t>Total Operating Expense</t>
  </si>
  <si>
    <t>Salaries &amp; Wages</t>
  </si>
  <si>
    <t>Fringes</t>
  </si>
  <si>
    <t>Services of Physician Groups</t>
  </si>
  <si>
    <t>Medical /Surgical Supplies</t>
  </si>
  <si>
    <t>Insurance</t>
  </si>
  <si>
    <t>Drugs</t>
  </si>
  <si>
    <t>Utilities</t>
  </si>
  <si>
    <t>Purchased Services</t>
  </si>
  <si>
    <t>Provision for Bad Debt</t>
  </si>
  <si>
    <t>Direct Research Expense</t>
  </si>
  <si>
    <t>Depreciation Expense</t>
  </si>
  <si>
    <t>Interest Expense</t>
  </si>
  <si>
    <t>Total Expense</t>
  </si>
  <si>
    <t>FY 12</t>
  </si>
  <si>
    <t>( $ in thousands)</t>
  </si>
  <si>
    <t>FY 11</t>
  </si>
  <si>
    <t>FY 10</t>
  </si>
  <si>
    <t>Other</t>
  </si>
  <si>
    <t>Increase from FY 10 to FY 12</t>
  </si>
  <si>
    <t>One Year % Change                   (FY 11 to 12)</t>
  </si>
  <si>
    <t>Two Year % Change                      (FY 10 to 12)</t>
  </si>
  <si>
    <t>The following categories of expense have grown more than 5%:</t>
  </si>
  <si>
    <t>6) Interest Expense: New debt incurred in both FY 11 and FY 12</t>
  </si>
  <si>
    <t>2) Drugs:  Use of higher cost drugs and expansion of our 340B program to new location</t>
  </si>
  <si>
    <t>3) Insurance:  Malpractice insurance expense</t>
  </si>
  <si>
    <t>4) Purchased Services:  Increases for nursing education programs and E.H.R. implementation</t>
  </si>
  <si>
    <t>5) Other: FICA settlement for medical residents, PY</t>
  </si>
  <si>
    <r>
      <t xml:space="preserve">1) </t>
    </r>
    <r>
      <rPr>
        <i/>
        <u val="singleAccounting"/>
        <sz val="10"/>
        <rFont val="Calibri"/>
        <family val="2"/>
        <scheme val="minor"/>
      </rPr>
      <t>Services to Physicians</t>
    </r>
    <r>
      <rPr>
        <i/>
        <sz val="10"/>
        <rFont val="Calibri"/>
        <family val="2"/>
        <scheme val="minor"/>
      </rPr>
      <t>: Increases required in support for physician recruitment and practice subsidies due to increasing government % of business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</si>
</sst>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u val="singleAccounting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 applyAlignment="1">
      <alignment wrapText="1"/>
    </xf>
    <xf numFmtId="164" fontId="2" fillId="0" borderId="1" xfId="1" applyNumberFormat="1" applyFont="1" applyBorder="1" applyAlignment="1">
      <alignment horizontal="center" wrapText="1"/>
    </xf>
    <xf numFmtId="165" fontId="0" fillId="0" borderId="0" xfId="2" applyNumberFormat="1" applyFont="1"/>
    <xf numFmtId="165" fontId="0" fillId="0" borderId="0" xfId="2" applyNumberFormat="1" applyFont="1" applyFill="1"/>
    <xf numFmtId="164" fontId="0" fillId="0" borderId="1" xfId="1" applyNumberFormat="1" applyFont="1" applyBorder="1"/>
    <xf numFmtId="165" fontId="0" fillId="0" borderId="1" xfId="2" applyNumberFormat="1" applyFont="1" applyBorder="1"/>
    <xf numFmtId="165" fontId="2" fillId="0" borderId="0" xfId="2" applyNumberFormat="1" applyFont="1"/>
    <xf numFmtId="164" fontId="3" fillId="0" borderId="0" xfId="1" applyNumberFormat="1" applyFont="1"/>
    <xf numFmtId="164" fontId="4" fillId="0" borderId="0" xfId="1" applyNumberFormat="1" applyFont="1"/>
    <xf numFmtId="165" fontId="3" fillId="0" borderId="0" xfId="2" applyNumberFormat="1" applyFont="1"/>
    <xf numFmtId="164" fontId="5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workbookViewId="0">
      <selection activeCell="D18" sqref="D18"/>
    </sheetView>
  </sheetViews>
  <sheetFormatPr defaultRowHeight="15"/>
  <cols>
    <col min="1" max="1" width="9.140625" style="2"/>
    <col min="2" max="2" width="30.140625" style="2" customWidth="1"/>
    <col min="3" max="9" width="15.7109375" style="2" customWidth="1"/>
    <col min="10" max="16384" width="9.140625" style="2"/>
  </cols>
  <sheetData>
    <row r="1" spans="1:8">
      <c r="A1" s="1" t="s">
        <v>0</v>
      </c>
    </row>
    <row r="2" spans="1:8">
      <c r="A2" s="1"/>
    </row>
    <row r="3" spans="1:8">
      <c r="A3" s="1" t="s">
        <v>1</v>
      </c>
    </row>
    <row r="4" spans="1:8">
      <c r="A4" s="1"/>
    </row>
    <row r="5" spans="1:8">
      <c r="A5" s="1" t="s">
        <v>2</v>
      </c>
    </row>
    <row r="6" spans="1:8">
      <c r="A6" s="2" t="s">
        <v>17</v>
      </c>
      <c r="C6" s="3"/>
      <c r="D6" s="3"/>
      <c r="E6" s="3"/>
      <c r="F6" s="1"/>
    </row>
    <row r="7" spans="1:8" s="4" customFormat="1" ht="45">
      <c r="C7" s="5" t="s">
        <v>19</v>
      </c>
      <c r="D7" s="5" t="s">
        <v>18</v>
      </c>
      <c r="E7" s="5" t="s">
        <v>16</v>
      </c>
      <c r="F7" s="5" t="s">
        <v>21</v>
      </c>
      <c r="G7" s="5" t="s">
        <v>22</v>
      </c>
      <c r="H7" s="5" t="s">
        <v>23</v>
      </c>
    </row>
    <row r="9" spans="1:8">
      <c r="B9" s="2" t="s">
        <v>3</v>
      </c>
      <c r="C9" s="2">
        <v>237212</v>
      </c>
      <c r="D9" s="2">
        <v>244563</v>
      </c>
      <c r="E9" s="2">
        <v>249935</v>
      </c>
      <c r="F9" s="2">
        <f>+E9-C9</f>
        <v>12723</v>
      </c>
      <c r="G9" s="6">
        <f t="shared" ref="G9:G22" si="0">(+E9-D9)/D9</f>
        <v>2.1965710266884198E-2</v>
      </c>
      <c r="H9" s="7">
        <f>+F9/C9</f>
        <v>5.3635566497479047E-2</v>
      </c>
    </row>
    <row r="10" spans="1:8">
      <c r="B10" s="2" t="s">
        <v>4</v>
      </c>
      <c r="C10" s="2">
        <v>56284</v>
      </c>
      <c r="D10" s="2">
        <v>55738</v>
      </c>
      <c r="E10" s="2">
        <v>55079</v>
      </c>
      <c r="F10" s="2">
        <f t="shared" ref="F10:F21" si="1">+E10-C10</f>
        <v>-1205</v>
      </c>
      <c r="G10" s="6">
        <f t="shared" si="0"/>
        <v>-1.1823172700850407E-2</v>
      </c>
      <c r="H10" s="7">
        <f t="shared" ref="H10:H21" si="2">+F10/C10</f>
        <v>-2.1409281500959419E-2</v>
      </c>
    </row>
    <row r="11" spans="1:8">
      <c r="B11" s="2" t="s">
        <v>5</v>
      </c>
      <c r="C11" s="2">
        <v>33626</v>
      </c>
      <c r="D11" s="2">
        <v>39410</v>
      </c>
      <c r="E11" s="2">
        <v>42287</v>
      </c>
      <c r="F11" s="2">
        <f t="shared" si="1"/>
        <v>8661</v>
      </c>
      <c r="G11" s="7">
        <f t="shared" si="0"/>
        <v>7.3001776198934276E-2</v>
      </c>
      <c r="H11" s="7">
        <f t="shared" si="2"/>
        <v>0.25756854814726698</v>
      </c>
    </row>
    <row r="12" spans="1:8">
      <c r="B12" s="2" t="s">
        <v>6</v>
      </c>
      <c r="C12" s="2">
        <v>72318</v>
      </c>
      <c r="D12" s="2">
        <v>73167</v>
      </c>
      <c r="E12" s="2">
        <v>73434</v>
      </c>
      <c r="F12" s="2">
        <f t="shared" si="1"/>
        <v>1116</v>
      </c>
      <c r="G12" s="7">
        <f t="shared" si="0"/>
        <v>3.649186108491533E-3</v>
      </c>
      <c r="H12" s="7">
        <f t="shared" si="2"/>
        <v>1.5431842694764789E-2</v>
      </c>
    </row>
    <row r="13" spans="1:8">
      <c r="B13" s="2" t="s">
        <v>8</v>
      </c>
      <c r="C13" s="2">
        <v>30885</v>
      </c>
      <c r="D13" s="2">
        <v>30049</v>
      </c>
      <c r="E13" s="2">
        <v>32187</v>
      </c>
      <c r="F13" s="2">
        <f t="shared" si="1"/>
        <v>1302</v>
      </c>
      <c r="G13" s="7">
        <f t="shared" si="0"/>
        <v>7.1150454258045198E-2</v>
      </c>
      <c r="H13" s="7">
        <f t="shared" si="2"/>
        <v>4.2156386595434678E-2</v>
      </c>
    </row>
    <row r="14" spans="1:8">
      <c r="B14" s="2" t="s">
        <v>7</v>
      </c>
      <c r="C14" s="2">
        <v>4557</v>
      </c>
      <c r="D14" s="2">
        <v>6673</v>
      </c>
      <c r="E14" s="2">
        <v>5335</v>
      </c>
      <c r="F14" s="2">
        <f t="shared" si="1"/>
        <v>778</v>
      </c>
      <c r="G14" s="7">
        <f t="shared" si="0"/>
        <v>-0.20050951595983815</v>
      </c>
      <c r="H14" s="7">
        <f t="shared" si="2"/>
        <v>0.17072635505815228</v>
      </c>
    </row>
    <row r="15" spans="1:8">
      <c r="B15" s="2" t="s">
        <v>9</v>
      </c>
      <c r="C15" s="2">
        <v>13970</v>
      </c>
      <c r="D15" s="2">
        <v>14590</v>
      </c>
      <c r="E15" s="2">
        <v>13442</v>
      </c>
      <c r="F15" s="2">
        <f t="shared" si="1"/>
        <v>-528</v>
      </c>
      <c r="G15" s="7">
        <f t="shared" si="0"/>
        <v>-7.8684030157642221E-2</v>
      </c>
      <c r="H15" s="7">
        <f t="shared" si="2"/>
        <v>-3.7795275590551181E-2</v>
      </c>
    </row>
    <row r="16" spans="1:8">
      <c r="B16" s="2" t="s">
        <v>12</v>
      </c>
      <c r="C16" s="2">
        <v>43996</v>
      </c>
      <c r="D16" s="2">
        <f>46345+1192-95</f>
        <v>47442</v>
      </c>
      <c r="E16" s="2">
        <v>37815</v>
      </c>
      <c r="F16" s="2">
        <f t="shared" si="1"/>
        <v>-6181</v>
      </c>
      <c r="G16" s="7">
        <f t="shared" si="0"/>
        <v>-0.20292146199570002</v>
      </c>
      <c r="H16" s="7">
        <f t="shared" si="2"/>
        <v>-0.14049004454950451</v>
      </c>
    </row>
    <row r="17" spans="2:8">
      <c r="B17" s="2" t="s">
        <v>10</v>
      </c>
      <c r="C17" s="2">
        <v>54193</v>
      </c>
      <c r="D17" s="2">
        <v>54755</v>
      </c>
      <c r="E17" s="2">
        <v>59101</v>
      </c>
      <c r="F17" s="2">
        <f t="shared" si="1"/>
        <v>4908</v>
      </c>
      <c r="G17" s="7">
        <f t="shared" si="0"/>
        <v>7.9371746872431745E-2</v>
      </c>
      <c r="H17" s="7">
        <f t="shared" si="2"/>
        <v>9.0565202147878873E-2</v>
      </c>
    </row>
    <row r="18" spans="2:8">
      <c r="B18" s="2" t="s">
        <v>20</v>
      </c>
      <c r="C18" s="2">
        <f>40810+2087</f>
        <v>42897</v>
      </c>
      <c r="D18" s="2">
        <f>40162+2418</f>
        <v>42580</v>
      </c>
      <c r="E18" s="2">
        <f>2966+42248</f>
        <v>45214</v>
      </c>
      <c r="F18" s="2">
        <f t="shared" si="1"/>
        <v>2317</v>
      </c>
      <c r="G18" s="7">
        <f t="shared" si="0"/>
        <v>6.1860028182245189E-2</v>
      </c>
      <c r="H18" s="7">
        <f t="shared" si="2"/>
        <v>5.4013101149264518E-2</v>
      </c>
    </row>
    <row r="19" spans="2:8">
      <c r="B19" s="2" t="s">
        <v>13</v>
      </c>
      <c r="C19" s="2">
        <v>24224</v>
      </c>
      <c r="D19" s="2">
        <v>20253</v>
      </c>
      <c r="E19" s="2">
        <v>18964</v>
      </c>
      <c r="F19" s="2">
        <f t="shared" si="1"/>
        <v>-5260</v>
      </c>
      <c r="G19" s="7">
        <f t="shared" si="0"/>
        <v>-6.3644892114748428E-2</v>
      </c>
      <c r="H19" s="7">
        <f t="shared" si="2"/>
        <v>-0.21714002642007926</v>
      </c>
    </row>
    <row r="20" spans="2:8" ht="18" customHeight="1">
      <c r="B20" s="2" t="s">
        <v>14</v>
      </c>
      <c r="C20" s="2">
        <v>5433</v>
      </c>
      <c r="D20" s="2">
        <v>9239</v>
      </c>
      <c r="E20" s="2">
        <v>13604</v>
      </c>
      <c r="F20" s="2">
        <f t="shared" si="1"/>
        <v>8171</v>
      </c>
      <c r="G20" s="7">
        <f t="shared" si="0"/>
        <v>0.47245372875852365</v>
      </c>
      <c r="H20" s="7">
        <f t="shared" si="2"/>
        <v>1.5039572979937419</v>
      </c>
    </row>
    <row r="21" spans="2:8">
      <c r="B21" s="2" t="s">
        <v>11</v>
      </c>
      <c r="C21" s="8">
        <v>18048</v>
      </c>
      <c r="D21" s="8">
        <v>21539</v>
      </c>
      <c r="E21" s="8">
        <v>12051</v>
      </c>
      <c r="F21" s="8">
        <f t="shared" si="1"/>
        <v>-5997</v>
      </c>
      <c r="G21" s="9">
        <f t="shared" si="0"/>
        <v>-0.44050327313245741</v>
      </c>
      <c r="H21" s="9">
        <f t="shared" si="2"/>
        <v>-0.33228058510638298</v>
      </c>
    </row>
    <row r="22" spans="2:8" s="1" customFormat="1" ht="15" customHeight="1">
      <c r="B22" s="1" t="s">
        <v>15</v>
      </c>
      <c r="C22" s="1">
        <f>SUM(C9:C21)</f>
        <v>637643</v>
      </c>
      <c r="D22" s="1">
        <f>SUM(D9:D21)</f>
        <v>659998</v>
      </c>
      <c r="E22" s="1">
        <f>SUM(E9:E21)</f>
        <v>658448</v>
      </c>
      <c r="F22" s="1">
        <f>SUM(F9:F21)</f>
        <v>20805</v>
      </c>
      <c r="G22" s="10">
        <f t="shared" si="0"/>
        <v>-2.3484919651271668E-3</v>
      </c>
      <c r="H22" s="10">
        <f>+F22/C22</f>
        <v>3.2627975214971384E-2</v>
      </c>
    </row>
    <row r="23" spans="2:8" ht="12.95" customHeight="1"/>
    <row r="24" spans="2:8" s="11" customFormat="1" ht="12.95" customHeight="1">
      <c r="B24" s="12" t="s">
        <v>24</v>
      </c>
      <c r="G24" s="13"/>
      <c r="H24" s="13"/>
    </row>
    <row r="25" spans="2:8" s="11" customFormat="1" ht="12.95" customHeight="1">
      <c r="B25" s="14" t="s">
        <v>30</v>
      </c>
    </row>
    <row r="26" spans="2:8" s="11" customFormat="1" ht="12.95" customHeight="1">
      <c r="B26" s="12" t="s">
        <v>26</v>
      </c>
    </row>
    <row r="27" spans="2:8" s="11" customFormat="1" ht="12.95" customHeight="1">
      <c r="B27" s="12" t="s">
        <v>27</v>
      </c>
    </row>
    <row r="28" spans="2:8" s="11" customFormat="1" ht="12.95" customHeight="1">
      <c r="B28" s="12" t="s">
        <v>28</v>
      </c>
    </row>
    <row r="29" spans="2:8" s="11" customFormat="1" ht="12.95" customHeight="1">
      <c r="B29" s="12" t="s">
        <v>29</v>
      </c>
    </row>
    <row r="30" spans="2:8" s="11" customFormat="1" ht="12.95" customHeight="1">
      <c r="B30" s="12" t="s">
        <v>25</v>
      </c>
    </row>
    <row r="31" spans="2:8" ht="12.95" customHeight="1"/>
    <row r="32" spans="2:8" ht="12.95" customHeight="1"/>
  </sheetData>
  <pageMargins left="0.7" right="0.7" top="0.75" bottom="0.75" header="0.3" footer="0.3"/>
  <pageSetup paperSize="0" scale="91" orientation="landscape" r:id="rId1"/>
  <headerFooter>
    <oddFooter>&amp;L&amp;D &amp;T&amp;R&amp;Z&amp;F/&amp;A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Tufts Medical Center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2013-10-04T20:19:13Z</dcterms:created>
  <dc:creator>kfarren</dc:creator>
  <lastModifiedBy>mschuyler</lastModifiedBy>
  <lastPrinted>2013-10-11T15:11:49Z</lastPrinted>
  <dcterms:modified xsi:type="dcterms:W3CDTF">2013-11-07T18:25:17Z</dcterms:modified>
</coreProperties>
</file>