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https://massgov.sharepoint.com/sites/ENV-TEAMS-DOERRENEWABLES/Shared Documents/Solar Check-In Mtg/SMART 3.0/BTM VOE Workbook/2026/"/>
    </mc:Choice>
  </mc:AlternateContent>
  <xr:revisionPtr revIDLastSave="290" documentId="13_ncr:1_{00ACBD5A-41C5-4C7B-AAE6-DB5D6EF845EC}" xr6:coauthVersionLast="47" xr6:coauthVersionMax="47" xr10:uidLastSave="{536A33C1-FE41-47C3-9A83-F26182438622}"/>
  <bookViews>
    <workbookView xWindow="28680" yWindow="-120" windowWidth="29040" windowHeight="15720" tabRatio="665" activeTab="5" xr2:uid="{00000000-000D-0000-FFFF-FFFF00000000}"/>
  </bookViews>
  <sheets>
    <sheet name="Calculator" sheetId="12" r:id="rId1"/>
    <sheet name="VOE" sheetId="24" state="hidden" r:id="rId2"/>
    <sheet name="Unitil" sheetId="9" r:id="rId3"/>
    <sheet name="National Grid" sheetId="20" r:id="rId4"/>
    <sheet name="Eversource" sheetId="21" r:id="rId5"/>
    <sheet name="Basic Service Rates" sheetId="11" r:id="rId6"/>
    <sheet name="Base rates" sheetId="16" state="hidden" r:id="rId7"/>
    <sheet name="Base Compensation Rates" sheetId="13" r:id="rId8"/>
    <sheet name="Compensation Rate Adders" sheetId="14" r:id="rId9"/>
    <sheet name="Tables" sheetId="15" state="hidden" r:id="rId10"/>
    <sheet name="Adders" sheetId="18" state="hidden" r:id="rId11"/>
  </sheets>
  <externalReferences>
    <externalReference r:id="rId12"/>
  </externalReferences>
  <definedNames>
    <definedName name="Cambridge" localSheetId="4">[1]!Table16[Cambridge]</definedName>
    <definedName name="Cambridge" localSheetId="1">Table16[Cambridge]</definedName>
    <definedName name="Cambridge">Table16[Cambridge]</definedName>
    <definedName name="CapacityBlock" localSheetId="4">[1]!Table5[Capacity Block]</definedName>
    <definedName name="CapacityBlock" localSheetId="1">Table5[Capacity Block]</definedName>
    <definedName name="CapacityBlock">Table5[Capacity Block]</definedName>
    <definedName name="EasternMass" localSheetId="4">[1]!Table6[EasernMass]</definedName>
    <definedName name="EasternMass" localSheetId="1">Table31[EasternMass]</definedName>
    <definedName name="EasternMass">Table31[EasternMass]</definedName>
    <definedName name="EDC" localSheetId="4">[1]!Table1[Electric Distribution Company]</definedName>
    <definedName name="EDC" localSheetId="1">Table1[Electric Distribution Company]</definedName>
    <definedName name="EDC">Table1[Electric Distribution Company]</definedName>
    <definedName name="Eversource" localSheetId="4">[1]!Table14[Eversource]</definedName>
    <definedName name="Eversource" localSheetId="1">Table14[Eversource]</definedName>
    <definedName name="Eversource">Table14[Eversource]</definedName>
    <definedName name="EversourceCambridge" localSheetId="4">[1]!Table21[EversourceCambridge]</definedName>
    <definedName name="EversourceCambridge" localSheetId="1">Table21[EversourceCambridge]</definedName>
    <definedName name="EversourceCambridge">Table21[EversourceCambridge]</definedName>
    <definedName name="EversourceGreaterBoston" localSheetId="4">[1]!Table22[EversourceGreaterBoston]</definedName>
    <definedName name="EversourceGreaterBoston" localSheetId="1">Table22[EversourceGreaterBoston]</definedName>
    <definedName name="EversourceGreaterBoston">Table22[EversourceGreaterBoston]</definedName>
    <definedName name="EversourceSouthShoreCCVineyard" localSheetId="1">Table23[EversourceSouthShoreCCVineyard]</definedName>
    <definedName name="EversourceSouthShoreCCVineyard">Table23[EversourceSouthShoreCCVineyard]</definedName>
    <definedName name="EversourceSouthShoreCCVinyard" localSheetId="4">[1]!Table23[EversourceSouthShore,CC,Vinyard]</definedName>
    <definedName name="EversourceSouthShoreCCVinyard" localSheetId="1">Table23[EversourceSouthShoreCCVineyard]</definedName>
    <definedName name="EversourceSouthShoreCCVinyard">Table23[EversourceSouthShoreCCVineyard]</definedName>
    <definedName name="EversourceWesternMass" localSheetId="4">[1]!Table24[EversourceWesternMass]</definedName>
    <definedName name="EversourceWesternMass" localSheetId="1">Table24[EversourceWesternMass]</definedName>
    <definedName name="EversourceWesternMass">Table24[EversourceWesternMass]</definedName>
    <definedName name="GreaterBoston" localSheetId="4">[1]!Table17[GreaterBoston]</definedName>
    <definedName name="GreaterBoston" localSheetId="1">Table17[GreaterBoston]</definedName>
    <definedName name="GreaterBoston">Table17[GreaterBoston]</definedName>
    <definedName name="LocationAdder" localSheetId="4">[1]!Table9[Location Based Adder]</definedName>
    <definedName name="LocationAdder" localSheetId="1">Table9[Location Based Adder]</definedName>
    <definedName name="LocationAdder">Table9[Location Based Adder]</definedName>
    <definedName name="LocationColumn" localSheetId="1">ValidationLists[[#All],[Location]]</definedName>
    <definedName name="LocationColumn">ValidationLists[[#All],[Location]]</definedName>
    <definedName name="Low" localSheetId="1">Table7[Project Size]</definedName>
    <definedName name="Low">Table7[Project Size]</definedName>
    <definedName name="MassElectric" localSheetId="4">[1]!Table2[MassElectric]</definedName>
    <definedName name="MassElectric" localSheetId="1">Table2[MassElectric]</definedName>
    <definedName name="MassElectric">Table2[MassElectric]</definedName>
    <definedName name="MENationalGrid" localSheetId="4">[1]!Table2[MassElectric]</definedName>
    <definedName name="MENationalGrid" localSheetId="1">Table2[MassElectric]</definedName>
    <definedName name="MENationalGrid">Table2[MassElectric]</definedName>
    <definedName name="MENG" localSheetId="4">[1]!Table2[MassElectric]</definedName>
    <definedName name="MENG" localSheetId="1">Table2[MassElectric]</definedName>
    <definedName name="MENG">Table2[MassElectric]</definedName>
    <definedName name="NantucketElectric" localSheetId="4">[1]!Table3[NantucketElectric]</definedName>
    <definedName name="NantucketElectric" localSheetId="1">Table3[NantucketElectric]</definedName>
    <definedName name="NantucketElectric">Table3[NantucketElectric]</definedName>
    <definedName name="NationalGrid" localSheetId="4">[1]!Table12[NationalGrid]</definedName>
    <definedName name="NationalGrid" localSheetId="1">Table12[NationalGrid]</definedName>
    <definedName name="NationalGrid">Table12[NationalGrid]</definedName>
    <definedName name="NationalGridMassElectric" localSheetId="1">Table8[NGridMassElectric]</definedName>
    <definedName name="NationalGridMassElectric">Table8[NGridMassElectric]</definedName>
    <definedName name="NationalGridNantucketElectric" localSheetId="1">Table15[NGridNantucketElectric]</definedName>
    <definedName name="NationalGridNantucketElectric">Table15[NGridNantucketElectric]</definedName>
    <definedName name="NENationalGrid" localSheetId="4">[1]!Table3[NantucketElectric]</definedName>
    <definedName name="NENationalGrid" localSheetId="1">Table3[NantucketElectric]</definedName>
    <definedName name="NENationalGrid">Table3[NantucketElectric]</definedName>
    <definedName name="NENG">Tables!$B$15:$B$20</definedName>
    <definedName name="NGridMassElectric">[1]!Table8[NGridMassElectric]</definedName>
    <definedName name="NGridNantucketElectric">[1]!Table15[NGridNantucketElectric]</definedName>
    <definedName name="NotLow" localSheetId="1">Table29[Project Size]</definedName>
    <definedName name="NotLow">Table29[Project Size]</definedName>
    <definedName name="OffTakerAdder" localSheetId="4">[1]!Table10[Off-taker Based Adder]</definedName>
    <definedName name="OffTakerAdder" localSheetId="1">Table10[Off-taker Based Adder]</definedName>
    <definedName name="OffTakerAdder">Table10[Off-taker Based Adder]</definedName>
    <definedName name="ProjectSize" localSheetId="4">[1]!Table7[Project Size]</definedName>
    <definedName name="ProjectSize" localSheetId="1">Table7[Project Size]</definedName>
    <definedName name="ProjectSize">Table7[Project Size]</definedName>
    <definedName name="Size2Column" localSheetId="1">Offtaker2[[#All],[ProjectSize2]]</definedName>
    <definedName name="Size2Column">Offtaker2[[#All],[ProjectSize2]]</definedName>
    <definedName name="Size2Start" localSheetId="1">Offtaker2[[#Headers],[ProjectSize2]]</definedName>
    <definedName name="Size2Start">Offtaker2[[#Headers],[ProjectSize2]]</definedName>
    <definedName name="Size3Column" localSheetId="1">Tracking3[[#All],[ProjectSize3]]</definedName>
    <definedName name="Size3Column">Tracking3[[#All],[ProjectSize3]]</definedName>
    <definedName name="Size3Start" localSheetId="1">Tracking3[[#Headers],[ProjectSize3]]</definedName>
    <definedName name="Size3Start">Tracking3[[#Headers],[ProjectSize3]]</definedName>
    <definedName name="SizeColumn" localSheetId="1">ValidationLists[[#All],[ProjectSize]]</definedName>
    <definedName name="SizeColumn">ValidationLists[[#All],[ProjectSize]]</definedName>
    <definedName name="SizeList" localSheetId="1">Sizes[ProjectSize]</definedName>
    <definedName name="SizeList">Sizes[ProjectSize]</definedName>
    <definedName name="SizeStart" localSheetId="1">ValidationLists[[#Headers],[ProjectSize]]</definedName>
    <definedName name="SizeStart">ValidationLists[[#Headers],[ProjectSize]]</definedName>
    <definedName name="SouthShoreCCVineyard" localSheetId="1">Table18[SouthShoreCCVineyard]</definedName>
    <definedName name="SouthShoreCCVineyard">Table18[SouthShoreCCVineyard]</definedName>
    <definedName name="SouthShoreCCVinyard" localSheetId="4">[1]!Table18[SouthShore,CC,Vinyard]</definedName>
    <definedName name="SouthShoreCCVinyard" localSheetId="1">Table18[SouthShoreCCVineyard]</definedName>
    <definedName name="SouthShoreCCVinyard">Table18[SouthShoreCCVineyard]</definedName>
    <definedName name="Test">Tables!#REF!</definedName>
    <definedName name="Tracking">[1]!Table11[Solar tracking Adder]</definedName>
    <definedName name="TrackingAdder" localSheetId="1">Table11[Solar tracking Adder]</definedName>
    <definedName name="TrackingAdder">Table11[Solar tracking Adder]</definedName>
    <definedName name="Unitil" localSheetId="4">[1]!Table13[Unitil]</definedName>
    <definedName name="Unitil" localSheetId="1">Table13[Unitil]</definedName>
    <definedName name="Unitil">Table13[Unitil]</definedName>
    <definedName name="UnitilFitch" localSheetId="4">[1]!Table4[UnitilFitch]</definedName>
    <definedName name="UnitilFitch" localSheetId="1">Table4[UnitilFitch]</definedName>
    <definedName name="UnitilFitch">Table4[UnitilFitch]</definedName>
    <definedName name="UnitilUnitilFitch" localSheetId="4">[1]!Table20[UnitilUnitilFitch]</definedName>
    <definedName name="UnitilUnitilFitch" localSheetId="1">Table20[UnitilUnitilFitch]</definedName>
    <definedName name="UnitilUnitilFitch">Table20[UnitilUnitilFitch]</definedName>
    <definedName name="WesternMass" localSheetId="4">[1]!Table19[WesternMass]</definedName>
    <definedName name="WesternMass" localSheetId="1">Table19[WesternMass]</definedName>
    <definedName name="WesternMass">Table19[WesternMass]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8" i="11" l="1"/>
  <c r="D48" i="11"/>
  <c r="P115" i="11" l="1"/>
  <c r="P112" i="11"/>
  <c r="P109" i="11"/>
  <c r="P103" i="11"/>
  <c r="P100" i="11"/>
  <c r="P94" i="11"/>
  <c r="P91" i="11"/>
  <c r="E12" i="12" l="1"/>
  <c r="J70" i="24" l="1"/>
  <c r="J6" i="24"/>
  <c r="E48" i="11"/>
  <c r="F48" i="11"/>
  <c r="G48" i="11"/>
  <c r="B72" i="24"/>
  <c r="B73" i="24"/>
  <c r="B74" i="24"/>
  <c r="B75" i="24"/>
  <c r="B76" i="24"/>
  <c r="B77" i="24"/>
  <c r="B78" i="24"/>
  <c r="B79" i="24"/>
  <c r="B80" i="24"/>
  <c r="B81" i="24"/>
  <c r="B82" i="24"/>
  <c r="B83" i="24"/>
  <c r="B84" i="24"/>
  <c r="B85" i="24"/>
  <c r="B86" i="24"/>
  <c r="B87" i="24"/>
  <c r="J34" i="24" l="1"/>
  <c r="J37" i="24"/>
  <c r="J33" i="24"/>
  <c r="J35" i="24" l="1"/>
  <c r="J40" i="24"/>
  <c r="J38" i="24"/>
  <c r="J39" i="24"/>
  <c r="J41" i="24" l="1"/>
  <c r="J43" i="24" l="1"/>
  <c r="J42" i="24"/>
  <c r="J67" i="24" l="1"/>
  <c r="J68" i="24"/>
  <c r="J69" i="24"/>
  <c r="J71" i="24"/>
  <c r="J66" i="24"/>
  <c r="E11" i="12" l="1"/>
  <c r="E10" i="12"/>
  <c r="E14" i="12"/>
  <c r="E13" i="12"/>
  <c r="J7" i="24" l="1"/>
  <c r="J5" i="24"/>
  <c r="J4" i="24"/>
  <c r="J3" i="24"/>
  <c r="J2" i="24"/>
  <c r="B30" i="24"/>
  <c r="E6" i="12" l="1"/>
  <c r="E7" i="12"/>
  <c r="C21" i="12" s="1" a="1"/>
  <c r="C21" i="12" s="1"/>
  <c r="E8" i="12"/>
  <c r="E9" i="12"/>
  <c r="C22" i="12"/>
  <c r="J86" i="24"/>
  <c r="J87" i="24"/>
  <c r="J88" i="24"/>
  <c r="J89" i="24"/>
  <c r="J90" i="24"/>
  <c r="J92" i="24"/>
  <c r="J93" i="24"/>
  <c r="J94" i="24"/>
  <c r="J95" i="24"/>
  <c r="J96" i="24"/>
  <c r="J97" i="24"/>
  <c r="J98" i="24"/>
  <c r="J99" i="24"/>
  <c r="J101" i="24"/>
  <c r="J102" i="24"/>
  <c r="J103" i="24"/>
  <c r="J104" i="24"/>
  <c r="J105" i="24"/>
  <c r="J106" i="24"/>
  <c r="J107" i="24"/>
  <c r="J108" i="24"/>
  <c r="J109" i="24"/>
  <c r="J110" i="24"/>
  <c r="J112" i="24"/>
  <c r="J113" i="24"/>
  <c r="J114" i="24"/>
  <c r="J115" i="24"/>
  <c r="J116" i="24"/>
  <c r="J117" i="24"/>
  <c r="J118" i="24"/>
  <c r="J119" i="24"/>
  <c r="J120" i="24"/>
  <c r="J122" i="24"/>
  <c r="J123" i="24"/>
  <c r="J124" i="24"/>
  <c r="J125" i="24"/>
  <c r="J126" i="24"/>
  <c r="J127" i="24"/>
  <c r="J128" i="24"/>
  <c r="J129" i="24"/>
  <c r="J85" i="24"/>
  <c r="J76" i="24"/>
  <c r="J77" i="24"/>
  <c r="J78" i="24"/>
  <c r="J79" i="24"/>
  <c r="J80" i="24"/>
  <c r="J81" i="24"/>
  <c r="J82" i="24"/>
  <c r="J83" i="24"/>
  <c r="J75" i="24"/>
  <c r="J73" i="24"/>
  <c r="J72" i="24"/>
  <c r="J22" i="24"/>
  <c r="J23" i="24"/>
  <c r="J24" i="24"/>
  <c r="J25" i="24"/>
  <c r="J26" i="24"/>
  <c r="J28" i="24"/>
  <c r="J29" i="24"/>
  <c r="J30" i="24"/>
  <c r="J31" i="24"/>
  <c r="J32" i="24"/>
  <c r="J44" i="24"/>
  <c r="J45" i="24"/>
  <c r="J46" i="24"/>
  <c r="J48" i="24"/>
  <c r="J49" i="24"/>
  <c r="J50" i="24"/>
  <c r="J51" i="24"/>
  <c r="J52" i="24"/>
  <c r="J53" i="24"/>
  <c r="J54" i="24"/>
  <c r="J55" i="24"/>
  <c r="J56" i="24"/>
  <c r="J58" i="24"/>
  <c r="J59" i="24"/>
  <c r="J60" i="24"/>
  <c r="J61" i="24"/>
  <c r="J62" i="24"/>
  <c r="J63" i="24"/>
  <c r="J64" i="24"/>
  <c r="J65" i="24"/>
  <c r="J21" i="24"/>
  <c r="J9" i="24"/>
  <c r="J8" i="24"/>
  <c r="J19" i="24"/>
  <c r="J18" i="24"/>
  <c r="J11" i="24"/>
  <c r="J12" i="24"/>
  <c r="J13" i="24"/>
  <c r="J14" i="24"/>
  <c r="J15" i="24"/>
  <c r="J16" i="24"/>
  <c r="J17" i="24"/>
  <c r="B29" i="24" l="1"/>
  <c r="B44" i="24"/>
  <c r="B45" i="24"/>
  <c r="B46" i="24"/>
  <c r="B47" i="24"/>
  <c r="B48" i="24"/>
  <c r="B49" i="24"/>
  <c r="B50" i="24"/>
  <c r="B51" i="24"/>
  <c r="B52" i="24"/>
  <c r="B53" i="24"/>
  <c r="B54" i="24"/>
  <c r="B55" i="24"/>
  <c r="B56" i="24"/>
  <c r="B57" i="24"/>
  <c r="B58" i="24"/>
  <c r="B59" i="24"/>
  <c r="B60" i="24"/>
  <c r="B61" i="24"/>
  <c r="B62" i="24"/>
  <c r="B63" i="24"/>
  <c r="B64" i="24"/>
  <c r="B65" i="24"/>
  <c r="B66" i="24"/>
  <c r="B67" i="24"/>
  <c r="B68" i="24"/>
  <c r="B69" i="24"/>
  <c r="B70" i="24"/>
  <c r="B71" i="24"/>
  <c r="B88" i="24"/>
  <c r="B89" i="24"/>
  <c r="B90" i="24"/>
  <c r="B91" i="24"/>
  <c r="B92" i="24"/>
  <c r="B93" i="24"/>
  <c r="B94" i="24"/>
  <c r="B95" i="24"/>
  <c r="B96" i="24"/>
  <c r="B97" i="24"/>
  <c r="B98" i="24"/>
  <c r="B99" i="24"/>
  <c r="B100" i="24"/>
  <c r="B101" i="24"/>
  <c r="B102" i="24"/>
  <c r="B103" i="24"/>
  <c r="B104" i="24"/>
  <c r="B105" i="24"/>
  <c r="B106" i="24"/>
  <c r="B107" i="24"/>
  <c r="B108" i="24"/>
  <c r="B109" i="24"/>
  <c r="B110" i="24"/>
  <c r="B111" i="24"/>
  <c r="B112" i="24"/>
  <c r="B113" i="24"/>
  <c r="B114" i="24"/>
  <c r="B115" i="24"/>
  <c r="B116" i="24"/>
  <c r="B117" i="24"/>
  <c r="B118" i="24"/>
  <c r="B119" i="24"/>
  <c r="B120" i="24"/>
  <c r="B121" i="24"/>
  <c r="B122" i="24"/>
  <c r="B123" i="24"/>
  <c r="B124" i="24"/>
  <c r="B125" i="24"/>
  <c r="B126" i="24"/>
  <c r="B127" i="24"/>
  <c r="B128" i="24"/>
  <c r="B129" i="24"/>
  <c r="B32" i="24"/>
  <c r="B33" i="24"/>
  <c r="B34" i="24"/>
  <c r="B35" i="24"/>
  <c r="B36" i="24"/>
  <c r="B37" i="24"/>
  <c r="B38" i="24"/>
  <c r="B39" i="24"/>
  <c r="B40" i="24"/>
  <c r="B41" i="24"/>
  <c r="B42" i="24"/>
  <c r="B43" i="24"/>
  <c r="B27" i="24"/>
  <c r="B28" i="24"/>
  <c r="B31" i="24"/>
  <c r="C23" i="12" l="1"/>
  <c r="B26" i="24" l="1"/>
  <c r="B25" i="24"/>
  <c r="B24" i="24"/>
  <c r="C24" i="12" s="1"/>
  <c r="C27" i="12" s="1"/>
  <c r="B23" i="24"/>
  <c r="B22" i="24"/>
  <c r="B21" i="24"/>
  <c r="B20" i="24"/>
  <c r="B19" i="24"/>
  <c r="B18" i="24"/>
  <c r="B17" i="24"/>
  <c r="B16" i="24"/>
  <c r="B15" i="24"/>
  <c r="B14" i="24"/>
  <c r="B13" i="24"/>
  <c r="B12" i="24"/>
  <c r="B11" i="24"/>
  <c r="B10" i="24"/>
  <c r="B9" i="24"/>
  <c r="B8" i="24"/>
  <c r="B7" i="24"/>
  <c r="B6" i="24"/>
  <c r="B5" i="24"/>
  <c r="B4" i="24"/>
  <c r="B3" i="24"/>
  <c r="B2" i="2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<sst xmlns="http://schemas.openxmlformats.org/spreadsheetml/2006/main" count="1125" uniqueCount="280">
  <si>
    <t>for Behind-the-Meter Solar Tariff Generation Units</t>
  </si>
  <si>
    <t>Criteria</t>
  </si>
  <si>
    <t>Click on cells below, choose from dropdown options</t>
  </si>
  <si>
    <t>Results</t>
  </si>
  <si>
    <t xml:space="preserve">
Instructions: Starting at the top of the calculator, input system information using the drop-down menus in the green cells. If you change an entry, be sure to confirm all other entries, as drop-down menus are dependent on one another. Purple cells will populate based on choices made in green cells.</t>
  </si>
  <si>
    <t>Electric Distribution Company</t>
  </si>
  <si>
    <t>Service Area</t>
  </si>
  <si>
    <t>Rate Class</t>
  </si>
  <si>
    <t>Capacity Block</t>
  </si>
  <si>
    <t>Project Size (kW AC)</t>
  </si>
  <si>
    <t>Location Based Adder</t>
  </si>
  <si>
    <t>Off-taker Based Adder</t>
  </si>
  <si>
    <t>Solar Tracking Adder</t>
  </si>
  <si>
    <t>Pollinator Adder</t>
  </si>
  <si>
    <t>Energy Storage Adder*</t>
  </si>
  <si>
    <t>Notes:</t>
  </si>
  <si>
    <t>Calculated Rates</t>
  </si>
  <si>
    <t>Base Compensation Rate ($/kWh)</t>
  </si>
  <si>
    <t>Compensation Rate Adders ($/kWh)</t>
  </si>
  <si>
    <t>Total Compensation Rate ($/kWh)</t>
  </si>
  <si>
    <t>Value of Energy ($/kWh)</t>
  </si>
  <si>
    <t>SMART Incentive</t>
  </si>
  <si>
    <t>Solar Incentive Payment ($/kWh)</t>
  </si>
  <si>
    <t>Length of Compensation Rate Term (Years)</t>
  </si>
  <si>
    <t>Massachusetts Electric</t>
  </si>
  <si>
    <t>3-Year Average Basic Service Rate</t>
  </si>
  <si>
    <t>Volumetric Rates</t>
  </si>
  <si>
    <t>Transmission</t>
  </si>
  <si>
    <t>Transition</t>
  </si>
  <si>
    <t>(a)</t>
  </si>
  <si>
    <t>(b)</t>
  </si>
  <si>
    <t>(c)</t>
  </si>
  <si>
    <t>(d)</t>
  </si>
  <si>
    <t>(e) = (a) + (b) + (c) + (d)</t>
  </si>
  <si>
    <t>R-1</t>
  </si>
  <si>
    <t>R-2</t>
  </si>
  <si>
    <t>G-1</t>
  </si>
  <si>
    <t>G-2 NEMA</t>
  </si>
  <si>
    <t>G-2 WMCA</t>
  </si>
  <si>
    <t>G-2 SEMA</t>
  </si>
  <si>
    <t>G-3 NEMA</t>
  </si>
  <si>
    <t>G-3 WCMA</t>
  </si>
  <si>
    <t>G-3 SEMA</t>
  </si>
  <si>
    <t>Nantucket Electric</t>
  </si>
  <si>
    <t>G-2</t>
  </si>
  <si>
    <t>G-3</t>
  </si>
  <si>
    <t>Information Sources:</t>
  </si>
  <si>
    <t>Residential Basic Service Rates:</t>
  </si>
  <si>
    <t>https://www.nationalgridus.com/media/pdfs/billing-payments/electric-rates/ma/resitable.pdf</t>
  </si>
  <si>
    <t>Commercial Basic Service Rates:</t>
  </si>
  <si>
    <t>https://www.nationalgridus.com/media/pdfs/billing-payments/electric-rates/ma/commtable.pdf</t>
  </si>
  <si>
    <t>Industrial Basic Service Rates:</t>
  </si>
  <si>
    <t>https://www.nationalgridus.com/media/pdfs/billing-payments/electric-rates/ma/indtable-2.pdf</t>
  </si>
  <si>
    <t xml:space="preserve">Historical Delivery Charges: </t>
  </si>
  <si>
    <t>https://www.nationalgridus.com/MA-Home/Rates/Service-Rates</t>
  </si>
  <si>
    <t>UNITIL</t>
  </si>
  <si>
    <t>3-Year Average Basic Service</t>
  </si>
  <si>
    <t>Volumetric Delivery Charges</t>
  </si>
  <si>
    <t>Distribution</t>
  </si>
  <si>
    <t>RD-1</t>
  </si>
  <si>
    <t>RD-2</t>
  </si>
  <si>
    <t>GD-1</t>
  </si>
  <si>
    <t>GD-2</t>
  </si>
  <si>
    <t>GD-3</t>
  </si>
  <si>
    <t>GD-4</t>
  </si>
  <si>
    <t>* Distribution charge includes all reconciling charges included for billing purposes except the Energy Efficiency Reconciliation Factor.</t>
  </si>
  <si>
    <t>Unitil Delivery Rates:</t>
  </si>
  <si>
    <t>Historical source not available online</t>
  </si>
  <si>
    <t xml:space="preserve">Basic Service Rates: </t>
  </si>
  <si>
    <t xml:space="preserve">https://www.mass.gov/service-details/basic-service-information-and-rates </t>
  </si>
  <si>
    <t>3- Year Basic Service Average</t>
  </si>
  <si>
    <t>All Eastern Massachusetts Territories</t>
  </si>
  <si>
    <t>Cambridge</t>
  </si>
  <si>
    <t>G-2 (62)</t>
  </si>
  <si>
    <t>G-3 (70)</t>
  </si>
  <si>
    <t>G-5 (36)</t>
  </si>
  <si>
    <t>G-6 (51)</t>
  </si>
  <si>
    <t>Greater</t>
  </si>
  <si>
    <t>G-3 (B3)</t>
  </si>
  <si>
    <t>Boston</t>
  </si>
  <si>
    <t>G-3 (G6)</t>
  </si>
  <si>
    <t>T-1 (B5)</t>
  </si>
  <si>
    <t xml:space="preserve">South Shore, </t>
  </si>
  <si>
    <t>G-2 (84)</t>
  </si>
  <si>
    <t>Cape Cod, and</t>
  </si>
  <si>
    <t>G-3 (24)</t>
  </si>
  <si>
    <t>Martha's</t>
  </si>
  <si>
    <t>G-4 (41)</t>
  </si>
  <si>
    <t>G-6 (22)</t>
  </si>
  <si>
    <t>R-4</t>
  </si>
  <si>
    <t>Western</t>
  </si>
  <si>
    <t>Massachusetts</t>
  </si>
  <si>
    <t>T-4</t>
  </si>
  <si>
    <t>T-5</t>
  </si>
  <si>
    <t>Eastern Massachusetts Delivery Rates:</t>
  </si>
  <si>
    <t>https://www.eversource.com/content/ema-c/residential/my-account/billing-payments/about-your-bill/rates-tariffs/summary-of-electric-rates</t>
  </si>
  <si>
    <t>Western Massachusetts Delivery Rates:</t>
  </si>
  <si>
    <t xml:space="preserve">https://www.eversource.com/content/docs/default-source/rates-tariffs/wma-rates.pdf </t>
  </si>
  <si>
    <t>Unitil Basic Service</t>
  </si>
  <si>
    <t>Month</t>
  </si>
  <si>
    <t>RD-1, RD-2, GD-1 Basic Service - Fixed**</t>
  </si>
  <si>
    <t>GD-2, GD-4 Basic Service - Variable</t>
  </si>
  <si>
    <t>GD-3 Basic Service - Variable</t>
  </si>
  <si>
    <t>National Grid Basic Service</t>
  </si>
  <si>
    <t>Average Rates</t>
  </si>
  <si>
    <t>Residential</t>
  </si>
  <si>
    <t>Commercial</t>
  </si>
  <si>
    <t>Industrial</t>
  </si>
  <si>
    <t>NEMA</t>
  </si>
  <si>
    <t>SEMA</t>
  </si>
  <si>
    <t>WCMA</t>
  </si>
  <si>
    <t>3 Year Average</t>
  </si>
  <si>
    <t>Fixed Rate</t>
  </si>
  <si>
    <t>Var Rate</t>
  </si>
  <si>
    <t>Eversource Basic Service</t>
  </si>
  <si>
    <t>Residential Basic Service</t>
  </si>
  <si>
    <t>Territory (Load Zone)</t>
  </si>
  <si>
    <t>Year</t>
  </si>
  <si>
    <t>3-Year Average</t>
  </si>
  <si>
    <t>EMA (NEMA and SEMA)</t>
  </si>
  <si>
    <t>WMA (WCMA)</t>
  </si>
  <si>
    <t>Small C&amp;I Basic Service</t>
  </si>
  <si>
    <t>Large C&amp;I Basic Service</t>
  </si>
  <si>
    <t>Jan</t>
  </si>
  <si>
    <t>Feb</t>
  </si>
  <si>
    <t>Mar</t>
  </si>
  <si>
    <t>Apr</t>
  </si>
  <si>
    <t>May</t>
  </si>
  <si>
    <t>Jun</t>
  </si>
  <si>
    <t>Jul</t>
  </si>
  <si>
    <t>Aug</t>
  </si>
  <si>
    <t>Sep</t>
  </si>
  <si>
    <t>Oct</t>
  </si>
  <si>
    <t>Nov</t>
  </si>
  <si>
    <t>Dec</t>
  </si>
  <si>
    <t>EMA (NEMA)</t>
  </si>
  <si>
    <t>EMA (SEMA)</t>
  </si>
  <si>
    <t>Generation Unit Capacity</t>
  </si>
  <si>
    <t>Greater than 25 kW AC  to 250 kW AC</t>
  </si>
  <si>
    <t>Greater than 250 kW AC to 500 kW AC</t>
  </si>
  <si>
    <t>Greater than 500 kW AC to 1,000 kW AC</t>
  </si>
  <si>
    <t>Greater than 1,000 kW AC to 5,000 kW AC</t>
  </si>
  <si>
    <t>Generation Unit Type</t>
  </si>
  <si>
    <t>Location Based</t>
  </si>
  <si>
    <t xml:space="preserve">Building Mounted Solar Tariff Generation Unit </t>
  </si>
  <si>
    <t>Floating Solar Tariff Generation Unit</t>
  </si>
  <si>
    <t xml:space="preserve">Solar Tariff Generation Unit on a Brownfield </t>
  </si>
  <si>
    <t xml:space="preserve">Solar Tariff Generation Unit on an Eligible Landfill </t>
  </si>
  <si>
    <t>Canopy Solar Tariff Generation Unit</t>
  </si>
  <si>
    <t xml:space="preserve">Agricultural Solar Tariff Generation Unit </t>
  </si>
  <si>
    <t>Off-taker Based</t>
  </si>
  <si>
    <t>Low Income Property Solar Tariff Generation Unit</t>
  </si>
  <si>
    <t>Public Entity Solar Tariff Generation Unit</t>
  </si>
  <si>
    <t>Energy Storage Adder</t>
  </si>
  <si>
    <t>Variable</t>
  </si>
  <si>
    <t>Solar Tracking</t>
  </si>
  <si>
    <t>NationalGrid</t>
  </si>
  <si>
    <t>Unitil</t>
  </si>
  <si>
    <t>Eversource</t>
  </si>
  <si>
    <t>MassElectric</t>
  </si>
  <si>
    <t>UnitilFitch</t>
  </si>
  <si>
    <t>NantucketElectric</t>
  </si>
  <si>
    <t>GreaterBoston</t>
  </si>
  <si>
    <t>SouthShoreCCVineyard</t>
  </si>
  <si>
    <t>WesternMass</t>
  </si>
  <si>
    <t>EasternMass</t>
  </si>
  <si>
    <t>G-2 WCMA</t>
  </si>
  <si>
    <t>Project Size</t>
  </si>
  <si>
    <t>≤25</t>
  </si>
  <si>
    <t>&gt;25-250</t>
  </si>
  <si>
    <t>&gt;250-500</t>
  </si>
  <si>
    <t>&gt;500-1000</t>
  </si>
  <si>
    <t>&gt;1000-5000</t>
  </si>
  <si>
    <t>LowIncome≤25</t>
  </si>
  <si>
    <t>NGridMassElectric</t>
  </si>
  <si>
    <t>EversourceGreaterBoston</t>
  </si>
  <si>
    <t>EversourceSouthShoreCCVineyard</t>
  </si>
  <si>
    <t>EversourceWesternMass</t>
  </si>
  <si>
    <t>NGridNantucketElectric</t>
  </si>
  <si>
    <t>UnitilUnitilFitch</t>
  </si>
  <si>
    <t>EversourceCambridge</t>
  </si>
  <si>
    <t>Building</t>
  </si>
  <si>
    <t>Floating</t>
  </si>
  <si>
    <t>Brownfield</t>
  </si>
  <si>
    <t>Landfill</t>
  </si>
  <si>
    <t>Canopy</t>
  </si>
  <si>
    <t>Agricultural</t>
  </si>
  <si>
    <t>N/A</t>
  </si>
  <si>
    <t>CommunityShared</t>
  </si>
  <si>
    <t>LowIncomeProperty</t>
  </si>
  <si>
    <t>LowIncomeCommunityShared</t>
  </si>
  <si>
    <t>PublicEntity</t>
  </si>
  <si>
    <t>Solar tracking Adder</t>
  </si>
  <si>
    <t>Yes</t>
  </si>
  <si>
    <t>ProjectSize</t>
  </si>
  <si>
    <t>Location</t>
  </si>
  <si>
    <t>ProjectSize2</t>
  </si>
  <si>
    <t>Offtaker</t>
  </si>
  <si>
    <t>ProjectSize3</t>
  </si>
  <si>
    <t>Tracking</t>
  </si>
  <si>
    <t>EDC</t>
  </si>
  <si>
    <t>Helper</t>
  </si>
  <si>
    <t>Ngrid</t>
  </si>
  <si>
    <t>G-2NEMA</t>
  </si>
  <si>
    <t>G-2WCMA</t>
  </si>
  <si>
    <t>G-2SEMA</t>
  </si>
  <si>
    <t>G-3NEMA</t>
  </si>
  <si>
    <t>G-3WCMA</t>
  </si>
  <si>
    <t>G-3SEMA</t>
  </si>
  <si>
    <t>G-2(62)</t>
  </si>
  <si>
    <t>G-3(70)</t>
  </si>
  <si>
    <t>G-5(36)</t>
  </si>
  <si>
    <t>G-6(51)</t>
  </si>
  <si>
    <t>G-3(B3)</t>
  </si>
  <si>
    <t>G-3(G6)</t>
  </si>
  <si>
    <t>T-1(B5)</t>
  </si>
  <si>
    <t>G-2(84)</t>
  </si>
  <si>
    <t>G-3(24)</t>
  </si>
  <si>
    <t>G-4(41)</t>
  </si>
  <si>
    <t>G-6(22)</t>
  </si>
  <si>
    <t>Off-Taker</t>
  </si>
  <si>
    <t>Community Shared</t>
  </si>
  <si>
    <t>Low Income Property</t>
  </si>
  <si>
    <t>Public Entity</t>
  </si>
  <si>
    <t>Energy Storage</t>
  </si>
  <si>
    <t>Pollinator</t>
  </si>
  <si>
    <t>Value of Energy
(Net Metered)</t>
  </si>
  <si>
    <t>(e) =((a) + (b) + (c) + (d))*0.65)+((a)*0.35)</t>
  </si>
  <si>
    <t>Compensation Type</t>
  </si>
  <si>
    <t>Net Metered</t>
  </si>
  <si>
    <t>Value of Energy</t>
  </si>
  <si>
    <t>Value of Energy (AOBC &amp; non-net metered)</t>
  </si>
  <si>
    <t>AOBC or Non-Net Metered</t>
  </si>
  <si>
    <t>G-1ND (A9/B1)</t>
  </si>
  <si>
    <t>G-1D (B2/C8/F8)</t>
  </si>
  <si>
    <t>G-2 (B0/B7)</t>
  </si>
  <si>
    <t>G-2 (B0/G8)</t>
  </si>
  <si>
    <t>G-1 (02/06/52)</t>
  </si>
  <si>
    <t>G-1 (33/23/35/88)</t>
  </si>
  <si>
    <t>G-7 (55/31)</t>
  </si>
  <si>
    <t>G-1ND</t>
  </si>
  <si>
    <t>G-1D</t>
  </si>
  <si>
    <t>G-1(02/06/52)</t>
  </si>
  <si>
    <t>G-1ND(A9/B1)</t>
  </si>
  <si>
    <t>G-1D(B2/C8/F8)</t>
  </si>
  <si>
    <t>G-2(B0/B7)</t>
  </si>
  <si>
    <t>G-2(B0/G8)</t>
  </si>
  <si>
    <t>G-1(33/23/35/88)</t>
  </si>
  <si>
    <t>G-7(55/31)</t>
  </si>
  <si>
    <t>23</t>
  </si>
  <si>
    <t>24</t>
  </si>
  <si>
    <t>Base Compensation Rates</t>
  </si>
  <si>
    <r>
      <t xml:space="preserve">STGUs </t>
    </r>
    <r>
      <rPr>
        <sz val="11"/>
        <color theme="1"/>
        <rFont val="Aptos Narrow"/>
        <charset val="1"/>
      </rPr>
      <t>≤</t>
    </r>
    <r>
      <rPr>
        <sz val="11"/>
        <color theme="1"/>
        <rFont val="Calibri"/>
        <family val="2"/>
        <scheme val="minor"/>
      </rPr>
      <t>25 kW AC will receive a Flat Incentive Rate of $0.03/kWh
Low Income STGUs ≤25 kW AC will receive a Flat Incentive Rate of $0.06/kWh</t>
    </r>
  </si>
  <si>
    <t>Adder Value ($/kWh)</t>
  </si>
  <si>
    <t>Adder Type</t>
  </si>
  <si>
    <t>Community Shared Solar Tariff Generation Unit</t>
  </si>
  <si>
    <t>Large Building Mounted Solar Tariff Generation Unit</t>
  </si>
  <si>
    <t xml:space="preserve">Raised Racking Solar Tariff Generation Unit </t>
  </si>
  <si>
    <t>Large Building</t>
  </si>
  <si>
    <t>Raised Racking</t>
  </si>
  <si>
    <t xml:space="preserve">Adder Value ($/kWh) </t>
  </si>
  <si>
    <t xml:space="preserve">
Solar Massachusetts Renewable Target (SMART) 3.0 Solar Incentive Calculator*</t>
  </si>
  <si>
    <t xml:space="preserve">*Follow the link below to access DOER's Energy Storage Adder Calculator: </t>
  </si>
  <si>
    <t xml:space="preserve">*DISCLAIMER: This SMART Incentive Calculator is intended to provide those that are considering installing a Behind-the-Meter Solar Tariff Generation Unit &gt;25 kW AC under the SMART 3.0 Program with estimates of their Value of Energy and solar incentive payment rate, which will be fixed for the duration of their tariff term. The information contained in this tool is derived from available utility rate information and from DOER's Annual Program Year Report. The calculator is provided for estimation purposes only. Neither the Department of Energy Resources nor the Electric Distribution Companies make any warranties or representations, expressed or implied, as to the usefulness, completeness, or accuracy of the information contained, described, disclosed, or referred to in this tool. </t>
  </si>
  <si>
    <t>Enter value in cell E15</t>
  </si>
  <si>
    <t>Program Year 2026 Base Compensation Rates</t>
  </si>
  <si>
    <t>Program Year 2026 Compensation Rate Adder Values by Type</t>
  </si>
  <si>
    <t>R-1/R-2</t>
  </si>
  <si>
    <t>R-1HP/R-2HP</t>
  </si>
  <si>
    <t>R-3/R-4</t>
  </si>
  <si>
    <t>G-2 (NEMA)</t>
  </si>
  <si>
    <t>G-2 (SEMA)</t>
  </si>
  <si>
    <t>G-3 (NEMA)</t>
  </si>
  <si>
    <t>G-3 (SEMA)</t>
  </si>
  <si>
    <t>T-1</t>
  </si>
  <si>
    <t>G-5</t>
  </si>
  <si>
    <t>G-6</t>
  </si>
  <si>
    <t>G-4</t>
  </si>
  <si>
    <t>G-7</t>
  </si>
  <si>
    <t>https://www.mass.gov/doc/program-year-2026-energy-storage-adder-calculator/download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</si>
</sst>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quot;$&quot;#,##0.00000"/>
    <numFmt numFmtId="165" formatCode="0.00000"/>
    <numFmt numFmtId="166" formatCode="&quot;$&quot;#,##0.00000_);[Red]\(&quot;$&quot;#,##0.00000\)"/>
    <numFmt numFmtId="167" formatCode="&quot;$&quot;#,##0.00000_);\(&quot;$&quot;#,##0.00000\)"/>
    <numFmt numFmtId="168" formatCode="mmm\-yyyy"/>
  </numFmts>
  <fonts count="30"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b/>
      <u/>
      <sz val="11"/>
      <color theme="1"/>
      <name val="Calibri"/>
      <family val="2"/>
      <scheme val="minor"/>
    </font>
    <font>
      <u/>
      <sz val="11"/>
      <color theme="10"/>
      <name val="Calibri"/>
      <family val="2"/>
      <scheme val="minor"/>
    </font>
    <font>
      <sz val="10"/>
      <name val="Arial"/>
      <family val="2"/>
    </font>
    <font>
      <b/>
      <sz val="16"/>
      <color theme="1"/>
      <name val="Calibri"/>
      <family val="2"/>
      <scheme val="minor"/>
    </font>
    <font>
      <sz val="11"/>
      <color theme="1"/>
      <name val="Calibri"/>
      <family val="2"/>
      <scheme val="minor"/>
    </font>
    <font>
      <sz val="11"/>
      <color rgb="FF000000"/>
      <name val="Calibri"/>
      <family val="2"/>
    </font>
    <font>
      <b/>
      <sz val="11"/>
      <color rgb="FF000000"/>
      <name val="Calibri"/>
      <family val="2"/>
    </font>
    <font>
      <b/>
      <sz val="18"/>
      <color theme="1"/>
      <name val="Calibri"/>
      <family val="2"/>
      <scheme val="minor"/>
    </font>
    <font>
      <sz val="10"/>
      <color theme="1"/>
      <name val="Calibri"/>
      <family val="2"/>
      <scheme val="minor"/>
    </font>
    <font>
      <b/>
      <sz val="10"/>
      <color theme="1"/>
      <name val="Calibri"/>
      <family val="2"/>
      <scheme val="minor"/>
    </font>
    <font>
      <sz val="9"/>
      <color theme="1"/>
      <name val="Calibri"/>
      <family val="2"/>
      <scheme val="minor"/>
    </font>
    <font>
      <sz val="14"/>
      <color theme="1"/>
      <name val="Calibri"/>
      <family val="2"/>
      <scheme val="minor"/>
    </font>
    <font>
      <b/>
      <sz val="14"/>
      <color theme="1"/>
      <name val="Calibri"/>
      <family val="2"/>
      <scheme val="minor"/>
    </font>
    <font>
      <b/>
      <sz val="11"/>
      <color theme="0"/>
      <name val="Calibri"/>
      <family val="2"/>
      <scheme val="minor"/>
    </font>
    <font>
      <sz val="11"/>
      <name val="Calibri"/>
      <family val="2"/>
      <scheme val="minor"/>
    </font>
    <font>
      <sz val="12"/>
      <name val="Arial"/>
      <family val="2"/>
    </font>
    <font>
      <sz val="11"/>
      <color theme="0"/>
      <name val="Calibri"/>
      <family val="2"/>
      <scheme val="minor"/>
    </font>
    <font>
      <b/>
      <sz val="12"/>
      <color theme="1"/>
      <name val="Calibri"/>
      <family val="2"/>
      <scheme val="minor"/>
    </font>
    <font>
      <sz val="11"/>
      <color theme="1"/>
      <name val="Times New Roman"/>
      <family val="1"/>
    </font>
    <font>
      <i/>
      <sz val="11"/>
      <color theme="0" tint="-0.499984740745262"/>
      <name val="Calibri"/>
      <family val="2"/>
      <scheme val="minor"/>
    </font>
    <font>
      <sz val="11"/>
      <color rgb="FF000000"/>
      <name val="Calibri"/>
      <family val="2"/>
      <scheme val="minor"/>
    </font>
    <font>
      <b/>
      <sz val="10"/>
      <color theme="1"/>
      <name val="Calibri"/>
      <family val="2"/>
    </font>
    <font>
      <b/>
      <sz val="18"/>
      <name val="Calibri"/>
      <family val="2"/>
      <scheme val="minor"/>
    </font>
    <font>
      <sz val="11"/>
      <color theme="1"/>
      <name val="Aptos Narrow"/>
      <charset val="1"/>
    </font>
    <font>
      <i/>
      <sz val="11"/>
      <color theme="0" tint="-0.34998626667073579"/>
      <name val="Calibri"/>
      <family val="2"/>
      <scheme val="minor"/>
    </font>
    <font>
      <i/>
      <sz val="11"/>
      <color theme="0" tint="-0.34998626667073579"/>
      <name val="Calibri"/>
      <family val="2"/>
    </font>
  </fonts>
  <fills count="9">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bgColor indexed="64"/>
      </patternFill>
    </fill>
    <fill>
      <patternFill patternType="solid">
        <fgColor theme="7" tint="0.39997558519241921"/>
        <bgColor indexed="64"/>
      </patternFill>
    </fill>
    <fill>
      <patternFill patternType="solid">
        <fgColor theme="6" tint="0.59999389629810485"/>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s>
  <cellStyleXfs count="13">
    <xf numFmtId="0" fontId="0" fillId="0" borderId="0"/>
    <xf numFmtId="0" fontId="5" fillId="0" borderId="0" applyNumberFormat="0" applyFill="0" applyBorder="0" applyAlignment="0" applyProtection="0"/>
    <xf numFmtId="0" fontId="6" fillId="0" borderId="0"/>
    <xf numFmtId="44" fontId="8" fillId="0" borderId="0" applyFont="0" applyFill="0" applyBorder="0" applyAlignment="0" applyProtection="0"/>
    <xf numFmtId="0" fontId="19" fillId="0" borderId="0"/>
    <xf numFmtId="0" fontId="19" fillId="0" borderId="0"/>
    <xf numFmtId="43" fontId="8"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19" fillId="0" borderId="0"/>
  </cellStyleXfs>
  <cellXfs count="301">
    <xf numFmtId="0" fontId="0" fillId="0" borderId="0" xfId="0"/>
    <xf numFmtId="0" fontId="0" fillId="0" borderId="0" xfId="0" applyAlignment="1">
      <alignment wrapText="1"/>
    </xf>
    <xf numFmtId="0" fontId="2" fillId="0" borderId="0" xfId="0" applyFont="1" applyAlignment="1">
      <alignment horizontal="center" vertical="center"/>
    </xf>
    <xf numFmtId="0" fontId="1" fillId="0" borderId="0" xfId="0" applyFont="1"/>
    <xf numFmtId="164" fontId="0" fillId="0" borderId="0" xfId="0" applyNumberFormat="1"/>
    <xf numFmtId="0" fontId="0" fillId="0" borderId="15" xfId="0" applyBorder="1"/>
    <xf numFmtId="0" fontId="1" fillId="0" borderId="0" xfId="0" applyFont="1" applyAlignment="1">
      <alignment horizontal="center" vertical="center"/>
    </xf>
    <xf numFmtId="0" fontId="0" fillId="0" borderId="22" xfId="0" applyBorder="1" applyAlignment="1">
      <alignment horizontal="center"/>
    </xf>
    <xf numFmtId="0" fontId="0" fillId="2" borderId="0" xfId="0" applyFill="1"/>
    <xf numFmtId="164" fontId="9" fillId="2" borderId="13" xfId="0" applyNumberFormat="1" applyFont="1" applyFill="1" applyBorder="1" applyAlignment="1">
      <alignment horizontal="center" vertical="center" wrapText="1" readingOrder="1"/>
    </xf>
    <xf numFmtId="164" fontId="9" fillId="2" borderId="1" xfId="0" applyNumberFormat="1" applyFont="1" applyFill="1" applyBorder="1" applyAlignment="1">
      <alignment horizontal="center" vertical="center" wrapText="1" readingOrder="1"/>
    </xf>
    <xf numFmtId="164" fontId="0" fillId="2" borderId="1" xfId="0" applyNumberFormat="1" applyFill="1" applyBorder="1" applyAlignment="1">
      <alignment horizontal="center"/>
    </xf>
    <xf numFmtId="0" fontId="12" fillId="2" borderId="34" xfId="0" applyFont="1" applyFill="1" applyBorder="1"/>
    <xf numFmtId="0" fontId="13" fillId="2" borderId="19" xfId="0" applyFont="1" applyFill="1" applyBorder="1" applyAlignment="1">
      <alignment horizontal="center" vertical="center"/>
    </xf>
    <xf numFmtId="0" fontId="12" fillId="2" borderId="35" xfId="0" applyFont="1" applyFill="1" applyBorder="1"/>
    <xf numFmtId="0" fontId="12" fillId="2" borderId="3" xfId="0" applyFont="1" applyFill="1" applyBorder="1"/>
    <xf numFmtId="0" fontId="12" fillId="2" borderId="38" xfId="0" applyFont="1" applyFill="1" applyBorder="1"/>
    <xf numFmtId="0" fontId="2" fillId="0" borderId="0" xfId="0" applyFont="1"/>
    <xf numFmtId="0" fontId="1" fillId="0" borderId="0" xfId="0" applyFont="1" applyAlignment="1">
      <alignment wrapText="1"/>
    </xf>
    <xf numFmtId="2" fontId="0" fillId="0" borderId="0" xfId="0" applyNumberFormat="1"/>
    <xf numFmtId="0" fontId="18" fillId="8" borderId="1" xfId="0" applyFont="1" applyFill="1" applyBorder="1" applyAlignment="1" applyProtection="1">
      <alignment horizontal="center"/>
      <protection locked="0"/>
    </xf>
    <xf numFmtId="0" fontId="0" fillId="3" borderId="29" xfId="0" applyFill="1" applyBorder="1"/>
    <xf numFmtId="0" fontId="0" fillId="3" borderId="7" xfId="0" applyFill="1" applyBorder="1"/>
    <xf numFmtId="0" fontId="0" fillId="3" borderId="8" xfId="0" applyFill="1" applyBorder="1"/>
    <xf numFmtId="0" fontId="16" fillId="3" borderId="22" xfId="0" applyFont="1" applyFill="1" applyBorder="1" applyAlignment="1">
      <alignment horizontal="center"/>
    </xf>
    <xf numFmtId="0" fontId="16" fillId="3" borderId="0" xfId="0" applyFont="1" applyFill="1" applyAlignment="1">
      <alignment horizontal="center" vertical="center"/>
    </xf>
    <xf numFmtId="0" fontId="16" fillId="3" borderId="10" xfId="0" applyFont="1" applyFill="1" applyBorder="1" applyAlignment="1">
      <alignment horizontal="center"/>
    </xf>
    <xf numFmtId="0" fontId="0" fillId="3" borderId="22" xfId="0" applyFill="1" applyBorder="1"/>
    <xf numFmtId="0" fontId="15" fillId="3" borderId="0" xfId="0" applyFont="1" applyFill="1" applyAlignment="1">
      <alignment horizontal="center"/>
    </xf>
    <xf numFmtId="0" fontId="0" fillId="3" borderId="10" xfId="0" applyFill="1" applyBorder="1"/>
    <xf numFmtId="0" fontId="17" fillId="6"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17" fillId="3" borderId="0" xfId="0" applyFont="1" applyFill="1" applyAlignment="1">
      <alignment horizontal="center" vertical="center"/>
    </xf>
    <xf numFmtId="0" fontId="0" fillId="4" borderId="1" xfId="0" applyFill="1" applyBorder="1" applyAlignment="1">
      <alignment horizontal="center"/>
    </xf>
    <xf numFmtId="0" fontId="0" fillId="3" borderId="0" xfId="0" applyFill="1" applyAlignment="1">
      <alignment horizontal="center"/>
    </xf>
    <xf numFmtId="0" fontId="0" fillId="5" borderId="1" xfId="0" applyFill="1" applyBorder="1" applyAlignment="1">
      <alignment horizontal="center"/>
    </xf>
    <xf numFmtId="164" fontId="0" fillId="5" borderId="1" xfId="0" applyNumberFormat="1" applyFill="1" applyBorder="1" applyAlignment="1">
      <alignment horizontal="center"/>
    </xf>
    <xf numFmtId="164" fontId="0" fillId="3" borderId="0" xfId="0" applyNumberFormat="1" applyFill="1" applyAlignment="1">
      <alignment horizontal="center"/>
    </xf>
    <xf numFmtId="0" fontId="18" fillId="4" borderId="1" xfId="0" applyFont="1" applyFill="1" applyBorder="1" applyAlignment="1">
      <alignment horizontal="center"/>
    </xf>
    <xf numFmtId="0" fontId="18" fillId="3" borderId="0" xfId="0" applyFont="1" applyFill="1" applyAlignment="1">
      <alignment horizontal="center"/>
    </xf>
    <xf numFmtId="0" fontId="14" fillId="3" borderId="0" xfId="0" applyFont="1" applyFill="1"/>
    <xf numFmtId="0" fontId="0" fillId="3" borderId="0" xfId="0" applyFill="1"/>
    <xf numFmtId="0" fontId="14" fillId="3" borderId="22" xfId="0" applyFont="1" applyFill="1" applyBorder="1"/>
    <xf numFmtId="0" fontId="14" fillId="3" borderId="10" xfId="0" applyFont="1" applyFill="1" applyBorder="1"/>
    <xf numFmtId="0" fontId="14" fillId="0" borderId="0" xfId="0" applyFont="1"/>
    <xf numFmtId="0" fontId="1" fillId="3" borderId="0" xfId="0" applyFont="1" applyFill="1" applyAlignment="1">
      <alignment horizontal="center"/>
    </xf>
    <xf numFmtId="0" fontId="0" fillId="4" borderId="1" xfId="0" applyFill="1" applyBorder="1"/>
    <xf numFmtId="0" fontId="0" fillId="3" borderId="23" xfId="0" applyFill="1" applyBorder="1"/>
    <xf numFmtId="0" fontId="0" fillId="3" borderId="16" xfId="0" applyFill="1" applyBorder="1"/>
    <xf numFmtId="0" fontId="0" fillId="0" borderId="10" xfId="0" applyBorder="1" applyAlignment="1">
      <alignment horizontal="center"/>
    </xf>
    <xf numFmtId="0" fontId="0" fillId="0" borderId="0" xfId="0" applyAlignment="1">
      <alignment horizontal="center" vertical="center"/>
    </xf>
    <xf numFmtId="0" fontId="0" fillId="0" borderId="0" xfId="0" applyAlignment="1">
      <alignment horizontal="center"/>
    </xf>
    <xf numFmtId="167" fontId="0" fillId="0" borderId="1" xfId="0" applyNumberFormat="1" applyBorder="1" applyAlignment="1">
      <alignment horizontal="center"/>
    </xf>
    <xf numFmtId="0" fontId="0" fillId="0" borderId="0" xfId="0" applyAlignment="1">
      <alignment vertical="center"/>
    </xf>
    <xf numFmtId="0" fontId="5" fillId="0" borderId="0" xfId="1"/>
    <xf numFmtId="0" fontId="1" fillId="0" borderId="11" xfId="0" applyFont="1" applyBorder="1" applyAlignment="1">
      <alignment horizontal="center"/>
    </xf>
    <xf numFmtId="0" fontId="0" fillId="0" borderId="0" xfId="0" applyAlignment="1">
      <alignment horizontal="left"/>
    </xf>
    <xf numFmtId="167" fontId="0" fillId="0" borderId="0" xfId="0" applyNumberFormat="1" applyAlignment="1">
      <alignment horizontal="center"/>
    </xf>
    <xf numFmtId="167" fontId="1" fillId="0" borderId="1" xfId="0" applyNumberFormat="1" applyFont="1" applyBorder="1" applyAlignment="1">
      <alignment horizontal="center"/>
    </xf>
    <xf numFmtId="164" fontId="0" fillId="0" borderId="1" xfId="0" applyNumberFormat="1" applyBorder="1" applyAlignment="1">
      <alignment horizontal="center"/>
    </xf>
    <xf numFmtId="164" fontId="0" fillId="0" borderId="11" xfId="0" applyNumberFormat="1" applyBorder="1" applyAlignment="1">
      <alignment horizontal="center"/>
    </xf>
    <xf numFmtId="0" fontId="1" fillId="0" borderId="9" xfId="0" applyFont="1" applyBorder="1" applyAlignment="1">
      <alignment horizontal="center"/>
    </xf>
    <xf numFmtId="49" fontId="2" fillId="0" borderId="0" xfId="0" applyNumberFormat="1" applyFont="1" applyAlignment="1">
      <alignment horizontal="center" vertical="center"/>
    </xf>
    <xf numFmtId="0" fontId="2" fillId="0" borderId="17" xfId="0" applyFont="1" applyBorder="1" applyAlignment="1">
      <alignment horizontal="center" vertical="center"/>
    </xf>
    <xf numFmtId="164" fontId="2" fillId="0" borderId="0" xfId="0" applyNumberFormat="1" applyFont="1" applyAlignment="1">
      <alignment horizontal="right"/>
    </xf>
    <xf numFmtId="49" fontId="2" fillId="0" borderId="1" xfId="0" quotePrefix="1" applyNumberFormat="1" applyFont="1" applyBorder="1" applyAlignment="1">
      <alignment horizontal="center" vertical="center"/>
    </xf>
    <xf numFmtId="49" fontId="2" fillId="0" borderId="6" xfId="0" applyNumberFormat="1" applyFont="1" applyBorder="1" applyAlignment="1">
      <alignment horizontal="center" vertical="center"/>
    </xf>
    <xf numFmtId="0" fontId="2" fillId="0" borderId="13" xfId="0" applyFont="1" applyBorder="1" applyAlignment="1">
      <alignment horizontal="center" vertical="center"/>
    </xf>
    <xf numFmtId="0" fontId="2" fillId="0" borderId="6" xfId="0" applyFont="1" applyBorder="1" applyAlignment="1">
      <alignment horizontal="center" vertical="center"/>
    </xf>
    <xf numFmtId="0" fontId="2" fillId="0" borderId="18" xfId="0" applyFont="1" applyBorder="1" applyAlignment="1">
      <alignment horizontal="center" vertical="center"/>
    </xf>
    <xf numFmtId="0" fontId="0" fillId="0" borderId="25" xfId="0" applyBorder="1" applyAlignment="1">
      <alignment vertical="center"/>
    </xf>
    <xf numFmtId="0" fontId="0" fillId="0" borderId="25" xfId="0" applyBorder="1" applyAlignment="1">
      <alignment horizontal="center" vertical="center"/>
    </xf>
    <xf numFmtId="0" fontId="0" fillId="0" borderId="25" xfId="0" applyBorder="1"/>
    <xf numFmtId="0" fontId="0" fillId="0" borderId="25" xfId="0" applyBorder="1" applyAlignment="1">
      <alignment horizontal="center" vertical="center" wrapText="1"/>
    </xf>
    <xf numFmtId="0" fontId="0" fillId="0" borderId="22" xfId="0" applyBorder="1" applyAlignment="1">
      <alignment horizontal="center" vertical="center" wrapText="1"/>
    </xf>
    <xf numFmtId="0" fontId="0" fillId="0" borderId="22" xfId="0" applyBorder="1" applyAlignment="1">
      <alignment horizontal="center" vertical="center"/>
    </xf>
    <xf numFmtId="0" fontId="0" fillId="0" borderId="23" xfId="0" applyBorder="1" applyAlignment="1">
      <alignment horizontal="center" vertical="center" wrapText="1"/>
    </xf>
    <xf numFmtId="0" fontId="0" fillId="0" borderId="25" xfId="0" applyBorder="1" applyAlignment="1">
      <alignment vertical="center" wrapText="1"/>
    </xf>
    <xf numFmtId="0" fontId="0" fillId="0" borderId="24" xfId="0" applyBorder="1" applyAlignment="1">
      <alignment vertical="center" wrapText="1"/>
    </xf>
    <xf numFmtId="0" fontId="2" fillId="0" borderId="0" xfId="0" applyFont="1" applyAlignment="1">
      <alignment horizontal="left" vertical="center"/>
    </xf>
    <xf numFmtId="0" fontId="0" fillId="0" borderId="0" xfId="0" applyAlignment="1">
      <alignment horizontal="center" vertical="center" wrapText="1"/>
    </xf>
    <xf numFmtId="0" fontId="4" fillId="0" borderId="0" xfId="0" applyFont="1"/>
    <xf numFmtId="0" fontId="0" fillId="0" borderId="0" xfId="0" applyAlignment="1">
      <alignment horizontal="left" vertical="center"/>
    </xf>
    <xf numFmtId="0" fontId="5" fillId="0" borderId="0" xfId="1" applyFill="1"/>
    <xf numFmtId="0" fontId="2" fillId="2" borderId="0" xfId="0" applyFont="1" applyFill="1"/>
    <xf numFmtId="0" fontId="2" fillId="2" borderId="0" xfId="0" applyFont="1" applyFill="1" applyAlignment="1">
      <alignment horizontal="left"/>
    </xf>
    <xf numFmtId="0" fontId="2" fillId="0" borderId="1" xfId="0" applyFont="1" applyBorder="1" applyAlignment="1">
      <alignment horizontal="center" vertical="center"/>
    </xf>
    <xf numFmtId="0" fontId="22" fillId="0" borderId="0" xfId="0" applyFont="1"/>
    <xf numFmtId="164" fontId="2" fillId="0" borderId="0" xfId="0" applyNumberFormat="1" applyFont="1"/>
    <xf numFmtId="167" fontId="0" fillId="0" borderId="0" xfId="0" applyNumberFormat="1"/>
    <xf numFmtId="164" fontId="24" fillId="0" borderId="0" xfId="0" applyNumberFormat="1" applyFont="1" applyAlignment="1">
      <alignment horizontal="right"/>
    </xf>
    <xf numFmtId="164" fontId="0" fillId="0" borderId="42" xfId="0" applyNumberFormat="1" applyBorder="1"/>
    <xf numFmtId="164" fontId="2" fillId="0" borderId="42" xfId="0" applyNumberFormat="1" applyFont="1" applyBorder="1" applyAlignment="1">
      <alignment horizontal="right"/>
    </xf>
    <xf numFmtId="164" fontId="0" fillId="0" borderId="52" xfId="0" applyNumberFormat="1" applyBorder="1"/>
    <xf numFmtId="164" fontId="2" fillId="0" borderId="52" xfId="0" applyNumberFormat="1" applyFont="1" applyBorder="1" applyAlignment="1">
      <alignment horizontal="right"/>
    </xf>
    <xf numFmtId="164" fontId="2" fillId="0" borderId="52" xfId="0" applyNumberFormat="1" applyFont="1" applyBorder="1"/>
    <xf numFmtId="0" fontId="1" fillId="0" borderId="1" xfId="0" quotePrefix="1" applyFont="1" applyBorder="1" applyAlignment="1">
      <alignment horizontal="center" vertical="center" wrapText="1"/>
    </xf>
    <xf numFmtId="0" fontId="0" fillId="0" borderId="1" xfId="0" applyBorder="1" applyAlignment="1">
      <alignment horizontal="center" vertical="center"/>
    </xf>
    <xf numFmtId="167" fontId="0" fillId="0" borderId="1" xfId="0" applyNumberFormat="1" applyBorder="1"/>
    <xf numFmtId="0" fontId="1" fillId="0" borderId="0" xfId="0" applyFont="1" applyAlignment="1">
      <alignment vertical="center"/>
    </xf>
    <xf numFmtId="0" fontId="5" fillId="0" borderId="0" xfId="1" applyFill="1" applyBorder="1" applyAlignment="1">
      <alignment vertical="center"/>
    </xf>
    <xf numFmtId="164" fontId="0" fillId="0" borderId="1" xfId="0" applyNumberFormat="1" applyBorder="1"/>
    <xf numFmtId="0" fontId="0" fillId="0" borderId="0" xfId="0" quotePrefix="1" applyAlignment="1">
      <alignment horizontal="left"/>
    </xf>
    <xf numFmtId="0" fontId="0" fillId="2" borderId="1" xfId="0" applyFill="1" applyBorder="1" applyAlignment="1">
      <alignment horizontal="left" vertical="center" wrapText="1"/>
    </xf>
    <xf numFmtId="0" fontId="0" fillId="2" borderId="13" xfId="0" applyFill="1" applyBorder="1" applyAlignment="1">
      <alignment horizontal="left" vertical="center" wrapText="1"/>
    </xf>
    <xf numFmtId="0" fontId="12" fillId="2" borderId="21" xfId="0" applyFont="1" applyFill="1" applyBorder="1"/>
    <xf numFmtId="0" fontId="12" fillId="2" borderId="55" xfId="0" applyFont="1" applyFill="1" applyBorder="1"/>
    <xf numFmtId="0" fontId="12" fillId="2" borderId="20" xfId="0" applyFont="1" applyFill="1" applyBorder="1"/>
    <xf numFmtId="0" fontId="13" fillId="2" borderId="0" xfId="0" applyFont="1" applyFill="1" applyAlignment="1">
      <alignment horizontal="center" vertical="center"/>
    </xf>
    <xf numFmtId="0" fontId="12" fillId="2" borderId="0" xfId="0" applyFont="1" applyFill="1"/>
    <xf numFmtId="166" fontId="12" fillId="2" borderId="0" xfId="0" applyNumberFormat="1" applyFont="1" applyFill="1" applyAlignment="1">
      <alignment horizontal="center"/>
    </xf>
    <xf numFmtId="0" fontId="0" fillId="3" borderId="15" xfId="0" applyFill="1" applyBorder="1" applyAlignment="1">
      <alignment horizontal="center" vertical="top" wrapText="1"/>
    </xf>
    <xf numFmtId="0" fontId="17" fillId="6" borderId="1" xfId="0" applyFont="1" applyFill="1" applyBorder="1" applyAlignment="1">
      <alignment horizontal="center" vertical="center"/>
    </xf>
    <xf numFmtId="0" fontId="4" fillId="2" borderId="0" xfId="0" applyFont="1" applyFill="1"/>
    <xf numFmtId="0" fontId="0" fillId="2" borderId="0" xfId="0" quotePrefix="1" applyFill="1" applyAlignment="1">
      <alignment horizontal="left"/>
    </xf>
    <xf numFmtId="0" fontId="2" fillId="2" borderId="0" xfId="0" applyFont="1" applyFill="1" applyAlignment="1">
      <alignment horizontal="left" vertical="center"/>
    </xf>
    <xf numFmtId="0" fontId="1" fillId="2" borderId="1" xfId="0" applyFont="1" applyFill="1" applyBorder="1" applyAlignment="1">
      <alignment horizontal="center" vertical="center"/>
    </xf>
    <xf numFmtId="0" fontId="2" fillId="0" borderId="53" xfId="0" applyFont="1" applyBorder="1" applyAlignment="1">
      <alignment horizontal="center" vertical="center"/>
    </xf>
    <xf numFmtId="164" fontId="0" fillId="0" borderId="0" xfId="0" applyNumberFormat="1" applyAlignment="1">
      <alignment horizontal="center"/>
    </xf>
    <xf numFmtId="164" fontId="0" fillId="0" borderId="0" xfId="3" applyNumberFormat="1" applyFont="1" applyFill="1" applyBorder="1" applyAlignment="1">
      <alignment horizontal="center" vertical="center"/>
    </xf>
    <xf numFmtId="166" fontId="0" fillId="0" borderId="0" xfId="0" applyNumberFormat="1" applyAlignment="1">
      <alignment horizontal="center" vertical="center"/>
    </xf>
    <xf numFmtId="165" fontId="20" fillId="0" borderId="0" xfId="0" applyNumberFormat="1" applyFont="1" applyAlignment="1">
      <alignment vertical="center"/>
    </xf>
    <xf numFmtId="165" fontId="0" fillId="0" borderId="0" xfId="0" applyNumberFormat="1" applyAlignment="1">
      <alignment vertical="center"/>
    </xf>
    <xf numFmtId="166" fontId="0" fillId="0" borderId="0" xfId="0" applyNumberFormat="1"/>
    <xf numFmtId="49" fontId="2" fillId="0" borderId="17" xfId="0" applyNumberFormat="1" applyFont="1" applyBorder="1" applyAlignment="1">
      <alignment horizontal="center" vertical="center"/>
    </xf>
    <xf numFmtId="0" fontId="2" fillId="0" borderId="2" xfId="0" applyFont="1" applyBorder="1" applyAlignment="1">
      <alignment horizontal="center" vertical="center"/>
    </xf>
    <xf numFmtId="0" fontId="0" fillId="3" borderId="0" xfId="0" applyFill="1" applyAlignment="1">
      <alignment horizontal="center" vertical="top" wrapText="1"/>
    </xf>
    <xf numFmtId="0" fontId="1" fillId="0" borderId="1" xfId="0" applyFont="1" applyBorder="1" applyAlignment="1">
      <alignment horizontal="center"/>
    </xf>
    <xf numFmtId="0" fontId="1" fillId="0" borderId="1" xfId="0" applyFont="1" applyBorder="1" applyAlignment="1">
      <alignment horizontal="center" vertical="center"/>
    </xf>
    <xf numFmtId="0" fontId="0" fillId="0" borderId="9" xfId="0" applyBorder="1" applyAlignment="1">
      <alignment horizontal="center"/>
    </xf>
    <xf numFmtId="49" fontId="2" fillId="0" borderId="1" xfId="0" applyNumberFormat="1" applyFont="1" applyBorder="1" applyAlignment="1">
      <alignment horizontal="center" vertical="center"/>
    </xf>
    <xf numFmtId="164" fontId="2" fillId="0" borderId="1" xfId="0" applyNumberFormat="1" applyFont="1" applyBorder="1" applyAlignment="1">
      <alignment horizontal="right"/>
    </xf>
    <xf numFmtId="164" fontId="2" fillId="0" borderId="13" xfId="0" applyNumberFormat="1" applyFont="1" applyBorder="1" applyAlignment="1">
      <alignment horizontal="right"/>
    </xf>
    <xf numFmtId="164" fontId="2" fillId="0" borderId="18" xfId="0" applyNumberFormat="1" applyFont="1" applyBorder="1" applyAlignment="1">
      <alignment horizontal="right"/>
    </xf>
    <xf numFmtId="164" fontId="2" fillId="0" borderId="17" xfId="0" applyNumberFormat="1" applyFont="1" applyBorder="1" applyAlignment="1">
      <alignment horizontal="right"/>
    </xf>
    <xf numFmtId="164" fontId="2" fillId="0" borderId="2" xfId="0" applyNumberFormat="1" applyFont="1" applyBorder="1" applyAlignment="1">
      <alignment horizontal="right"/>
    </xf>
    <xf numFmtId="164" fontId="0" fillId="0" borderId="2" xfId="0" applyNumberFormat="1" applyBorder="1"/>
    <xf numFmtId="164" fontId="2" fillId="0" borderId="56" xfId="0" applyNumberFormat="1" applyFont="1" applyBorder="1" applyAlignment="1">
      <alignment horizontal="right"/>
    </xf>
    <xf numFmtId="164" fontId="2" fillId="0" borderId="1" xfId="0" applyNumberFormat="1" applyFont="1" applyBorder="1"/>
    <xf numFmtId="164" fontId="2" fillId="0" borderId="13" xfId="0" applyNumberFormat="1" applyFont="1" applyBorder="1"/>
    <xf numFmtId="0" fontId="1" fillId="0" borderId="24" xfId="0" applyFont="1" applyBorder="1" applyAlignment="1">
      <alignment horizontal="left"/>
    </xf>
    <xf numFmtId="0" fontId="0" fillId="0" borderId="27" xfId="0" applyBorder="1" applyAlignment="1">
      <alignment horizontal="left" vertical="center"/>
    </xf>
    <xf numFmtId="0" fontId="0" fillId="0" borderId="6" xfId="0" applyBorder="1" applyAlignment="1">
      <alignment horizontal="center"/>
    </xf>
    <xf numFmtId="165" fontId="0" fillId="0" borderId="6" xfId="0" applyNumberFormat="1" applyBorder="1" applyAlignment="1">
      <alignment horizontal="center"/>
    </xf>
    <xf numFmtId="0" fontId="0" fillId="0" borderId="25" xfId="0" applyBorder="1" applyAlignment="1">
      <alignment horizontal="left" vertical="center"/>
    </xf>
    <xf numFmtId="0" fontId="0" fillId="0" borderId="1" xfId="0" applyBorder="1" applyAlignment="1">
      <alignment horizontal="center"/>
    </xf>
    <xf numFmtId="165" fontId="0" fillId="0" borderId="1" xfId="0" applyNumberFormat="1" applyBorder="1" applyAlignment="1">
      <alignment horizontal="center"/>
    </xf>
    <xf numFmtId="0" fontId="0" fillId="0" borderId="24" xfId="0" applyBorder="1" applyAlignment="1">
      <alignment horizontal="left" vertical="center"/>
    </xf>
    <xf numFmtId="165" fontId="0" fillId="0" borderId="13" xfId="0" applyNumberFormat="1" applyBorder="1" applyAlignment="1">
      <alignment horizontal="center"/>
    </xf>
    <xf numFmtId="0" fontId="1" fillId="0" borderId="33" xfId="0" applyFont="1" applyBorder="1" applyAlignment="1">
      <alignment horizontal="center"/>
    </xf>
    <xf numFmtId="0" fontId="1" fillId="0" borderId="33" xfId="0" applyFont="1" applyBorder="1" applyAlignment="1">
      <alignment horizontal="center" vertical="center"/>
    </xf>
    <xf numFmtId="0" fontId="1" fillId="0" borderId="32" xfId="0" applyFont="1" applyBorder="1" applyAlignment="1">
      <alignment horizontal="center" vertical="center"/>
    </xf>
    <xf numFmtId="0" fontId="0" fillId="0" borderId="27" xfId="0" applyBorder="1" applyAlignment="1">
      <alignment horizontal="left"/>
    </xf>
    <xf numFmtId="0" fontId="0" fillId="0" borderId="25" xfId="0" applyBorder="1" applyAlignment="1">
      <alignment horizontal="left"/>
    </xf>
    <xf numFmtId="0" fontId="0" fillId="0" borderId="24" xfId="0" applyBorder="1" applyAlignment="1">
      <alignment horizontal="left"/>
    </xf>
    <xf numFmtId="0" fontId="0" fillId="0" borderId="24" xfId="0" applyBorder="1"/>
    <xf numFmtId="164" fontId="0" fillId="0" borderId="18" xfId="0" applyNumberFormat="1" applyBorder="1"/>
    <xf numFmtId="164" fontId="0" fillId="0" borderId="17" xfId="0" applyNumberFormat="1" applyBorder="1"/>
    <xf numFmtId="164" fontId="0" fillId="0" borderId="13" xfId="0" applyNumberFormat="1" applyBorder="1"/>
    <xf numFmtId="0" fontId="1" fillId="0" borderId="1" xfId="0" applyFont="1" applyBorder="1" applyAlignment="1">
      <alignment horizontal="centerContinuous" vertical="center"/>
    </xf>
    <xf numFmtId="0" fontId="3" fillId="0" borderId="1" xfId="0" applyFont="1" applyBorder="1" applyAlignment="1">
      <alignment horizontal="center" vertical="center"/>
    </xf>
    <xf numFmtId="165" fontId="0" fillId="0" borderId="0" xfId="0" applyNumberFormat="1"/>
    <xf numFmtId="167" fontId="0" fillId="0" borderId="0" xfId="0" applyNumberFormat="1" applyAlignment="1">
      <alignment horizontal="left" indent="5"/>
    </xf>
    <xf numFmtId="0" fontId="1" fillId="0" borderId="0" xfId="0" applyFont="1" applyAlignment="1">
      <alignment horizontal="left" wrapText="1"/>
    </xf>
    <xf numFmtId="0" fontId="0" fillId="0" borderId="1" xfId="0" applyBorder="1"/>
    <xf numFmtId="0" fontId="0" fillId="0" borderId="24" xfId="0" applyBorder="1" applyAlignment="1">
      <alignment horizontal="center" vertical="center" wrapText="1"/>
    </xf>
    <xf numFmtId="0" fontId="0" fillId="5" borderId="1" xfId="0" applyFill="1" applyBorder="1" applyAlignment="1">
      <alignment horizontal="center" wrapText="1"/>
    </xf>
    <xf numFmtId="164" fontId="0" fillId="5" borderId="1" xfId="0" applyNumberFormat="1" applyFill="1" applyBorder="1" applyAlignment="1">
      <alignment horizontal="center" wrapText="1"/>
    </xf>
    <xf numFmtId="164" fontId="0" fillId="0" borderId="6" xfId="0" applyNumberFormat="1" applyBorder="1"/>
    <xf numFmtId="164" fontId="2" fillId="0" borderId="6" xfId="0" applyNumberFormat="1" applyFont="1" applyBorder="1" applyAlignment="1">
      <alignment horizontal="right"/>
    </xf>
    <xf numFmtId="0" fontId="0" fillId="0" borderId="27" xfId="0" applyBorder="1" applyAlignment="1">
      <alignment horizontal="center" vertical="center" wrapText="1"/>
    </xf>
    <xf numFmtId="0" fontId="0" fillId="0" borderId="24" xfId="0" applyBorder="1" applyAlignment="1">
      <alignment vertical="center"/>
    </xf>
    <xf numFmtId="0" fontId="0" fillId="0" borderId="29" xfId="0" applyBorder="1" applyAlignment="1">
      <alignment horizontal="center" vertical="center" wrapText="1"/>
    </xf>
    <xf numFmtId="164" fontId="2" fillId="0" borderId="58" xfId="0" applyNumberFormat="1" applyFont="1" applyBorder="1" applyAlignment="1">
      <alignment horizontal="right"/>
    </xf>
    <xf numFmtId="164" fontId="2" fillId="0" borderId="18" xfId="0" applyNumberFormat="1" applyFont="1" applyBorder="1"/>
    <xf numFmtId="165" fontId="0" fillId="0" borderId="18" xfId="0" applyNumberFormat="1" applyBorder="1" applyAlignment="1">
      <alignment horizontal="center"/>
    </xf>
    <xf numFmtId="167" fontId="0" fillId="0" borderId="1" xfId="3" applyNumberFormat="1" applyFont="1" applyFill="1" applyBorder="1"/>
    <xf numFmtId="167" fontId="0" fillId="0" borderId="11" xfId="3" applyNumberFormat="1" applyFont="1" applyFill="1" applyBorder="1"/>
    <xf numFmtId="167" fontId="0" fillId="0" borderId="11" xfId="3" quotePrefix="1" applyNumberFormat="1" applyFont="1" applyFill="1" applyBorder="1" applyAlignment="1"/>
    <xf numFmtId="167" fontId="0" fillId="0" borderId="13" xfId="3" applyNumberFormat="1" applyFont="1" applyFill="1" applyBorder="1"/>
    <xf numFmtId="167" fontId="0" fillId="0" borderId="14" xfId="3" applyNumberFormat="1" applyFont="1" applyFill="1" applyBorder="1"/>
    <xf numFmtId="168" fontId="0" fillId="2" borderId="9" xfId="0" applyNumberFormat="1" applyFill="1" applyBorder="1" applyAlignment="1">
      <alignment horizontal="center"/>
    </xf>
    <xf numFmtId="164" fontId="0" fillId="2" borderId="11" xfId="0" applyNumberFormat="1" applyFill="1" applyBorder="1" applyAlignment="1">
      <alignment horizontal="center"/>
    </xf>
    <xf numFmtId="168" fontId="0" fillId="2" borderId="12" xfId="0" applyNumberFormat="1" applyFill="1" applyBorder="1" applyAlignment="1">
      <alignment horizontal="center"/>
    </xf>
    <xf numFmtId="164" fontId="0" fillId="2" borderId="13" xfId="0" applyNumberFormat="1" applyFill="1" applyBorder="1" applyAlignment="1">
      <alignment horizontal="center"/>
    </xf>
    <xf numFmtId="164" fontId="0" fillId="2" borderId="14" xfId="0" applyNumberFormat="1" applyFill="1" applyBorder="1" applyAlignment="1">
      <alignment horizontal="center"/>
    </xf>
    <xf numFmtId="0" fontId="1" fillId="0" borderId="45" xfId="0" applyFont="1" applyBorder="1" applyAlignment="1">
      <alignment horizontal="center" vertical="center"/>
    </xf>
    <xf numFmtId="0" fontId="0" fillId="0" borderId="5" xfId="0" applyBorder="1" applyAlignment="1">
      <alignment horizontal="center"/>
    </xf>
    <xf numFmtId="165" fontId="0" fillId="0" borderId="44" xfId="0" applyNumberFormat="1" applyBorder="1" applyAlignment="1">
      <alignment horizontal="center"/>
    </xf>
    <xf numFmtId="165" fontId="0" fillId="0" borderId="17" xfId="0" applyNumberFormat="1" applyBorder="1" applyAlignment="1">
      <alignment horizontal="center"/>
    </xf>
    <xf numFmtId="0" fontId="0" fillId="0" borderId="49" xfId="0" applyBorder="1" applyAlignment="1">
      <alignment horizontal="center"/>
    </xf>
    <xf numFmtId="0" fontId="0" fillId="0" borderId="26" xfId="0" applyBorder="1" applyAlignment="1">
      <alignment horizontal="center"/>
    </xf>
    <xf numFmtId="165" fontId="0" fillId="0" borderId="8" xfId="0" applyNumberFormat="1" applyBorder="1" applyAlignment="1">
      <alignment horizontal="center"/>
    </xf>
    <xf numFmtId="0" fontId="0" fillId="0" borderId="4" xfId="0" applyBorder="1" applyAlignment="1">
      <alignment horizontal="center"/>
    </xf>
    <xf numFmtId="165" fontId="0" fillId="0" borderId="11" xfId="0" applyNumberFormat="1" applyBorder="1" applyAlignment="1">
      <alignment horizontal="center"/>
    </xf>
    <xf numFmtId="165" fontId="0" fillId="0" borderId="10" xfId="0" applyNumberFormat="1" applyBorder="1" applyAlignment="1">
      <alignment horizontal="center"/>
    </xf>
    <xf numFmtId="0" fontId="0" fillId="0" borderId="28" xfId="0" applyBorder="1" applyAlignment="1">
      <alignment horizontal="center"/>
    </xf>
    <xf numFmtId="165" fontId="0" fillId="0" borderId="31" xfId="0" applyNumberFormat="1" applyBorder="1" applyAlignment="1">
      <alignment horizontal="center"/>
    </xf>
    <xf numFmtId="165" fontId="0" fillId="0" borderId="16" xfId="0" applyNumberFormat="1" applyBorder="1" applyAlignment="1">
      <alignment horizontal="center"/>
    </xf>
    <xf numFmtId="165" fontId="0" fillId="0" borderId="9" xfId="0" applyNumberFormat="1" applyBorder="1" applyAlignment="1">
      <alignment horizontal="center"/>
    </xf>
    <xf numFmtId="165" fontId="0" fillId="0" borderId="12" xfId="0" applyNumberFormat="1" applyBorder="1" applyAlignment="1">
      <alignment horizontal="center"/>
    </xf>
    <xf numFmtId="165" fontId="0" fillId="0" borderId="14" xfId="0" applyNumberFormat="1" applyBorder="1" applyAlignment="1">
      <alignment horizontal="center"/>
    </xf>
    <xf numFmtId="165" fontId="0" fillId="0" borderId="5" xfId="0" applyNumberFormat="1" applyBorder="1" applyAlignment="1">
      <alignment horizontal="center"/>
    </xf>
    <xf numFmtId="165" fontId="0" fillId="0" borderId="26" xfId="0" applyNumberFormat="1" applyBorder="1" applyAlignment="1">
      <alignment horizontal="center"/>
    </xf>
    <xf numFmtId="165" fontId="0" fillId="0" borderId="43" xfId="0" applyNumberFormat="1" applyBorder="1" applyAlignment="1">
      <alignment horizontal="center"/>
    </xf>
    <xf numFmtId="165" fontId="0" fillId="0" borderId="57" xfId="0" applyNumberFormat="1" applyBorder="1" applyAlignment="1">
      <alignment horizontal="center"/>
    </xf>
    <xf numFmtId="167" fontId="0" fillId="0" borderId="15" xfId="0" applyNumberFormat="1" applyBorder="1"/>
    <xf numFmtId="164" fontId="23" fillId="0" borderId="0" xfId="0" applyNumberFormat="1" applyFont="1"/>
    <xf numFmtId="164" fontId="23" fillId="0" borderId="0" xfId="0" applyNumberFormat="1" applyFont="1" applyAlignment="1">
      <alignment horizontal="center"/>
    </xf>
    <xf numFmtId="167" fontId="0" fillId="0" borderId="52" xfId="0" applyNumberFormat="1" applyBorder="1"/>
    <xf numFmtId="0" fontId="23" fillId="0" borderId="0" xfId="0" applyFont="1"/>
    <xf numFmtId="0" fontId="23" fillId="0" borderId="0" xfId="0" applyFont="1" applyAlignment="1">
      <alignment horizontal="left"/>
    </xf>
    <xf numFmtId="164" fontId="23" fillId="0" borderId="0" xfId="0" applyNumberFormat="1" applyFont="1" applyAlignment="1">
      <alignment horizontal="left" indent="5"/>
    </xf>
    <xf numFmtId="0" fontId="1" fillId="2" borderId="24" xfId="0" applyFont="1" applyFill="1" applyBorder="1" applyAlignment="1">
      <alignment horizontal="center" vertical="center" wrapText="1"/>
    </xf>
    <xf numFmtId="0" fontId="13" fillId="2" borderId="21" xfId="0" applyFont="1" applyFill="1" applyBorder="1" applyAlignment="1">
      <alignment horizontal="center" vertical="center"/>
    </xf>
    <xf numFmtId="0" fontId="13" fillId="2" borderId="39" xfId="0" applyFont="1" applyFill="1" applyBorder="1" applyAlignment="1">
      <alignment horizontal="center" vertical="center"/>
    </xf>
    <xf numFmtId="164" fontId="0" fillId="0" borderId="1" xfId="0" quotePrefix="1" applyNumberFormat="1" applyBorder="1"/>
    <xf numFmtId="167" fontId="0" fillId="0" borderId="31" xfId="3" applyNumberFormat="1" applyFont="1" applyFill="1" applyBorder="1"/>
    <xf numFmtId="167" fontId="0" fillId="0" borderId="57" xfId="3" applyNumberFormat="1" applyFont="1" applyFill="1" applyBorder="1"/>
    <xf numFmtId="17" fontId="0" fillId="0" borderId="2" xfId="0" applyNumberFormat="1" applyBorder="1"/>
    <xf numFmtId="17" fontId="2" fillId="0" borderId="2" xfId="0" applyNumberFormat="1" applyFont="1" applyBorder="1" applyAlignment="1">
      <alignment vertical="center"/>
    </xf>
    <xf numFmtId="17" fontId="2" fillId="0" borderId="2" xfId="0" applyNumberFormat="1" applyFont="1" applyBorder="1" applyAlignment="1">
      <alignment horizontal="right" vertical="center"/>
    </xf>
    <xf numFmtId="17" fontId="0" fillId="0" borderId="56" xfId="0" applyNumberFormat="1" applyBorder="1"/>
    <xf numFmtId="167" fontId="0" fillId="0" borderId="4" xfId="0" applyNumberFormat="1" applyBorder="1" applyAlignment="1">
      <alignment horizontal="center"/>
    </xf>
    <xf numFmtId="0" fontId="0" fillId="0" borderId="22" xfId="0" applyBorder="1"/>
    <xf numFmtId="0" fontId="10" fillId="2" borderId="51" xfId="0" applyFont="1" applyFill="1" applyBorder="1" applyAlignment="1">
      <alignment horizontal="center" vertical="center" wrapText="1" readingOrder="1"/>
    </xf>
    <xf numFmtId="0" fontId="12" fillId="2" borderId="60" xfId="0" applyFont="1" applyFill="1" applyBorder="1"/>
    <xf numFmtId="166" fontId="12" fillId="2" borderId="46" xfId="0" applyNumberFormat="1" applyFont="1" applyFill="1" applyBorder="1" applyAlignment="1">
      <alignment horizontal="center"/>
    </xf>
    <xf numFmtId="166" fontId="12" fillId="2" borderId="47" xfId="0" applyNumberFormat="1" applyFont="1" applyFill="1" applyBorder="1" applyAlignment="1">
      <alignment horizontal="center"/>
    </xf>
    <xf numFmtId="166" fontId="12" fillId="2" borderId="48" xfId="0" applyNumberFormat="1" applyFont="1" applyFill="1" applyBorder="1" applyAlignment="1">
      <alignment horizontal="center"/>
    </xf>
    <xf numFmtId="166" fontId="12" fillId="2" borderId="19" xfId="0" applyNumberFormat="1" applyFont="1" applyFill="1" applyBorder="1" applyAlignment="1">
      <alignment horizontal="center"/>
    </xf>
    <xf numFmtId="0" fontId="28" fillId="0" borderId="0" xfId="0" applyFont="1"/>
    <xf numFmtId="0" fontId="28" fillId="0" borderId="0" xfId="0" applyFont="1" applyAlignment="1">
      <alignment horizontal="left"/>
    </xf>
    <xf numFmtId="164" fontId="28" fillId="0" borderId="0" xfId="0" applyNumberFormat="1" applyFont="1" applyAlignment="1">
      <alignment horizontal="right"/>
    </xf>
    <xf numFmtId="167" fontId="28" fillId="0" borderId="0" xfId="0" applyNumberFormat="1" applyFont="1" applyAlignment="1">
      <alignment horizontal="left" indent="5"/>
    </xf>
    <xf numFmtId="164" fontId="28" fillId="0" borderId="0" xfId="0" applyNumberFormat="1" applyFont="1"/>
    <xf numFmtId="164" fontId="29" fillId="0" borderId="0" xfId="0" applyNumberFormat="1" applyFont="1" applyAlignment="1">
      <alignment horizontal="right"/>
    </xf>
    <xf numFmtId="167" fontId="28" fillId="0" borderId="0" xfId="0" applyNumberFormat="1" applyFont="1" applyAlignment="1">
      <alignment horizontal="center"/>
    </xf>
    <xf numFmtId="0" fontId="14" fillId="3" borderId="0" xfId="0" applyFont="1" applyFill="1" applyAlignment="1">
      <alignment wrapText="1"/>
    </xf>
    <xf numFmtId="0" fontId="5" fillId="3" borderId="0" xfId="1" applyFill="1" applyBorder="1" applyProtection="1"/>
    <xf numFmtId="0" fontId="1" fillId="3" borderId="17" xfId="0" applyFont="1" applyFill="1" applyBorder="1" applyAlignment="1">
      <alignment horizontal="left" vertical="top" wrapText="1"/>
    </xf>
    <xf numFmtId="0" fontId="17" fillId="3" borderId="41" xfId="0" applyFont="1" applyFill="1" applyBorder="1" applyAlignment="1">
      <alignment horizontal="left" vertical="top" wrapText="1"/>
    </xf>
    <xf numFmtId="0" fontId="17" fillId="3" borderId="18" xfId="0" applyFont="1" applyFill="1" applyBorder="1" applyAlignment="1">
      <alignment horizontal="left" vertical="top" wrapText="1"/>
    </xf>
    <xf numFmtId="0" fontId="16" fillId="7" borderId="0" xfId="0" applyFont="1" applyFill="1" applyAlignment="1">
      <alignment horizontal="center" vertical="center" wrapText="1"/>
    </xf>
    <xf numFmtId="0" fontId="16" fillId="7" borderId="0" xfId="0" applyFont="1" applyFill="1" applyAlignment="1">
      <alignment horizontal="center" vertical="center"/>
    </xf>
    <xf numFmtId="0" fontId="21" fillId="7" borderId="0" xfId="0" applyFont="1" applyFill="1" applyAlignment="1">
      <alignment horizontal="center" vertical="center"/>
    </xf>
    <xf numFmtId="0" fontId="0" fillId="3" borderId="0" xfId="0" applyFill="1" applyAlignment="1">
      <alignment horizontal="center" vertical="top" wrapText="1"/>
    </xf>
    <xf numFmtId="0" fontId="1" fillId="0" borderId="1" xfId="0" quotePrefix="1"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25" fillId="0" borderId="1" xfId="0" quotePrefix="1" applyFont="1" applyBorder="1" applyAlignment="1">
      <alignment horizontal="center" vertical="center" wrapText="1"/>
    </xf>
    <xf numFmtId="0" fontId="3" fillId="0" borderId="1" xfId="0" applyFont="1" applyBorder="1" applyAlignment="1">
      <alignment horizont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4" xfId="0" applyFont="1" applyBorder="1" applyAlignment="1">
      <alignment horizontal="center"/>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0" fillId="0" borderId="27" xfId="0" applyBorder="1" applyAlignment="1">
      <alignment horizontal="center" vertical="center" wrapText="1"/>
    </xf>
    <xf numFmtId="0" fontId="0" fillId="0" borderId="25" xfId="0" applyBorder="1" applyAlignment="1">
      <alignment horizontal="center"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xf>
    <xf numFmtId="0" fontId="3" fillId="0" borderId="3" xfId="0" applyFont="1" applyBorder="1" applyAlignment="1">
      <alignment horizontal="center"/>
    </xf>
    <xf numFmtId="0" fontId="3" fillId="0" borderId="2" xfId="0" applyFont="1" applyBorder="1" applyAlignment="1">
      <alignment horizontal="center"/>
    </xf>
    <xf numFmtId="0" fontId="1" fillId="0" borderId="54" xfId="0" applyFont="1" applyBorder="1" applyAlignment="1">
      <alignment horizontal="center"/>
    </xf>
    <xf numFmtId="0" fontId="1" fillId="0" borderId="34" xfId="0" applyFont="1" applyBorder="1" applyAlignment="1">
      <alignment horizontal="center"/>
    </xf>
    <xf numFmtId="0" fontId="1" fillId="0" borderId="50" xfId="0" applyFont="1" applyBorder="1" applyAlignment="1">
      <alignment horizontal="center"/>
    </xf>
    <xf numFmtId="0" fontId="7" fillId="2" borderId="46" xfId="0" applyFont="1" applyFill="1" applyBorder="1" applyAlignment="1">
      <alignment horizontal="center" vertical="center" textRotation="90"/>
    </xf>
    <xf numFmtId="0" fontId="7" fillId="2" borderId="47" xfId="0" applyFont="1" applyFill="1" applyBorder="1" applyAlignment="1">
      <alignment horizontal="center" vertical="center" textRotation="90"/>
    </xf>
    <xf numFmtId="0" fontId="7" fillId="2" borderId="48" xfId="0" applyFont="1" applyFill="1" applyBorder="1" applyAlignment="1">
      <alignment horizontal="center" vertical="center" textRotation="90"/>
    </xf>
    <xf numFmtId="0" fontId="7" fillId="0" borderId="46" xfId="0" applyFont="1" applyBorder="1" applyAlignment="1">
      <alignment horizontal="center" vertical="center" textRotation="90"/>
    </xf>
    <xf numFmtId="0" fontId="7" fillId="0" borderId="47" xfId="0" applyFont="1" applyBorder="1" applyAlignment="1">
      <alignment horizontal="center" vertical="center" textRotation="90"/>
    </xf>
    <xf numFmtId="0" fontId="7" fillId="0" borderId="48" xfId="0" applyFont="1" applyBorder="1" applyAlignment="1">
      <alignment horizontal="center" vertical="center" textRotation="90"/>
    </xf>
    <xf numFmtId="0" fontId="1" fillId="0" borderId="30" xfId="0" applyFont="1" applyBorder="1" applyAlignment="1">
      <alignment horizontal="center"/>
    </xf>
    <xf numFmtId="0" fontId="1" fillId="0" borderId="38" xfId="0" applyFont="1" applyBorder="1" applyAlignment="1">
      <alignment horizontal="center"/>
    </xf>
    <xf numFmtId="0" fontId="1" fillId="0" borderId="40" xfId="0" applyFont="1" applyBorder="1" applyAlignment="1">
      <alignment horizontal="center"/>
    </xf>
    <xf numFmtId="0" fontId="0" fillId="0" borderId="44" xfId="0" applyBorder="1" applyAlignment="1">
      <alignment horizontal="center"/>
    </xf>
    <xf numFmtId="0" fontId="0" fillId="0" borderId="43" xfId="0" applyBorder="1" applyAlignment="1">
      <alignment horizontal="center"/>
    </xf>
    <xf numFmtId="0" fontId="1" fillId="0" borderId="45" xfId="0" applyFont="1" applyBorder="1" applyAlignment="1">
      <alignment horizontal="center" vertical="center"/>
    </xf>
    <xf numFmtId="0" fontId="1" fillId="0" borderId="18" xfId="0" applyFont="1" applyBorder="1" applyAlignment="1">
      <alignment horizontal="center" vertical="center"/>
    </xf>
    <xf numFmtId="0" fontId="1" fillId="0" borderId="27" xfId="0" applyFont="1" applyBorder="1" applyAlignment="1">
      <alignment horizontal="center" vertical="center"/>
    </xf>
    <xf numFmtId="0" fontId="1" fillId="0" borderId="43" xfId="0" applyFont="1" applyBorder="1" applyAlignment="1">
      <alignment horizontal="center" vertical="center"/>
    </xf>
    <xf numFmtId="0" fontId="1" fillId="0" borderId="6" xfId="0" quotePrefix="1" applyFont="1" applyBorder="1" applyAlignment="1">
      <alignment horizontal="center" wrapText="1"/>
    </xf>
    <xf numFmtId="0" fontId="1" fillId="0" borderId="1" xfId="0" quotePrefix="1" applyFont="1" applyBorder="1" applyAlignment="1">
      <alignment horizontal="center" wrapText="1"/>
    </xf>
    <xf numFmtId="0" fontId="1" fillId="0" borderId="26" xfId="0" quotePrefix="1" applyFont="1" applyBorder="1" applyAlignment="1">
      <alignment horizontal="center" wrapText="1"/>
    </xf>
    <xf numFmtId="0" fontId="1" fillId="0" borderId="11" xfId="0" quotePrefix="1" applyFont="1" applyBorder="1" applyAlignment="1">
      <alignment horizontal="center" wrapText="1"/>
    </xf>
    <xf numFmtId="0" fontId="1" fillId="0" borderId="58" xfId="0" applyFont="1" applyBorder="1" applyAlignment="1">
      <alignment horizontal="center"/>
    </xf>
    <xf numFmtId="0" fontId="26" fillId="0" borderId="1" xfId="0" applyFont="1" applyBorder="1" applyAlignment="1">
      <alignment horizontal="center" vertical="center"/>
    </xf>
    <xf numFmtId="0" fontId="0" fillId="2" borderId="0" xfId="0" applyFill="1" applyAlignment="1">
      <alignment horizontal="left" wrapText="1"/>
    </xf>
    <xf numFmtId="0" fontId="0" fillId="0" borderId="0" xfId="0" applyAlignment="1">
      <alignment horizontal="left" wrapText="1"/>
    </xf>
    <xf numFmtId="0" fontId="11" fillId="2" borderId="0" xfId="0" applyFont="1" applyFill="1" applyAlignment="1">
      <alignment horizontal="center" vertical="center"/>
    </xf>
    <xf numFmtId="0" fontId="13" fillId="2" borderId="39" xfId="0" applyFont="1" applyFill="1" applyBorder="1" applyAlignment="1">
      <alignment horizontal="center" vertical="center" wrapText="1"/>
    </xf>
    <xf numFmtId="0" fontId="13" fillId="2" borderId="59" xfId="0" applyFont="1" applyFill="1" applyBorder="1" applyAlignment="1">
      <alignment horizontal="center" vertical="center" wrapText="1"/>
    </xf>
    <xf numFmtId="0" fontId="13" fillId="2" borderId="37" xfId="0" applyFont="1" applyFill="1" applyBorder="1" applyAlignment="1">
      <alignment horizontal="center" vertical="center" wrapText="1"/>
    </xf>
    <xf numFmtId="0" fontId="13" fillId="2" borderId="36" xfId="0" applyFont="1" applyFill="1" applyBorder="1" applyAlignment="1">
      <alignment horizontal="center" vertical="center" wrapText="1"/>
    </xf>
    <xf numFmtId="0" fontId="13" fillId="2" borderId="46" xfId="0" applyFont="1" applyFill="1" applyBorder="1" applyAlignment="1">
      <alignment horizontal="center" vertical="center" wrapText="1"/>
    </xf>
    <xf numFmtId="0" fontId="13" fillId="2" borderId="47" xfId="0" applyFont="1" applyFill="1" applyBorder="1" applyAlignment="1">
      <alignment horizontal="center" vertical="center" wrapText="1"/>
    </xf>
    <xf numFmtId="0" fontId="13" fillId="2" borderId="48" xfId="0" applyFont="1" applyFill="1" applyBorder="1" applyAlignment="1">
      <alignment horizontal="center" vertical="center" wrapText="1"/>
    </xf>
  </cellXfs>
  <cellStyles count="13">
    <cellStyle name="Comma 11 2" xfId="6" xr:uid="{00000000-0005-0000-0000-000000000000}"/>
    <cellStyle name="Currency" xfId="3" builtinId="4"/>
    <cellStyle name="Currency 2" xfId="9" xr:uid="{00000000-0005-0000-0000-000002000000}"/>
    <cellStyle name="Hyperlink" xfId="1" builtinId="8"/>
    <cellStyle name="Normal" xfId="0" builtinId="0"/>
    <cellStyle name="Normal 2" xfId="2" xr:uid="{00000000-0005-0000-0000-000005000000}"/>
    <cellStyle name="Normal 2 4" xfId="12" xr:uid="{B24602A9-4C75-4A71-91A9-D914D0FA9F5E}"/>
    <cellStyle name="Normal 3" xfId="7" xr:uid="{00000000-0005-0000-0000-000006000000}"/>
    <cellStyle name="Normal 3 2" xfId="10" xr:uid="{00000000-0005-0000-0000-000007000000}"/>
    <cellStyle name="Normal 4" xfId="4" xr:uid="{00000000-0005-0000-0000-000008000000}"/>
    <cellStyle name="Normal 4 2" xfId="11" xr:uid="{3E410156-67E4-42B2-A4C8-C744F2BE8111}"/>
    <cellStyle name="Normal 5" xfId="5" xr:uid="{00000000-0005-0000-0000-000009000000}"/>
    <cellStyle name="Percent 2" xfId="8" xr:uid="{00000000-0005-0000-0000-00000B000000}"/>
  </cellStyles>
  <dxfs count="15">
    <dxf>
      <font>
        <b/>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numFmt numFmtId="30" formatCode="@"/>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judge.ENV/AppData/Local/Microsoft/Windows/Temporary%20Internet%20Files/Content.Outlook/8G8SE622/SMART%20BTM%20Value%20of%20Energy%20Workbook%20(031618)_Eversour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or"/>
      <sheetName val="Eversource"/>
      <sheetName val="Unitil"/>
      <sheetName val="National Grid"/>
      <sheetName val="Basic Service Rates"/>
      <sheetName val="Base Compensation Rates"/>
      <sheetName val="Compensation Rate Adders"/>
      <sheetName val="Tables"/>
      <sheetName val="Base rates"/>
      <sheetName val="Adders"/>
      <sheetName val="VOE"/>
      <sheetName val="Eversource (2)"/>
      <sheetName val="SMART BTM Value of Energy Workb"/>
      <sheetName val="SMART%20BTM%20Value%20of%20Ener"/>
    </sheetNames>
    <sheetDataSet>
      <sheetData sheetId="0"/>
      <sheetData sheetId="1"/>
      <sheetData sheetId="2"/>
      <sheetData sheetId="3"/>
      <sheetData sheetId="4">
        <row r="33">
          <cell r="I33">
            <v>0.10871</v>
          </cell>
        </row>
      </sheetData>
      <sheetData sheetId="5"/>
      <sheetData sheetId="6"/>
      <sheetData sheetId="7"/>
      <sheetData sheetId="8"/>
      <sheetData sheetId="9"/>
      <sheetData sheetId="10"/>
      <sheetData sheetId="11"/>
      <sheetData sheetId="12" refreshError="1"/>
      <sheetData sheetId="1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4" totalsRowShown="0">
  <autoFilter ref="A1:A4" xr:uid="{00000000-0009-0000-0100-000001000000}"/>
  <tableColumns count="1">
    <tableColumn id="1" xr3:uid="{00000000-0010-0000-0000-000001000000}" name="Electric Distribution Company"/>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Table13" displayName="Table13" ref="B6:B7" totalsRowShown="0">
  <autoFilter ref="B6:B7" xr:uid="{00000000-0009-0000-0100-00000D000000}"/>
  <tableColumns count="1">
    <tableColumn id="1" xr3:uid="{00000000-0010-0000-0900-000001000000}" name="Unitil"/>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le14" displayName="Table14" ref="C6:C10" totalsRowShown="0">
  <autoFilter ref="C6:C10" xr:uid="{00000000-0009-0000-0100-00000E000000}"/>
  <tableColumns count="1">
    <tableColumn id="1" xr3:uid="{00000000-0010-0000-0A00-000001000000}" name="Eversource"/>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B000000}" name="Table4" displayName="Table4" ref="C13:C19" totalsRowShown="0" dataDxfId="10">
  <autoFilter ref="C13:C19" xr:uid="{00000000-0009-0000-0100-000004000000}"/>
  <tableColumns count="1">
    <tableColumn id="1" xr3:uid="{00000000-0010-0000-0B00-000001000000}" name="UnitilFitch" dataDxfId="9"/>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C000000}" name="Table16" displayName="Table16" ref="D14:D25" totalsRowShown="0" dataDxfId="8">
  <autoFilter ref="D14:D25" xr:uid="{00000000-0009-0000-0100-000010000000}"/>
  <tableColumns count="1">
    <tableColumn id="1" xr3:uid="{00000000-0010-0000-0C00-000001000000}" name="Cambridge" dataDxfId="7"/>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D000000}" name="Table17" displayName="Table17" ref="E14:E26" totalsRowShown="0" dataDxfId="6">
  <autoFilter ref="E14:E26" xr:uid="{00000000-0009-0000-0100-000011000000}"/>
  <tableColumns count="1">
    <tableColumn id="1" xr3:uid="{00000000-0010-0000-0D00-000001000000}" name="GreaterBoston" dataDxfId="5"/>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E000000}" name="Table18" displayName="Table18" ref="F14:F27" totalsRowShown="0" dataDxfId="4">
  <autoFilter ref="F14:F27" xr:uid="{00000000-0009-0000-0100-000012000000}"/>
  <tableColumns count="1">
    <tableColumn id="1" xr3:uid="{00000000-0010-0000-0E00-000001000000}" name="SouthShoreCCVineyard" dataDxfId="3"/>
  </tableColumns>
  <tableStyleInfo name="TableStyleLight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F000000}" name="Table19" displayName="Table19" ref="G14:G26" totalsRowShown="0" dataDxfId="2">
  <autoFilter ref="G14:G26" xr:uid="{00000000-0009-0000-0100-000013000000}"/>
  <tableColumns count="1">
    <tableColumn id="1" xr3:uid="{00000000-0010-0000-0F00-000001000000}" name="WesternMass" dataDxfId="1"/>
  </tableColumns>
  <tableStyleInfo name="TableStyleLight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10000000}" name="Table8" displayName="Table8" ref="C35:C51" totalsRowShown="0">
  <autoFilter ref="C35:C51" xr:uid="{00000000-0009-0000-0100-000008000000}"/>
  <tableColumns count="1">
    <tableColumn id="1" xr3:uid="{00000000-0010-0000-1000-000001000000}" name="NGridMassElectric"/>
  </tableColumns>
  <tableStyleInfo name="TableStyleLight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1000000}" name="Table15" displayName="Table15" ref="D40:D44" totalsRowShown="0">
  <autoFilter ref="D40:D44" xr:uid="{00000000-0009-0000-0100-00000F000000}"/>
  <tableColumns count="1">
    <tableColumn id="1" xr3:uid="{00000000-0010-0000-1100-000001000000}" name="NGridNantucketElectric"/>
  </tableColumns>
  <tableStyleInfo name="TableStyleLight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2000000}" name="Table20" displayName="Table20" ref="E40:E48" totalsRowShown="0">
  <autoFilter ref="E40:E48" xr:uid="{00000000-0009-0000-0100-000014000000}"/>
  <tableColumns count="1">
    <tableColumn id="1" xr3:uid="{00000000-0010-0000-1200-000001000000}" name="UnitilUnitilFitch"/>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4:A23" totalsRowShown="0" dataDxfId="14">
  <autoFilter ref="A14:A23" xr:uid="{00000000-0009-0000-0100-000002000000}"/>
  <tableColumns count="1">
    <tableColumn id="1" xr3:uid="{00000000-0010-0000-0100-000001000000}" name="MassElectric" dataDxfId="13"/>
  </tableColumns>
  <tableStyleInfo name="TableStyleLight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3000000}" name="Table21" displayName="Table21" ref="F40:F56" totalsRowShown="0">
  <autoFilter ref="F40:F56" xr:uid="{00000000-0009-0000-0100-000015000000}"/>
  <tableColumns count="1">
    <tableColumn id="1" xr3:uid="{00000000-0010-0000-1300-000001000000}" name="EversourceCambridge"/>
  </tableColumns>
  <tableStyleInfo name="TableStyleLight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4000000}" name="Table22" displayName="Table22" ref="G36:G52" totalsRowShown="0">
  <autoFilter ref="G36:G52" xr:uid="{00000000-0009-0000-0100-000016000000}"/>
  <tableColumns count="1">
    <tableColumn id="1" xr3:uid="{00000000-0010-0000-1400-000001000000}" name="EversourceGreaterBoston"/>
  </tableColumns>
  <tableStyleInfo name="TableStyleLight1"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le23" displayName="Table23" ref="H36:H52" totalsRowShown="0">
  <autoFilter ref="H36:H52" xr:uid="{00000000-0009-0000-0100-000017000000}"/>
  <tableColumns count="1">
    <tableColumn id="1" xr3:uid="{00000000-0010-0000-1500-000001000000}" name="EversourceSouthShoreCCVineyard"/>
  </tableColumns>
  <tableStyleInfo name="TableStyleLight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6000000}" name="Table24" displayName="Table24" ref="I36:I52" totalsRowShown="0">
  <autoFilter ref="I36:I52" xr:uid="{00000000-0009-0000-0100-000018000000}"/>
  <tableColumns count="1">
    <tableColumn id="1" xr3:uid="{00000000-0010-0000-1600-000001000000}" name="EversourceWesternMass"/>
  </tableColumns>
  <tableStyleInfo name="TableStyleLight1"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7000000}" name="ValidationLists" displayName="ValidationLists" ref="A62:B92" totalsRowShown="0">
  <autoFilter ref="A62:B92" xr:uid="{00000000-0009-0000-0100-000019000000}"/>
  <tableColumns count="2">
    <tableColumn id="1" xr3:uid="{00000000-0010-0000-1700-000001000000}" name="ProjectSize"/>
    <tableColumn id="2" xr3:uid="{00000000-0010-0000-1700-000002000000}" name="Location"/>
  </tableColumns>
  <tableStyleInfo name="TableStyleMedium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8000000}" name="Sizes" displayName="Sizes" ref="F66:F72" totalsRowShown="0">
  <autoFilter ref="F66:F72" xr:uid="{00000000-0009-0000-0100-00001A000000}"/>
  <tableColumns count="1">
    <tableColumn id="1" xr3:uid="{00000000-0010-0000-1800-000001000000}" name="ProjectSize"/>
  </tableColumns>
  <tableStyleInfo name="TableStyleMedium1"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9000000}" name="Offtaker2" displayName="Offtaker2" ref="A94:B116" totalsRowShown="0">
  <autoFilter ref="A94:B116" xr:uid="{00000000-0009-0000-0100-00001B000000}"/>
  <tableColumns count="2">
    <tableColumn id="1" xr3:uid="{00000000-0010-0000-1900-000001000000}" name="ProjectSize2"/>
    <tableColumn id="2" xr3:uid="{00000000-0010-0000-1900-000002000000}" name="Offtaker"/>
  </tableColumns>
  <tableStyleInfo name="TableStyleMedium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A000000}" name="Tracking3" displayName="Tracking3" ref="A118:B128" totalsRowShown="0">
  <autoFilter ref="A118:B128" xr:uid="{00000000-0009-0000-0100-00001C000000}"/>
  <tableColumns count="2">
    <tableColumn id="1" xr3:uid="{00000000-0010-0000-1A00-000001000000}" name="ProjectSize3"/>
    <tableColumn id="2" xr3:uid="{00000000-0010-0000-1A00-000002000000}" name="Tracking"/>
  </tableColumns>
  <tableStyleInfo name="TableStyleMedium1"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B000000}" name="Table29" displayName="Table29" ref="A26:A30" totalsRowShown="0">
  <autoFilter ref="A26:A30" xr:uid="{00000000-0009-0000-0100-00001D000000}"/>
  <sortState xmlns:xlrd2="http://schemas.microsoft.com/office/spreadsheetml/2017/richdata2" ref="A27:A29">
    <sortCondition descending="1" ref="A26:A29"/>
  </sortState>
  <tableColumns count="1">
    <tableColumn id="1" xr3:uid="{00000000-0010-0000-1B00-000001000000}" name="Project Size"/>
  </tableColumns>
  <tableStyleInfo name="TableStyleLight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C000000}" name="Table31" displayName="Table31" ref="H14:H18" totalsRowShown="0">
  <autoFilter ref="H14:H18" xr:uid="{00000000-0009-0000-0100-00001F000000}"/>
  <tableColumns count="1">
    <tableColumn id="1" xr3:uid="{00000000-0010-0000-1C00-000001000000}" name="EasternMass"/>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B14:B20" totalsRowShown="0" dataDxfId="12">
  <autoFilter ref="B14:B20" xr:uid="{00000000-0009-0000-0100-000003000000}"/>
  <tableColumns count="1">
    <tableColumn id="1" xr3:uid="{00000000-0010-0000-0200-000001000000}" name="NantucketElectric" dataDxfId="11"/>
  </tableColumns>
  <tableStyleInfo name="TableStyleLight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5BB0721-A78F-4943-8C30-B0F95CD3F433}" name="Table6" displayName="Table6" ref="A130:A132" totalsRowShown="0" headerRowDxfId="0">
  <autoFilter ref="A130:A132" xr:uid="{B556A8CF-1D3B-450B-86F6-0625AF4D3A33}"/>
  <tableColumns count="1">
    <tableColumn id="1" xr3:uid="{EA6AB8FB-8CC2-4A5C-A5EE-B41693C288ED}" name="Compensation Type"/>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5" displayName="Table5" ref="C55:C71" totalsRowShown="0">
  <autoFilter ref="C55:C71" xr:uid="{00000000-0009-0000-0100-000005000000}"/>
  <tableColumns count="1">
    <tableColumn id="1" xr3:uid="{00000000-0010-0000-0300-000001000000}" name="Capacity Block"/>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34:A40" totalsRowShown="0">
  <autoFilter ref="A34:A40" xr:uid="{00000000-0009-0000-0100-000007000000}"/>
  <tableColumns count="1">
    <tableColumn id="1" xr3:uid="{00000000-0010-0000-0400-000001000000}" name="Project Size"/>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le9" displayName="Table9" ref="A42:A49" totalsRowShown="0">
  <autoFilter ref="A42:A49" xr:uid="{00000000-0009-0000-0100-000009000000}"/>
  <tableColumns count="1">
    <tableColumn id="1" xr3:uid="{00000000-0010-0000-0500-000001000000}" name="Location Based Adder"/>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Table10" displayName="Table10" ref="A51:A56" totalsRowShown="0">
  <autoFilter ref="A51:A56" xr:uid="{00000000-0009-0000-0100-00000A000000}"/>
  <tableColumns count="1">
    <tableColumn id="1" xr3:uid="{00000000-0010-0000-0600-000001000000}" name="Off-taker Based Adder"/>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Table11" displayName="Table11" ref="A58:A60" totalsRowShown="0">
  <autoFilter ref="A58:A60" xr:uid="{00000000-0009-0000-0100-00000B000000}"/>
  <tableColumns count="1">
    <tableColumn id="1" xr3:uid="{00000000-0010-0000-0700-000001000000}" name="Solar tracking Adder"/>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12" displayName="Table12" ref="A6:A8" totalsRowShown="0">
  <autoFilter ref="A6:A8" xr:uid="{00000000-0009-0000-0100-00000C000000}"/>
  <tableColumns count="1">
    <tableColumn id="1" xr3:uid="{00000000-0010-0000-0800-000001000000}" name="NationalGrid"/>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ss.gov/doc/program-year-2026-energy-storage-adder-calculator/download" TargetMode="External"/></Relationships>
</file>

<file path=xl/worksheets/_rels/sheet10.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26" Type="http://schemas.openxmlformats.org/officeDocument/2006/relationships/table" Target="../tables/table25.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5" Type="http://schemas.openxmlformats.org/officeDocument/2006/relationships/table" Target="../tables/table24.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29" Type="http://schemas.openxmlformats.org/officeDocument/2006/relationships/table" Target="../tables/table28.xml"/><Relationship Id="rId1" Type="http://schemas.openxmlformats.org/officeDocument/2006/relationships/printerSettings" Target="../printerSettings/printerSettings9.bin"/><Relationship Id="rId6" Type="http://schemas.openxmlformats.org/officeDocument/2006/relationships/table" Target="../tables/table5.xml"/><Relationship Id="rId11" Type="http://schemas.openxmlformats.org/officeDocument/2006/relationships/table" Target="../tables/table10.xml"/><Relationship Id="rId24" Type="http://schemas.openxmlformats.org/officeDocument/2006/relationships/table" Target="../tables/table23.xml"/><Relationship Id="rId5" Type="http://schemas.openxmlformats.org/officeDocument/2006/relationships/table" Target="../tables/table4.xml"/><Relationship Id="rId15" Type="http://schemas.openxmlformats.org/officeDocument/2006/relationships/table" Target="../tables/table14.xml"/><Relationship Id="rId23" Type="http://schemas.openxmlformats.org/officeDocument/2006/relationships/table" Target="../tables/table22.xml"/><Relationship Id="rId28" Type="http://schemas.openxmlformats.org/officeDocument/2006/relationships/table" Target="../tables/table27.xml"/><Relationship Id="rId10" Type="http://schemas.openxmlformats.org/officeDocument/2006/relationships/table" Target="../tables/table9.xml"/><Relationship Id="rId19" Type="http://schemas.openxmlformats.org/officeDocument/2006/relationships/table" Target="../tables/table18.xml"/><Relationship Id="rId31" Type="http://schemas.openxmlformats.org/officeDocument/2006/relationships/table" Target="../tables/table30.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 Id="rId27" Type="http://schemas.openxmlformats.org/officeDocument/2006/relationships/table" Target="../tables/table26.xml"/><Relationship Id="rId30" Type="http://schemas.openxmlformats.org/officeDocument/2006/relationships/table" Target="../tables/table2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s://www.mass.gov/service-details/basic-service-information-and-rate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ationalgridus.com/media/pdfs/billing-payments/electric-rates/ma/indtable-2.pdf" TargetMode="External"/><Relationship Id="rId2" Type="http://schemas.openxmlformats.org/officeDocument/2006/relationships/hyperlink" Target="https://www.nationalgridus.com/media/pdfs/billing-payments/electric-rates/ma/commtable.pdf" TargetMode="External"/><Relationship Id="rId1" Type="http://schemas.openxmlformats.org/officeDocument/2006/relationships/hyperlink" Target="https://www.nationalgridus.com/media/pdfs/billing-payments/electric-rates/ma/resitable.pdf"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mass.gov/service-details/basic-service-information-and-rates" TargetMode="External"/><Relationship Id="rId2" Type="http://schemas.openxmlformats.org/officeDocument/2006/relationships/hyperlink" Target="https://www.eversource.com/content/docs/default-source/rates-tariffs/wma-rates.pdf" TargetMode="External"/><Relationship Id="rId1" Type="http://schemas.openxmlformats.org/officeDocument/2006/relationships/hyperlink" Target="https://www.eversource.com/content/ema-c/residential/my-account/billing-payments/about-your-bill/rates-tariffs/summary-of-electric-rates"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8"/>
  <sheetViews>
    <sheetView zoomScale="90" zoomScaleNormal="90" workbookViewId="0">
      <selection activeCell="G23" sqref="G23"/>
    </sheetView>
  </sheetViews>
  <sheetFormatPr defaultColWidth="9.1796875" defaultRowHeight="14.5" x14ac:dyDescent="0.35"/>
  <cols>
    <col min="1" max="1" width="8.1796875" customWidth="1"/>
    <col min="2" max="2" width="39.81640625" customWidth="1"/>
    <col min="3" max="3" width="28.81640625" customWidth="1"/>
    <col min="4" max="4" width="1.81640625" customWidth="1"/>
    <col min="5" max="5" width="17.81640625" customWidth="1"/>
    <col min="6" max="6" width="3" customWidth="1"/>
    <col min="7" max="7" width="34.1796875" customWidth="1"/>
    <col min="8" max="8" width="9" customWidth="1"/>
  </cols>
  <sheetData>
    <row r="1" spans="1:8" x14ac:dyDescent="0.35">
      <c r="A1" s="21"/>
      <c r="B1" s="22"/>
      <c r="C1" s="22"/>
      <c r="D1" s="22"/>
      <c r="E1" s="22"/>
      <c r="F1" s="22"/>
      <c r="G1" s="22"/>
      <c r="H1" s="23"/>
    </row>
    <row r="2" spans="1:8" ht="34.5" customHeight="1" x14ac:dyDescent="0.45">
      <c r="A2" s="24"/>
      <c r="B2" s="243" t="s">
        <v>261</v>
      </c>
      <c r="C2" s="244"/>
      <c r="D2" s="244"/>
      <c r="E2" s="244"/>
      <c r="F2" s="25"/>
      <c r="G2" s="25"/>
      <c r="H2" s="26"/>
    </row>
    <row r="3" spans="1:8" ht="20.25" customHeight="1" x14ac:dyDescent="0.45">
      <c r="A3" s="24"/>
      <c r="B3" s="245" t="s">
        <v>0</v>
      </c>
      <c r="C3" s="244"/>
      <c r="D3" s="244"/>
      <c r="E3" s="244"/>
      <c r="F3" s="25"/>
      <c r="G3" s="25"/>
      <c r="H3" s="26"/>
    </row>
    <row r="4" spans="1:8" ht="12.75" customHeight="1" x14ac:dyDescent="0.45">
      <c r="A4" s="27"/>
      <c r="B4" s="28"/>
      <c r="C4" s="28"/>
      <c r="D4" s="28"/>
      <c r="E4" s="28"/>
      <c r="F4" s="28"/>
      <c r="G4" s="28"/>
      <c r="H4" s="29"/>
    </row>
    <row r="5" spans="1:8" ht="29" x14ac:dyDescent="0.35">
      <c r="A5" s="27"/>
      <c r="B5" s="112" t="s">
        <v>1</v>
      </c>
      <c r="C5" s="30" t="s">
        <v>2</v>
      </c>
      <c r="D5" s="31"/>
      <c r="E5" s="112" t="s">
        <v>3</v>
      </c>
      <c r="F5" s="32"/>
      <c r="G5" s="240" t="s">
        <v>4</v>
      </c>
      <c r="H5" s="29"/>
    </row>
    <row r="6" spans="1:8" x14ac:dyDescent="0.35">
      <c r="A6" s="27"/>
      <c r="B6" s="33" t="s">
        <v>5</v>
      </c>
      <c r="C6" s="20"/>
      <c r="D6" s="34"/>
      <c r="E6" s="166">
        <f>C6</f>
        <v>0</v>
      </c>
      <c r="F6" s="34"/>
      <c r="G6" s="241"/>
      <c r="H6" s="29"/>
    </row>
    <row r="7" spans="1:8" x14ac:dyDescent="0.35">
      <c r="A7" s="27"/>
      <c r="B7" s="33" t="s">
        <v>6</v>
      </c>
      <c r="C7" s="20"/>
      <c r="D7" s="34"/>
      <c r="E7" s="166">
        <f>IF(C7="GreaterBoston","EasternMass",IF(C7="Cambridge","EasternMass", IF(C7="SouthShoreCCVineyard","EasternMass", C7)))</f>
        <v>0</v>
      </c>
      <c r="F7" s="34"/>
      <c r="G7" s="241"/>
      <c r="H7" s="29"/>
    </row>
    <row r="8" spans="1:8" x14ac:dyDescent="0.35">
      <c r="A8" s="27"/>
      <c r="B8" s="33" t="s">
        <v>7</v>
      </c>
      <c r="C8" s="20"/>
      <c r="D8" s="34"/>
      <c r="E8" s="166" t="str">
        <f>SUBSTITUTE(C8," ","")</f>
        <v/>
      </c>
      <c r="F8" s="34"/>
      <c r="G8" s="241"/>
      <c r="H8" s="29"/>
    </row>
    <row r="9" spans="1:8" x14ac:dyDescent="0.35">
      <c r="A9" s="27"/>
      <c r="B9" s="33" t="s">
        <v>228</v>
      </c>
      <c r="C9" s="20"/>
      <c r="D9" s="34"/>
      <c r="E9" s="166">
        <f>C9</f>
        <v>0</v>
      </c>
      <c r="F9" s="34"/>
      <c r="G9" s="241"/>
      <c r="H9" s="29"/>
    </row>
    <row r="10" spans="1:8" x14ac:dyDescent="0.35">
      <c r="A10" s="27"/>
      <c r="B10" s="33" t="s">
        <v>9</v>
      </c>
      <c r="C10" s="20"/>
      <c r="D10" s="34"/>
      <c r="E10" s="166">
        <f>C10</f>
        <v>0</v>
      </c>
      <c r="F10" s="34"/>
      <c r="G10" s="241"/>
      <c r="H10" s="29"/>
    </row>
    <row r="11" spans="1:8" x14ac:dyDescent="0.35">
      <c r="A11" s="27"/>
      <c r="B11" s="33" t="s">
        <v>10</v>
      </c>
      <c r="C11" s="20"/>
      <c r="D11" s="34"/>
      <c r="E11" s="167" t="e">
        <f>VLOOKUP(C11,Adders!$B$3:$C$10,2,FALSE)</f>
        <v>#N/A</v>
      </c>
      <c r="F11" s="37"/>
      <c r="G11" s="241"/>
      <c r="H11" s="29"/>
    </row>
    <row r="12" spans="1:8" x14ac:dyDescent="0.35">
      <c r="A12" s="27"/>
      <c r="B12" s="33" t="s">
        <v>11</v>
      </c>
      <c r="C12" s="20"/>
      <c r="D12" s="34"/>
      <c r="E12" s="167" t="e">
        <f>VLOOKUP(C12,Adders!$B$11:$C$13,2,FALSE)</f>
        <v>#N/A</v>
      </c>
      <c r="F12" s="37"/>
      <c r="G12" s="241"/>
      <c r="H12" s="29"/>
    </row>
    <row r="13" spans="1:8" x14ac:dyDescent="0.35">
      <c r="A13" s="27"/>
      <c r="B13" s="33" t="s">
        <v>12</v>
      </c>
      <c r="C13" s="20"/>
      <c r="D13" s="34"/>
      <c r="E13" s="167" t="e">
        <f>VLOOKUP(C13,Adders!$B$15:$C$15,2,FALSE)</f>
        <v>#N/A</v>
      </c>
      <c r="F13" s="37"/>
      <c r="G13" s="241"/>
      <c r="H13" s="29"/>
    </row>
    <row r="14" spans="1:8" x14ac:dyDescent="0.35">
      <c r="A14" s="27"/>
      <c r="B14" s="33" t="s">
        <v>13</v>
      </c>
      <c r="C14" s="20"/>
      <c r="D14" s="34"/>
      <c r="E14" s="167" t="e">
        <f>VLOOKUP(C14,Adders!$B$16:$C$16,2,FALSE)</f>
        <v>#N/A</v>
      </c>
      <c r="F14" s="39"/>
      <c r="G14" s="242"/>
      <c r="H14" s="29"/>
    </row>
    <row r="15" spans="1:8" ht="13.5" customHeight="1" x14ac:dyDescent="0.35">
      <c r="A15" s="27"/>
      <c r="B15" s="33" t="s">
        <v>14</v>
      </c>
      <c r="C15" s="38" t="s">
        <v>264</v>
      </c>
      <c r="D15" s="41"/>
      <c r="E15" s="20"/>
      <c r="F15" s="41"/>
      <c r="G15" s="41"/>
      <c r="H15" s="29"/>
    </row>
    <row r="16" spans="1:8" ht="20" customHeight="1" x14ac:dyDescent="0.35">
      <c r="A16" s="27"/>
      <c r="B16" s="40" t="s">
        <v>15</v>
      </c>
      <c r="C16" s="41"/>
      <c r="D16" s="41"/>
      <c r="E16" s="41"/>
      <c r="F16" s="41"/>
      <c r="G16" s="41"/>
      <c r="H16" s="29"/>
    </row>
    <row r="17" spans="1:8" s="44" customFormat="1" ht="36" customHeight="1" x14ac:dyDescent="0.35">
      <c r="A17" s="42"/>
      <c r="B17" s="238" t="s">
        <v>262</v>
      </c>
      <c r="C17" s="41"/>
      <c r="D17" s="40"/>
      <c r="E17" s="41"/>
      <c r="F17" s="40"/>
      <c r="G17" s="40"/>
      <c r="H17" s="43"/>
    </row>
    <row r="18" spans="1:8" ht="12" customHeight="1" x14ac:dyDescent="0.35">
      <c r="A18" s="27"/>
      <c r="B18" s="239" t="s">
        <v>279</v>
      </c>
      <c r="C18" s="40"/>
      <c r="D18" s="41"/>
      <c r="E18" s="40"/>
      <c r="F18" s="41"/>
      <c r="G18" s="41"/>
      <c r="H18" s="29"/>
    </row>
    <row r="19" spans="1:8" ht="21.75" customHeight="1" x14ac:dyDescent="0.35">
      <c r="A19" s="27"/>
      <c r="B19" s="41"/>
      <c r="C19" s="41"/>
      <c r="D19" s="45"/>
      <c r="E19" s="41"/>
      <c r="F19" s="41"/>
      <c r="G19" s="41"/>
      <c r="H19" s="29"/>
    </row>
    <row r="20" spans="1:8" x14ac:dyDescent="0.35">
      <c r="A20" s="27"/>
      <c r="B20" s="112" t="s">
        <v>16</v>
      </c>
      <c r="C20" s="112"/>
      <c r="D20" s="34"/>
      <c r="E20" s="41"/>
      <c r="F20" s="41"/>
      <c r="G20" s="41"/>
      <c r="H20" s="29"/>
    </row>
    <row r="21" spans="1:8" x14ac:dyDescent="0.35">
      <c r="A21" s="27"/>
      <c r="B21" s="46" t="s">
        <v>17</v>
      </c>
      <c r="C21" s="36" t="e" cm="1">
        <f t="array" ref="C21">INDEX('Base rates'!C2:C21,MATCH(E7&amp;E10,'Base rates'!A2:A21&amp;'Base rates'!B2:B21,0),MATCH(1,'Base rates'!C1:C1,0))</f>
        <v>#N/A</v>
      </c>
      <c r="D21" s="34"/>
      <c r="E21" s="41"/>
      <c r="F21" s="41"/>
      <c r="G21" s="41"/>
      <c r="H21" s="29"/>
    </row>
    <row r="22" spans="1:8" x14ac:dyDescent="0.35">
      <c r="A22" s="27"/>
      <c r="B22" s="46" t="s">
        <v>18</v>
      </c>
      <c r="C22" s="36">
        <f>SUMIF($E$11:$E$15, "&lt;&gt;#N/A")</f>
        <v>0</v>
      </c>
      <c r="D22" s="34"/>
      <c r="E22" s="41"/>
      <c r="F22" s="41"/>
      <c r="G22" s="41"/>
      <c r="H22" s="29"/>
    </row>
    <row r="23" spans="1:8" x14ac:dyDescent="0.35">
      <c r="A23" s="27"/>
      <c r="B23" s="46" t="s">
        <v>19</v>
      </c>
      <c r="C23" s="36" t="e">
        <f>C21+C22</f>
        <v>#N/A</v>
      </c>
      <c r="D23" s="34"/>
      <c r="E23" s="41"/>
      <c r="F23" s="41"/>
      <c r="G23" s="41"/>
      <c r="H23" s="29"/>
    </row>
    <row r="24" spans="1:8" x14ac:dyDescent="0.35">
      <c r="A24" s="27"/>
      <c r="B24" s="46" t="s">
        <v>20</v>
      </c>
      <c r="C24" s="36" t="e">
        <f>VLOOKUP(C7&amp;E8&amp;E9,VOE!$B$2:$J$129,9,FALSE)</f>
        <v>#N/A</v>
      </c>
      <c r="D24" s="34"/>
      <c r="E24" s="41"/>
      <c r="F24" s="41"/>
      <c r="G24" s="41"/>
      <c r="H24" s="29"/>
    </row>
    <row r="25" spans="1:8" ht="21" customHeight="1" x14ac:dyDescent="0.35">
      <c r="A25" s="27"/>
      <c r="B25" s="41"/>
      <c r="C25" s="34"/>
      <c r="D25" s="45"/>
      <c r="E25" s="41"/>
      <c r="F25" s="41"/>
      <c r="G25" s="41"/>
      <c r="H25" s="29"/>
    </row>
    <row r="26" spans="1:8" x14ac:dyDescent="0.35">
      <c r="A26" s="27"/>
      <c r="B26" s="112" t="s">
        <v>21</v>
      </c>
      <c r="C26" s="112"/>
      <c r="D26" s="34"/>
      <c r="E26" s="41"/>
      <c r="F26" s="41"/>
      <c r="G26" s="41"/>
      <c r="H26" s="29"/>
    </row>
    <row r="27" spans="1:8" x14ac:dyDescent="0.35">
      <c r="A27" s="27"/>
      <c r="B27" s="46" t="s">
        <v>22</v>
      </c>
      <c r="C27" s="36" t="e">
        <f>IF(C23-C24&gt;0,C23-C24,0)</f>
        <v>#N/A</v>
      </c>
      <c r="D27" s="34"/>
      <c r="E27" s="41"/>
      <c r="F27" s="41"/>
      <c r="G27" s="41"/>
      <c r="H27" s="29"/>
    </row>
    <row r="28" spans="1:8" x14ac:dyDescent="0.35">
      <c r="A28" s="27"/>
      <c r="B28" s="46" t="s">
        <v>23</v>
      </c>
      <c r="C28" s="35">
        <v>20</v>
      </c>
      <c r="D28" s="41"/>
      <c r="E28" s="41"/>
      <c r="F28" s="41"/>
      <c r="G28" s="41"/>
      <c r="H28" s="29"/>
    </row>
    <row r="29" spans="1:8" ht="15" customHeight="1" x14ac:dyDescent="0.35">
      <c r="A29" s="27"/>
      <c r="B29" s="41"/>
      <c r="C29" s="41"/>
      <c r="D29" s="126"/>
      <c r="E29" s="41"/>
      <c r="F29" s="126"/>
      <c r="G29" s="126"/>
      <c r="H29" s="29"/>
    </row>
    <row r="30" spans="1:8" ht="106.5" customHeight="1" x14ac:dyDescent="0.35">
      <c r="A30" s="27"/>
      <c r="B30" s="246" t="s">
        <v>263</v>
      </c>
      <c r="C30" s="246"/>
      <c r="D30" s="246"/>
      <c r="E30" s="246"/>
      <c r="F30" s="246"/>
      <c r="G30" s="246"/>
      <c r="H30" s="29"/>
    </row>
    <row r="31" spans="1:8" x14ac:dyDescent="0.35">
      <c r="A31" s="27"/>
      <c r="B31" s="126"/>
      <c r="C31" s="126"/>
      <c r="D31" s="126"/>
      <c r="E31" s="126"/>
      <c r="F31" s="126"/>
      <c r="G31" s="126"/>
      <c r="H31" s="29"/>
    </row>
    <row r="32" spans="1:8" x14ac:dyDescent="0.35">
      <c r="A32" s="27"/>
      <c r="B32" s="126"/>
      <c r="C32" s="126"/>
      <c r="D32" s="126"/>
      <c r="E32" s="126"/>
      <c r="F32" s="126"/>
      <c r="G32" s="126"/>
      <c r="H32" s="29"/>
    </row>
    <row r="33" spans="1:8" x14ac:dyDescent="0.35">
      <c r="A33" s="27"/>
      <c r="B33" s="126"/>
      <c r="C33" s="126"/>
      <c r="D33" s="126"/>
      <c r="E33" s="126"/>
      <c r="F33" s="126"/>
      <c r="G33" s="126"/>
      <c r="H33" s="29"/>
    </row>
    <row r="34" spans="1:8" x14ac:dyDescent="0.35">
      <c r="A34" s="27"/>
      <c r="B34" s="126"/>
      <c r="C34" s="126"/>
      <c r="D34" s="126"/>
      <c r="E34" s="126"/>
      <c r="F34" s="126"/>
      <c r="G34" s="126"/>
      <c r="H34" s="29"/>
    </row>
    <row r="35" spans="1:8" x14ac:dyDescent="0.35">
      <c r="A35" s="27"/>
      <c r="B35" s="126"/>
      <c r="C35" s="126"/>
      <c r="D35" s="126"/>
      <c r="E35" s="126"/>
      <c r="F35" s="126"/>
      <c r="G35" s="126"/>
      <c r="H35" s="29"/>
    </row>
    <row r="36" spans="1:8" x14ac:dyDescent="0.35">
      <c r="A36" s="27"/>
      <c r="B36" s="126"/>
      <c r="C36" s="126"/>
      <c r="D36" s="126"/>
      <c r="E36" s="126"/>
      <c r="F36" s="126"/>
      <c r="G36" s="126"/>
      <c r="H36" s="29"/>
    </row>
    <row r="37" spans="1:8" x14ac:dyDescent="0.35">
      <c r="A37" s="27"/>
      <c r="B37" s="126"/>
      <c r="C37" s="126"/>
      <c r="D37" s="126"/>
      <c r="E37" s="126"/>
      <c r="F37" s="126"/>
      <c r="G37" s="126"/>
      <c r="H37" s="29"/>
    </row>
    <row r="38" spans="1:8" ht="15" thickBot="1" x14ac:dyDescent="0.4">
      <c r="A38" s="47"/>
      <c r="B38" s="111"/>
      <c r="C38" s="111"/>
      <c r="D38" s="111"/>
      <c r="E38" s="111"/>
      <c r="F38" s="111"/>
      <c r="G38" s="111"/>
      <c r="H38" s="48"/>
    </row>
  </sheetData>
  <mergeCells count="4">
    <mergeCell ref="G5:G14"/>
    <mergeCell ref="B2:E2"/>
    <mergeCell ref="B3:E3"/>
    <mergeCell ref="B30:G30"/>
  </mergeCells>
  <dataValidations count="3">
    <dataValidation type="list" allowBlank="1" showInputMessage="1" showErrorMessage="1" sqref="C6" xr:uid="{00000000-0002-0000-0000-000000000000}">
      <formula1>EDC</formula1>
    </dataValidation>
    <dataValidation type="list" allowBlank="1" showInputMessage="1" showErrorMessage="1" sqref="C7:C8" xr:uid="{00000000-0002-0000-0000-000001000000}">
      <formula1>INDIRECT(C6)</formula1>
    </dataValidation>
    <dataValidation type="list" allowBlank="1" showInputMessage="1" showErrorMessage="1" sqref="C10" xr:uid="{00000000-0002-0000-0000-000003000000}">
      <formula1>IF(ISNUMBER(SEARCH("R-4",C8)),Low,IF(ISNUMBER(SEARCH("R-2",C8)),Low, IF(ISNUMBER(SEARCH("RD-2",C8)),Low,NotLow)))</formula1>
    </dataValidation>
  </dataValidations>
  <hyperlinks>
    <hyperlink ref="B18" r:id="rId1" xr:uid="{65146D11-9340-47BB-B59F-DDC83499352D}"/>
  </hyperlinks>
  <pageMargins left="0.7" right="0.7" top="0.75" bottom="0.75" header="0.3" footer="0.3"/>
  <pageSetup orientation="portrait" r:id="rId2"/>
  <ignoredErrors>
    <ignoredError sqref="C25:C26 C29" evalError="1"/>
  </ignoredErrors>
  <extLst>
    <ext xmlns:x14="http://schemas.microsoft.com/office/spreadsheetml/2009/9/main" uri="{CCE6A557-97BC-4b89-ADB6-D9C93CAAB3DF}">
      <x14:dataValidations xmlns:xm="http://schemas.microsoft.com/office/excel/2006/main" count="5">
        <x14:dataValidation type="list" allowBlank="1" showInputMessage="1" showErrorMessage="1" xr:uid="{2697116E-FD73-490A-8843-FE4FB09E8693}">
          <x14:formula1>
            <xm:f>Tables!$A$131:$A$132</xm:f>
          </x14:formula1>
          <xm:sqref>C9</xm:sqref>
        </x14:dataValidation>
        <x14:dataValidation type="list" allowBlank="1" showInputMessage="1" showErrorMessage="1" xr:uid="{00000000-0002-0000-0000-000004000000}">
          <x14:formula1>
            <xm:f>Adders!$B$3:$B$10</xm:f>
          </x14:formula1>
          <xm:sqref>C11</xm:sqref>
        </x14:dataValidation>
        <x14:dataValidation type="list" allowBlank="1" showInputMessage="1" showErrorMessage="1" xr:uid="{00000000-0002-0000-0000-000005000000}">
          <x14:formula1>
            <xm:f>Adders!$B$11:$B$13</xm:f>
          </x14:formula1>
          <xm:sqref>C12</xm:sqref>
        </x14:dataValidation>
        <x14:dataValidation type="list" allowBlank="1" showInputMessage="1" showErrorMessage="1" xr:uid="{00000000-0002-0000-0000-000006000000}">
          <x14:formula1>
            <xm:f>Adders!$B$15:$B$15</xm:f>
          </x14:formula1>
          <xm:sqref>C13</xm:sqref>
        </x14:dataValidation>
        <x14:dataValidation type="list" allowBlank="1" showInputMessage="1" showErrorMessage="1" xr:uid="{816D76A2-6222-44AE-B235-64B14C22CBB9}">
          <x14:formula1>
            <xm:f>Adders!$B$16:$B$16</xm:f>
          </x14:formula1>
          <xm:sqref>C14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I132"/>
  <sheetViews>
    <sheetView workbookViewId="0">
      <selection activeCell="H23" sqref="H23"/>
    </sheetView>
  </sheetViews>
  <sheetFormatPr defaultRowHeight="14.5" x14ac:dyDescent="0.35"/>
  <cols>
    <col min="1" max="1" width="30.1796875" customWidth="1"/>
    <col min="2" max="2" width="18.453125" customWidth="1"/>
    <col min="3" max="3" width="23.1796875" customWidth="1"/>
    <col min="4" max="4" width="23.81640625" customWidth="1"/>
    <col min="5" max="5" width="17.1796875" customWidth="1"/>
    <col min="6" max="6" width="23.81640625" customWidth="1"/>
    <col min="7" max="7" width="25.81640625" customWidth="1"/>
    <col min="8" max="8" width="33.453125" customWidth="1"/>
    <col min="9" max="9" width="24.81640625" customWidth="1"/>
  </cols>
  <sheetData>
    <row r="1" spans="1:8" x14ac:dyDescent="0.35">
      <c r="A1" t="s">
        <v>5</v>
      </c>
    </row>
    <row r="2" spans="1:8" x14ac:dyDescent="0.35">
      <c r="A2" t="s">
        <v>156</v>
      </c>
    </row>
    <row r="3" spans="1:8" x14ac:dyDescent="0.35">
      <c r="A3" t="s">
        <v>157</v>
      </c>
    </row>
    <row r="4" spans="1:8" x14ac:dyDescent="0.35">
      <c r="A4" t="s">
        <v>158</v>
      </c>
    </row>
    <row r="6" spans="1:8" x14ac:dyDescent="0.35">
      <c r="A6" t="s">
        <v>156</v>
      </c>
      <c r="B6" t="s">
        <v>157</v>
      </c>
      <c r="C6" t="s">
        <v>158</v>
      </c>
    </row>
    <row r="7" spans="1:8" x14ac:dyDescent="0.35">
      <c r="A7" t="s">
        <v>159</v>
      </c>
      <c r="B7" t="s">
        <v>160</v>
      </c>
      <c r="C7" t="s">
        <v>72</v>
      </c>
    </row>
    <row r="8" spans="1:8" x14ac:dyDescent="0.35">
      <c r="A8" t="s">
        <v>161</v>
      </c>
      <c r="C8" t="s">
        <v>162</v>
      </c>
    </row>
    <row r="9" spans="1:8" x14ac:dyDescent="0.35">
      <c r="C9" t="s">
        <v>163</v>
      </c>
    </row>
    <row r="10" spans="1:8" x14ac:dyDescent="0.35">
      <c r="C10" t="s">
        <v>164</v>
      </c>
    </row>
    <row r="13" spans="1:8" x14ac:dyDescent="0.35">
      <c r="C13" t="s">
        <v>160</v>
      </c>
    </row>
    <row r="14" spans="1:8" x14ac:dyDescent="0.35">
      <c r="A14" t="s">
        <v>159</v>
      </c>
      <c r="B14" t="s">
        <v>161</v>
      </c>
      <c r="C14" s="2" t="s">
        <v>59</v>
      </c>
      <c r="D14" t="s">
        <v>72</v>
      </c>
      <c r="E14" t="s">
        <v>162</v>
      </c>
      <c r="F14" t="s">
        <v>163</v>
      </c>
      <c r="G14" t="s">
        <v>164</v>
      </c>
      <c r="H14" t="s">
        <v>165</v>
      </c>
    </row>
    <row r="15" spans="1:8" x14ac:dyDescent="0.35">
      <c r="A15" s="2" t="s">
        <v>34</v>
      </c>
      <c r="B15" s="2" t="s">
        <v>34</v>
      </c>
      <c r="C15" s="2" t="s">
        <v>60</v>
      </c>
      <c r="D15" s="51" t="s">
        <v>267</v>
      </c>
      <c r="E15" s="51" t="s">
        <v>267</v>
      </c>
      <c r="F15" s="51" t="s">
        <v>267</v>
      </c>
      <c r="G15" s="51" t="s">
        <v>267</v>
      </c>
      <c r="H15" s="51" t="s">
        <v>267</v>
      </c>
    </row>
    <row r="16" spans="1:8" x14ac:dyDescent="0.35">
      <c r="A16" s="2" t="s">
        <v>35</v>
      </c>
      <c r="B16" s="2" t="s">
        <v>35</v>
      </c>
      <c r="C16" s="2" t="s">
        <v>61</v>
      </c>
      <c r="D16" s="51" t="s">
        <v>268</v>
      </c>
      <c r="E16" s="51" t="s">
        <v>268</v>
      </c>
      <c r="F16" s="51" t="s">
        <v>268</v>
      </c>
      <c r="G16" s="51" t="s">
        <v>268</v>
      </c>
      <c r="H16" s="51" t="s">
        <v>268</v>
      </c>
    </row>
    <row r="17" spans="1:8" x14ac:dyDescent="0.35">
      <c r="A17" s="2" t="s">
        <v>36</v>
      </c>
      <c r="B17" s="2" t="s">
        <v>89</v>
      </c>
      <c r="C17" s="2" t="s">
        <v>62</v>
      </c>
      <c r="D17" s="51" t="s">
        <v>269</v>
      </c>
      <c r="E17" s="51" t="s">
        <v>269</v>
      </c>
      <c r="F17" s="51" t="s">
        <v>269</v>
      </c>
      <c r="G17" s="51" t="s">
        <v>269</v>
      </c>
      <c r="H17" s="51" t="s">
        <v>269</v>
      </c>
    </row>
    <row r="18" spans="1:8" ht="15" thickBot="1" x14ac:dyDescent="0.4">
      <c r="A18" s="2" t="s">
        <v>37</v>
      </c>
      <c r="B18" s="2" t="s">
        <v>36</v>
      </c>
      <c r="C18" s="2" t="s">
        <v>63</v>
      </c>
      <c r="D18" s="51"/>
      <c r="E18" s="51"/>
      <c r="F18" s="51"/>
      <c r="G18" s="86"/>
    </row>
    <row r="19" spans="1:8" x14ac:dyDescent="0.35">
      <c r="A19" s="2" t="s">
        <v>166</v>
      </c>
      <c r="B19" s="2" t="s">
        <v>44</v>
      </c>
      <c r="C19" s="2" t="s">
        <v>64</v>
      </c>
      <c r="D19" s="65" t="s">
        <v>237</v>
      </c>
      <c r="E19" s="66" t="s">
        <v>233</v>
      </c>
      <c r="F19" s="68" t="s">
        <v>238</v>
      </c>
      <c r="G19" s="86">
        <v>23</v>
      </c>
    </row>
    <row r="20" spans="1:8" x14ac:dyDescent="0.35">
      <c r="A20" s="2" t="s">
        <v>39</v>
      </c>
      <c r="B20" s="2" t="s">
        <v>45</v>
      </c>
      <c r="D20" s="86" t="s">
        <v>73</v>
      </c>
      <c r="E20" s="86" t="s">
        <v>234</v>
      </c>
      <c r="F20" s="86" t="s">
        <v>83</v>
      </c>
      <c r="G20" s="86">
        <v>24</v>
      </c>
    </row>
    <row r="21" spans="1:8" x14ac:dyDescent="0.35">
      <c r="A21" s="2" t="s">
        <v>40</v>
      </c>
      <c r="D21" s="63" t="s">
        <v>74</v>
      </c>
      <c r="E21" s="86" t="s">
        <v>235</v>
      </c>
      <c r="F21" s="69" t="s">
        <v>85</v>
      </c>
      <c r="G21" s="86" t="s">
        <v>240</v>
      </c>
    </row>
    <row r="22" spans="1:8" x14ac:dyDescent="0.35">
      <c r="A22" s="2" t="s">
        <v>41</v>
      </c>
      <c r="D22" s="63" t="s">
        <v>75</v>
      </c>
      <c r="E22" s="86" t="s">
        <v>236</v>
      </c>
      <c r="F22" s="69" t="s">
        <v>87</v>
      </c>
      <c r="G22" s="86" t="s">
        <v>241</v>
      </c>
    </row>
    <row r="23" spans="1:8" ht="15" thickBot="1" x14ac:dyDescent="0.4">
      <c r="A23" s="2" t="s">
        <v>42</v>
      </c>
      <c r="D23" s="67" t="s">
        <v>76</v>
      </c>
      <c r="E23" s="86" t="s">
        <v>78</v>
      </c>
      <c r="F23" s="69" t="s">
        <v>88</v>
      </c>
      <c r="G23" s="86" t="s">
        <v>44</v>
      </c>
    </row>
    <row r="24" spans="1:8" ht="15" thickBot="1" x14ac:dyDescent="0.4">
      <c r="D24" s="63"/>
      <c r="E24" s="86" t="s">
        <v>80</v>
      </c>
      <c r="F24" s="67" t="s">
        <v>239</v>
      </c>
      <c r="G24" s="86" t="s">
        <v>92</v>
      </c>
    </row>
    <row r="25" spans="1:8" ht="15" thickBot="1" x14ac:dyDescent="0.4">
      <c r="D25" s="124"/>
      <c r="E25" s="67" t="s">
        <v>81</v>
      </c>
      <c r="F25" s="86"/>
      <c r="G25" s="86" t="s">
        <v>45</v>
      </c>
    </row>
    <row r="26" spans="1:8" ht="15" thickBot="1" x14ac:dyDescent="0.4">
      <c r="A26" t="s">
        <v>167</v>
      </c>
      <c r="D26" s="62"/>
      <c r="E26" s="86"/>
      <c r="F26" s="86"/>
      <c r="G26" s="67" t="s">
        <v>93</v>
      </c>
    </row>
    <row r="27" spans="1:8" x14ac:dyDescent="0.35">
      <c r="A27" t="s">
        <v>169</v>
      </c>
      <c r="D27" s="2"/>
      <c r="E27" s="2"/>
      <c r="F27" s="125"/>
    </row>
    <row r="28" spans="1:8" x14ac:dyDescent="0.35">
      <c r="A28" t="s">
        <v>170</v>
      </c>
      <c r="D28" s="2"/>
      <c r="E28" s="2"/>
      <c r="F28" s="117"/>
    </row>
    <row r="29" spans="1:8" x14ac:dyDescent="0.35">
      <c r="A29" t="s">
        <v>171</v>
      </c>
      <c r="D29" s="2"/>
      <c r="E29" s="2"/>
      <c r="F29" s="2"/>
    </row>
    <row r="30" spans="1:8" x14ac:dyDescent="0.35">
      <c r="A30" t="s">
        <v>172</v>
      </c>
      <c r="D30" s="2"/>
      <c r="E30" s="2"/>
      <c r="F30" s="2"/>
    </row>
    <row r="31" spans="1:8" x14ac:dyDescent="0.35">
      <c r="E31" s="2"/>
      <c r="F31" s="2"/>
    </row>
    <row r="32" spans="1:8" x14ac:dyDescent="0.35">
      <c r="F32" s="2"/>
    </row>
    <row r="33" spans="1:9" x14ac:dyDescent="0.35">
      <c r="F33" s="2"/>
    </row>
    <row r="34" spans="1:9" x14ac:dyDescent="0.35">
      <c r="A34" t="s">
        <v>167</v>
      </c>
      <c r="F34" s="2"/>
    </row>
    <row r="35" spans="1:9" x14ac:dyDescent="0.35">
      <c r="C35" t="s">
        <v>174</v>
      </c>
      <c r="F35" s="2"/>
    </row>
    <row r="36" spans="1:9" x14ac:dyDescent="0.35">
      <c r="A36" s="17"/>
      <c r="C36">
        <v>1</v>
      </c>
      <c r="F36" s="2"/>
      <c r="G36" t="s">
        <v>175</v>
      </c>
      <c r="H36" t="s">
        <v>176</v>
      </c>
      <c r="I36" t="s">
        <v>177</v>
      </c>
    </row>
    <row r="37" spans="1:9" x14ac:dyDescent="0.35">
      <c r="A37" t="s">
        <v>169</v>
      </c>
      <c r="C37">
        <v>2</v>
      </c>
      <c r="F37" s="2"/>
      <c r="G37">
        <v>1</v>
      </c>
      <c r="H37">
        <v>1</v>
      </c>
      <c r="I37">
        <v>1</v>
      </c>
    </row>
    <row r="38" spans="1:9" x14ac:dyDescent="0.35">
      <c r="A38" t="s">
        <v>170</v>
      </c>
      <c r="C38">
        <v>3</v>
      </c>
      <c r="G38">
        <v>2</v>
      </c>
      <c r="H38">
        <v>2</v>
      </c>
      <c r="I38">
        <v>2</v>
      </c>
    </row>
    <row r="39" spans="1:9" x14ac:dyDescent="0.35">
      <c r="A39" t="s">
        <v>171</v>
      </c>
      <c r="C39">
        <v>4</v>
      </c>
      <c r="G39">
        <v>3</v>
      </c>
      <c r="H39">
        <v>3</v>
      </c>
      <c r="I39">
        <v>3</v>
      </c>
    </row>
    <row r="40" spans="1:9" x14ac:dyDescent="0.35">
      <c r="A40" t="s">
        <v>172</v>
      </c>
      <c r="C40">
        <v>5</v>
      </c>
      <c r="D40" t="s">
        <v>178</v>
      </c>
      <c r="E40" t="s">
        <v>179</v>
      </c>
      <c r="F40" t="s">
        <v>180</v>
      </c>
      <c r="G40">
        <v>4</v>
      </c>
      <c r="H40">
        <v>4</v>
      </c>
      <c r="I40">
        <v>4</v>
      </c>
    </row>
    <row r="41" spans="1:9" x14ac:dyDescent="0.35">
      <c r="C41">
        <v>6</v>
      </c>
      <c r="D41">
        <v>1</v>
      </c>
      <c r="E41">
        <v>1</v>
      </c>
      <c r="F41">
        <v>1</v>
      </c>
      <c r="G41">
        <v>5</v>
      </c>
      <c r="H41">
        <v>5</v>
      </c>
      <c r="I41">
        <v>5</v>
      </c>
    </row>
    <row r="42" spans="1:9" x14ac:dyDescent="0.35">
      <c r="A42" t="s">
        <v>10</v>
      </c>
      <c r="C42">
        <v>7</v>
      </c>
      <c r="D42">
        <v>2</v>
      </c>
      <c r="E42">
        <v>2</v>
      </c>
      <c r="F42">
        <v>2</v>
      </c>
      <c r="G42">
        <v>6</v>
      </c>
      <c r="H42">
        <v>6</v>
      </c>
      <c r="I42">
        <v>6</v>
      </c>
    </row>
    <row r="43" spans="1:9" x14ac:dyDescent="0.35">
      <c r="A43" t="s">
        <v>181</v>
      </c>
      <c r="C43">
        <v>8</v>
      </c>
      <c r="D43">
        <v>3</v>
      </c>
      <c r="E43">
        <v>3</v>
      </c>
      <c r="F43">
        <v>3</v>
      </c>
      <c r="G43">
        <v>7</v>
      </c>
      <c r="H43">
        <v>7</v>
      </c>
      <c r="I43">
        <v>7</v>
      </c>
    </row>
    <row r="44" spans="1:9" x14ac:dyDescent="0.35">
      <c r="A44" t="s">
        <v>182</v>
      </c>
      <c r="C44">
        <v>9</v>
      </c>
      <c r="D44">
        <v>4</v>
      </c>
      <c r="E44">
        <v>4</v>
      </c>
      <c r="F44">
        <v>4</v>
      </c>
      <c r="G44">
        <v>8</v>
      </c>
      <c r="H44">
        <v>8</v>
      </c>
      <c r="I44">
        <v>8</v>
      </c>
    </row>
    <row r="45" spans="1:9" x14ac:dyDescent="0.35">
      <c r="A45" t="s">
        <v>183</v>
      </c>
      <c r="C45">
        <v>10</v>
      </c>
      <c r="E45">
        <v>5</v>
      </c>
      <c r="F45">
        <v>5</v>
      </c>
      <c r="G45">
        <v>9</v>
      </c>
      <c r="H45">
        <v>9</v>
      </c>
      <c r="I45">
        <v>9</v>
      </c>
    </row>
    <row r="46" spans="1:9" x14ac:dyDescent="0.35">
      <c r="A46" t="s">
        <v>184</v>
      </c>
      <c r="C46">
        <v>11</v>
      </c>
      <c r="E46">
        <v>6</v>
      </c>
      <c r="F46">
        <v>6</v>
      </c>
      <c r="G46">
        <v>10</v>
      </c>
      <c r="H46">
        <v>10</v>
      </c>
      <c r="I46">
        <v>10</v>
      </c>
    </row>
    <row r="47" spans="1:9" x14ac:dyDescent="0.35">
      <c r="A47" t="s">
        <v>185</v>
      </c>
      <c r="C47">
        <v>12</v>
      </c>
      <c r="E47">
        <v>7</v>
      </c>
      <c r="F47">
        <v>7</v>
      </c>
      <c r="G47">
        <v>11</v>
      </c>
      <c r="H47">
        <v>11</v>
      </c>
      <c r="I47">
        <v>11</v>
      </c>
    </row>
    <row r="48" spans="1:9" x14ac:dyDescent="0.35">
      <c r="A48" t="s">
        <v>186</v>
      </c>
      <c r="C48">
        <v>13</v>
      </c>
      <c r="E48">
        <v>8</v>
      </c>
      <c r="F48">
        <v>8</v>
      </c>
      <c r="G48">
        <v>12</v>
      </c>
      <c r="H48">
        <v>12</v>
      </c>
      <c r="I48">
        <v>12</v>
      </c>
    </row>
    <row r="49" spans="1:9" x14ac:dyDescent="0.35">
      <c r="A49" t="s">
        <v>187</v>
      </c>
      <c r="C49">
        <v>14</v>
      </c>
      <c r="F49">
        <v>9</v>
      </c>
      <c r="G49">
        <v>13</v>
      </c>
      <c r="H49">
        <v>13</v>
      </c>
      <c r="I49">
        <v>13</v>
      </c>
    </row>
    <row r="50" spans="1:9" x14ac:dyDescent="0.35">
      <c r="C50">
        <v>15</v>
      </c>
      <c r="F50">
        <v>10</v>
      </c>
      <c r="G50">
        <v>14</v>
      </c>
      <c r="H50">
        <v>14</v>
      </c>
      <c r="I50">
        <v>14</v>
      </c>
    </row>
    <row r="51" spans="1:9" x14ac:dyDescent="0.35">
      <c r="A51" t="s">
        <v>11</v>
      </c>
      <c r="C51">
        <v>16</v>
      </c>
      <c r="F51">
        <v>11</v>
      </c>
      <c r="G51">
        <v>15</v>
      </c>
      <c r="H51">
        <v>15</v>
      </c>
      <c r="I51">
        <v>15</v>
      </c>
    </row>
    <row r="52" spans="1:9" x14ac:dyDescent="0.35">
      <c r="A52" t="s">
        <v>188</v>
      </c>
      <c r="F52">
        <v>12</v>
      </c>
      <c r="G52">
        <v>16</v>
      </c>
      <c r="H52">
        <v>16</v>
      </c>
      <c r="I52">
        <v>16</v>
      </c>
    </row>
    <row r="53" spans="1:9" x14ac:dyDescent="0.35">
      <c r="A53" t="s">
        <v>189</v>
      </c>
      <c r="F53">
        <v>13</v>
      </c>
    </row>
    <row r="54" spans="1:9" x14ac:dyDescent="0.35">
      <c r="A54" t="s">
        <v>190</v>
      </c>
      <c r="F54">
        <v>14</v>
      </c>
    </row>
    <row r="55" spans="1:9" x14ac:dyDescent="0.35">
      <c r="A55" t="s">
        <v>191</v>
      </c>
      <c r="C55" t="s">
        <v>8</v>
      </c>
      <c r="F55">
        <v>15</v>
      </c>
    </row>
    <row r="56" spans="1:9" x14ac:dyDescent="0.35">
      <c r="A56" t="s">
        <v>187</v>
      </c>
      <c r="C56">
        <v>1</v>
      </c>
      <c r="F56">
        <v>16</v>
      </c>
    </row>
    <row r="57" spans="1:9" x14ac:dyDescent="0.35">
      <c r="C57">
        <v>2</v>
      </c>
    </row>
    <row r="58" spans="1:9" x14ac:dyDescent="0.35">
      <c r="A58" t="s">
        <v>192</v>
      </c>
      <c r="C58">
        <v>3</v>
      </c>
    </row>
    <row r="59" spans="1:9" x14ac:dyDescent="0.35">
      <c r="A59" t="s">
        <v>193</v>
      </c>
      <c r="C59">
        <v>4</v>
      </c>
    </row>
    <row r="60" spans="1:9" x14ac:dyDescent="0.35">
      <c r="A60" t="s">
        <v>187</v>
      </c>
      <c r="C60">
        <v>5</v>
      </c>
    </row>
    <row r="61" spans="1:9" x14ac:dyDescent="0.35">
      <c r="C61">
        <v>6</v>
      </c>
    </row>
    <row r="62" spans="1:9" x14ac:dyDescent="0.35">
      <c r="A62" t="s">
        <v>194</v>
      </c>
      <c r="B62" t="s">
        <v>195</v>
      </c>
      <c r="C62">
        <v>7</v>
      </c>
    </row>
    <row r="63" spans="1:9" x14ac:dyDescent="0.35">
      <c r="B63" t="s">
        <v>187</v>
      </c>
      <c r="C63">
        <v>8</v>
      </c>
    </row>
    <row r="64" spans="1:9" x14ac:dyDescent="0.35">
      <c r="B64" t="s">
        <v>187</v>
      </c>
      <c r="C64">
        <v>9</v>
      </c>
    </row>
    <row r="65" spans="1:6" x14ac:dyDescent="0.35">
      <c r="A65" s="19" t="s">
        <v>169</v>
      </c>
      <c r="B65" t="s">
        <v>181</v>
      </c>
      <c r="C65">
        <v>10</v>
      </c>
    </row>
    <row r="66" spans="1:6" x14ac:dyDescent="0.35">
      <c r="A66" s="19" t="s">
        <v>169</v>
      </c>
      <c r="B66" t="s">
        <v>182</v>
      </c>
      <c r="C66">
        <v>11</v>
      </c>
      <c r="F66" t="s">
        <v>194</v>
      </c>
    </row>
    <row r="67" spans="1:6" x14ac:dyDescent="0.35">
      <c r="A67" s="19" t="s">
        <v>169</v>
      </c>
      <c r="B67" t="s">
        <v>183</v>
      </c>
      <c r="C67">
        <v>12</v>
      </c>
    </row>
    <row r="68" spans="1:6" x14ac:dyDescent="0.35">
      <c r="A68" s="19" t="s">
        <v>169</v>
      </c>
      <c r="B68" t="s">
        <v>184</v>
      </c>
      <c r="C68">
        <v>13</v>
      </c>
    </row>
    <row r="69" spans="1:6" x14ac:dyDescent="0.35">
      <c r="A69" s="19" t="s">
        <v>169</v>
      </c>
      <c r="B69" t="s">
        <v>185</v>
      </c>
      <c r="C69">
        <v>14</v>
      </c>
      <c r="F69" t="s">
        <v>169</v>
      </c>
    </row>
    <row r="70" spans="1:6" x14ac:dyDescent="0.35">
      <c r="A70" s="19" t="s">
        <v>169</v>
      </c>
      <c r="B70" t="s">
        <v>186</v>
      </c>
      <c r="C70">
        <v>15</v>
      </c>
      <c r="F70" t="s">
        <v>170</v>
      </c>
    </row>
    <row r="71" spans="1:6" x14ac:dyDescent="0.35">
      <c r="A71" s="19" t="s">
        <v>169</v>
      </c>
      <c r="B71" t="s">
        <v>187</v>
      </c>
      <c r="C71">
        <v>16</v>
      </c>
      <c r="F71" t="s">
        <v>171</v>
      </c>
    </row>
    <row r="72" spans="1:6" x14ac:dyDescent="0.35">
      <c r="A72" t="s">
        <v>170</v>
      </c>
      <c r="B72" t="s">
        <v>181</v>
      </c>
      <c r="F72" t="s">
        <v>172</v>
      </c>
    </row>
    <row r="73" spans="1:6" x14ac:dyDescent="0.35">
      <c r="A73" t="s">
        <v>170</v>
      </c>
      <c r="B73" t="s">
        <v>182</v>
      </c>
    </row>
    <row r="74" spans="1:6" x14ac:dyDescent="0.35">
      <c r="A74" t="s">
        <v>170</v>
      </c>
      <c r="B74" t="s">
        <v>183</v>
      </c>
    </row>
    <row r="75" spans="1:6" x14ac:dyDescent="0.35">
      <c r="A75" t="s">
        <v>170</v>
      </c>
      <c r="B75" t="s">
        <v>184</v>
      </c>
    </row>
    <row r="76" spans="1:6" x14ac:dyDescent="0.35">
      <c r="A76" t="s">
        <v>170</v>
      </c>
      <c r="B76" t="s">
        <v>185</v>
      </c>
    </row>
    <row r="77" spans="1:6" x14ac:dyDescent="0.35">
      <c r="A77" t="s">
        <v>170</v>
      </c>
      <c r="B77" t="s">
        <v>186</v>
      </c>
    </row>
    <row r="78" spans="1:6" x14ac:dyDescent="0.35">
      <c r="A78" t="s">
        <v>170</v>
      </c>
      <c r="B78" t="s">
        <v>187</v>
      </c>
    </row>
    <row r="79" spans="1:6" x14ac:dyDescent="0.35">
      <c r="A79" t="s">
        <v>171</v>
      </c>
      <c r="B79" t="s">
        <v>181</v>
      </c>
    </row>
    <row r="80" spans="1:6" x14ac:dyDescent="0.35">
      <c r="A80" t="s">
        <v>171</v>
      </c>
      <c r="B80" t="s">
        <v>182</v>
      </c>
    </row>
    <row r="81" spans="1:2" x14ac:dyDescent="0.35">
      <c r="A81" t="s">
        <v>171</v>
      </c>
      <c r="B81" t="s">
        <v>183</v>
      </c>
    </row>
    <row r="82" spans="1:2" x14ac:dyDescent="0.35">
      <c r="A82" t="s">
        <v>171</v>
      </c>
      <c r="B82" t="s">
        <v>184</v>
      </c>
    </row>
    <row r="83" spans="1:2" x14ac:dyDescent="0.35">
      <c r="A83" t="s">
        <v>171</v>
      </c>
      <c r="B83" t="s">
        <v>185</v>
      </c>
    </row>
    <row r="84" spans="1:2" x14ac:dyDescent="0.35">
      <c r="A84" t="s">
        <v>171</v>
      </c>
      <c r="B84" t="s">
        <v>186</v>
      </c>
    </row>
    <row r="85" spans="1:2" x14ac:dyDescent="0.35">
      <c r="A85" t="s">
        <v>171</v>
      </c>
      <c r="B85" t="s">
        <v>187</v>
      </c>
    </row>
    <row r="86" spans="1:2" x14ac:dyDescent="0.35">
      <c r="A86" t="s">
        <v>172</v>
      </c>
      <c r="B86" t="s">
        <v>181</v>
      </c>
    </row>
    <row r="87" spans="1:2" x14ac:dyDescent="0.35">
      <c r="A87" t="s">
        <v>172</v>
      </c>
      <c r="B87" t="s">
        <v>182</v>
      </c>
    </row>
    <row r="88" spans="1:2" x14ac:dyDescent="0.35">
      <c r="A88" t="s">
        <v>172</v>
      </c>
      <c r="B88" t="s">
        <v>183</v>
      </c>
    </row>
    <row r="89" spans="1:2" x14ac:dyDescent="0.35">
      <c r="A89" t="s">
        <v>172</v>
      </c>
      <c r="B89" t="s">
        <v>184</v>
      </c>
    </row>
    <row r="90" spans="1:2" x14ac:dyDescent="0.35">
      <c r="A90" t="s">
        <v>172</v>
      </c>
      <c r="B90" t="s">
        <v>185</v>
      </c>
    </row>
    <row r="91" spans="1:2" x14ac:dyDescent="0.35">
      <c r="A91" t="s">
        <v>172</v>
      </c>
      <c r="B91" t="s">
        <v>186</v>
      </c>
    </row>
    <row r="92" spans="1:2" x14ac:dyDescent="0.35">
      <c r="A92" t="s">
        <v>172</v>
      </c>
      <c r="B92" t="s">
        <v>187</v>
      </c>
    </row>
    <row r="94" spans="1:2" x14ac:dyDescent="0.35">
      <c r="A94" t="s">
        <v>196</v>
      </c>
      <c r="B94" t="s">
        <v>197</v>
      </c>
    </row>
    <row r="95" spans="1:2" x14ac:dyDescent="0.35">
      <c r="A95" t="s">
        <v>173</v>
      </c>
      <c r="B95" t="s">
        <v>187</v>
      </c>
    </row>
    <row r="96" spans="1:2" x14ac:dyDescent="0.35">
      <c r="A96" t="s">
        <v>168</v>
      </c>
      <c r="B96" t="s">
        <v>187</v>
      </c>
    </row>
    <row r="97" spans="1:2" x14ac:dyDescent="0.35">
      <c r="A97" t="s">
        <v>169</v>
      </c>
      <c r="B97" t="s">
        <v>188</v>
      </c>
    </row>
    <row r="98" spans="1:2" x14ac:dyDescent="0.35">
      <c r="A98" t="s">
        <v>169</v>
      </c>
      <c r="B98" t="s">
        <v>189</v>
      </c>
    </row>
    <row r="99" spans="1:2" x14ac:dyDescent="0.35">
      <c r="A99" t="s">
        <v>169</v>
      </c>
      <c r="B99" t="s">
        <v>190</v>
      </c>
    </row>
    <row r="100" spans="1:2" x14ac:dyDescent="0.35">
      <c r="A100" t="s">
        <v>169</v>
      </c>
      <c r="B100" t="s">
        <v>191</v>
      </c>
    </row>
    <row r="101" spans="1:2" x14ac:dyDescent="0.35">
      <c r="A101" t="s">
        <v>169</v>
      </c>
      <c r="B101" t="s">
        <v>187</v>
      </c>
    </row>
    <row r="102" spans="1:2" x14ac:dyDescent="0.35">
      <c r="A102" t="s">
        <v>170</v>
      </c>
      <c r="B102" t="s">
        <v>188</v>
      </c>
    </row>
    <row r="103" spans="1:2" x14ac:dyDescent="0.35">
      <c r="A103" t="s">
        <v>170</v>
      </c>
      <c r="B103" t="s">
        <v>189</v>
      </c>
    </row>
    <row r="104" spans="1:2" x14ac:dyDescent="0.35">
      <c r="A104" t="s">
        <v>170</v>
      </c>
      <c r="B104" t="s">
        <v>190</v>
      </c>
    </row>
    <row r="105" spans="1:2" x14ac:dyDescent="0.35">
      <c r="A105" t="s">
        <v>170</v>
      </c>
      <c r="B105" t="s">
        <v>191</v>
      </c>
    </row>
    <row r="106" spans="1:2" x14ac:dyDescent="0.35">
      <c r="A106" t="s">
        <v>170</v>
      </c>
      <c r="B106" t="s">
        <v>187</v>
      </c>
    </row>
    <row r="107" spans="1:2" x14ac:dyDescent="0.35">
      <c r="A107" t="s">
        <v>171</v>
      </c>
      <c r="B107" t="s">
        <v>188</v>
      </c>
    </row>
    <row r="108" spans="1:2" x14ac:dyDescent="0.35">
      <c r="A108" t="s">
        <v>171</v>
      </c>
      <c r="B108" t="s">
        <v>189</v>
      </c>
    </row>
    <row r="109" spans="1:2" x14ac:dyDescent="0.35">
      <c r="A109" t="s">
        <v>171</v>
      </c>
      <c r="B109" t="s">
        <v>190</v>
      </c>
    </row>
    <row r="110" spans="1:2" x14ac:dyDescent="0.35">
      <c r="A110" t="s">
        <v>171</v>
      </c>
      <c r="B110" t="s">
        <v>191</v>
      </c>
    </row>
    <row r="111" spans="1:2" x14ac:dyDescent="0.35">
      <c r="A111" t="s">
        <v>171</v>
      </c>
      <c r="B111" t="s">
        <v>187</v>
      </c>
    </row>
    <row r="112" spans="1:2" x14ac:dyDescent="0.35">
      <c r="A112" t="s">
        <v>172</v>
      </c>
      <c r="B112" t="s">
        <v>188</v>
      </c>
    </row>
    <row r="113" spans="1:2" x14ac:dyDescent="0.35">
      <c r="A113" t="s">
        <v>172</v>
      </c>
      <c r="B113" t="s">
        <v>189</v>
      </c>
    </row>
    <row r="114" spans="1:2" x14ac:dyDescent="0.35">
      <c r="A114" t="s">
        <v>172</v>
      </c>
      <c r="B114" t="s">
        <v>190</v>
      </c>
    </row>
    <row r="115" spans="1:2" x14ac:dyDescent="0.35">
      <c r="A115" t="s">
        <v>172</v>
      </c>
      <c r="B115" t="s">
        <v>191</v>
      </c>
    </row>
    <row r="116" spans="1:2" x14ac:dyDescent="0.35">
      <c r="A116" t="s">
        <v>172</v>
      </c>
      <c r="B116" t="s">
        <v>187</v>
      </c>
    </row>
    <row r="118" spans="1:2" x14ac:dyDescent="0.35">
      <c r="A118" t="s">
        <v>198</v>
      </c>
      <c r="B118" t="s">
        <v>199</v>
      </c>
    </row>
    <row r="119" spans="1:2" x14ac:dyDescent="0.35">
      <c r="A119" t="s">
        <v>173</v>
      </c>
      <c r="B119" t="s">
        <v>187</v>
      </c>
    </row>
    <row r="120" spans="1:2" x14ac:dyDescent="0.35">
      <c r="A120" t="s">
        <v>168</v>
      </c>
      <c r="B120" t="s">
        <v>187</v>
      </c>
    </row>
    <row r="121" spans="1:2" x14ac:dyDescent="0.35">
      <c r="A121" t="s">
        <v>169</v>
      </c>
      <c r="B121" t="s">
        <v>193</v>
      </c>
    </row>
    <row r="122" spans="1:2" x14ac:dyDescent="0.35">
      <c r="A122" t="s">
        <v>169</v>
      </c>
      <c r="B122" t="s">
        <v>187</v>
      </c>
    </row>
    <row r="123" spans="1:2" x14ac:dyDescent="0.35">
      <c r="A123" t="s">
        <v>170</v>
      </c>
      <c r="B123" t="s">
        <v>193</v>
      </c>
    </row>
    <row r="124" spans="1:2" x14ac:dyDescent="0.35">
      <c r="A124" t="s">
        <v>170</v>
      </c>
      <c r="B124" t="s">
        <v>187</v>
      </c>
    </row>
    <row r="125" spans="1:2" x14ac:dyDescent="0.35">
      <c r="A125" t="s">
        <v>171</v>
      </c>
      <c r="B125" t="s">
        <v>193</v>
      </c>
    </row>
    <row r="126" spans="1:2" x14ac:dyDescent="0.35">
      <c r="A126" t="s">
        <v>171</v>
      </c>
      <c r="B126" t="s">
        <v>187</v>
      </c>
    </row>
    <row r="127" spans="1:2" x14ac:dyDescent="0.35">
      <c r="A127" t="s">
        <v>172</v>
      </c>
      <c r="B127" t="s">
        <v>193</v>
      </c>
    </row>
    <row r="128" spans="1:2" x14ac:dyDescent="0.35">
      <c r="A128" t="s">
        <v>172</v>
      </c>
      <c r="B128" t="s">
        <v>187</v>
      </c>
    </row>
    <row r="130" spans="1:1" x14ac:dyDescent="0.35">
      <c r="A130" s="3" t="s">
        <v>228</v>
      </c>
    </row>
    <row r="131" spans="1:1" x14ac:dyDescent="0.35">
      <c r="A131" t="s">
        <v>229</v>
      </c>
    </row>
    <row r="132" spans="1:1" x14ac:dyDescent="0.35">
      <c r="A132" t="s">
        <v>232</v>
      </c>
    </row>
  </sheetData>
  <sheetProtection algorithmName="SHA-512" hashValue="azFz8rYcD9WOe2OoMSlhgVs2tPO41DqDAaOhsEjk8twsDUOaGVyCP7Hd4TFzvgz/OATnTuwmRNbqY17YXt8E7Q==" saltValue="OkgnzV0mVq9RZmV7xZHrkA==" spinCount="100000" sheet="1" objects="1" scenarios="1"/>
  <pageMargins left="0.7" right="0.7" top="0.75" bottom="0.75" header="0.3" footer="0.3"/>
  <pageSetup orientation="portrait" r:id="rId1"/>
  <tableParts count="30">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C16"/>
  <sheetViews>
    <sheetView workbookViewId="0">
      <selection activeCell="F18" sqref="F18"/>
    </sheetView>
  </sheetViews>
  <sheetFormatPr defaultRowHeight="14.5" x14ac:dyDescent="0.35"/>
  <cols>
    <col min="1" max="1" width="18.1796875" customWidth="1"/>
    <col min="2" max="2" width="27.81640625" customWidth="1"/>
  </cols>
  <sheetData>
    <row r="1" spans="1:3" x14ac:dyDescent="0.35">
      <c r="A1" t="s">
        <v>254</v>
      </c>
      <c r="B1" t="s">
        <v>142</v>
      </c>
      <c r="C1" t="s">
        <v>260</v>
      </c>
    </row>
    <row r="2" spans="1:3" x14ac:dyDescent="0.35">
      <c r="C2" s="3">
        <v>1</v>
      </c>
    </row>
    <row r="3" spans="1:3" x14ac:dyDescent="0.35">
      <c r="A3" t="s">
        <v>143</v>
      </c>
      <c r="B3" t="s">
        <v>181</v>
      </c>
      <c r="C3">
        <v>0.03</v>
      </c>
    </row>
    <row r="4" spans="1:3" x14ac:dyDescent="0.35">
      <c r="B4" t="s">
        <v>258</v>
      </c>
      <c r="C4">
        <v>0.04</v>
      </c>
    </row>
    <row r="5" spans="1:3" x14ac:dyDescent="0.35">
      <c r="B5" t="s">
        <v>259</v>
      </c>
      <c r="C5">
        <v>0.04</v>
      </c>
    </row>
    <row r="6" spans="1:3" x14ac:dyDescent="0.35">
      <c r="B6" t="s">
        <v>182</v>
      </c>
      <c r="C6">
        <v>0.04</v>
      </c>
    </row>
    <row r="7" spans="1:3" x14ac:dyDescent="0.35">
      <c r="B7" t="s">
        <v>183</v>
      </c>
      <c r="C7">
        <v>0.04</v>
      </c>
    </row>
    <row r="8" spans="1:3" x14ac:dyDescent="0.35">
      <c r="B8" t="s">
        <v>184</v>
      </c>
      <c r="C8">
        <v>0.06</v>
      </c>
    </row>
    <row r="9" spans="1:3" x14ac:dyDescent="0.35">
      <c r="B9" t="s">
        <v>185</v>
      </c>
      <c r="C9">
        <v>0.08</v>
      </c>
    </row>
    <row r="10" spans="1:3" x14ac:dyDescent="0.35">
      <c r="B10" t="s">
        <v>186</v>
      </c>
      <c r="C10">
        <v>0.09</v>
      </c>
    </row>
    <row r="11" spans="1:3" x14ac:dyDescent="0.35">
      <c r="A11" t="s">
        <v>220</v>
      </c>
      <c r="B11" t="s">
        <v>221</v>
      </c>
      <c r="C11">
        <v>7.0000000000000007E-2</v>
      </c>
    </row>
    <row r="12" spans="1:3" ht="14.15" customHeight="1" x14ac:dyDescent="0.35">
      <c r="B12" t="s">
        <v>222</v>
      </c>
      <c r="C12">
        <v>0.05</v>
      </c>
    </row>
    <row r="13" spans="1:3" x14ac:dyDescent="0.35">
      <c r="B13" t="s">
        <v>223</v>
      </c>
      <c r="C13">
        <v>0.04</v>
      </c>
    </row>
    <row r="14" spans="1:3" x14ac:dyDescent="0.35">
      <c r="A14" t="s">
        <v>224</v>
      </c>
      <c r="B14" t="s">
        <v>193</v>
      </c>
      <c r="C14" t="s">
        <v>154</v>
      </c>
    </row>
    <row r="15" spans="1:3" x14ac:dyDescent="0.35">
      <c r="A15" t="s">
        <v>155</v>
      </c>
      <c r="B15" t="s">
        <v>193</v>
      </c>
      <c r="C15">
        <v>0.01</v>
      </c>
    </row>
    <row r="16" spans="1:3" x14ac:dyDescent="0.35">
      <c r="A16" t="s">
        <v>225</v>
      </c>
      <c r="B16" t="s">
        <v>193</v>
      </c>
      <c r="C16">
        <v>0.01</v>
      </c>
    </row>
  </sheetData>
  <sheetProtection algorithmName="SHA-512" hashValue="WjU7DWPo+h8bNfOTnPS9QsV3hzOiT6DhztQXtlLvZ8FoWu7R/ODvxgTDqDTPAIqCDwrHk+ue5ZQCZn+2ZWE4/Q==" saltValue="NcDFvYlKzNd6o6EzrL1bZ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FAE6E-C3FF-4AC4-AB9E-DEF67D74B3E4}">
  <sheetPr codeName="Sheet10"/>
  <dimension ref="A1:J129"/>
  <sheetViews>
    <sheetView zoomScale="80" zoomScaleNormal="80" workbookViewId="0">
      <pane ySplit="1" topLeftCell="A2" activePane="bottomLeft" state="frozen"/>
      <selection activeCell="E10" sqref="E10"/>
      <selection pane="bottomLeft" activeCell="J70" sqref="J70"/>
    </sheetView>
  </sheetViews>
  <sheetFormatPr defaultColWidth="8.7265625" defaultRowHeight="14.5" x14ac:dyDescent="0.35"/>
  <cols>
    <col min="1" max="1" width="11.453125" customWidth="1"/>
    <col min="2" max="2" width="40.1796875" bestFit="1" customWidth="1"/>
    <col min="3" max="3" width="19.81640625" customWidth="1"/>
    <col min="4" max="4" width="11" style="56" customWidth="1"/>
    <col min="5" max="5" width="11.453125" bestFit="1" customWidth="1"/>
    <col min="6" max="7" width="15.1796875" customWidth="1"/>
    <col min="8" max="8" width="12.1796875" customWidth="1"/>
    <col min="9" max="9" width="10.81640625" customWidth="1"/>
    <col min="10" max="10" width="20.453125" bestFit="1" customWidth="1"/>
    <col min="11" max="11" width="16.453125" customWidth="1"/>
  </cols>
  <sheetData>
    <row r="1" spans="1:10" s="1" customFormat="1" ht="29" x14ac:dyDescent="0.35">
      <c r="A1" s="18" t="s">
        <v>200</v>
      </c>
      <c r="B1" s="18" t="s">
        <v>201</v>
      </c>
      <c r="C1" s="18" t="s">
        <v>6</v>
      </c>
      <c r="D1" s="163" t="s">
        <v>7</v>
      </c>
      <c r="E1" s="18" t="s">
        <v>228</v>
      </c>
      <c r="F1" s="18" t="s">
        <v>70</v>
      </c>
      <c r="G1" s="18" t="s">
        <v>27</v>
      </c>
      <c r="H1" s="18" t="s">
        <v>58</v>
      </c>
      <c r="I1" s="18" t="s">
        <v>28</v>
      </c>
      <c r="J1" s="18" t="s">
        <v>230</v>
      </c>
    </row>
    <row r="2" spans="1:10" x14ac:dyDescent="0.35">
      <c r="A2" t="s">
        <v>157</v>
      </c>
      <c r="B2" t="str">
        <f t="shared" ref="B2:B33" si="0">C2&amp;D2&amp;E2</f>
        <v>UnitilFitchRD-1Net Metered</v>
      </c>
      <c r="C2" t="s">
        <v>160</v>
      </c>
      <c r="D2" s="56" t="s">
        <v>59</v>
      </c>
      <c r="E2" t="s">
        <v>229</v>
      </c>
      <c r="F2" s="4">
        <v>0.18296000000000001</v>
      </c>
      <c r="G2" s="4">
        <v>4.0759999999999998E-2</v>
      </c>
      <c r="H2" s="4">
        <v>0.15242</v>
      </c>
      <c r="I2" s="4">
        <v>0</v>
      </c>
      <c r="J2" s="118">
        <f t="shared" ref="J2:J5" si="1">SUM(F2:I2)</f>
        <v>0.37614000000000003</v>
      </c>
    </row>
    <row r="3" spans="1:10" ht="14.5" customHeight="1" x14ac:dyDescent="0.35">
      <c r="A3" t="s">
        <v>157</v>
      </c>
      <c r="B3" t="str">
        <f t="shared" si="0"/>
        <v>UnitilFitchRD-2Net Metered</v>
      </c>
      <c r="C3" t="s">
        <v>160</v>
      </c>
      <c r="D3" s="56" t="s">
        <v>60</v>
      </c>
      <c r="E3" t="s">
        <v>229</v>
      </c>
      <c r="F3" s="4">
        <v>0.18296000000000001</v>
      </c>
      <c r="G3" s="4">
        <v>4.0759999999999998E-2</v>
      </c>
      <c r="H3" s="4">
        <v>0.15242</v>
      </c>
      <c r="I3" s="4">
        <v>0</v>
      </c>
      <c r="J3" s="118">
        <f t="shared" si="1"/>
        <v>0.37614000000000003</v>
      </c>
    </row>
    <row r="4" spans="1:10" x14ac:dyDescent="0.35">
      <c r="A4" t="s">
        <v>157</v>
      </c>
      <c r="B4" t="str">
        <f t="shared" si="0"/>
        <v>UnitilFitchGD-1Net Metered</v>
      </c>
      <c r="C4" t="s">
        <v>160</v>
      </c>
      <c r="D4" s="56" t="s">
        <v>61</v>
      </c>
      <c r="E4" t="s">
        <v>229</v>
      </c>
      <c r="F4" s="4">
        <v>0.18296000000000001</v>
      </c>
      <c r="G4" s="4">
        <v>3.5130000000000002E-2</v>
      </c>
      <c r="H4" s="4">
        <v>0.10406</v>
      </c>
      <c r="I4" s="4">
        <v>0</v>
      </c>
      <c r="J4" s="118">
        <f t="shared" si="1"/>
        <v>0.32214999999999999</v>
      </c>
    </row>
    <row r="5" spans="1:10" x14ac:dyDescent="0.35">
      <c r="A5" t="s">
        <v>157</v>
      </c>
      <c r="B5" t="str">
        <f t="shared" si="0"/>
        <v>UnitilFitchGD-2Net Metered</v>
      </c>
      <c r="C5" t="s">
        <v>160</v>
      </c>
      <c r="D5" s="56" t="s">
        <v>62</v>
      </c>
      <c r="E5" t="s">
        <v>229</v>
      </c>
      <c r="F5" s="4">
        <v>0.17498</v>
      </c>
      <c r="G5" s="4">
        <v>3.5130000000000002E-2</v>
      </c>
      <c r="H5" s="4">
        <v>5.4080000000000003E-2</v>
      </c>
      <c r="I5" s="4">
        <v>0</v>
      </c>
      <c r="J5" s="118">
        <f t="shared" si="1"/>
        <v>0.26418999999999998</v>
      </c>
    </row>
    <row r="6" spans="1:10" x14ac:dyDescent="0.35">
      <c r="A6" t="s">
        <v>157</v>
      </c>
      <c r="B6" t="str">
        <f t="shared" si="0"/>
        <v>UnitilFitchGD-3Net Metered</v>
      </c>
      <c r="C6" t="s">
        <v>160</v>
      </c>
      <c r="D6" s="56" t="s">
        <v>63</v>
      </c>
      <c r="E6" t="s">
        <v>229</v>
      </c>
      <c r="F6" s="216">
        <v>8.3799999999999999E-2</v>
      </c>
      <c r="G6" s="4">
        <v>2.8330000000000001E-2</v>
      </c>
      <c r="H6" s="4">
        <v>3.057E-2</v>
      </c>
      <c r="I6" s="4">
        <v>0</v>
      </c>
      <c r="J6" s="118">
        <f>SUM(F6:I6)</f>
        <v>0.14269999999999999</v>
      </c>
    </row>
    <row r="7" spans="1:10" x14ac:dyDescent="0.35">
      <c r="A7" t="s">
        <v>157</v>
      </c>
      <c r="B7" t="str">
        <f t="shared" si="0"/>
        <v>UnitilFitchGD-4Net Metered</v>
      </c>
      <c r="C7" t="s">
        <v>160</v>
      </c>
      <c r="D7" s="56" t="s">
        <v>64</v>
      </c>
      <c r="E7" t="s">
        <v>229</v>
      </c>
      <c r="F7" s="4">
        <v>0.17498</v>
      </c>
      <c r="G7" s="4">
        <v>3.5130000000000002E-2</v>
      </c>
      <c r="H7" s="4">
        <v>3.0200000000000001E-2</v>
      </c>
      <c r="I7" s="4">
        <v>0</v>
      </c>
      <c r="J7" s="118">
        <f>SUM(F7:I7)</f>
        <v>0.24031</v>
      </c>
    </row>
    <row r="8" spans="1:10" x14ac:dyDescent="0.35">
      <c r="A8" t="s">
        <v>202</v>
      </c>
      <c r="B8" t="str">
        <f t="shared" si="0"/>
        <v>MassElectricR-1Net Metered</v>
      </c>
      <c r="C8" t="s">
        <v>159</v>
      </c>
      <c r="D8" s="56" t="s">
        <v>34</v>
      </c>
      <c r="E8" t="s">
        <v>229</v>
      </c>
      <c r="F8" s="89">
        <v>0.1794</v>
      </c>
      <c r="G8" s="89">
        <v>5.5149999999999998E-2</v>
      </c>
      <c r="H8" s="89">
        <v>8.8859999999999995E-2</v>
      </c>
      <c r="I8" s="89">
        <v>-3.8000000000000002E-4</v>
      </c>
      <c r="J8" s="162">
        <f>SUM(F8:I8)</f>
        <v>0.32302999999999998</v>
      </c>
    </row>
    <row r="9" spans="1:10" x14ac:dyDescent="0.35">
      <c r="A9" t="s">
        <v>202</v>
      </c>
      <c r="B9" t="str">
        <f t="shared" si="0"/>
        <v>MassElectricR-2Net Metered</v>
      </c>
      <c r="C9" t="s">
        <v>159</v>
      </c>
      <c r="D9" s="56" t="s">
        <v>35</v>
      </c>
      <c r="E9" t="s">
        <v>229</v>
      </c>
      <c r="F9" s="89">
        <v>0.1794</v>
      </c>
      <c r="G9" s="89">
        <v>5.5149999999999998E-2</v>
      </c>
      <c r="H9" s="89">
        <v>8.8859999999999995E-2</v>
      </c>
      <c r="I9" s="89">
        <v>-3.8000000000000002E-4</v>
      </c>
      <c r="J9" s="162">
        <f>SUM(F9:I9)</f>
        <v>0.32302999999999998</v>
      </c>
    </row>
    <row r="10" spans="1:10" x14ac:dyDescent="0.35">
      <c r="A10" s="210" t="s">
        <v>202</v>
      </c>
      <c r="B10" s="210" t="str">
        <f t="shared" si="0"/>
        <v>MassElectricR-4Net Metered</v>
      </c>
      <c r="C10" s="210" t="s">
        <v>159</v>
      </c>
      <c r="D10" s="211" t="s">
        <v>89</v>
      </c>
      <c r="E10" s="211" t="s">
        <v>229</v>
      </c>
      <c r="F10" s="207"/>
      <c r="G10" s="207"/>
      <c r="H10" s="207"/>
      <c r="I10" s="207"/>
      <c r="J10" s="212"/>
    </row>
    <row r="11" spans="1:10" x14ac:dyDescent="0.35">
      <c r="A11" t="s">
        <v>202</v>
      </c>
      <c r="B11" t="str">
        <f t="shared" si="0"/>
        <v>MassElectricG-1Net Metered</v>
      </c>
      <c r="C11" t="s">
        <v>159</v>
      </c>
      <c r="D11" s="56" t="s">
        <v>36</v>
      </c>
      <c r="E11" t="s">
        <v>229</v>
      </c>
      <c r="F11" s="89">
        <v>0.16839000000000001</v>
      </c>
      <c r="G11" s="89">
        <v>3.6679999999999997E-2</v>
      </c>
      <c r="H11" s="89">
        <v>7.2779999999999997E-2</v>
      </c>
      <c r="I11" s="89">
        <v>-3.8999999999999999E-4</v>
      </c>
      <c r="J11" s="162">
        <f>SUM(F11:I11)</f>
        <v>0.27745999999999998</v>
      </c>
    </row>
    <row r="12" spans="1:10" x14ac:dyDescent="0.35">
      <c r="A12" t="s">
        <v>202</v>
      </c>
      <c r="B12" t="str">
        <f t="shared" si="0"/>
        <v>MassElectricG-2NEMANet Metered</v>
      </c>
      <c r="C12" t="s">
        <v>159</v>
      </c>
      <c r="D12" s="56" t="s">
        <v>203</v>
      </c>
      <c r="E12" t="s">
        <v>229</v>
      </c>
      <c r="F12" s="89">
        <v>0.15145</v>
      </c>
      <c r="G12" s="89">
        <v>3.6290000000000003E-2</v>
      </c>
      <c r="H12" s="89">
        <v>1.372E-2</v>
      </c>
      <c r="I12" s="89">
        <v>-3.8000000000000002E-4</v>
      </c>
      <c r="J12" s="162">
        <f t="shared" ref="J12:J19" si="2">SUM(F12:I12)</f>
        <v>0.20108000000000004</v>
      </c>
    </row>
    <row r="13" spans="1:10" x14ac:dyDescent="0.35">
      <c r="A13" t="s">
        <v>202</v>
      </c>
      <c r="B13" t="str">
        <f t="shared" si="0"/>
        <v>MassElectricG-2WCMANet Metered</v>
      </c>
      <c r="C13" t="s">
        <v>159</v>
      </c>
      <c r="D13" s="56" t="s">
        <v>204</v>
      </c>
      <c r="E13" t="s">
        <v>229</v>
      </c>
      <c r="F13" s="89">
        <v>0.15357999999999999</v>
      </c>
      <c r="G13" s="89">
        <v>3.6290000000000003E-2</v>
      </c>
      <c r="H13" s="89">
        <v>1.372E-2</v>
      </c>
      <c r="I13" s="89">
        <v>-3.8000000000000002E-4</v>
      </c>
      <c r="J13" s="162">
        <f t="shared" si="2"/>
        <v>0.20321</v>
      </c>
    </row>
    <row r="14" spans="1:10" ht="14.5" customHeight="1" x14ac:dyDescent="0.35">
      <c r="A14" t="s">
        <v>202</v>
      </c>
      <c r="B14" t="str">
        <f t="shared" si="0"/>
        <v>MassElectricG-2SEMANet Metered</v>
      </c>
      <c r="C14" t="s">
        <v>159</v>
      </c>
      <c r="D14" s="56" t="s">
        <v>205</v>
      </c>
      <c r="E14" t="s">
        <v>229</v>
      </c>
      <c r="F14" s="89">
        <v>0.14863999999999999</v>
      </c>
      <c r="G14" s="89">
        <v>3.6290000000000003E-2</v>
      </c>
      <c r="H14" s="89">
        <v>1.372E-2</v>
      </c>
      <c r="I14" s="89">
        <v>-3.8000000000000002E-4</v>
      </c>
      <c r="J14" s="162">
        <f t="shared" si="2"/>
        <v>0.19827</v>
      </c>
    </row>
    <row r="15" spans="1:10" x14ac:dyDescent="0.35">
      <c r="A15" t="s">
        <v>202</v>
      </c>
      <c r="B15" t="str">
        <f t="shared" si="0"/>
        <v>MassElectricG-3NEMANet Metered</v>
      </c>
      <c r="C15" t="s">
        <v>159</v>
      </c>
      <c r="D15" s="56" t="s">
        <v>206</v>
      </c>
      <c r="E15" t="s">
        <v>229</v>
      </c>
      <c r="F15" s="89">
        <v>0.15145</v>
      </c>
      <c r="G15" s="89">
        <v>3.7449999999999997E-2</v>
      </c>
      <c r="H15" s="89">
        <v>9.8600000000000007E-3</v>
      </c>
      <c r="I15" s="89">
        <v>-3.8999999999999999E-4</v>
      </c>
      <c r="J15" s="162">
        <f t="shared" si="2"/>
        <v>0.19837000000000002</v>
      </c>
    </row>
    <row r="16" spans="1:10" x14ac:dyDescent="0.35">
      <c r="A16" t="s">
        <v>202</v>
      </c>
      <c r="B16" t="str">
        <f t="shared" si="0"/>
        <v>MassElectricG-3WCMANet Metered</v>
      </c>
      <c r="C16" t="s">
        <v>159</v>
      </c>
      <c r="D16" s="56" t="s">
        <v>207</v>
      </c>
      <c r="E16" t="s">
        <v>229</v>
      </c>
      <c r="F16" s="89">
        <v>0.15357999999999999</v>
      </c>
      <c r="G16" s="89">
        <v>3.7449999999999997E-2</v>
      </c>
      <c r="H16" s="89">
        <v>9.8600000000000007E-3</v>
      </c>
      <c r="I16" s="89">
        <v>-3.8999999999999999E-4</v>
      </c>
      <c r="J16" s="162">
        <f t="shared" si="2"/>
        <v>0.20049999999999998</v>
      </c>
    </row>
    <row r="17" spans="1:10" x14ac:dyDescent="0.35">
      <c r="A17" t="s">
        <v>202</v>
      </c>
      <c r="B17" t="str">
        <f t="shared" si="0"/>
        <v>MassElectricG-3SEMANet Metered</v>
      </c>
      <c r="C17" t="s">
        <v>159</v>
      </c>
      <c r="D17" s="56" t="s">
        <v>208</v>
      </c>
      <c r="E17" t="s">
        <v>229</v>
      </c>
      <c r="F17" s="89">
        <v>0.14863999999999999</v>
      </c>
      <c r="G17" s="89">
        <v>3.7449999999999997E-2</v>
      </c>
      <c r="H17" s="89">
        <v>9.8600000000000007E-3</v>
      </c>
      <c r="I17" s="89">
        <v>-3.8999999999999999E-4</v>
      </c>
      <c r="J17" s="162">
        <f t="shared" si="2"/>
        <v>0.19555999999999998</v>
      </c>
    </row>
    <row r="18" spans="1:10" ht="14.5" customHeight="1" x14ac:dyDescent="0.35">
      <c r="A18" t="s">
        <v>202</v>
      </c>
      <c r="B18" t="str">
        <f t="shared" si="0"/>
        <v>NantucketElectricR-1Net Metered</v>
      </c>
      <c r="C18" t="s">
        <v>161</v>
      </c>
      <c r="D18" s="56" t="s">
        <v>34</v>
      </c>
      <c r="E18" t="s">
        <v>229</v>
      </c>
      <c r="F18" s="89">
        <v>0.1794</v>
      </c>
      <c r="G18" s="89">
        <v>5.5149999999999998E-2</v>
      </c>
      <c r="H18" s="89">
        <v>8.8859999999999995E-2</v>
      </c>
      <c r="I18" s="89">
        <v>-3.8000000000000002E-4</v>
      </c>
      <c r="J18" s="162">
        <f t="shared" si="2"/>
        <v>0.32302999999999998</v>
      </c>
    </row>
    <row r="19" spans="1:10" x14ac:dyDescent="0.35">
      <c r="A19" t="s">
        <v>202</v>
      </c>
      <c r="B19" t="str">
        <f t="shared" si="0"/>
        <v>NantucketElectricR-2Net Metered</v>
      </c>
      <c r="C19" t="s">
        <v>161</v>
      </c>
      <c r="D19" s="56" t="s">
        <v>35</v>
      </c>
      <c r="E19" t="s">
        <v>229</v>
      </c>
      <c r="F19" s="89">
        <v>0.1794</v>
      </c>
      <c r="G19" s="89">
        <v>5.5149999999999998E-2</v>
      </c>
      <c r="H19" s="89">
        <v>8.8859999999999995E-2</v>
      </c>
      <c r="I19" s="89">
        <v>-3.8000000000000002E-4</v>
      </c>
      <c r="J19" s="162">
        <f t="shared" si="2"/>
        <v>0.32302999999999998</v>
      </c>
    </row>
    <row r="20" spans="1:10" x14ac:dyDescent="0.35">
      <c r="A20" s="210" t="s">
        <v>202</v>
      </c>
      <c r="B20" s="210" t="str">
        <f t="shared" si="0"/>
        <v>NantucketElectricR-4Net Metered</v>
      </c>
      <c r="C20" s="210" t="s">
        <v>161</v>
      </c>
      <c r="D20" s="211" t="s">
        <v>89</v>
      </c>
      <c r="E20" s="211" t="s">
        <v>229</v>
      </c>
      <c r="F20" s="207"/>
      <c r="G20" s="207"/>
      <c r="H20" s="207"/>
      <c r="I20" s="207"/>
      <c r="J20" s="212"/>
    </row>
    <row r="21" spans="1:10" x14ac:dyDescent="0.35">
      <c r="A21" t="s">
        <v>202</v>
      </c>
      <c r="B21" t="str">
        <f t="shared" si="0"/>
        <v>NantucketElectricG-1Net Metered</v>
      </c>
      <c r="C21" t="s">
        <v>161</v>
      </c>
      <c r="D21" s="56" t="s">
        <v>36</v>
      </c>
      <c r="E21" t="s">
        <v>229</v>
      </c>
      <c r="F21" s="89">
        <v>0.16839000000000001</v>
      </c>
      <c r="G21" s="89">
        <v>3.6679999999999997E-2</v>
      </c>
      <c r="H21" s="89">
        <v>7.2779999999999997E-2</v>
      </c>
      <c r="I21" s="89">
        <v>-3.8999999999999999E-4</v>
      </c>
      <c r="J21" s="162">
        <f>SUM(F21:I21)</f>
        <v>0.27745999999999998</v>
      </c>
    </row>
    <row r="22" spans="1:10" x14ac:dyDescent="0.35">
      <c r="A22" t="s">
        <v>202</v>
      </c>
      <c r="B22" t="str">
        <f t="shared" si="0"/>
        <v>NantucketElectricG-2Net Metered</v>
      </c>
      <c r="C22" t="s">
        <v>161</v>
      </c>
      <c r="D22" s="56" t="s">
        <v>44</v>
      </c>
      <c r="E22" t="s">
        <v>229</v>
      </c>
      <c r="F22" s="89">
        <v>0.14863999999999999</v>
      </c>
      <c r="G22" s="89">
        <v>3.6290000000000003E-2</v>
      </c>
      <c r="H22" s="89">
        <v>1.372E-2</v>
      </c>
      <c r="I22" s="89">
        <v>-3.8000000000000002E-4</v>
      </c>
      <c r="J22" s="162">
        <f t="shared" ref="J22:J65" si="3">SUM(F22:I22)</f>
        <v>0.19827</v>
      </c>
    </row>
    <row r="23" spans="1:10" ht="15" thickBot="1" x14ac:dyDescent="0.4">
      <c r="A23" t="s">
        <v>202</v>
      </c>
      <c r="B23" t="str">
        <f t="shared" si="0"/>
        <v>NantucketElectricG-3Net Metered</v>
      </c>
      <c r="C23" t="s">
        <v>161</v>
      </c>
      <c r="D23" s="56" t="s">
        <v>45</v>
      </c>
      <c r="E23" t="s">
        <v>229</v>
      </c>
      <c r="F23" s="206">
        <v>0.14863999999999999</v>
      </c>
      <c r="G23" s="209">
        <v>3.7449999999999997E-2</v>
      </c>
      <c r="H23" s="206">
        <v>9.8600000000000007E-3</v>
      </c>
      <c r="I23" s="206">
        <v>-3.8999999999999999E-4</v>
      </c>
      <c r="J23" s="162">
        <f t="shared" si="3"/>
        <v>0.19555999999999998</v>
      </c>
    </row>
    <row r="24" spans="1:10" x14ac:dyDescent="0.35">
      <c r="A24" t="s">
        <v>158</v>
      </c>
      <c r="B24" t="str">
        <f t="shared" si="0"/>
        <v>CambridgeR-1/R-2Net Metered</v>
      </c>
      <c r="C24" t="s">
        <v>72</v>
      </c>
      <c r="D24" s="56" t="s">
        <v>267</v>
      </c>
      <c r="E24" t="s">
        <v>229</v>
      </c>
      <c r="F24" s="90">
        <v>0.17224999999999999</v>
      </c>
      <c r="G24" s="90">
        <v>4.5449999999999997E-2</v>
      </c>
      <c r="H24" s="90">
        <v>9.5699999999999993E-2</v>
      </c>
      <c r="I24" s="90">
        <v>-9.5E-4</v>
      </c>
      <c r="J24" s="162">
        <f t="shared" si="3"/>
        <v>0.31244999999999995</v>
      </c>
    </row>
    <row r="25" spans="1:10" x14ac:dyDescent="0.35">
      <c r="A25" t="s">
        <v>158</v>
      </c>
      <c r="B25" t="str">
        <f t="shared" si="0"/>
        <v>CambridgeR-1HP/R-2HPNet Metered</v>
      </c>
      <c r="C25" t="s">
        <v>72</v>
      </c>
      <c r="D25" s="56" t="s">
        <v>268</v>
      </c>
      <c r="E25" t="s">
        <v>229</v>
      </c>
      <c r="F25" s="90">
        <v>0.17224999999999999</v>
      </c>
      <c r="G25" s="90">
        <v>2.2259999999999999E-2</v>
      </c>
      <c r="H25" s="90">
        <v>6.3750000000000001E-2</v>
      </c>
      <c r="I25" s="90">
        <v>-9.5E-4</v>
      </c>
      <c r="J25" s="162">
        <f t="shared" si="3"/>
        <v>0.25730999999999998</v>
      </c>
    </row>
    <row r="26" spans="1:10" x14ac:dyDescent="0.35">
      <c r="A26" t="s">
        <v>158</v>
      </c>
      <c r="B26" t="str">
        <f t="shared" si="0"/>
        <v>CambridgeR-3/R-4Net Metered</v>
      </c>
      <c r="C26" t="s">
        <v>72</v>
      </c>
      <c r="D26" s="56" t="s">
        <v>269</v>
      </c>
      <c r="E26" t="s">
        <v>229</v>
      </c>
      <c r="F26" s="90">
        <v>0.17224999999999999</v>
      </c>
      <c r="G26" s="90">
        <v>4.5449999999999997E-2</v>
      </c>
      <c r="H26" s="90">
        <v>8.9010000000000006E-2</v>
      </c>
      <c r="I26" s="90">
        <v>-9.5E-4</v>
      </c>
      <c r="J26" s="162">
        <f t="shared" si="3"/>
        <v>0.30575999999999998</v>
      </c>
    </row>
    <row r="27" spans="1:10" s="231" customFormat="1" x14ac:dyDescent="0.35">
      <c r="A27" s="231" t="s">
        <v>158</v>
      </c>
      <c r="B27" s="231" t="str">
        <f t="shared" si="0"/>
        <v>CambridgeR-4Net Metered</v>
      </c>
      <c r="C27" s="231" t="s">
        <v>72</v>
      </c>
      <c r="D27" s="232" t="s">
        <v>89</v>
      </c>
      <c r="E27" s="231" t="s">
        <v>229</v>
      </c>
      <c r="F27" s="233"/>
      <c r="G27" s="233"/>
      <c r="H27" s="233"/>
      <c r="I27" s="233"/>
      <c r="J27" s="234"/>
    </row>
    <row r="28" spans="1:10" x14ac:dyDescent="0.35">
      <c r="A28" t="s">
        <v>158</v>
      </c>
      <c r="B28" t="str">
        <f t="shared" si="0"/>
        <v>CambridgeG-1(02/06/52)Net Metered</v>
      </c>
      <c r="C28" t="s">
        <v>72</v>
      </c>
      <c r="D28" s="56" t="s">
        <v>242</v>
      </c>
      <c r="E28" t="s">
        <v>229</v>
      </c>
      <c r="F28" s="4">
        <v>0.17322000000000001</v>
      </c>
      <c r="G28" s="64">
        <v>4.5900000000000003E-2</v>
      </c>
      <c r="H28" s="64">
        <v>6.0789999999999997E-2</v>
      </c>
      <c r="I28" s="64">
        <v>-9.5E-4</v>
      </c>
      <c r="J28" s="162">
        <f t="shared" si="3"/>
        <v>0.27895999999999999</v>
      </c>
    </row>
    <row r="29" spans="1:10" x14ac:dyDescent="0.35">
      <c r="A29" t="s">
        <v>158</v>
      </c>
      <c r="B29" t="str">
        <f t="shared" si="0"/>
        <v>CambridgeG-2(62)Net Metered</v>
      </c>
      <c r="C29" t="s">
        <v>72</v>
      </c>
      <c r="D29" s="56" t="s">
        <v>209</v>
      </c>
      <c r="E29" t="s">
        <v>229</v>
      </c>
      <c r="F29" s="4">
        <v>0.16694000000000001</v>
      </c>
      <c r="G29" s="64">
        <v>0</v>
      </c>
      <c r="H29" s="64">
        <v>3.2840000000000001E-2</v>
      </c>
      <c r="I29" s="64">
        <v>-9.5E-4</v>
      </c>
      <c r="J29" s="162">
        <f t="shared" si="3"/>
        <v>0.19883000000000001</v>
      </c>
    </row>
    <row r="30" spans="1:10" x14ac:dyDescent="0.35">
      <c r="A30" t="s">
        <v>158</v>
      </c>
      <c r="B30" t="str">
        <f>C30&amp;D30&amp;E30</f>
        <v>CambridgeG-3(70)Net Metered</v>
      </c>
      <c r="C30" t="s">
        <v>72</v>
      </c>
      <c r="D30" s="56" t="s">
        <v>210</v>
      </c>
      <c r="E30" t="s">
        <v>229</v>
      </c>
      <c r="F30" s="4">
        <v>0.16694000000000001</v>
      </c>
      <c r="G30" s="64">
        <v>0</v>
      </c>
      <c r="H30" s="64">
        <v>1.2829999999999999E-2</v>
      </c>
      <c r="I30" s="64">
        <v>-9.5E-4</v>
      </c>
      <c r="J30" s="162">
        <f t="shared" si="3"/>
        <v>0.17882000000000001</v>
      </c>
    </row>
    <row r="31" spans="1:10" x14ac:dyDescent="0.35">
      <c r="A31" t="s">
        <v>158</v>
      </c>
      <c r="B31" t="str">
        <f t="shared" si="0"/>
        <v>CambridgeG-5(36)Net Metered</v>
      </c>
      <c r="C31" t="s">
        <v>72</v>
      </c>
      <c r="D31" s="56" t="s">
        <v>211</v>
      </c>
      <c r="E31" t="s">
        <v>229</v>
      </c>
      <c r="F31" s="4">
        <v>0.17322000000000001</v>
      </c>
      <c r="G31" s="64">
        <v>4.5900000000000003E-2</v>
      </c>
      <c r="H31" s="64">
        <v>5.289E-2</v>
      </c>
      <c r="I31" s="64">
        <v>-9.5E-4</v>
      </c>
      <c r="J31" s="162">
        <f t="shared" si="3"/>
        <v>0.27106000000000002</v>
      </c>
    </row>
    <row r="32" spans="1:10" x14ac:dyDescent="0.35">
      <c r="A32" t="s">
        <v>158</v>
      </c>
      <c r="B32" t="str">
        <f t="shared" si="0"/>
        <v>CambridgeG-6(51)Net Metered</v>
      </c>
      <c r="C32" t="s">
        <v>72</v>
      </c>
      <c r="D32" s="56" t="s">
        <v>212</v>
      </c>
      <c r="E32" t="s">
        <v>229</v>
      </c>
      <c r="F32" s="4">
        <v>0.17322000000000001</v>
      </c>
      <c r="G32" s="64">
        <v>3.3349999999999998E-2</v>
      </c>
      <c r="H32" s="64">
        <v>8.8109999999999994E-2</v>
      </c>
      <c r="I32" s="64">
        <v>-9.5E-4</v>
      </c>
      <c r="J32" s="162">
        <f t="shared" si="3"/>
        <v>0.29372999999999999</v>
      </c>
    </row>
    <row r="33" spans="1:10" x14ac:dyDescent="0.35">
      <c r="A33" t="s">
        <v>158</v>
      </c>
      <c r="B33" t="str">
        <f t="shared" si="0"/>
        <v>GreaterBostonR-1/R-2Net Metered</v>
      </c>
      <c r="C33" t="s">
        <v>162</v>
      </c>
      <c r="D33" s="56" t="s">
        <v>267</v>
      </c>
      <c r="E33" t="s">
        <v>229</v>
      </c>
      <c r="F33" s="90">
        <v>0.17224999999999999</v>
      </c>
      <c r="G33" s="90">
        <v>4.5449999999999997E-2</v>
      </c>
      <c r="H33" s="90">
        <v>9.5699999999999993E-2</v>
      </c>
      <c r="I33" s="90">
        <v>-9.5E-4</v>
      </c>
      <c r="J33" s="162">
        <f t="shared" si="3"/>
        <v>0.31244999999999995</v>
      </c>
    </row>
    <row r="34" spans="1:10" x14ac:dyDescent="0.35">
      <c r="A34" t="s">
        <v>158</v>
      </c>
      <c r="B34" t="str">
        <f t="shared" ref="B34:B65" si="4">C34&amp;D34&amp;E34</f>
        <v>GreaterBostonR-1HP/R-2HPNet Metered</v>
      </c>
      <c r="C34" t="s">
        <v>162</v>
      </c>
      <c r="D34" s="56" t="s">
        <v>268</v>
      </c>
      <c r="E34" t="s">
        <v>229</v>
      </c>
      <c r="F34" s="90">
        <v>0.17224999999999999</v>
      </c>
      <c r="G34" s="90">
        <v>2.2259999999999999E-2</v>
      </c>
      <c r="H34" s="90">
        <v>6.3750000000000001E-2</v>
      </c>
      <c r="I34" s="90">
        <v>-9.5E-4</v>
      </c>
      <c r="J34" s="162">
        <f t="shared" si="3"/>
        <v>0.25730999999999998</v>
      </c>
    </row>
    <row r="35" spans="1:10" x14ac:dyDescent="0.35">
      <c r="A35" t="s">
        <v>158</v>
      </c>
      <c r="B35" t="str">
        <f t="shared" si="4"/>
        <v>GreaterBostonR-3/R-4Net Metered</v>
      </c>
      <c r="C35" t="s">
        <v>162</v>
      </c>
      <c r="D35" s="56" t="s">
        <v>269</v>
      </c>
      <c r="E35" t="s">
        <v>229</v>
      </c>
      <c r="F35" s="90">
        <v>0.17224999999999999</v>
      </c>
      <c r="G35" s="90">
        <v>4.5449999999999997E-2</v>
      </c>
      <c r="H35" s="90">
        <v>8.9010000000000006E-2</v>
      </c>
      <c r="I35" s="90">
        <v>-9.5E-4</v>
      </c>
      <c r="J35" s="162">
        <f t="shared" si="3"/>
        <v>0.30575999999999998</v>
      </c>
    </row>
    <row r="36" spans="1:10" s="231" customFormat="1" x14ac:dyDescent="0.35">
      <c r="A36" s="231" t="s">
        <v>158</v>
      </c>
      <c r="B36" s="231" t="str">
        <f t="shared" si="4"/>
        <v>GreaterBostonR-4Net Metered</v>
      </c>
      <c r="C36" s="231" t="s">
        <v>162</v>
      </c>
      <c r="D36" s="232" t="s">
        <v>89</v>
      </c>
      <c r="E36" s="231" t="s">
        <v>229</v>
      </c>
      <c r="F36" s="233"/>
      <c r="G36" s="233"/>
      <c r="H36" s="233"/>
      <c r="I36" s="233"/>
      <c r="J36" s="234"/>
    </row>
    <row r="37" spans="1:10" x14ac:dyDescent="0.35">
      <c r="A37" t="s">
        <v>158</v>
      </c>
      <c r="B37" t="str">
        <f t="shared" si="4"/>
        <v>GreaterBostonG-1ND(A9/B1)Net Metered</v>
      </c>
      <c r="C37" t="s">
        <v>162</v>
      </c>
      <c r="D37" s="56" t="s">
        <v>243</v>
      </c>
      <c r="E37" t="s">
        <v>229</v>
      </c>
      <c r="F37" s="4">
        <v>0.17322000000000001</v>
      </c>
      <c r="G37" s="4">
        <v>4.1340000000000002E-2</v>
      </c>
      <c r="H37" s="4">
        <v>8.0019999999999994E-2</v>
      </c>
      <c r="I37" s="64">
        <v>-9.5E-4</v>
      </c>
      <c r="J37" s="162">
        <f t="shared" si="3"/>
        <v>0.29363</v>
      </c>
    </row>
    <row r="38" spans="1:10" x14ac:dyDescent="0.35">
      <c r="A38" t="s">
        <v>158</v>
      </c>
      <c r="B38" t="str">
        <f t="shared" si="4"/>
        <v>GreaterBostonG-1D(B2/C8/F8)Net Metered</v>
      </c>
      <c r="C38" t="s">
        <v>162</v>
      </c>
      <c r="D38" s="56" t="s">
        <v>244</v>
      </c>
      <c r="E38" t="s">
        <v>229</v>
      </c>
      <c r="F38" s="4">
        <v>0.17322000000000001</v>
      </c>
      <c r="G38" s="4">
        <v>0</v>
      </c>
      <c r="H38" s="4">
        <v>3.7580000000000002E-2</v>
      </c>
      <c r="I38" s="64">
        <v>-9.5E-4</v>
      </c>
      <c r="J38" s="162">
        <f>SUM(F38:I38)</f>
        <v>0.20985000000000001</v>
      </c>
    </row>
    <row r="39" spans="1:10" x14ac:dyDescent="0.35">
      <c r="A39" t="s">
        <v>158</v>
      </c>
      <c r="B39" t="str">
        <f t="shared" si="4"/>
        <v>GreaterBostonG-2(B0/B7)Net Metered</v>
      </c>
      <c r="C39" t="s">
        <v>162</v>
      </c>
      <c r="D39" s="56" t="s">
        <v>245</v>
      </c>
      <c r="E39" t="s">
        <v>229</v>
      </c>
      <c r="F39" s="4">
        <v>0.16694000000000001</v>
      </c>
      <c r="G39" s="4">
        <v>0</v>
      </c>
      <c r="H39" s="4">
        <v>1.8010000000000002E-2</v>
      </c>
      <c r="I39" s="64">
        <v>-9.5E-4</v>
      </c>
      <c r="J39" s="162">
        <f t="shared" si="3"/>
        <v>0.184</v>
      </c>
    </row>
    <row r="40" spans="1:10" x14ac:dyDescent="0.35">
      <c r="A40" t="s">
        <v>158</v>
      </c>
      <c r="B40" t="str">
        <f t="shared" si="4"/>
        <v>GreaterBostonG-2(B0/G8)Net Metered</v>
      </c>
      <c r="C40" t="s">
        <v>162</v>
      </c>
      <c r="D40" s="56" t="s">
        <v>246</v>
      </c>
      <c r="E40" t="s">
        <v>229</v>
      </c>
      <c r="F40" s="4">
        <v>0.17132</v>
      </c>
      <c r="G40" s="64">
        <v>0</v>
      </c>
      <c r="H40" s="64">
        <v>1.8010000000000002E-2</v>
      </c>
      <c r="I40" s="64">
        <v>-9.5E-4</v>
      </c>
      <c r="J40" s="162">
        <f t="shared" si="3"/>
        <v>0.18837999999999999</v>
      </c>
    </row>
    <row r="41" spans="1:10" x14ac:dyDescent="0.35">
      <c r="A41" t="s">
        <v>158</v>
      </c>
      <c r="B41" t="str">
        <f t="shared" si="4"/>
        <v>GreaterBostonG-3(B3)Net Metered</v>
      </c>
      <c r="C41" t="s">
        <v>162</v>
      </c>
      <c r="D41" s="56" t="s">
        <v>213</v>
      </c>
      <c r="E41" t="s">
        <v>229</v>
      </c>
      <c r="F41" s="4">
        <v>0.16694000000000001</v>
      </c>
      <c r="G41" s="64">
        <v>0</v>
      </c>
      <c r="H41" s="64">
        <v>1.162E-2</v>
      </c>
      <c r="I41" s="64">
        <v>-9.5E-4</v>
      </c>
      <c r="J41" s="162">
        <f t="shared" si="3"/>
        <v>0.17760999999999999</v>
      </c>
    </row>
    <row r="42" spans="1:10" x14ac:dyDescent="0.35">
      <c r="A42" t="s">
        <v>158</v>
      </c>
      <c r="B42" t="str">
        <f t="shared" si="4"/>
        <v>GreaterBostonG-3(G6)Net Metered</v>
      </c>
      <c r="C42" t="s">
        <v>162</v>
      </c>
      <c r="D42" s="56" t="s">
        <v>214</v>
      </c>
      <c r="E42" t="s">
        <v>229</v>
      </c>
      <c r="F42" s="4">
        <v>0.17132</v>
      </c>
      <c r="G42" s="4">
        <v>0</v>
      </c>
      <c r="H42" s="4">
        <v>1.162E-2</v>
      </c>
      <c r="I42" s="64">
        <v>-9.5E-4</v>
      </c>
      <c r="J42" s="162">
        <f t="shared" si="3"/>
        <v>0.18198999999999999</v>
      </c>
    </row>
    <row r="43" spans="1:10" x14ac:dyDescent="0.35">
      <c r="A43" t="s">
        <v>158</v>
      </c>
      <c r="B43" t="str">
        <f t="shared" si="4"/>
        <v>GreaterBostonT-1(B5)Net Metered</v>
      </c>
      <c r="C43" t="s">
        <v>162</v>
      </c>
      <c r="D43" s="56" t="s">
        <v>215</v>
      </c>
      <c r="E43" t="s">
        <v>229</v>
      </c>
      <c r="F43" s="4">
        <v>0.17322000000000001</v>
      </c>
      <c r="G43" s="64">
        <v>4.1799999999999997E-2</v>
      </c>
      <c r="H43" s="64">
        <v>8.0019999999999994E-2</v>
      </c>
      <c r="I43" s="64">
        <v>-9.5E-4</v>
      </c>
      <c r="J43" s="162">
        <f t="shared" si="3"/>
        <v>0.29409000000000002</v>
      </c>
    </row>
    <row r="44" spans="1:10" x14ac:dyDescent="0.35">
      <c r="A44" t="s">
        <v>158</v>
      </c>
      <c r="B44" t="str">
        <f t="shared" si="4"/>
        <v>SouthShoreCCVineyardR-1/R-2Net Metered</v>
      </c>
      <c r="C44" t="s">
        <v>163</v>
      </c>
      <c r="D44" s="56" t="s">
        <v>267</v>
      </c>
      <c r="E44" t="s">
        <v>229</v>
      </c>
      <c r="F44" s="90">
        <v>0.17224999999999999</v>
      </c>
      <c r="G44" s="90">
        <v>4.5449999999999997E-2</v>
      </c>
      <c r="H44" s="90">
        <v>9.5699999999999993E-2</v>
      </c>
      <c r="I44" s="90">
        <v>-9.5E-4</v>
      </c>
      <c r="J44" s="162">
        <f t="shared" si="3"/>
        <v>0.31244999999999995</v>
      </c>
    </row>
    <row r="45" spans="1:10" x14ac:dyDescent="0.35">
      <c r="A45" t="s">
        <v>158</v>
      </c>
      <c r="B45" t="str">
        <f t="shared" si="4"/>
        <v>SouthShoreCCVineyardR-1HP/R-2HPNet Metered</v>
      </c>
      <c r="C45" t="s">
        <v>163</v>
      </c>
      <c r="D45" s="56" t="s">
        <v>268</v>
      </c>
      <c r="E45" t="s">
        <v>229</v>
      </c>
      <c r="F45" s="90">
        <v>0.17224999999999999</v>
      </c>
      <c r="G45" s="90">
        <v>2.2259999999999999E-2</v>
      </c>
      <c r="H45" s="90">
        <v>6.3750000000000001E-2</v>
      </c>
      <c r="I45" s="90">
        <v>-9.5E-4</v>
      </c>
      <c r="J45" s="162">
        <f t="shared" si="3"/>
        <v>0.25730999999999998</v>
      </c>
    </row>
    <row r="46" spans="1:10" x14ac:dyDescent="0.35">
      <c r="A46" t="s">
        <v>158</v>
      </c>
      <c r="B46" t="str">
        <f t="shared" si="4"/>
        <v>SouthShoreCCVineyardR-3/R-4Net Metered</v>
      </c>
      <c r="C46" t="s">
        <v>163</v>
      </c>
      <c r="D46" s="56" t="s">
        <v>269</v>
      </c>
      <c r="E46" t="s">
        <v>229</v>
      </c>
      <c r="F46" s="90">
        <v>0.17224999999999999</v>
      </c>
      <c r="G46" s="90">
        <v>4.5449999999999997E-2</v>
      </c>
      <c r="H46" s="90">
        <v>8.9010000000000006E-2</v>
      </c>
      <c r="I46" s="90">
        <v>-9.5E-4</v>
      </c>
      <c r="J46" s="162">
        <f t="shared" si="3"/>
        <v>0.30575999999999998</v>
      </c>
    </row>
    <row r="47" spans="1:10" s="231" customFormat="1" x14ac:dyDescent="0.35">
      <c r="A47" s="231" t="s">
        <v>158</v>
      </c>
      <c r="B47" s="231" t="str">
        <f t="shared" si="4"/>
        <v>SouthShoreCCVineyardR-4Net Metered</v>
      </c>
      <c r="C47" s="231" t="s">
        <v>163</v>
      </c>
      <c r="D47" s="232" t="s">
        <v>89</v>
      </c>
      <c r="E47" s="231" t="s">
        <v>229</v>
      </c>
      <c r="F47" s="233"/>
      <c r="G47" s="233"/>
      <c r="H47" s="233"/>
      <c r="I47" s="233"/>
      <c r="J47" s="234"/>
    </row>
    <row r="48" spans="1:10" x14ac:dyDescent="0.35">
      <c r="A48" t="s">
        <v>158</v>
      </c>
      <c r="B48" t="str">
        <f t="shared" si="4"/>
        <v>SouthShoreCCVineyardG-1(33/23/35/88)Net Metered</v>
      </c>
      <c r="C48" t="s">
        <v>163</v>
      </c>
      <c r="D48" s="56" t="s">
        <v>247</v>
      </c>
      <c r="E48" t="s">
        <v>229</v>
      </c>
      <c r="F48" s="4">
        <v>0.17322000000000001</v>
      </c>
      <c r="G48" s="64">
        <v>4.5900000000000003E-2</v>
      </c>
      <c r="H48" s="64">
        <v>6.4339999999999994E-2</v>
      </c>
      <c r="I48" s="64">
        <v>-9.5E-4</v>
      </c>
      <c r="J48" s="162">
        <f t="shared" si="3"/>
        <v>0.28250999999999998</v>
      </c>
    </row>
    <row r="49" spans="1:10" x14ac:dyDescent="0.35">
      <c r="A49" t="s">
        <v>158</v>
      </c>
      <c r="B49" t="str">
        <f t="shared" si="4"/>
        <v>SouthShoreCCVineyardG-2(84)Net Metered</v>
      </c>
      <c r="C49" t="s">
        <v>163</v>
      </c>
      <c r="D49" s="56" t="s">
        <v>216</v>
      </c>
      <c r="E49" t="s">
        <v>229</v>
      </c>
      <c r="F49" s="4">
        <v>0.17132</v>
      </c>
      <c r="G49" s="64">
        <v>0</v>
      </c>
      <c r="H49" s="64">
        <v>3.2910000000000002E-2</v>
      </c>
      <c r="I49" s="64">
        <v>-9.5E-4</v>
      </c>
      <c r="J49" s="162">
        <f t="shared" si="3"/>
        <v>0.20327999999999999</v>
      </c>
    </row>
    <row r="50" spans="1:10" x14ac:dyDescent="0.35">
      <c r="A50" t="s">
        <v>158</v>
      </c>
      <c r="B50" t="str">
        <f t="shared" si="4"/>
        <v>SouthShoreCCVineyardG-3(24)Net Metered</v>
      </c>
      <c r="C50" t="s">
        <v>163</v>
      </c>
      <c r="D50" s="56" t="s">
        <v>217</v>
      </c>
      <c r="E50" t="s">
        <v>229</v>
      </c>
      <c r="F50" s="4">
        <v>0.17132</v>
      </c>
      <c r="G50" s="4">
        <v>0</v>
      </c>
      <c r="H50" s="4">
        <v>2.1520000000000001E-2</v>
      </c>
      <c r="I50" s="64">
        <v>-9.5E-4</v>
      </c>
      <c r="J50" s="162">
        <f t="shared" si="3"/>
        <v>0.19189000000000001</v>
      </c>
    </row>
    <row r="51" spans="1:10" x14ac:dyDescent="0.35">
      <c r="A51" t="s">
        <v>158</v>
      </c>
      <c r="B51" t="str">
        <f t="shared" si="4"/>
        <v>SouthShoreCCVineyardG-4(41)Net Metered</v>
      </c>
      <c r="C51" t="s">
        <v>163</v>
      </c>
      <c r="D51" s="56" t="s">
        <v>218</v>
      </c>
      <c r="E51" t="s">
        <v>229</v>
      </c>
      <c r="F51" s="4">
        <v>0.17322000000000001</v>
      </c>
      <c r="G51" s="4">
        <v>0</v>
      </c>
      <c r="H51" s="4">
        <v>4.9419999999999999E-2</v>
      </c>
      <c r="I51" s="64">
        <v>-9.5E-4</v>
      </c>
      <c r="J51" s="162">
        <f t="shared" si="3"/>
        <v>0.22169</v>
      </c>
    </row>
    <row r="52" spans="1:10" x14ac:dyDescent="0.35">
      <c r="A52" t="s">
        <v>158</v>
      </c>
      <c r="B52" t="str">
        <f t="shared" si="4"/>
        <v>SouthShoreCCVineyardG-6(22)Net Metered</v>
      </c>
      <c r="C52" t="s">
        <v>163</v>
      </c>
      <c r="D52" s="56" t="s">
        <v>219</v>
      </c>
      <c r="E52" t="s">
        <v>229</v>
      </c>
      <c r="F52" s="4">
        <v>0.17322000000000001</v>
      </c>
      <c r="G52" s="64">
        <v>4.5900000000000003E-2</v>
      </c>
      <c r="H52" s="64">
        <v>4.6719999999999998E-2</v>
      </c>
      <c r="I52" s="64">
        <v>-9.5E-4</v>
      </c>
      <c r="J52" s="162">
        <f t="shared" si="3"/>
        <v>0.26489000000000001</v>
      </c>
    </row>
    <row r="53" spans="1:10" x14ac:dyDescent="0.35">
      <c r="A53" t="s">
        <v>158</v>
      </c>
      <c r="B53" t="str">
        <f t="shared" si="4"/>
        <v>SouthShoreCCVineyardG-7(55/31)Net Metered</v>
      </c>
      <c r="C53" t="s">
        <v>163</v>
      </c>
      <c r="D53" s="56" t="s">
        <v>248</v>
      </c>
      <c r="E53" t="s">
        <v>229</v>
      </c>
      <c r="F53" s="4">
        <v>0.17322000000000001</v>
      </c>
      <c r="G53" s="64">
        <v>3.6159999999999998E-2</v>
      </c>
      <c r="H53" s="64">
        <v>5.4300000000000001E-2</v>
      </c>
      <c r="I53" s="64">
        <v>-9.5E-4</v>
      </c>
      <c r="J53" s="162">
        <f t="shared" si="3"/>
        <v>0.26273000000000002</v>
      </c>
    </row>
    <row r="54" spans="1:10" x14ac:dyDescent="0.35">
      <c r="A54" t="s">
        <v>158</v>
      </c>
      <c r="B54" t="str">
        <f t="shared" si="4"/>
        <v>WesternMassR-1/R-2Net Metered</v>
      </c>
      <c r="C54" t="s">
        <v>164</v>
      </c>
      <c r="D54" s="56" t="s">
        <v>267</v>
      </c>
      <c r="E54" t="s">
        <v>229</v>
      </c>
      <c r="F54" s="91">
        <v>0.15379000000000001</v>
      </c>
      <c r="G54" s="92">
        <v>4.5449999999999997E-2</v>
      </c>
      <c r="H54" s="92">
        <v>9.5699999999999993E-2</v>
      </c>
      <c r="I54" s="92">
        <v>-9.5E-4</v>
      </c>
      <c r="J54" s="162">
        <f t="shared" si="3"/>
        <v>0.29398999999999997</v>
      </c>
    </row>
    <row r="55" spans="1:10" x14ac:dyDescent="0.35">
      <c r="A55" t="s">
        <v>158</v>
      </c>
      <c r="B55" t="str">
        <f t="shared" si="4"/>
        <v>WesternMassR-1HP/R-2HPNet Metered</v>
      </c>
      <c r="C55" t="s">
        <v>164</v>
      </c>
      <c r="D55" s="56" t="s">
        <v>268</v>
      </c>
      <c r="E55" t="s">
        <v>229</v>
      </c>
      <c r="F55" s="4">
        <v>0.15379000000000001</v>
      </c>
      <c r="G55" s="64">
        <v>2.2259999999999999E-2</v>
      </c>
      <c r="H55" s="64">
        <v>6.3750000000000001E-2</v>
      </c>
      <c r="I55" s="64">
        <v>-9.5E-4</v>
      </c>
      <c r="J55" s="162">
        <f t="shared" si="3"/>
        <v>0.23885000000000001</v>
      </c>
    </row>
    <row r="56" spans="1:10" x14ac:dyDescent="0.35">
      <c r="A56" t="s">
        <v>158</v>
      </c>
      <c r="B56" t="str">
        <f t="shared" si="4"/>
        <v>WesternMassR-3/R-4Net Metered</v>
      </c>
      <c r="C56" t="s">
        <v>164</v>
      </c>
      <c r="D56" s="56" t="s">
        <v>269</v>
      </c>
      <c r="E56" t="s">
        <v>229</v>
      </c>
      <c r="F56" s="4">
        <v>0.15379000000000001</v>
      </c>
      <c r="G56" s="64">
        <v>4.5449999999999997E-2</v>
      </c>
      <c r="H56" s="64">
        <v>8.9010000000000006E-2</v>
      </c>
      <c r="I56" s="64">
        <v>-9.5E-4</v>
      </c>
      <c r="J56" s="162">
        <f t="shared" si="3"/>
        <v>0.2873</v>
      </c>
    </row>
    <row r="57" spans="1:10" s="231" customFormat="1" x14ac:dyDescent="0.35">
      <c r="A57" s="231" t="s">
        <v>158</v>
      </c>
      <c r="B57" s="231" t="str">
        <f t="shared" si="4"/>
        <v>WesternMassR-4Net Metered</v>
      </c>
      <c r="C57" s="231" t="s">
        <v>164</v>
      </c>
      <c r="D57" s="232" t="s">
        <v>89</v>
      </c>
      <c r="E57" s="231" t="s">
        <v>229</v>
      </c>
      <c r="F57" s="235"/>
      <c r="G57" s="236"/>
      <c r="H57" s="236"/>
      <c r="I57" s="236"/>
      <c r="J57" s="234"/>
    </row>
    <row r="58" spans="1:10" x14ac:dyDescent="0.35">
      <c r="A58" t="s">
        <v>158</v>
      </c>
      <c r="B58" t="str">
        <f t="shared" si="4"/>
        <v>WesternMass23Net Metered</v>
      </c>
      <c r="C58" t="s">
        <v>164</v>
      </c>
      <c r="D58" s="56" t="s">
        <v>249</v>
      </c>
      <c r="E58" t="s">
        <v>229</v>
      </c>
      <c r="F58" s="4">
        <v>0.15562999999999999</v>
      </c>
      <c r="G58" s="64">
        <v>5.0770000000000003E-2</v>
      </c>
      <c r="H58" s="64">
        <v>6.0409999999999998E-2</v>
      </c>
      <c r="I58" s="88">
        <v>-9.5E-4</v>
      </c>
      <c r="J58" s="162">
        <f t="shared" si="3"/>
        <v>0.26585999999999999</v>
      </c>
    </row>
    <row r="59" spans="1:10" x14ac:dyDescent="0.35">
      <c r="A59" t="s">
        <v>158</v>
      </c>
      <c r="B59" t="str">
        <f t="shared" si="4"/>
        <v>WesternMass24Net Metered</v>
      </c>
      <c r="C59" t="s">
        <v>164</v>
      </c>
      <c r="D59" s="56" t="s">
        <v>250</v>
      </c>
      <c r="E59" t="s">
        <v>229</v>
      </c>
      <c r="F59" s="4">
        <v>0.15562999999999999</v>
      </c>
      <c r="G59" s="64">
        <v>0</v>
      </c>
      <c r="H59" s="64">
        <v>3.4200000000000001E-2</v>
      </c>
      <c r="I59" s="88">
        <v>-9.5E-4</v>
      </c>
      <c r="J59" s="162">
        <f t="shared" si="3"/>
        <v>0.18887999999999999</v>
      </c>
    </row>
    <row r="60" spans="1:10" x14ac:dyDescent="0.35">
      <c r="A60" t="s">
        <v>158</v>
      </c>
      <c r="B60" t="str">
        <f t="shared" si="4"/>
        <v>WesternMassG-1NDNet Metered</v>
      </c>
      <c r="C60" t="s">
        <v>164</v>
      </c>
      <c r="D60" s="56" t="s">
        <v>240</v>
      </c>
      <c r="E60" t="s">
        <v>229</v>
      </c>
      <c r="F60" s="4">
        <v>0.15562999999999999</v>
      </c>
      <c r="G60" s="64">
        <v>3.9940000000000003E-2</v>
      </c>
      <c r="H60" s="64">
        <v>6.6619999999999999E-2</v>
      </c>
      <c r="I60" s="88">
        <v>-9.5E-4</v>
      </c>
      <c r="J60" s="162">
        <f t="shared" si="3"/>
        <v>0.26123999999999997</v>
      </c>
    </row>
    <row r="61" spans="1:10" x14ac:dyDescent="0.35">
      <c r="A61" t="s">
        <v>158</v>
      </c>
      <c r="B61" t="str">
        <f t="shared" si="4"/>
        <v>WesternMassG-1DNet Metered</v>
      </c>
      <c r="C61" t="s">
        <v>164</v>
      </c>
      <c r="D61" s="56" t="s">
        <v>241</v>
      </c>
      <c r="E61" t="s">
        <v>229</v>
      </c>
      <c r="F61" s="4">
        <v>0.15562999999999999</v>
      </c>
      <c r="G61" s="64">
        <v>0</v>
      </c>
      <c r="H61" s="64">
        <v>2.8479999999999998E-2</v>
      </c>
      <c r="I61" s="88">
        <v>-9.5E-4</v>
      </c>
      <c r="J61" s="162">
        <f t="shared" si="3"/>
        <v>0.18315999999999999</v>
      </c>
    </row>
    <row r="62" spans="1:10" x14ac:dyDescent="0.35">
      <c r="A62" t="s">
        <v>158</v>
      </c>
      <c r="B62" t="str">
        <f t="shared" si="4"/>
        <v>WesternMassG-2Net Metered</v>
      </c>
      <c r="C62" t="s">
        <v>164</v>
      </c>
      <c r="D62" s="56" t="s">
        <v>44</v>
      </c>
      <c r="E62" t="s">
        <v>229</v>
      </c>
      <c r="F62" s="4">
        <v>0.15808</v>
      </c>
      <c r="G62" s="64">
        <v>0</v>
      </c>
      <c r="H62" s="64">
        <v>2.0070000000000001E-2</v>
      </c>
      <c r="I62" s="88">
        <v>-9.5E-4</v>
      </c>
      <c r="J62" s="162">
        <f t="shared" si="3"/>
        <v>0.1772</v>
      </c>
    </row>
    <row r="63" spans="1:10" x14ac:dyDescent="0.35">
      <c r="A63" t="s">
        <v>158</v>
      </c>
      <c r="B63" t="str">
        <f t="shared" si="4"/>
        <v>WesternMassT-4Net Metered</v>
      </c>
      <c r="C63" t="s">
        <v>164</v>
      </c>
      <c r="D63" s="56" t="s">
        <v>92</v>
      </c>
      <c r="E63" t="s">
        <v>229</v>
      </c>
      <c r="F63" s="4">
        <v>0.15808</v>
      </c>
      <c r="G63" s="64">
        <v>0</v>
      </c>
      <c r="H63" s="64">
        <v>2.0060000000000001E-2</v>
      </c>
      <c r="I63" s="88">
        <v>-9.5E-4</v>
      </c>
      <c r="J63" s="162">
        <f t="shared" si="3"/>
        <v>0.17718999999999999</v>
      </c>
    </row>
    <row r="64" spans="1:10" x14ac:dyDescent="0.35">
      <c r="A64" t="s">
        <v>158</v>
      </c>
      <c r="B64" t="str">
        <f t="shared" si="4"/>
        <v>WesternMassG-3Net Metered</v>
      </c>
      <c r="C64" t="s">
        <v>164</v>
      </c>
      <c r="D64" s="56" t="s">
        <v>45</v>
      </c>
      <c r="E64" t="s">
        <v>229</v>
      </c>
      <c r="F64" s="4">
        <v>0.15808</v>
      </c>
      <c r="G64" s="64">
        <v>0</v>
      </c>
      <c r="H64" s="64">
        <v>1.328E-2</v>
      </c>
      <c r="I64" s="88">
        <v>-9.5E-4</v>
      </c>
      <c r="J64" s="162">
        <f t="shared" si="3"/>
        <v>0.17041000000000001</v>
      </c>
    </row>
    <row r="65" spans="1:10" x14ac:dyDescent="0.35">
      <c r="A65" t="s">
        <v>158</v>
      </c>
      <c r="B65" t="str">
        <f t="shared" si="4"/>
        <v>WesternMassT-5Net Metered</v>
      </c>
      <c r="C65" t="s">
        <v>164</v>
      </c>
      <c r="D65" s="56" t="s">
        <v>93</v>
      </c>
      <c r="E65" t="s">
        <v>229</v>
      </c>
      <c r="F65" s="93">
        <v>0.15808</v>
      </c>
      <c r="G65" s="94">
        <v>0</v>
      </c>
      <c r="H65" s="94">
        <v>1.3270000000000001E-2</v>
      </c>
      <c r="I65" s="95">
        <v>-9.5E-4</v>
      </c>
      <c r="J65" s="162">
        <f t="shared" si="3"/>
        <v>0.1704</v>
      </c>
    </row>
    <row r="66" spans="1:10" x14ac:dyDescent="0.35">
      <c r="A66" t="s">
        <v>157</v>
      </c>
      <c r="B66" t="str">
        <f t="shared" ref="B66:B97" si="5">C66&amp;D66&amp;E66</f>
        <v>UnitilFitchRD-1AOBC or Non-Net Metered</v>
      </c>
      <c r="C66" t="s">
        <v>160</v>
      </c>
      <c r="D66" s="56" t="s">
        <v>59</v>
      </c>
      <c r="E66" t="s">
        <v>232</v>
      </c>
      <c r="F66" s="4">
        <v>0.18296000000000001</v>
      </c>
      <c r="G66" s="4">
        <v>4.0759999999999998E-2</v>
      </c>
      <c r="H66" s="4">
        <v>0.15242</v>
      </c>
      <c r="I66" s="4">
        <v>0</v>
      </c>
      <c r="J66" s="57">
        <f>TRUNC((F66*0.35)+((F66+G66+H66+I66)*0.65),5)</f>
        <v>0.30852000000000002</v>
      </c>
    </row>
    <row r="67" spans="1:10" x14ac:dyDescent="0.35">
      <c r="A67" t="s">
        <v>157</v>
      </c>
      <c r="B67" t="str">
        <f t="shared" si="5"/>
        <v>UnitilFitchRD-2AOBC or Non-Net Metered</v>
      </c>
      <c r="C67" t="s">
        <v>160</v>
      </c>
      <c r="D67" s="56" t="s">
        <v>60</v>
      </c>
      <c r="E67" t="s">
        <v>232</v>
      </c>
      <c r="F67" s="4">
        <v>0.18296000000000001</v>
      </c>
      <c r="G67" s="4">
        <v>4.0759999999999998E-2</v>
      </c>
      <c r="H67" s="4">
        <v>0.15242</v>
      </c>
      <c r="I67" s="4">
        <v>0</v>
      </c>
      <c r="J67" s="57">
        <f t="shared" ref="J67:J71" si="6">TRUNC((F67*0.35)+((F67+G67+H67+I67)*0.65),5)</f>
        <v>0.30852000000000002</v>
      </c>
    </row>
    <row r="68" spans="1:10" x14ac:dyDescent="0.35">
      <c r="A68" t="s">
        <v>157</v>
      </c>
      <c r="B68" t="str">
        <f t="shared" si="5"/>
        <v>UnitilFitchGD-1AOBC or Non-Net Metered</v>
      </c>
      <c r="C68" t="s">
        <v>160</v>
      </c>
      <c r="D68" s="56" t="s">
        <v>61</v>
      </c>
      <c r="E68" t="s">
        <v>232</v>
      </c>
      <c r="F68" s="4">
        <v>0.18296000000000001</v>
      </c>
      <c r="G68" s="4">
        <v>3.5130000000000002E-2</v>
      </c>
      <c r="H68" s="4">
        <v>0.10406</v>
      </c>
      <c r="I68" s="4">
        <v>0</v>
      </c>
      <c r="J68" s="57">
        <f t="shared" si="6"/>
        <v>0.27343000000000001</v>
      </c>
    </row>
    <row r="69" spans="1:10" x14ac:dyDescent="0.35">
      <c r="A69" t="s">
        <v>157</v>
      </c>
      <c r="B69" t="str">
        <f t="shared" si="5"/>
        <v>UnitilFitchGD-2AOBC or Non-Net Metered</v>
      </c>
      <c r="C69" t="s">
        <v>160</v>
      </c>
      <c r="D69" s="56" t="s">
        <v>62</v>
      </c>
      <c r="E69" t="s">
        <v>232</v>
      </c>
      <c r="F69" s="4">
        <v>0.17498</v>
      </c>
      <c r="G69" s="4">
        <v>3.5130000000000002E-2</v>
      </c>
      <c r="H69" s="4">
        <v>5.4080000000000003E-2</v>
      </c>
      <c r="I69" s="4">
        <v>0</v>
      </c>
      <c r="J69" s="57">
        <f t="shared" si="6"/>
        <v>0.23296</v>
      </c>
    </row>
    <row r="70" spans="1:10" x14ac:dyDescent="0.35">
      <c r="A70" t="s">
        <v>157</v>
      </c>
      <c r="B70" t="str">
        <f t="shared" si="5"/>
        <v>UnitilFitchGD-3AOBC or Non-Net Metered</v>
      </c>
      <c r="C70" t="s">
        <v>160</v>
      </c>
      <c r="D70" s="56" t="s">
        <v>63</v>
      </c>
      <c r="E70" t="s">
        <v>232</v>
      </c>
      <c r="F70" s="216">
        <v>8.3799999999999999E-2</v>
      </c>
      <c r="G70" s="4">
        <v>2.8330000000000001E-2</v>
      </c>
      <c r="H70" s="4">
        <v>3.057E-2</v>
      </c>
      <c r="I70" s="4">
        <v>0</v>
      </c>
      <c r="J70" s="57">
        <f>TRUNC((F70*0.35)+((F70+G70+H70+I70)*0.65),5)</f>
        <v>0.12207999999999999</v>
      </c>
    </row>
    <row r="71" spans="1:10" x14ac:dyDescent="0.35">
      <c r="A71" t="s">
        <v>157</v>
      </c>
      <c r="B71" t="str">
        <f t="shared" si="5"/>
        <v>UnitilFitchGD-4AOBC or Non-Net Metered</v>
      </c>
      <c r="C71" t="s">
        <v>160</v>
      </c>
      <c r="D71" s="56" t="s">
        <v>64</v>
      </c>
      <c r="E71" t="s">
        <v>232</v>
      </c>
      <c r="F71" s="4">
        <v>0.17498</v>
      </c>
      <c r="G71" s="4">
        <v>3.5130000000000002E-2</v>
      </c>
      <c r="H71" s="4">
        <v>3.0200000000000001E-2</v>
      </c>
      <c r="I71" s="4">
        <v>0</v>
      </c>
      <c r="J71" s="57">
        <f t="shared" si="6"/>
        <v>0.21743999999999999</v>
      </c>
    </row>
    <row r="72" spans="1:10" x14ac:dyDescent="0.35">
      <c r="A72" t="s">
        <v>202</v>
      </c>
      <c r="B72" t="str">
        <f t="shared" si="5"/>
        <v>MassElectricR-1AOBC or Non-Net Metered</v>
      </c>
      <c r="C72" t="s">
        <v>159</v>
      </c>
      <c r="D72" s="56" t="s">
        <v>34</v>
      </c>
      <c r="E72" t="s">
        <v>232</v>
      </c>
      <c r="F72" s="89">
        <v>0.1794</v>
      </c>
      <c r="G72" s="89">
        <v>5.5149999999999998E-2</v>
      </c>
      <c r="H72" s="89">
        <v>8.8859999999999995E-2</v>
      </c>
      <c r="I72" s="89">
        <v>-3.8000000000000002E-4</v>
      </c>
      <c r="J72" s="57">
        <f>TRUNC((F72*0.35)+((F72+G72+H72+I72)*0.65),5)</f>
        <v>0.27274999999999999</v>
      </c>
    </row>
    <row r="73" spans="1:10" x14ac:dyDescent="0.35">
      <c r="A73" t="s">
        <v>202</v>
      </c>
      <c r="B73" t="str">
        <f t="shared" si="5"/>
        <v>MassElectricR-2AOBC or Non-Net Metered</v>
      </c>
      <c r="C73" t="s">
        <v>159</v>
      </c>
      <c r="D73" s="56" t="s">
        <v>35</v>
      </c>
      <c r="E73" t="s">
        <v>232</v>
      </c>
      <c r="F73" s="89">
        <v>0.1794</v>
      </c>
      <c r="G73" s="89">
        <v>5.5149999999999998E-2</v>
      </c>
      <c r="H73" s="89">
        <v>8.8859999999999995E-2</v>
      </c>
      <c r="I73" s="89">
        <v>-3.8000000000000002E-4</v>
      </c>
      <c r="J73" s="57">
        <f>TRUNC((F73*0.35)+((F73+G73+H73+I73)*0.65),5)</f>
        <v>0.27274999999999999</v>
      </c>
    </row>
    <row r="74" spans="1:10" x14ac:dyDescent="0.35">
      <c r="A74" s="207" t="s">
        <v>202</v>
      </c>
      <c r="B74" t="str">
        <f t="shared" si="5"/>
        <v>MassElectricR-4AOBC or Non-Net Metered</v>
      </c>
      <c r="C74" s="207" t="s">
        <v>159</v>
      </c>
      <c r="D74" s="207" t="s">
        <v>89</v>
      </c>
      <c r="E74" s="207" t="s">
        <v>232</v>
      </c>
      <c r="F74" s="207"/>
      <c r="G74" s="207"/>
      <c r="H74" s="207"/>
      <c r="I74" s="207"/>
      <c r="J74" s="208"/>
    </row>
    <row r="75" spans="1:10" x14ac:dyDescent="0.35">
      <c r="A75" t="s">
        <v>202</v>
      </c>
      <c r="B75" t="str">
        <f t="shared" si="5"/>
        <v>MassElectricG-1AOBC or Non-Net Metered</v>
      </c>
      <c r="C75" t="s">
        <v>159</v>
      </c>
      <c r="D75" s="56" t="s">
        <v>36</v>
      </c>
      <c r="E75" t="s">
        <v>232</v>
      </c>
      <c r="F75" s="89">
        <v>0.16839000000000001</v>
      </c>
      <c r="G75" s="89">
        <v>3.6679999999999997E-2</v>
      </c>
      <c r="H75" s="89">
        <v>7.2779999999999997E-2</v>
      </c>
      <c r="I75" s="89">
        <v>-3.8999999999999999E-4</v>
      </c>
      <c r="J75" s="57">
        <f>TRUNC((F75*0.35)+((F75+G75+H75+I75)*0.65),5)</f>
        <v>0.23927999999999999</v>
      </c>
    </row>
    <row r="76" spans="1:10" x14ac:dyDescent="0.35">
      <c r="A76" t="s">
        <v>202</v>
      </c>
      <c r="B76" t="str">
        <f t="shared" si="5"/>
        <v>MassElectricG-2NEMAAOBC or Non-Net Metered</v>
      </c>
      <c r="C76" t="s">
        <v>159</v>
      </c>
      <c r="D76" s="56" t="s">
        <v>203</v>
      </c>
      <c r="E76" t="s">
        <v>232</v>
      </c>
      <c r="F76" s="89">
        <v>0.15145</v>
      </c>
      <c r="G76" s="89">
        <v>3.6290000000000003E-2</v>
      </c>
      <c r="H76" s="89">
        <v>1.372E-2</v>
      </c>
      <c r="I76" s="89">
        <v>-3.8000000000000002E-4</v>
      </c>
      <c r="J76" s="57">
        <f t="shared" ref="J76:J129" si="7">TRUNC((F76*0.35)+((F76+G76+H76+I76)*0.65),5)</f>
        <v>0.1837</v>
      </c>
    </row>
    <row r="77" spans="1:10" x14ac:dyDescent="0.35">
      <c r="A77" t="s">
        <v>202</v>
      </c>
      <c r="B77" t="str">
        <f t="shared" si="5"/>
        <v>MassElectricG-2WCMAAOBC or Non-Net Metered</v>
      </c>
      <c r="C77" t="s">
        <v>159</v>
      </c>
      <c r="D77" s="56" t="s">
        <v>204</v>
      </c>
      <c r="E77" t="s">
        <v>232</v>
      </c>
      <c r="F77" s="89">
        <v>0.15357999999999999</v>
      </c>
      <c r="G77" s="89">
        <v>3.6290000000000003E-2</v>
      </c>
      <c r="H77" s="89">
        <v>1.372E-2</v>
      </c>
      <c r="I77" s="89">
        <v>-3.8000000000000002E-4</v>
      </c>
      <c r="J77" s="57">
        <f t="shared" si="7"/>
        <v>0.18583</v>
      </c>
    </row>
    <row r="78" spans="1:10" x14ac:dyDescent="0.35">
      <c r="A78" t="s">
        <v>202</v>
      </c>
      <c r="B78" t="str">
        <f t="shared" si="5"/>
        <v>MassElectricG-2SEMAAOBC or Non-Net Metered</v>
      </c>
      <c r="C78" t="s">
        <v>159</v>
      </c>
      <c r="D78" s="56" t="s">
        <v>205</v>
      </c>
      <c r="E78" t="s">
        <v>232</v>
      </c>
      <c r="F78" s="89">
        <v>0.14863999999999999</v>
      </c>
      <c r="G78" s="89">
        <v>3.6290000000000003E-2</v>
      </c>
      <c r="H78" s="89">
        <v>1.372E-2</v>
      </c>
      <c r="I78" s="89">
        <v>-3.8000000000000002E-4</v>
      </c>
      <c r="J78" s="57">
        <f t="shared" si="7"/>
        <v>0.18089</v>
      </c>
    </row>
    <row r="79" spans="1:10" x14ac:dyDescent="0.35">
      <c r="A79" t="s">
        <v>202</v>
      </c>
      <c r="B79" t="str">
        <f t="shared" si="5"/>
        <v>MassElectricG-3NEMAAOBC or Non-Net Metered</v>
      </c>
      <c r="C79" t="s">
        <v>159</v>
      </c>
      <c r="D79" s="56" t="s">
        <v>206</v>
      </c>
      <c r="E79" t="s">
        <v>232</v>
      </c>
      <c r="F79" s="89">
        <v>0.15145</v>
      </c>
      <c r="G79" s="89">
        <v>3.7449999999999997E-2</v>
      </c>
      <c r="H79" s="89">
        <v>9.8600000000000007E-3</v>
      </c>
      <c r="I79" s="89">
        <v>-3.8999999999999999E-4</v>
      </c>
      <c r="J79" s="57">
        <f t="shared" si="7"/>
        <v>0.18193999999999999</v>
      </c>
    </row>
    <row r="80" spans="1:10" x14ac:dyDescent="0.35">
      <c r="A80" t="s">
        <v>202</v>
      </c>
      <c r="B80" t="str">
        <f t="shared" si="5"/>
        <v>MassElectricG-3WCMAAOBC or Non-Net Metered</v>
      </c>
      <c r="C80" t="s">
        <v>159</v>
      </c>
      <c r="D80" s="56" t="s">
        <v>207</v>
      </c>
      <c r="E80" t="s">
        <v>232</v>
      </c>
      <c r="F80" s="89">
        <v>0.15357999999999999</v>
      </c>
      <c r="G80" s="89">
        <v>3.7449999999999997E-2</v>
      </c>
      <c r="H80" s="89">
        <v>9.8600000000000007E-3</v>
      </c>
      <c r="I80" s="89">
        <v>-3.8999999999999999E-4</v>
      </c>
      <c r="J80" s="57">
        <f t="shared" si="7"/>
        <v>0.18407000000000001</v>
      </c>
    </row>
    <row r="81" spans="1:10" x14ac:dyDescent="0.35">
      <c r="A81" t="s">
        <v>202</v>
      </c>
      <c r="B81" t="str">
        <f t="shared" si="5"/>
        <v>MassElectricG-3SEMAAOBC or Non-Net Metered</v>
      </c>
      <c r="C81" t="s">
        <v>159</v>
      </c>
      <c r="D81" s="56" t="s">
        <v>208</v>
      </c>
      <c r="E81" t="s">
        <v>232</v>
      </c>
      <c r="F81" s="89">
        <v>0.14863999999999999</v>
      </c>
      <c r="G81" s="89">
        <v>3.7449999999999997E-2</v>
      </c>
      <c r="H81" s="89">
        <v>9.8600000000000007E-3</v>
      </c>
      <c r="I81" s="89">
        <v>-3.8999999999999999E-4</v>
      </c>
      <c r="J81" s="57">
        <f t="shared" si="7"/>
        <v>0.17913000000000001</v>
      </c>
    </row>
    <row r="82" spans="1:10" x14ac:dyDescent="0.35">
      <c r="A82" t="s">
        <v>202</v>
      </c>
      <c r="B82" t="str">
        <f t="shared" si="5"/>
        <v>NantucketElectricR-1AOBC or Non-Net Metered</v>
      </c>
      <c r="C82" t="s">
        <v>161</v>
      </c>
      <c r="D82" s="56" t="s">
        <v>34</v>
      </c>
      <c r="E82" t="s">
        <v>232</v>
      </c>
      <c r="F82" s="89">
        <v>0.1794</v>
      </c>
      <c r="G82" s="89">
        <v>5.5149999999999998E-2</v>
      </c>
      <c r="H82" s="89">
        <v>8.8859999999999995E-2</v>
      </c>
      <c r="I82" s="89">
        <v>-3.8000000000000002E-4</v>
      </c>
      <c r="J82" s="57">
        <f t="shared" si="7"/>
        <v>0.27274999999999999</v>
      </c>
    </row>
    <row r="83" spans="1:10" x14ac:dyDescent="0.35">
      <c r="A83" t="s">
        <v>202</v>
      </c>
      <c r="B83" t="str">
        <f t="shared" si="5"/>
        <v>NantucketElectricR-2AOBC or Non-Net Metered</v>
      </c>
      <c r="C83" t="s">
        <v>161</v>
      </c>
      <c r="D83" s="56" t="s">
        <v>35</v>
      </c>
      <c r="E83" t="s">
        <v>232</v>
      </c>
      <c r="F83" s="89">
        <v>0.1794</v>
      </c>
      <c r="G83" s="89">
        <v>5.5149999999999998E-2</v>
      </c>
      <c r="H83" s="89">
        <v>8.8859999999999995E-2</v>
      </c>
      <c r="I83" s="89">
        <v>-3.8000000000000002E-4</v>
      </c>
      <c r="J83" s="57">
        <f t="shared" si="7"/>
        <v>0.27274999999999999</v>
      </c>
    </row>
    <row r="84" spans="1:10" x14ac:dyDescent="0.35">
      <c r="A84" s="207" t="s">
        <v>202</v>
      </c>
      <c r="B84" t="str">
        <f t="shared" si="5"/>
        <v>NantucketElectricR-4AOBC or Non-Net Metered</v>
      </c>
      <c r="C84" s="207" t="s">
        <v>161</v>
      </c>
      <c r="D84" s="207" t="s">
        <v>89</v>
      </c>
      <c r="E84" s="207" t="s">
        <v>232</v>
      </c>
      <c r="F84" s="207"/>
      <c r="G84" s="207"/>
      <c r="H84" s="207"/>
      <c r="I84" s="207"/>
      <c r="J84" s="208"/>
    </row>
    <row r="85" spans="1:10" x14ac:dyDescent="0.35">
      <c r="A85" t="s">
        <v>202</v>
      </c>
      <c r="B85" t="str">
        <f t="shared" si="5"/>
        <v>NantucketElectricG-1AOBC or Non-Net Metered</v>
      </c>
      <c r="C85" t="s">
        <v>161</v>
      </c>
      <c r="D85" s="56" t="s">
        <v>36</v>
      </c>
      <c r="E85" t="s">
        <v>232</v>
      </c>
      <c r="F85" s="89">
        <v>0.16839000000000001</v>
      </c>
      <c r="G85" s="89">
        <v>3.6679999999999997E-2</v>
      </c>
      <c r="H85" s="89">
        <v>7.2779999999999997E-2</v>
      </c>
      <c r="I85" s="89">
        <v>-3.8999999999999999E-4</v>
      </c>
      <c r="J85" s="57">
        <f t="shared" si="7"/>
        <v>0.23927999999999999</v>
      </c>
    </row>
    <row r="86" spans="1:10" x14ac:dyDescent="0.35">
      <c r="A86" t="s">
        <v>202</v>
      </c>
      <c r="B86" t="str">
        <f t="shared" si="5"/>
        <v>NantucketElectricG-2AOBC or Non-Net Metered</v>
      </c>
      <c r="C86" t="s">
        <v>161</v>
      </c>
      <c r="D86" s="56" t="s">
        <v>44</v>
      </c>
      <c r="E86" t="s">
        <v>232</v>
      </c>
      <c r="F86" s="89">
        <v>0.14863999999999999</v>
      </c>
      <c r="G86" s="89">
        <v>3.6290000000000003E-2</v>
      </c>
      <c r="H86" s="89">
        <v>1.372E-2</v>
      </c>
      <c r="I86" s="89">
        <v>-3.8000000000000002E-4</v>
      </c>
      <c r="J86" s="57">
        <f t="shared" si="7"/>
        <v>0.18089</v>
      </c>
    </row>
    <row r="87" spans="1:10" ht="15" thickBot="1" x14ac:dyDescent="0.4">
      <c r="A87" t="s">
        <v>202</v>
      </c>
      <c r="B87" t="str">
        <f t="shared" si="5"/>
        <v>NantucketElectricG-3AOBC or Non-Net Metered</v>
      </c>
      <c r="C87" t="s">
        <v>161</v>
      </c>
      <c r="D87" s="56" t="s">
        <v>45</v>
      </c>
      <c r="E87" t="s">
        <v>232</v>
      </c>
      <c r="F87" s="206">
        <v>0.14863999999999999</v>
      </c>
      <c r="G87" s="209">
        <v>3.7449999999999997E-2</v>
      </c>
      <c r="H87" s="206">
        <v>9.8600000000000007E-3</v>
      </c>
      <c r="I87" s="206">
        <v>-3.8999999999999999E-4</v>
      </c>
      <c r="J87" s="57">
        <f t="shared" si="7"/>
        <v>0.17913000000000001</v>
      </c>
    </row>
    <row r="88" spans="1:10" x14ac:dyDescent="0.35">
      <c r="A88" t="s">
        <v>158</v>
      </c>
      <c r="B88" t="str">
        <f t="shared" si="5"/>
        <v>CambridgeR-1/R-2AOBC or Non-Net Metered</v>
      </c>
      <c r="C88" t="s">
        <v>72</v>
      </c>
      <c r="D88" s="56" t="s">
        <v>267</v>
      </c>
      <c r="E88" t="s">
        <v>232</v>
      </c>
      <c r="F88" s="90">
        <v>0.17224999999999999</v>
      </c>
      <c r="G88" s="90">
        <v>4.5449999999999997E-2</v>
      </c>
      <c r="H88" s="90">
        <v>9.5699999999999993E-2</v>
      </c>
      <c r="I88" s="90">
        <v>-9.5E-4</v>
      </c>
      <c r="J88" s="57">
        <f t="shared" si="7"/>
        <v>0.26338</v>
      </c>
    </row>
    <row r="89" spans="1:10" x14ac:dyDescent="0.35">
      <c r="A89" t="s">
        <v>158</v>
      </c>
      <c r="B89" t="str">
        <f t="shared" si="5"/>
        <v>CambridgeR-1HP/R-2HPAOBC or Non-Net Metered</v>
      </c>
      <c r="C89" t="s">
        <v>72</v>
      </c>
      <c r="D89" s="56" t="s">
        <v>268</v>
      </c>
      <c r="E89" t="s">
        <v>232</v>
      </c>
      <c r="F89" s="90">
        <v>0.17224999999999999</v>
      </c>
      <c r="G89" s="90">
        <v>2.2259999999999999E-2</v>
      </c>
      <c r="H89" s="90">
        <v>6.3750000000000001E-2</v>
      </c>
      <c r="I89" s="90">
        <v>-9.5E-4</v>
      </c>
      <c r="J89" s="57">
        <f t="shared" si="7"/>
        <v>0.22753000000000001</v>
      </c>
    </row>
    <row r="90" spans="1:10" x14ac:dyDescent="0.35">
      <c r="A90" t="s">
        <v>158</v>
      </c>
      <c r="B90" t="str">
        <f t="shared" si="5"/>
        <v>CambridgeR-3/R-4AOBC or Non-Net Metered</v>
      </c>
      <c r="C90" t="s">
        <v>72</v>
      </c>
      <c r="D90" s="56" t="s">
        <v>269</v>
      </c>
      <c r="E90" t="s">
        <v>232</v>
      </c>
      <c r="F90" s="90">
        <v>0.17224999999999999</v>
      </c>
      <c r="G90" s="90">
        <v>4.5449999999999997E-2</v>
      </c>
      <c r="H90" s="90">
        <v>8.9010000000000006E-2</v>
      </c>
      <c r="I90" s="90">
        <v>-9.5E-4</v>
      </c>
      <c r="J90" s="57">
        <f t="shared" si="7"/>
        <v>0.25902999999999998</v>
      </c>
    </row>
    <row r="91" spans="1:10" s="231" customFormat="1" x14ac:dyDescent="0.35">
      <c r="A91" s="231" t="s">
        <v>158</v>
      </c>
      <c r="B91" s="231" t="str">
        <f t="shared" si="5"/>
        <v>CambridgeR-4AOBC or Non-Net Metered</v>
      </c>
      <c r="C91" s="231" t="s">
        <v>72</v>
      </c>
      <c r="D91" s="232" t="s">
        <v>89</v>
      </c>
      <c r="E91" s="231" t="s">
        <v>232</v>
      </c>
      <c r="F91" s="233"/>
      <c r="G91" s="233"/>
      <c r="H91" s="233"/>
      <c r="I91" s="233"/>
      <c r="J91" s="237"/>
    </row>
    <row r="92" spans="1:10" x14ac:dyDescent="0.35">
      <c r="A92" t="s">
        <v>158</v>
      </c>
      <c r="B92" t="str">
        <f t="shared" si="5"/>
        <v>CambridgeG-1(02/06/52)AOBC or Non-Net Metered</v>
      </c>
      <c r="C92" t="s">
        <v>72</v>
      </c>
      <c r="D92" s="56" t="s">
        <v>242</v>
      </c>
      <c r="E92" t="s">
        <v>232</v>
      </c>
      <c r="F92" s="4">
        <v>0.17322000000000001</v>
      </c>
      <c r="G92" s="64">
        <v>4.5900000000000003E-2</v>
      </c>
      <c r="H92" s="64">
        <v>6.0789999999999997E-2</v>
      </c>
      <c r="I92" s="64">
        <v>-9.5E-4</v>
      </c>
      <c r="J92" s="57">
        <f t="shared" si="7"/>
        <v>0.24195</v>
      </c>
    </row>
    <row r="93" spans="1:10" x14ac:dyDescent="0.35">
      <c r="A93" t="s">
        <v>158</v>
      </c>
      <c r="B93" t="str">
        <f t="shared" si="5"/>
        <v>CambridgeG-2(62)AOBC or Non-Net Metered</v>
      </c>
      <c r="C93" t="s">
        <v>72</v>
      </c>
      <c r="D93" s="56" t="s">
        <v>209</v>
      </c>
      <c r="E93" t="s">
        <v>232</v>
      </c>
      <c r="F93" s="4">
        <v>0.16694000000000001</v>
      </c>
      <c r="G93" s="64">
        <v>0</v>
      </c>
      <c r="H93" s="64">
        <v>3.2840000000000001E-2</v>
      </c>
      <c r="I93" s="64">
        <v>-9.5E-4</v>
      </c>
      <c r="J93" s="57">
        <f t="shared" si="7"/>
        <v>0.18765999999999999</v>
      </c>
    </row>
    <row r="94" spans="1:10" x14ac:dyDescent="0.35">
      <c r="A94" t="s">
        <v>158</v>
      </c>
      <c r="B94" t="str">
        <f t="shared" si="5"/>
        <v>CambridgeG-3(70)AOBC or Non-Net Metered</v>
      </c>
      <c r="C94" t="s">
        <v>72</v>
      </c>
      <c r="D94" s="56" t="s">
        <v>210</v>
      </c>
      <c r="E94" t="s">
        <v>232</v>
      </c>
      <c r="F94" s="4">
        <v>0.16694000000000001</v>
      </c>
      <c r="G94" s="64">
        <v>0</v>
      </c>
      <c r="H94" s="64">
        <v>1.2829999999999999E-2</v>
      </c>
      <c r="I94" s="64">
        <v>-9.5E-4</v>
      </c>
      <c r="J94" s="57">
        <f t="shared" si="7"/>
        <v>0.17466000000000001</v>
      </c>
    </row>
    <row r="95" spans="1:10" x14ac:dyDescent="0.35">
      <c r="A95" t="s">
        <v>158</v>
      </c>
      <c r="B95" t="str">
        <f t="shared" si="5"/>
        <v>CambridgeG-5(36)AOBC or Non-Net Metered</v>
      </c>
      <c r="C95" t="s">
        <v>72</v>
      </c>
      <c r="D95" s="56" t="s">
        <v>211</v>
      </c>
      <c r="E95" t="s">
        <v>232</v>
      </c>
      <c r="F95" s="4">
        <v>0.17322000000000001</v>
      </c>
      <c r="G95" s="64">
        <v>4.5900000000000003E-2</v>
      </c>
      <c r="H95" s="64">
        <v>5.289E-2</v>
      </c>
      <c r="I95" s="64">
        <v>-9.5E-4</v>
      </c>
      <c r="J95" s="57">
        <f t="shared" si="7"/>
        <v>0.23680999999999999</v>
      </c>
    </row>
    <row r="96" spans="1:10" x14ac:dyDescent="0.35">
      <c r="A96" t="s">
        <v>158</v>
      </c>
      <c r="B96" t="str">
        <f t="shared" si="5"/>
        <v>CambridgeG-6(51)AOBC or Non-Net Metered</v>
      </c>
      <c r="C96" t="s">
        <v>72</v>
      </c>
      <c r="D96" s="56" t="s">
        <v>212</v>
      </c>
      <c r="E96" t="s">
        <v>232</v>
      </c>
      <c r="F96" s="4">
        <v>0.17322000000000001</v>
      </c>
      <c r="G96" s="64">
        <v>3.3349999999999998E-2</v>
      </c>
      <c r="H96" s="64">
        <v>8.8109999999999994E-2</v>
      </c>
      <c r="I96" s="64">
        <v>-9.5E-4</v>
      </c>
      <c r="J96" s="57">
        <f t="shared" si="7"/>
        <v>0.25155</v>
      </c>
    </row>
    <row r="97" spans="1:10" x14ac:dyDescent="0.35">
      <c r="A97" t="s">
        <v>158</v>
      </c>
      <c r="B97" t="str">
        <f t="shared" si="5"/>
        <v>GreaterBostonR-1/R-2AOBC or Non-Net Metered</v>
      </c>
      <c r="C97" t="s">
        <v>162</v>
      </c>
      <c r="D97" s="56" t="s">
        <v>267</v>
      </c>
      <c r="E97" t="s">
        <v>232</v>
      </c>
      <c r="F97" s="90">
        <v>0.17224999999999999</v>
      </c>
      <c r="G97" s="90">
        <v>4.5449999999999997E-2</v>
      </c>
      <c r="H97" s="90">
        <v>9.5699999999999993E-2</v>
      </c>
      <c r="I97" s="90">
        <v>-9.5E-4</v>
      </c>
      <c r="J97" s="57">
        <f t="shared" si="7"/>
        <v>0.26338</v>
      </c>
    </row>
    <row r="98" spans="1:10" x14ac:dyDescent="0.35">
      <c r="A98" t="s">
        <v>158</v>
      </c>
      <c r="B98" t="str">
        <f t="shared" ref="B98:B129" si="8">C98&amp;D98&amp;E98</f>
        <v>GreaterBostonR-1HP/R-2HPAOBC or Non-Net Metered</v>
      </c>
      <c r="C98" t="s">
        <v>162</v>
      </c>
      <c r="D98" s="56" t="s">
        <v>268</v>
      </c>
      <c r="E98" t="s">
        <v>232</v>
      </c>
      <c r="F98" s="90">
        <v>0.17224999999999999</v>
      </c>
      <c r="G98" s="90">
        <v>2.2259999999999999E-2</v>
      </c>
      <c r="H98" s="90">
        <v>6.3750000000000001E-2</v>
      </c>
      <c r="I98" s="90">
        <v>-9.5E-4</v>
      </c>
      <c r="J98" s="57">
        <f t="shared" si="7"/>
        <v>0.22753000000000001</v>
      </c>
    </row>
    <row r="99" spans="1:10" x14ac:dyDescent="0.35">
      <c r="A99" t="s">
        <v>158</v>
      </c>
      <c r="B99" t="str">
        <f t="shared" si="8"/>
        <v>GreaterBostonR-3/R-4AOBC or Non-Net Metered</v>
      </c>
      <c r="C99" t="s">
        <v>162</v>
      </c>
      <c r="D99" s="56" t="s">
        <v>269</v>
      </c>
      <c r="E99" t="s">
        <v>232</v>
      </c>
      <c r="F99" s="90">
        <v>0.17224999999999999</v>
      </c>
      <c r="G99" s="90">
        <v>4.5449999999999997E-2</v>
      </c>
      <c r="H99" s="90">
        <v>8.9010000000000006E-2</v>
      </c>
      <c r="I99" s="90">
        <v>-9.5E-4</v>
      </c>
      <c r="J99" s="57">
        <f t="shared" si="7"/>
        <v>0.25902999999999998</v>
      </c>
    </row>
    <row r="100" spans="1:10" s="231" customFormat="1" x14ac:dyDescent="0.35">
      <c r="A100" s="231" t="s">
        <v>158</v>
      </c>
      <c r="B100" s="231" t="str">
        <f t="shared" si="8"/>
        <v>GreaterBostonR-4AOBC or Non-Net Metered</v>
      </c>
      <c r="C100" s="231" t="s">
        <v>162</v>
      </c>
      <c r="D100" s="232" t="s">
        <v>89</v>
      </c>
      <c r="E100" s="231" t="s">
        <v>232</v>
      </c>
      <c r="F100" s="233"/>
      <c r="G100" s="233"/>
      <c r="H100" s="233"/>
      <c r="I100" s="233"/>
      <c r="J100" s="237"/>
    </row>
    <row r="101" spans="1:10" x14ac:dyDescent="0.35">
      <c r="A101" t="s">
        <v>158</v>
      </c>
      <c r="B101" t="str">
        <f t="shared" si="8"/>
        <v>GreaterBostonG-1ND(A9/B1)AOBC or Non-Net Metered</v>
      </c>
      <c r="C101" t="s">
        <v>162</v>
      </c>
      <c r="D101" s="56" t="s">
        <v>243</v>
      </c>
      <c r="E101" t="s">
        <v>232</v>
      </c>
      <c r="F101" s="4">
        <v>0.17322000000000001</v>
      </c>
      <c r="G101" s="4">
        <v>4.1340000000000002E-2</v>
      </c>
      <c r="H101" s="4">
        <v>8.0019999999999994E-2</v>
      </c>
      <c r="I101" s="64">
        <v>-9.5E-4</v>
      </c>
      <c r="J101" s="57">
        <f t="shared" si="7"/>
        <v>0.25147999999999998</v>
      </c>
    </row>
    <row r="102" spans="1:10" x14ac:dyDescent="0.35">
      <c r="A102" t="s">
        <v>158</v>
      </c>
      <c r="B102" t="str">
        <f t="shared" si="8"/>
        <v>GreaterBostonG-1D(B2/C8/F8)AOBC or Non-Net Metered</v>
      </c>
      <c r="C102" t="s">
        <v>162</v>
      </c>
      <c r="D102" s="56" t="s">
        <v>244</v>
      </c>
      <c r="E102" t="s">
        <v>232</v>
      </c>
      <c r="F102" s="4">
        <v>0.17322000000000001</v>
      </c>
      <c r="G102" s="4">
        <v>0</v>
      </c>
      <c r="H102" s="4">
        <v>3.7580000000000002E-2</v>
      </c>
      <c r="I102" s="64">
        <v>-9.5E-4</v>
      </c>
      <c r="J102" s="57">
        <f t="shared" si="7"/>
        <v>0.19702</v>
      </c>
    </row>
    <row r="103" spans="1:10" x14ac:dyDescent="0.35">
      <c r="A103" t="s">
        <v>158</v>
      </c>
      <c r="B103" t="str">
        <f t="shared" si="8"/>
        <v>GreaterBostonG-2(B0/B7)AOBC or Non-Net Metered</v>
      </c>
      <c r="C103" t="s">
        <v>162</v>
      </c>
      <c r="D103" s="56" t="s">
        <v>245</v>
      </c>
      <c r="E103" t="s">
        <v>232</v>
      </c>
      <c r="F103" s="4">
        <v>0.16694000000000001</v>
      </c>
      <c r="G103" s="4">
        <v>0</v>
      </c>
      <c r="H103" s="4">
        <v>1.8010000000000002E-2</v>
      </c>
      <c r="I103" s="64">
        <v>-9.5E-4</v>
      </c>
      <c r="J103" s="57">
        <f t="shared" si="7"/>
        <v>0.17802000000000001</v>
      </c>
    </row>
    <row r="104" spans="1:10" x14ac:dyDescent="0.35">
      <c r="A104" t="s">
        <v>158</v>
      </c>
      <c r="B104" t="str">
        <f t="shared" si="8"/>
        <v>GreaterBostonG-2(B0/G8)AOBC or Non-Net Metered</v>
      </c>
      <c r="C104" t="s">
        <v>162</v>
      </c>
      <c r="D104" s="56" t="s">
        <v>246</v>
      </c>
      <c r="E104" t="s">
        <v>232</v>
      </c>
      <c r="F104" s="4">
        <v>0.17132</v>
      </c>
      <c r="G104" s="64">
        <v>0</v>
      </c>
      <c r="H104" s="64">
        <v>1.8010000000000002E-2</v>
      </c>
      <c r="I104" s="64">
        <v>-9.5E-4</v>
      </c>
      <c r="J104" s="57">
        <f t="shared" si="7"/>
        <v>0.18240000000000001</v>
      </c>
    </row>
    <row r="105" spans="1:10" x14ac:dyDescent="0.35">
      <c r="A105" t="s">
        <v>158</v>
      </c>
      <c r="B105" t="str">
        <f t="shared" si="8"/>
        <v>GreaterBostonG-3(B3)AOBC or Non-Net Metered</v>
      </c>
      <c r="C105" t="s">
        <v>162</v>
      </c>
      <c r="D105" s="56" t="s">
        <v>213</v>
      </c>
      <c r="E105" t="s">
        <v>232</v>
      </c>
      <c r="F105" s="4">
        <v>0.16694000000000001</v>
      </c>
      <c r="G105" s="64">
        <v>0</v>
      </c>
      <c r="H105" s="64">
        <v>1.162E-2</v>
      </c>
      <c r="I105" s="64">
        <v>-9.5E-4</v>
      </c>
      <c r="J105" s="57">
        <f t="shared" si="7"/>
        <v>0.17387</v>
      </c>
    </row>
    <row r="106" spans="1:10" x14ac:dyDescent="0.35">
      <c r="A106" t="s">
        <v>158</v>
      </c>
      <c r="B106" t="str">
        <f t="shared" si="8"/>
        <v>GreaterBostonG-3(G6)AOBC or Non-Net Metered</v>
      </c>
      <c r="C106" t="s">
        <v>162</v>
      </c>
      <c r="D106" s="56" t="s">
        <v>214</v>
      </c>
      <c r="E106" t="s">
        <v>232</v>
      </c>
      <c r="F106" s="4">
        <v>0.17132</v>
      </c>
      <c r="G106" s="4">
        <v>0</v>
      </c>
      <c r="H106" s="4">
        <v>1.162E-2</v>
      </c>
      <c r="I106" s="64">
        <v>-9.5E-4</v>
      </c>
      <c r="J106" s="57">
        <f t="shared" si="7"/>
        <v>0.17824999999999999</v>
      </c>
    </row>
    <row r="107" spans="1:10" x14ac:dyDescent="0.35">
      <c r="A107" t="s">
        <v>158</v>
      </c>
      <c r="B107" t="str">
        <f t="shared" si="8"/>
        <v>GreaterBostonT-1(B5)AOBC or Non-Net Metered</v>
      </c>
      <c r="C107" t="s">
        <v>162</v>
      </c>
      <c r="D107" s="56" t="s">
        <v>215</v>
      </c>
      <c r="E107" t="s">
        <v>232</v>
      </c>
      <c r="F107" s="4">
        <v>0.17322000000000001</v>
      </c>
      <c r="G107" s="64">
        <v>4.1799999999999997E-2</v>
      </c>
      <c r="H107" s="64">
        <v>8.0019999999999994E-2</v>
      </c>
      <c r="I107" s="64">
        <v>-9.5E-4</v>
      </c>
      <c r="J107" s="57">
        <f t="shared" si="7"/>
        <v>0.25178</v>
      </c>
    </row>
    <row r="108" spans="1:10" x14ac:dyDescent="0.35">
      <c r="A108" t="s">
        <v>158</v>
      </c>
      <c r="B108" t="str">
        <f t="shared" si="8"/>
        <v>SouthShoreCCVineyardR-1/R-2AOBC or Non-Net Metered</v>
      </c>
      <c r="C108" t="s">
        <v>163</v>
      </c>
      <c r="D108" s="56" t="s">
        <v>267</v>
      </c>
      <c r="E108" t="s">
        <v>232</v>
      </c>
      <c r="F108" s="90">
        <v>0.17224999999999999</v>
      </c>
      <c r="G108" s="90">
        <v>4.5449999999999997E-2</v>
      </c>
      <c r="H108" s="90">
        <v>9.5699999999999993E-2</v>
      </c>
      <c r="I108" s="90">
        <v>-9.5E-4</v>
      </c>
      <c r="J108" s="57">
        <f t="shared" si="7"/>
        <v>0.26338</v>
      </c>
    </row>
    <row r="109" spans="1:10" x14ac:dyDescent="0.35">
      <c r="A109" t="s">
        <v>158</v>
      </c>
      <c r="B109" t="str">
        <f t="shared" si="8"/>
        <v>SouthShoreCCVineyardR-1HP/R-2HPAOBC or Non-Net Metered</v>
      </c>
      <c r="C109" t="s">
        <v>163</v>
      </c>
      <c r="D109" s="56" t="s">
        <v>268</v>
      </c>
      <c r="E109" t="s">
        <v>232</v>
      </c>
      <c r="F109" s="90">
        <v>0.17224999999999999</v>
      </c>
      <c r="G109" s="90">
        <v>2.2259999999999999E-2</v>
      </c>
      <c r="H109" s="90">
        <v>6.3750000000000001E-2</v>
      </c>
      <c r="I109" s="90">
        <v>-9.5E-4</v>
      </c>
      <c r="J109" s="57">
        <f t="shared" si="7"/>
        <v>0.22753000000000001</v>
      </c>
    </row>
    <row r="110" spans="1:10" x14ac:dyDescent="0.35">
      <c r="A110" t="s">
        <v>158</v>
      </c>
      <c r="B110" t="str">
        <f t="shared" si="8"/>
        <v>SouthShoreCCVineyardR-3/R-4AOBC or Non-Net Metered</v>
      </c>
      <c r="C110" t="s">
        <v>163</v>
      </c>
      <c r="D110" s="56" t="s">
        <v>269</v>
      </c>
      <c r="E110" t="s">
        <v>232</v>
      </c>
      <c r="F110" s="90">
        <v>0.17224999999999999</v>
      </c>
      <c r="G110" s="90">
        <v>4.5449999999999997E-2</v>
      </c>
      <c r="H110" s="90">
        <v>8.9010000000000006E-2</v>
      </c>
      <c r="I110" s="90">
        <v>-9.5E-4</v>
      </c>
      <c r="J110" s="57">
        <f t="shared" si="7"/>
        <v>0.25902999999999998</v>
      </c>
    </row>
    <row r="111" spans="1:10" s="231" customFormat="1" x14ac:dyDescent="0.35">
      <c r="A111" s="231" t="s">
        <v>158</v>
      </c>
      <c r="B111" s="231" t="str">
        <f t="shared" si="8"/>
        <v>SouthShoreCCVineyardR-4AOBC or Non-Net Metered</v>
      </c>
      <c r="C111" s="231" t="s">
        <v>163</v>
      </c>
      <c r="D111" s="232" t="s">
        <v>89</v>
      </c>
      <c r="E111" s="231" t="s">
        <v>232</v>
      </c>
      <c r="F111" s="233"/>
      <c r="G111" s="233"/>
      <c r="H111" s="233"/>
      <c r="I111" s="233"/>
      <c r="J111" s="237"/>
    </row>
    <row r="112" spans="1:10" x14ac:dyDescent="0.35">
      <c r="A112" t="s">
        <v>158</v>
      </c>
      <c r="B112" t="str">
        <f t="shared" si="8"/>
        <v>SouthShoreCCVineyardG-1(33/23/35/88)AOBC or Non-Net Metered</v>
      </c>
      <c r="C112" t="s">
        <v>163</v>
      </c>
      <c r="D112" s="56" t="s">
        <v>247</v>
      </c>
      <c r="E112" t="s">
        <v>232</v>
      </c>
      <c r="F112" s="4">
        <v>0.17322000000000001</v>
      </c>
      <c r="G112" s="64">
        <v>4.5900000000000003E-2</v>
      </c>
      <c r="H112" s="64">
        <v>6.4339999999999994E-2</v>
      </c>
      <c r="I112" s="64">
        <v>-9.5E-4</v>
      </c>
      <c r="J112" s="57">
        <f t="shared" si="7"/>
        <v>0.24424999999999999</v>
      </c>
    </row>
    <row r="113" spans="1:10" x14ac:dyDescent="0.35">
      <c r="A113" t="s">
        <v>158</v>
      </c>
      <c r="B113" t="str">
        <f t="shared" si="8"/>
        <v>SouthShoreCCVineyardG-2(84)AOBC or Non-Net Metered</v>
      </c>
      <c r="C113" t="s">
        <v>163</v>
      </c>
      <c r="D113" s="56" t="s">
        <v>216</v>
      </c>
      <c r="E113" t="s">
        <v>232</v>
      </c>
      <c r="F113" s="4">
        <v>0.17132</v>
      </c>
      <c r="G113" s="64">
        <v>0</v>
      </c>
      <c r="H113" s="64">
        <v>3.2910000000000002E-2</v>
      </c>
      <c r="I113" s="64">
        <v>-9.5E-4</v>
      </c>
      <c r="J113" s="57">
        <f t="shared" si="7"/>
        <v>0.19209000000000001</v>
      </c>
    </row>
    <row r="114" spans="1:10" x14ac:dyDescent="0.35">
      <c r="A114" t="s">
        <v>158</v>
      </c>
      <c r="B114" t="str">
        <f t="shared" si="8"/>
        <v>SouthShoreCCVineyardG-3(24)AOBC or Non-Net Metered</v>
      </c>
      <c r="C114" t="s">
        <v>163</v>
      </c>
      <c r="D114" s="56" t="s">
        <v>217</v>
      </c>
      <c r="E114" t="s">
        <v>232</v>
      </c>
      <c r="F114" s="4">
        <v>0.17132</v>
      </c>
      <c r="G114" s="4">
        <v>0</v>
      </c>
      <c r="H114" s="4">
        <v>2.1520000000000001E-2</v>
      </c>
      <c r="I114" s="64">
        <v>-9.5E-4</v>
      </c>
      <c r="J114" s="57">
        <f t="shared" si="7"/>
        <v>0.18468999999999999</v>
      </c>
    </row>
    <row r="115" spans="1:10" x14ac:dyDescent="0.35">
      <c r="A115" t="s">
        <v>158</v>
      </c>
      <c r="B115" t="str">
        <f t="shared" si="8"/>
        <v>SouthShoreCCVineyardG-4(41)AOBC or Non-Net Metered</v>
      </c>
      <c r="C115" t="s">
        <v>163</v>
      </c>
      <c r="D115" s="56" t="s">
        <v>218</v>
      </c>
      <c r="E115" t="s">
        <v>232</v>
      </c>
      <c r="F115" s="4">
        <v>0.17322000000000001</v>
      </c>
      <c r="G115" s="4">
        <v>0</v>
      </c>
      <c r="H115" s="4">
        <v>4.9419999999999999E-2</v>
      </c>
      <c r="I115" s="64">
        <v>-9.5E-4</v>
      </c>
      <c r="J115" s="57">
        <f t="shared" si="7"/>
        <v>0.20472000000000001</v>
      </c>
    </row>
    <row r="116" spans="1:10" x14ac:dyDescent="0.35">
      <c r="A116" t="s">
        <v>158</v>
      </c>
      <c r="B116" t="str">
        <f t="shared" si="8"/>
        <v>SouthShoreCCVineyardG-6(22)AOBC or Non-Net Metered</v>
      </c>
      <c r="C116" t="s">
        <v>163</v>
      </c>
      <c r="D116" s="56" t="s">
        <v>219</v>
      </c>
      <c r="E116" t="s">
        <v>232</v>
      </c>
      <c r="F116" s="4">
        <v>0.17322000000000001</v>
      </c>
      <c r="G116" s="64">
        <v>4.5900000000000003E-2</v>
      </c>
      <c r="H116" s="64">
        <v>4.6719999999999998E-2</v>
      </c>
      <c r="I116" s="64">
        <v>-9.5E-4</v>
      </c>
      <c r="J116" s="57">
        <f t="shared" si="7"/>
        <v>0.23280000000000001</v>
      </c>
    </row>
    <row r="117" spans="1:10" x14ac:dyDescent="0.35">
      <c r="A117" t="s">
        <v>158</v>
      </c>
      <c r="B117" t="str">
        <f t="shared" si="8"/>
        <v>SouthShoreCCVineyardG-7(55/31)AOBC or Non-Net Metered</v>
      </c>
      <c r="C117" t="s">
        <v>163</v>
      </c>
      <c r="D117" s="56" t="s">
        <v>248</v>
      </c>
      <c r="E117" t="s">
        <v>232</v>
      </c>
      <c r="F117" s="4">
        <v>0.17322000000000001</v>
      </c>
      <c r="G117" s="64">
        <v>3.6159999999999998E-2</v>
      </c>
      <c r="H117" s="64">
        <v>5.4300000000000001E-2</v>
      </c>
      <c r="I117" s="64">
        <v>-9.5E-4</v>
      </c>
      <c r="J117" s="57">
        <f t="shared" si="7"/>
        <v>0.23139999999999999</v>
      </c>
    </row>
    <row r="118" spans="1:10" x14ac:dyDescent="0.35">
      <c r="A118" t="s">
        <v>158</v>
      </c>
      <c r="B118" t="str">
        <f t="shared" si="8"/>
        <v>WesternMassR-1/R-2AOBC or Non-Net Metered</v>
      </c>
      <c r="C118" t="s">
        <v>164</v>
      </c>
      <c r="D118" s="56" t="s">
        <v>267</v>
      </c>
      <c r="E118" t="s">
        <v>232</v>
      </c>
      <c r="F118" s="91">
        <v>0.15379000000000001</v>
      </c>
      <c r="G118" s="92">
        <v>4.5449999999999997E-2</v>
      </c>
      <c r="H118" s="92">
        <v>9.5699999999999993E-2</v>
      </c>
      <c r="I118" s="92">
        <v>-9.5E-4</v>
      </c>
      <c r="J118" s="57">
        <f t="shared" si="7"/>
        <v>0.24492</v>
      </c>
    </row>
    <row r="119" spans="1:10" x14ac:dyDescent="0.35">
      <c r="A119" t="s">
        <v>158</v>
      </c>
      <c r="B119" t="str">
        <f t="shared" si="8"/>
        <v>WesternMassR-1HP/R-2HPAOBC or Non-Net Metered</v>
      </c>
      <c r="C119" t="s">
        <v>164</v>
      </c>
      <c r="D119" s="56" t="s">
        <v>268</v>
      </c>
      <c r="E119" t="s">
        <v>232</v>
      </c>
      <c r="F119" s="4">
        <v>0.15379000000000001</v>
      </c>
      <c r="G119" s="64">
        <v>2.2259999999999999E-2</v>
      </c>
      <c r="H119" s="64">
        <v>6.3750000000000001E-2</v>
      </c>
      <c r="I119" s="64">
        <v>-9.5E-4</v>
      </c>
      <c r="J119" s="57">
        <f t="shared" si="7"/>
        <v>0.20907000000000001</v>
      </c>
    </row>
    <row r="120" spans="1:10" x14ac:dyDescent="0.35">
      <c r="A120" t="s">
        <v>158</v>
      </c>
      <c r="B120" t="str">
        <f t="shared" si="8"/>
        <v>WesternMassR-3/R-4AOBC or Non-Net Metered</v>
      </c>
      <c r="C120" t="s">
        <v>164</v>
      </c>
      <c r="D120" s="56" t="s">
        <v>269</v>
      </c>
      <c r="E120" t="s">
        <v>232</v>
      </c>
      <c r="F120" s="4">
        <v>0.15379000000000001</v>
      </c>
      <c r="G120" s="64">
        <v>4.5449999999999997E-2</v>
      </c>
      <c r="H120" s="64">
        <v>8.9010000000000006E-2</v>
      </c>
      <c r="I120" s="64">
        <v>-9.5E-4</v>
      </c>
      <c r="J120" s="57">
        <f t="shared" si="7"/>
        <v>0.24057000000000001</v>
      </c>
    </row>
    <row r="121" spans="1:10" s="231" customFormat="1" x14ac:dyDescent="0.35">
      <c r="A121" s="231" t="s">
        <v>158</v>
      </c>
      <c r="B121" s="231" t="str">
        <f t="shared" si="8"/>
        <v>WesternMassR-4AOBC or Non-Net Metered</v>
      </c>
      <c r="C121" s="231" t="s">
        <v>164</v>
      </c>
      <c r="D121" s="232" t="s">
        <v>89</v>
      </c>
      <c r="E121" s="231" t="s">
        <v>232</v>
      </c>
      <c r="F121" s="235"/>
      <c r="G121" s="236"/>
      <c r="H121" s="236"/>
      <c r="I121" s="236"/>
      <c r="J121" s="237"/>
    </row>
    <row r="122" spans="1:10" x14ac:dyDescent="0.35">
      <c r="A122" t="s">
        <v>158</v>
      </c>
      <c r="B122" t="str">
        <f t="shared" si="8"/>
        <v>WesternMass23AOBC or Non-Net Metered</v>
      </c>
      <c r="C122" t="s">
        <v>164</v>
      </c>
      <c r="D122" s="56" t="s">
        <v>249</v>
      </c>
      <c r="E122" t="s">
        <v>232</v>
      </c>
      <c r="F122" s="4">
        <v>0.15562999999999999</v>
      </c>
      <c r="G122" s="64">
        <v>5.0770000000000003E-2</v>
      </c>
      <c r="H122" s="64">
        <v>6.0409999999999998E-2</v>
      </c>
      <c r="I122" s="88">
        <v>-9.5E-4</v>
      </c>
      <c r="J122" s="57">
        <f t="shared" si="7"/>
        <v>0.22727</v>
      </c>
    </row>
    <row r="123" spans="1:10" x14ac:dyDescent="0.35">
      <c r="A123" t="s">
        <v>158</v>
      </c>
      <c r="B123" t="str">
        <f t="shared" si="8"/>
        <v>WesternMass24AOBC or Non-Net Metered</v>
      </c>
      <c r="C123" t="s">
        <v>164</v>
      </c>
      <c r="D123" s="56" t="s">
        <v>250</v>
      </c>
      <c r="E123" t="s">
        <v>232</v>
      </c>
      <c r="F123" s="4">
        <v>0.15562999999999999</v>
      </c>
      <c r="G123" s="64">
        <v>0</v>
      </c>
      <c r="H123" s="64">
        <v>3.4200000000000001E-2</v>
      </c>
      <c r="I123" s="88">
        <v>-9.5E-4</v>
      </c>
      <c r="J123" s="57">
        <f t="shared" si="7"/>
        <v>0.17724000000000001</v>
      </c>
    </row>
    <row r="124" spans="1:10" x14ac:dyDescent="0.35">
      <c r="A124" t="s">
        <v>158</v>
      </c>
      <c r="B124" t="str">
        <f t="shared" si="8"/>
        <v>WesternMassG-1NDAOBC or Non-Net Metered</v>
      </c>
      <c r="C124" t="s">
        <v>164</v>
      </c>
      <c r="D124" s="56" t="s">
        <v>240</v>
      </c>
      <c r="E124" t="s">
        <v>232</v>
      </c>
      <c r="F124" s="4">
        <v>0.15562999999999999</v>
      </c>
      <c r="G124" s="64">
        <v>3.9940000000000003E-2</v>
      </c>
      <c r="H124" s="64">
        <v>6.6619999999999999E-2</v>
      </c>
      <c r="I124" s="88">
        <v>-9.5E-4</v>
      </c>
      <c r="J124" s="57">
        <f t="shared" si="7"/>
        <v>0.22427</v>
      </c>
    </row>
    <row r="125" spans="1:10" x14ac:dyDescent="0.35">
      <c r="A125" t="s">
        <v>158</v>
      </c>
      <c r="B125" t="str">
        <f t="shared" si="8"/>
        <v>WesternMassG-1DAOBC or Non-Net Metered</v>
      </c>
      <c r="C125" t="s">
        <v>164</v>
      </c>
      <c r="D125" s="56" t="s">
        <v>241</v>
      </c>
      <c r="E125" t="s">
        <v>232</v>
      </c>
      <c r="F125" s="4">
        <v>0.15562999999999999</v>
      </c>
      <c r="G125" s="64">
        <v>0</v>
      </c>
      <c r="H125" s="64">
        <v>2.8479999999999998E-2</v>
      </c>
      <c r="I125" s="88">
        <v>-9.5E-4</v>
      </c>
      <c r="J125" s="57">
        <f t="shared" si="7"/>
        <v>0.17352000000000001</v>
      </c>
    </row>
    <row r="126" spans="1:10" x14ac:dyDescent="0.35">
      <c r="A126" t="s">
        <v>158</v>
      </c>
      <c r="B126" t="str">
        <f t="shared" si="8"/>
        <v>WesternMassG-2AOBC or Non-Net Metered</v>
      </c>
      <c r="C126" t="s">
        <v>164</v>
      </c>
      <c r="D126" s="56" t="s">
        <v>44</v>
      </c>
      <c r="E126" t="s">
        <v>232</v>
      </c>
      <c r="F126" s="4">
        <v>0.15808</v>
      </c>
      <c r="G126" s="64">
        <v>0</v>
      </c>
      <c r="H126" s="64">
        <v>2.0070000000000001E-2</v>
      </c>
      <c r="I126" s="88">
        <v>-9.5E-4</v>
      </c>
      <c r="J126" s="57">
        <f t="shared" si="7"/>
        <v>0.17050000000000001</v>
      </c>
    </row>
    <row r="127" spans="1:10" x14ac:dyDescent="0.35">
      <c r="A127" t="s">
        <v>158</v>
      </c>
      <c r="B127" t="str">
        <f t="shared" si="8"/>
        <v>WesternMassT-4AOBC or Non-Net Metered</v>
      </c>
      <c r="C127" t="s">
        <v>164</v>
      </c>
      <c r="D127" s="56" t="s">
        <v>92</v>
      </c>
      <c r="E127" t="s">
        <v>232</v>
      </c>
      <c r="F127" s="4">
        <v>0.15808</v>
      </c>
      <c r="G127" s="64">
        <v>0</v>
      </c>
      <c r="H127" s="64">
        <v>2.0060000000000001E-2</v>
      </c>
      <c r="I127" s="88">
        <v>-9.5E-4</v>
      </c>
      <c r="J127" s="57">
        <f t="shared" si="7"/>
        <v>0.17050000000000001</v>
      </c>
    </row>
    <row r="128" spans="1:10" x14ac:dyDescent="0.35">
      <c r="A128" t="s">
        <v>158</v>
      </c>
      <c r="B128" t="str">
        <f t="shared" si="8"/>
        <v>WesternMassG-3AOBC or Non-Net Metered</v>
      </c>
      <c r="C128" t="s">
        <v>164</v>
      </c>
      <c r="D128" s="56" t="s">
        <v>45</v>
      </c>
      <c r="E128" t="s">
        <v>232</v>
      </c>
      <c r="F128" s="4">
        <v>0.15808</v>
      </c>
      <c r="G128" s="64">
        <v>0</v>
      </c>
      <c r="H128" s="64">
        <v>1.328E-2</v>
      </c>
      <c r="I128" s="88">
        <v>-9.5E-4</v>
      </c>
      <c r="J128" s="57">
        <f t="shared" si="7"/>
        <v>0.16608999999999999</v>
      </c>
    </row>
    <row r="129" spans="1:10" x14ac:dyDescent="0.35">
      <c r="A129" t="s">
        <v>158</v>
      </c>
      <c r="B129" t="str">
        <f t="shared" si="8"/>
        <v>WesternMassT-5AOBC or Non-Net Metered</v>
      </c>
      <c r="C129" t="s">
        <v>164</v>
      </c>
      <c r="D129" s="56" t="s">
        <v>93</v>
      </c>
      <c r="E129" t="s">
        <v>232</v>
      </c>
      <c r="F129" s="93">
        <v>0.15808</v>
      </c>
      <c r="G129" s="94">
        <v>0</v>
      </c>
      <c r="H129" s="94">
        <v>1.3270000000000001E-2</v>
      </c>
      <c r="I129" s="95">
        <v>-9.5E-4</v>
      </c>
      <c r="J129" s="57">
        <f t="shared" si="7"/>
        <v>0.16608000000000001</v>
      </c>
    </row>
  </sheetData>
  <sheetProtection algorithmName="SHA-512" hashValue="wTa3kQmAw+PH4jWTf1As1HLdUvwwYWtyX1aRBML0x5sd4BqCe1KAm0loiyfKHbah17ghRZckPBRvqEEELD/+MQ==" saltValue="23jSZIZPPsfanYSayoPxGQ=="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H18"/>
  <sheetViews>
    <sheetView zoomScaleNormal="100" workbookViewId="0">
      <selection activeCell="I11" sqref="I11"/>
    </sheetView>
  </sheetViews>
  <sheetFormatPr defaultRowHeight="14.5" x14ac:dyDescent="0.35"/>
  <cols>
    <col min="1" max="1" width="9.81640625" bestFit="1" customWidth="1"/>
    <col min="2" max="5" width="12.26953125" customWidth="1"/>
    <col min="6" max="7" width="20.54296875" customWidth="1"/>
    <col min="13" max="13" width="13.26953125" customWidth="1"/>
    <col min="14" max="14" width="17.54296875" customWidth="1"/>
  </cols>
  <sheetData>
    <row r="1" spans="1:8" x14ac:dyDescent="0.35">
      <c r="A1" s="247" t="s">
        <v>55</v>
      </c>
      <c r="B1" s="247"/>
      <c r="C1" s="247"/>
      <c r="D1" s="247"/>
      <c r="E1" s="247"/>
      <c r="F1" s="247"/>
      <c r="G1" s="247"/>
    </row>
    <row r="2" spans="1:8" ht="17.149999999999999" customHeight="1" x14ac:dyDescent="0.35">
      <c r="A2" s="249" t="s">
        <v>7</v>
      </c>
      <c r="B2" s="250" t="s">
        <v>56</v>
      </c>
      <c r="C2" s="251" t="s">
        <v>57</v>
      </c>
      <c r="D2" s="251"/>
      <c r="E2" s="251"/>
      <c r="F2" s="248" t="s">
        <v>226</v>
      </c>
      <c r="G2" s="248" t="s">
        <v>231</v>
      </c>
    </row>
    <row r="3" spans="1:8" ht="29.15" customHeight="1" x14ac:dyDescent="0.35">
      <c r="A3" s="249"/>
      <c r="B3" s="250"/>
      <c r="C3" s="160" t="s">
        <v>58</v>
      </c>
      <c r="D3" s="160" t="s">
        <v>27</v>
      </c>
      <c r="E3" s="160" t="s">
        <v>28</v>
      </c>
      <c r="F3" s="248"/>
      <c r="G3" s="248"/>
    </row>
    <row r="4" spans="1:8" ht="29" x14ac:dyDescent="0.35">
      <c r="A4" s="128"/>
      <c r="B4" s="96" t="s">
        <v>29</v>
      </c>
      <c r="C4" s="96" t="s">
        <v>30</v>
      </c>
      <c r="D4" s="96" t="s">
        <v>31</v>
      </c>
      <c r="E4" s="96" t="s">
        <v>32</v>
      </c>
      <c r="F4" s="96" t="s">
        <v>33</v>
      </c>
      <c r="G4" s="96" t="s">
        <v>227</v>
      </c>
    </row>
    <row r="5" spans="1:8" x14ac:dyDescent="0.35">
      <c r="A5" s="86" t="s">
        <v>59</v>
      </c>
      <c r="B5" s="101">
        <v>0.18296000000000001</v>
      </c>
      <c r="C5" s="101">
        <v>0.15242</v>
      </c>
      <c r="D5" s="101">
        <v>4.0759999999999998E-2</v>
      </c>
      <c r="E5" s="101">
        <v>0</v>
      </c>
      <c r="F5" s="136">
        <v>0.37614000000000003</v>
      </c>
      <c r="G5" s="136">
        <v>0.30852000000000002</v>
      </c>
    </row>
    <row r="6" spans="1:8" x14ac:dyDescent="0.35">
      <c r="A6" s="86" t="s">
        <v>60</v>
      </c>
      <c r="B6" s="101">
        <v>0.18296000000000001</v>
      </c>
      <c r="C6" s="101">
        <v>0.15242</v>
      </c>
      <c r="D6" s="101">
        <v>4.0759999999999998E-2</v>
      </c>
      <c r="E6" s="101">
        <v>0</v>
      </c>
      <c r="F6" s="136">
        <v>0.37614000000000003</v>
      </c>
      <c r="G6" s="136">
        <v>0.30852000000000002</v>
      </c>
    </row>
    <row r="7" spans="1:8" x14ac:dyDescent="0.35">
      <c r="A7" s="86" t="s">
        <v>61</v>
      </c>
      <c r="B7" s="101">
        <v>0.18296000000000001</v>
      </c>
      <c r="C7" s="101">
        <v>0.10406</v>
      </c>
      <c r="D7" s="101">
        <v>3.5130000000000002E-2</v>
      </c>
      <c r="E7" s="101">
        <v>0</v>
      </c>
      <c r="F7" s="136">
        <v>0.32214999999999999</v>
      </c>
      <c r="G7" s="136">
        <v>0.27343000000000001</v>
      </c>
      <c r="H7" s="4"/>
    </row>
    <row r="8" spans="1:8" ht="14.5" customHeight="1" x14ac:dyDescent="0.35">
      <c r="A8" s="86" t="s">
        <v>62</v>
      </c>
      <c r="B8" s="101">
        <v>0.17498</v>
      </c>
      <c r="C8" s="101">
        <v>5.4080000000000003E-2</v>
      </c>
      <c r="D8" s="101">
        <v>3.5130000000000002E-2</v>
      </c>
      <c r="E8" s="101">
        <v>0</v>
      </c>
      <c r="F8" s="136">
        <v>0.26418999999999998</v>
      </c>
      <c r="G8" s="136">
        <v>0.23296</v>
      </c>
    </row>
    <row r="9" spans="1:8" ht="14.5" customHeight="1" x14ac:dyDescent="0.35">
      <c r="A9" s="86" t="s">
        <v>63</v>
      </c>
      <c r="B9" s="216">
        <v>8.3799999999999999E-2</v>
      </c>
      <c r="C9" s="101">
        <v>3.057E-2</v>
      </c>
      <c r="D9" s="101">
        <v>2.8330000000000001E-2</v>
      </c>
      <c r="E9" s="101">
        <v>0</v>
      </c>
      <c r="F9" s="136">
        <v>0.14269999999999999</v>
      </c>
      <c r="G9" s="136">
        <v>0.12207999999999999</v>
      </c>
    </row>
    <row r="10" spans="1:8" x14ac:dyDescent="0.35">
      <c r="A10" s="86" t="s">
        <v>64</v>
      </c>
      <c r="B10" s="101">
        <v>0.17498</v>
      </c>
      <c r="C10" s="101">
        <v>3.0200000000000001E-2</v>
      </c>
      <c r="D10" s="101">
        <v>3.5130000000000002E-2</v>
      </c>
      <c r="E10" s="101">
        <v>0</v>
      </c>
      <c r="F10" s="136">
        <v>0.24031</v>
      </c>
      <c r="G10" s="136">
        <v>0.21743999999999999</v>
      </c>
    </row>
    <row r="11" spans="1:8" x14ac:dyDescent="0.35">
      <c r="A11" s="2"/>
      <c r="B11" s="4"/>
      <c r="C11" s="4"/>
      <c r="D11" s="4"/>
      <c r="E11" s="4"/>
      <c r="F11" s="4"/>
    </row>
    <row r="12" spans="1:8" x14ac:dyDescent="0.35">
      <c r="A12" s="113" t="s">
        <v>15</v>
      </c>
      <c r="B12" s="4"/>
      <c r="C12" s="4"/>
      <c r="D12" s="4"/>
      <c r="E12" s="4"/>
      <c r="F12" s="4"/>
      <c r="G12" s="4"/>
    </row>
    <row r="13" spans="1:8" x14ac:dyDescent="0.35">
      <c r="A13" s="114" t="s">
        <v>65</v>
      </c>
      <c r="B13" s="4"/>
      <c r="C13" s="4"/>
      <c r="D13" s="4"/>
      <c r="E13" s="4"/>
      <c r="F13" s="4"/>
      <c r="G13" s="4"/>
    </row>
    <row r="14" spans="1:8" x14ac:dyDescent="0.35">
      <c r="A14" s="8"/>
    </row>
    <row r="15" spans="1:8" x14ac:dyDescent="0.35">
      <c r="A15" s="8"/>
    </row>
    <row r="16" spans="1:8" x14ac:dyDescent="0.35">
      <c r="A16" s="113" t="s">
        <v>46</v>
      </c>
    </row>
    <row r="17" spans="1:3" x14ac:dyDescent="0.35">
      <c r="A17" s="115" t="s">
        <v>66</v>
      </c>
      <c r="C17" t="s">
        <v>67</v>
      </c>
    </row>
    <row r="18" spans="1:3" x14ac:dyDescent="0.35">
      <c r="A18" s="115" t="s">
        <v>68</v>
      </c>
      <c r="C18" s="54" t="s">
        <v>69</v>
      </c>
    </row>
  </sheetData>
  <sheetProtection algorithmName="SHA-512" hashValue="zNLQ3Q/Ndi0SdYUDNNgkMikDtSJQlLz31I/3SrIu93aPcaoWlvzBozV+tT60tSh9hmYy0uxregtpdq7rbK1/yg==" saltValue="EZxc3fljQPa3cMLY2+KBEg==" spinCount="100000" sheet="1" objects="1" scenarios="1"/>
  <mergeCells count="6">
    <mergeCell ref="A1:G1"/>
    <mergeCell ref="G2:G3"/>
    <mergeCell ref="A2:A3"/>
    <mergeCell ref="B2:B3"/>
    <mergeCell ref="F2:F3"/>
    <mergeCell ref="C2:E2"/>
  </mergeCells>
  <hyperlinks>
    <hyperlink ref="C18" r:id="rId1" xr:uid="{00000000-0004-0000-01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T32"/>
  <sheetViews>
    <sheetView zoomScaleNormal="100" workbookViewId="0">
      <selection activeCell="K18" sqref="K18"/>
    </sheetView>
  </sheetViews>
  <sheetFormatPr defaultRowHeight="14.5" x14ac:dyDescent="0.35"/>
  <cols>
    <col min="1" max="1" width="20.54296875" bestFit="1" customWidth="1"/>
    <col min="2" max="2" width="16.81640625" customWidth="1"/>
    <col min="3" max="3" width="12.54296875" bestFit="1" customWidth="1"/>
    <col min="4" max="5" width="12.54296875" customWidth="1"/>
    <col min="6" max="6" width="22.1796875" customWidth="1"/>
    <col min="7" max="7" width="20.1796875" customWidth="1"/>
    <col min="8" max="8" width="9.453125" bestFit="1" customWidth="1"/>
  </cols>
  <sheetData>
    <row r="1" spans="1:8" ht="14.5" customHeight="1" x14ac:dyDescent="0.35">
      <c r="A1" s="254" t="s">
        <v>24</v>
      </c>
      <c r="B1" s="255"/>
      <c r="C1" s="255"/>
      <c r="D1" s="255"/>
      <c r="E1" s="255"/>
      <c r="F1" s="255"/>
      <c r="G1" s="256"/>
    </row>
    <row r="2" spans="1:8" ht="15" customHeight="1" x14ac:dyDescent="0.35">
      <c r="A2" s="252" t="s">
        <v>7</v>
      </c>
      <c r="B2" s="253" t="s">
        <v>25</v>
      </c>
      <c r="C2" s="159" t="s">
        <v>26</v>
      </c>
      <c r="D2" s="159"/>
      <c r="E2" s="159"/>
      <c r="F2" s="248" t="s">
        <v>226</v>
      </c>
      <c r="G2" s="248" t="s">
        <v>231</v>
      </c>
    </row>
    <row r="3" spans="1:8" ht="32.5" customHeight="1" x14ac:dyDescent="0.35">
      <c r="A3" s="252"/>
      <c r="B3" s="253"/>
      <c r="C3" s="116" t="s">
        <v>58</v>
      </c>
      <c r="D3" s="128" t="s">
        <v>27</v>
      </c>
      <c r="E3" s="128" t="s">
        <v>28</v>
      </c>
      <c r="F3" s="248"/>
      <c r="G3" s="248"/>
    </row>
    <row r="4" spans="1:8" ht="29" x14ac:dyDescent="0.35">
      <c r="A4" s="128"/>
      <c r="B4" s="96" t="s">
        <v>29</v>
      </c>
      <c r="C4" s="96" t="s">
        <v>30</v>
      </c>
      <c r="D4" s="96" t="s">
        <v>31</v>
      </c>
      <c r="E4" s="96" t="s">
        <v>32</v>
      </c>
      <c r="F4" s="96" t="s">
        <v>33</v>
      </c>
      <c r="G4" s="96" t="s">
        <v>227</v>
      </c>
    </row>
    <row r="5" spans="1:8" x14ac:dyDescent="0.35">
      <c r="A5" s="97" t="s">
        <v>34</v>
      </c>
      <c r="B5" s="98">
        <v>0.1794</v>
      </c>
      <c r="C5" s="98">
        <v>8.8859999999999995E-2</v>
      </c>
      <c r="D5" s="98">
        <v>5.5149999999999998E-2</v>
      </c>
      <c r="E5" s="98">
        <v>-3.8000000000000002E-4</v>
      </c>
      <c r="F5" s="136">
        <v>0.32302999999999998</v>
      </c>
      <c r="G5" s="136">
        <v>0.27274999999999999</v>
      </c>
      <c r="H5" s="161"/>
    </row>
    <row r="6" spans="1:8" x14ac:dyDescent="0.35">
      <c r="A6" s="97" t="s">
        <v>35</v>
      </c>
      <c r="B6" s="98">
        <v>0.1794</v>
      </c>
      <c r="C6" s="98">
        <v>8.8859999999999995E-2</v>
      </c>
      <c r="D6" s="98">
        <v>5.5149999999999998E-2</v>
      </c>
      <c r="E6" s="98">
        <v>-3.8000000000000002E-4</v>
      </c>
      <c r="F6" s="136">
        <v>0.32302999999999998</v>
      </c>
      <c r="G6" s="136">
        <v>0.27274999999999999</v>
      </c>
    </row>
    <row r="7" spans="1:8" x14ac:dyDescent="0.35">
      <c r="A7" s="97" t="s">
        <v>36</v>
      </c>
      <c r="B7" s="98">
        <v>0.16839000000000001</v>
      </c>
      <c r="C7" s="98">
        <v>7.2779999999999997E-2</v>
      </c>
      <c r="D7" s="98">
        <v>3.6679999999999997E-2</v>
      </c>
      <c r="E7" s="98">
        <v>-3.8999999999999999E-4</v>
      </c>
      <c r="F7" s="136">
        <v>0.27745999999999998</v>
      </c>
      <c r="G7" s="136">
        <v>0.23927999999999999</v>
      </c>
    </row>
    <row r="8" spans="1:8" x14ac:dyDescent="0.35">
      <c r="A8" s="97" t="s">
        <v>37</v>
      </c>
      <c r="B8" s="98">
        <v>0.15145</v>
      </c>
      <c r="C8" s="98">
        <v>1.372E-2</v>
      </c>
      <c r="D8" s="98">
        <v>3.6290000000000003E-2</v>
      </c>
      <c r="E8" s="98">
        <v>-3.8000000000000002E-4</v>
      </c>
      <c r="F8" s="136">
        <v>0.20108000000000004</v>
      </c>
      <c r="G8" s="136">
        <v>0.1837</v>
      </c>
    </row>
    <row r="9" spans="1:8" x14ac:dyDescent="0.35">
      <c r="A9" s="97" t="s">
        <v>38</v>
      </c>
      <c r="B9" s="98">
        <v>0.15357999999999999</v>
      </c>
      <c r="C9" s="98">
        <v>1.372E-2</v>
      </c>
      <c r="D9" s="98">
        <v>3.6290000000000003E-2</v>
      </c>
      <c r="E9" s="98">
        <v>-3.8000000000000002E-4</v>
      </c>
      <c r="F9" s="136">
        <v>0.20321</v>
      </c>
      <c r="G9" s="136">
        <v>0.18583</v>
      </c>
    </row>
    <row r="10" spans="1:8" x14ac:dyDescent="0.35">
      <c r="A10" s="97" t="s">
        <v>39</v>
      </c>
      <c r="B10" s="98">
        <v>0.14863999999999999</v>
      </c>
      <c r="C10" s="98">
        <v>1.372E-2</v>
      </c>
      <c r="D10" s="98">
        <v>3.6290000000000003E-2</v>
      </c>
      <c r="E10" s="98">
        <v>-3.8000000000000002E-4</v>
      </c>
      <c r="F10" s="136">
        <v>0.19827</v>
      </c>
      <c r="G10" s="136">
        <v>0.18089</v>
      </c>
    </row>
    <row r="11" spans="1:8" x14ac:dyDescent="0.35">
      <c r="A11" s="97" t="s">
        <v>40</v>
      </c>
      <c r="B11" s="98">
        <v>0.15145</v>
      </c>
      <c r="C11" s="98">
        <v>9.8600000000000007E-3</v>
      </c>
      <c r="D11" s="98">
        <v>3.7449999999999997E-2</v>
      </c>
      <c r="E11" s="98">
        <v>-3.8999999999999999E-4</v>
      </c>
      <c r="F11" s="136">
        <v>0.19837000000000002</v>
      </c>
      <c r="G11" s="136">
        <v>0.18193999999999999</v>
      </c>
    </row>
    <row r="12" spans="1:8" x14ac:dyDescent="0.35">
      <c r="A12" s="97" t="s">
        <v>41</v>
      </c>
      <c r="B12" s="98">
        <v>0.15357999999999999</v>
      </c>
      <c r="C12" s="98">
        <v>9.8600000000000007E-3</v>
      </c>
      <c r="D12" s="98">
        <v>3.7449999999999997E-2</v>
      </c>
      <c r="E12" s="98">
        <v>-3.8999999999999999E-4</v>
      </c>
      <c r="F12" s="136">
        <v>0.20049999999999998</v>
      </c>
      <c r="G12" s="136">
        <v>0.18407000000000001</v>
      </c>
    </row>
    <row r="13" spans="1:8" x14ac:dyDescent="0.35">
      <c r="A13" s="97" t="s">
        <v>42</v>
      </c>
      <c r="B13" s="98">
        <v>0.14863999999999999</v>
      </c>
      <c r="C13" s="98">
        <v>9.8600000000000007E-3</v>
      </c>
      <c r="D13" s="98">
        <v>3.7449999999999997E-2</v>
      </c>
      <c r="E13" s="98">
        <v>-3.8999999999999999E-4</v>
      </c>
      <c r="F13" s="136">
        <v>0.19555999999999998</v>
      </c>
      <c r="G13" s="136">
        <v>0.17913000000000001</v>
      </c>
    </row>
    <row r="14" spans="1:8" x14ac:dyDescent="0.35">
      <c r="A14" s="51"/>
    </row>
    <row r="15" spans="1:8" ht="15" customHeight="1" x14ac:dyDescent="0.35">
      <c r="A15" s="257" t="s">
        <v>43</v>
      </c>
      <c r="B15" s="257"/>
      <c r="C15" s="257"/>
      <c r="D15" s="257"/>
      <c r="E15" s="257"/>
      <c r="F15" s="257"/>
      <c r="G15" s="257"/>
    </row>
    <row r="16" spans="1:8" ht="15" customHeight="1" x14ac:dyDescent="0.35">
      <c r="A16" s="252" t="s">
        <v>7</v>
      </c>
      <c r="B16" s="253" t="s">
        <v>25</v>
      </c>
      <c r="C16" s="159" t="s">
        <v>26</v>
      </c>
      <c r="D16" s="159"/>
      <c r="E16" s="159"/>
      <c r="F16" s="248" t="s">
        <v>226</v>
      </c>
      <c r="G16" s="248" t="s">
        <v>231</v>
      </c>
    </row>
    <row r="17" spans="1:20" ht="29.15" customHeight="1" x14ac:dyDescent="0.35">
      <c r="A17" s="252"/>
      <c r="B17" s="253"/>
      <c r="C17" s="116" t="s">
        <v>58</v>
      </c>
      <c r="D17" s="128" t="s">
        <v>27</v>
      </c>
      <c r="E17" s="128" t="s">
        <v>28</v>
      </c>
      <c r="F17" s="248"/>
      <c r="G17" s="248"/>
    </row>
    <row r="18" spans="1:20" ht="29" x14ac:dyDescent="0.35">
      <c r="A18" s="128"/>
      <c r="B18" s="96" t="s">
        <v>29</v>
      </c>
      <c r="C18" s="96" t="s">
        <v>30</v>
      </c>
      <c r="D18" s="96" t="s">
        <v>31</v>
      </c>
      <c r="E18" s="96" t="s">
        <v>32</v>
      </c>
      <c r="F18" s="96" t="s">
        <v>33</v>
      </c>
      <c r="G18" s="96" t="s">
        <v>227</v>
      </c>
    </row>
    <row r="19" spans="1:20" x14ac:dyDescent="0.35">
      <c r="A19" s="97" t="s">
        <v>34</v>
      </c>
      <c r="B19" s="98">
        <v>0.1794</v>
      </c>
      <c r="C19" s="98">
        <v>8.8859999999999995E-2</v>
      </c>
      <c r="D19" s="98">
        <v>5.5149999999999998E-2</v>
      </c>
      <c r="E19" s="98">
        <v>-3.8000000000000002E-4</v>
      </c>
      <c r="F19" s="136">
        <v>0.32302999999999998</v>
      </c>
      <c r="G19" s="136">
        <v>0.27274999999999999</v>
      </c>
    </row>
    <row r="20" spans="1:20" x14ac:dyDescent="0.35">
      <c r="A20" s="97" t="s">
        <v>35</v>
      </c>
      <c r="B20" s="98">
        <v>0.1794</v>
      </c>
      <c r="C20" s="98">
        <v>8.8859999999999995E-2</v>
      </c>
      <c r="D20" s="98">
        <v>5.5149999999999998E-2</v>
      </c>
      <c r="E20" s="98">
        <v>-3.8000000000000002E-4</v>
      </c>
      <c r="F20" s="136">
        <v>0.32302999999999998</v>
      </c>
      <c r="G20" s="136">
        <v>0.27274999999999999</v>
      </c>
    </row>
    <row r="21" spans="1:20" x14ac:dyDescent="0.35">
      <c r="A21" s="97" t="s">
        <v>36</v>
      </c>
      <c r="B21" s="98">
        <v>0.16839000000000001</v>
      </c>
      <c r="C21" s="98">
        <v>7.2779999999999997E-2</v>
      </c>
      <c r="D21" s="98">
        <v>3.6679999999999997E-2</v>
      </c>
      <c r="E21" s="98">
        <v>-3.8999999999999999E-4</v>
      </c>
      <c r="F21" s="136">
        <v>0.27745999999999998</v>
      </c>
      <c r="G21" s="136">
        <v>0.23927999999999999</v>
      </c>
    </row>
    <row r="22" spans="1:20" x14ac:dyDescent="0.35">
      <c r="A22" s="97" t="s">
        <v>44</v>
      </c>
      <c r="B22" s="98">
        <v>0.14863999999999999</v>
      </c>
      <c r="C22" s="98">
        <v>1.372E-2</v>
      </c>
      <c r="D22" s="98">
        <v>3.6290000000000003E-2</v>
      </c>
      <c r="E22" s="98">
        <v>-3.8000000000000002E-4</v>
      </c>
      <c r="F22" s="136">
        <v>0.19827</v>
      </c>
      <c r="G22" s="136">
        <v>0.18089</v>
      </c>
    </row>
    <row r="23" spans="1:20" x14ac:dyDescent="0.35">
      <c r="A23" s="97" t="s">
        <v>45</v>
      </c>
      <c r="B23" s="98">
        <v>0.14863999999999999</v>
      </c>
      <c r="C23" s="98">
        <v>9.8600000000000007E-3</v>
      </c>
      <c r="D23" s="98">
        <v>3.7449999999999997E-2</v>
      </c>
      <c r="E23" s="98">
        <v>-3.8999999999999999E-4</v>
      </c>
      <c r="F23" s="136">
        <v>0.19555999999999998</v>
      </c>
      <c r="G23" s="136">
        <v>0.17913000000000001</v>
      </c>
    </row>
    <row r="24" spans="1:20" x14ac:dyDescent="0.35">
      <c r="A24" s="50"/>
      <c r="B24" s="89"/>
      <c r="C24" s="89"/>
      <c r="D24" s="89"/>
      <c r="E24" s="89"/>
      <c r="F24" s="89"/>
    </row>
    <row r="25" spans="1:20" s="87" customFormat="1" x14ac:dyDescent="0.35">
      <c r="A25" s="81"/>
      <c r="B25"/>
      <c r="C25"/>
      <c r="D25"/>
      <c r="E25"/>
      <c r="F25"/>
      <c r="G25"/>
      <c r="L25"/>
      <c r="M25"/>
      <c r="N25"/>
      <c r="O25"/>
      <c r="P25"/>
      <c r="Q25"/>
      <c r="R25"/>
      <c r="S25"/>
      <c r="T25"/>
    </row>
    <row r="26" spans="1:20" s="87" customFormat="1" x14ac:dyDescent="0.35">
      <c r="A26" s="81" t="s">
        <v>46</v>
      </c>
      <c r="B26"/>
      <c r="C26"/>
      <c r="D26"/>
      <c r="E26"/>
      <c r="F26"/>
      <c r="G26"/>
    </row>
    <row r="27" spans="1:20" s="87" customFormat="1" x14ac:dyDescent="0.35">
      <c r="A27" s="53" t="s">
        <v>47</v>
      </c>
      <c r="B27" s="99"/>
      <c r="C27" s="83" t="s">
        <v>48</v>
      </c>
      <c r="D27" s="83"/>
      <c r="E27"/>
      <c r="F27"/>
      <c r="G27"/>
    </row>
    <row r="28" spans="1:20" s="87" customFormat="1" x14ac:dyDescent="0.35">
      <c r="A28" s="53" t="s">
        <v>49</v>
      </c>
      <c r="B28" s="99"/>
      <c r="C28" s="83" t="s">
        <v>50</v>
      </c>
      <c r="D28" s="100"/>
      <c r="E28"/>
      <c r="F28"/>
      <c r="G28"/>
    </row>
    <row r="29" spans="1:20" x14ac:dyDescent="0.35">
      <c r="A29" s="53" t="s">
        <v>51</v>
      </c>
      <c r="B29" s="99"/>
      <c r="C29" s="83" t="s">
        <v>52</v>
      </c>
      <c r="D29" s="100"/>
    </row>
    <row r="30" spans="1:20" x14ac:dyDescent="0.35">
      <c r="A30" s="53" t="s">
        <v>53</v>
      </c>
      <c r="B30" s="99"/>
      <c r="C30" s="83" t="s">
        <v>54</v>
      </c>
      <c r="D30" s="83"/>
    </row>
    <row r="31" spans="1:20" x14ac:dyDescent="0.35">
      <c r="A31" s="53"/>
      <c r="B31" s="53"/>
      <c r="C31" s="54"/>
    </row>
    <row r="32" spans="1:20" x14ac:dyDescent="0.35">
      <c r="A32" s="3"/>
    </row>
  </sheetData>
  <sheetProtection algorithmName="SHA-512" hashValue="CN7mAkmBNTqVJCXIo1qRkvmUSyaVkxzZ/TufGlOcBKfw4nmjByp1+HE4VfqceMUwfO6FwpQjFxKb0zblcFLMcA==" saltValue="43iXCarw6V84I4pTw9ANJg==" spinCount="100000" sheet="1" objects="1" scenarios="1"/>
  <mergeCells count="10">
    <mergeCell ref="A16:A17"/>
    <mergeCell ref="B16:B17"/>
    <mergeCell ref="F16:F17"/>
    <mergeCell ref="G16:G17"/>
    <mergeCell ref="A1:G1"/>
    <mergeCell ref="A15:G15"/>
    <mergeCell ref="A2:A3"/>
    <mergeCell ref="B2:B3"/>
    <mergeCell ref="F2:F3"/>
    <mergeCell ref="G2:G3"/>
  </mergeCells>
  <hyperlinks>
    <hyperlink ref="C27" r:id="rId1" xr:uid="{1A7FFF8E-6434-4C8B-B883-4B3F3AEFDE66}"/>
    <hyperlink ref="C28" r:id="rId2" xr:uid="{85FCD8D9-74D6-4E98-B97B-6009CAC1B639}"/>
    <hyperlink ref="C29" r:id="rId3" xr:uid="{3AC8E793-111F-4297-98C0-C67793C4A9D9}"/>
  </hyperlinks>
  <pageMargins left="0.7" right="0.7" top="0.75" bottom="0.75" header="0.3" footer="0.3"/>
  <pageSetup scale="36"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3"/>
  <sheetViews>
    <sheetView zoomScaleNormal="100" workbookViewId="0">
      <pane xSplit="2" ySplit="4" topLeftCell="C5" activePane="bottomRight" state="frozen"/>
      <selection activeCell="E10" sqref="E10"/>
      <selection pane="topRight" activeCell="E10" sqref="E10"/>
      <selection pane="bottomLeft" activeCell="E10" sqref="E10"/>
      <selection pane="bottomRight" activeCell="D30" sqref="D30"/>
    </sheetView>
  </sheetViews>
  <sheetFormatPr defaultRowHeight="14.5" x14ac:dyDescent="0.35"/>
  <cols>
    <col min="1" max="1" width="13.54296875" customWidth="1"/>
    <col min="2" max="2" width="19.1796875" customWidth="1"/>
    <col min="3" max="3" width="16.81640625" customWidth="1"/>
    <col min="4" max="4" width="12.54296875" bestFit="1" customWidth="1"/>
    <col min="5" max="6" width="12.54296875" customWidth="1"/>
    <col min="7" max="8" width="20.1796875" customWidth="1"/>
  </cols>
  <sheetData>
    <row r="1" spans="1:8" ht="15" customHeight="1" x14ac:dyDescent="0.35">
      <c r="A1" s="254" t="s">
        <v>158</v>
      </c>
      <c r="B1" s="255"/>
      <c r="C1" s="255"/>
      <c r="D1" s="255"/>
      <c r="E1" s="255"/>
      <c r="F1" s="255"/>
      <c r="G1" s="255"/>
      <c r="H1" s="256"/>
    </row>
    <row r="2" spans="1:8" ht="15" customHeight="1" x14ac:dyDescent="0.35">
      <c r="A2" s="258" t="s">
        <v>6</v>
      </c>
      <c r="B2" s="262" t="s">
        <v>7</v>
      </c>
      <c r="C2" s="258" t="s">
        <v>70</v>
      </c>
      <c r="D2" s="264" t="s">
        <v>57</v>
      </c>
      <c r="E2" s="265"/>
      <c r="F2" s="266"/>
      <c r="G2" s="258" t="s">
        <v>226</v>
      </c>
      <c r="H2" s="258" t="s">
        <v>231</v>
      </c>
    </row>
    <row r="3" spans="1:8" ht="27.65" customHeight="1" x14ac:dyDescent="0.35">
      <c r="A3" s="259"/>
      <c r="B3" s="263"/>
      <c r="C3" s="259"/>
      <c r="D3" s="160" t="s">
        <v>27</v>
      </c>
      <c r="E3" s="160" t="s">
        <v>58</v>
      </c>
      <c r="F3" s="160" t="s">
        <v>28</v>
      </c>
      <c r="G3" s="259"/>
      <c r="H3" s="259"/>
    </row>
    <row r="4" spans="1:8" ht="34.5" customHeight="1" thickBot="1" x14ac:dyDescent="0.4">
      <c r="A4" s="128"/>
      <c r="B4" s="164"/>
      <c r="C4" s="96" t="s">
        <v>29</v>
      </c>
      <c r="D4" s="96" t="s">
        <v>30</v>
      </c>
      <c r="E4" s="96" t="s">
        <v>31</v>
      </c>
      <c r="F4" s="96" t="s">
        <v>32</v>
      </c>
      <c r="G4" s="96" t="s">
        <v>33</v>
      </c>
      <c r="H4" s="96" t="s">
        <v>227</v>
      </c>
    </row>
    <row r="5" spans="1:8" ht="17.25" customHeight="1" x14ac:dyDescent="0.35">
      <c r="A5" s="260" t="s">
        <v>71</v>
      </c>
      <c r="B5" s="66" t="s">
        <v>267</v>
      </c>
      <c r="C5" s="169">
        <v>0.17224999999999999</v>
      </c>
      <c r="D5" s="169">
        <v>4.5449999999999997E-2</v>
      </c>
      <c r="E5" s="169">
        <v>9.5699999999999993E-2</v>
      </c>
      <c r="F5" s="169">
        <v>-9.5E-4</v>
      </c>
      <c r="G5" s="136">
        <v>0.31244999999999995</v>
      </c>
      <c r="H5" s="136">
        <v>0.26338</v>
      </c>
    </row>
    <row r="6" spans="1:8" ht="16.5" customHeight="1" x14ac:dyDescent="0.35">
      <c r="A6" s="261"/>
      <c r="B6" s="130" t="s">
        <v>268</v>
      </c>
      <c r="C6" s="131">
        <v>0.17224999999999999</v>
      </c>
      <c r="D6" s="131">
        <v>2.2259999999999999E-2</v>
      </c>
      <c r="E6" s="131">
        <v>6.3750000000000001E-2</v>
      </c>
      <c r="F6" s="131">
        <v>-9.5E-4</v>
      </c>
      <c r="G6" s="136">
        <v>0.25730999999999998</v>
      </c>
      <c r="H6" s="136">
        <v>0.22753000000000001</v>
      </c>
    </row>
    <row r="7" spans="1:8" ht="15" thickBot="1" x14ac:dyDescent="0.4">
      <c r="A7" s="261"/>
      <c r="B7" s="130" t="s">
        <v>269</v>
      </c>
      <c r="C7" s="131">
        <v>0.17224999999999999</v>
      </c>
      <c r="D7" s="131">
        <v>4.5449999999999997E-2</v>
      </c>
      <c r="E7" s="131">
        <v>8.9010000000000006E-2</v>
      </c>
      <c r="F7" s="131">
        <v>-9.5E-4</v>
      </c>
      <c r="G7" s="136">
        <v>0.30575999999999998</v>
      </c>
      <c r="H7" s="136">
        <v>0.25902999999999998</v>
      </c>
    </row>
    <row r="8" spans="1:8" x14ac:dyDescent="0.35">
      <c r="A8" s="170"/>
      <c r="B8" s="66" t="s">
        <v>240</v>
      </c>
      <c r="C8" s="168">
        <v>0.17322000000000001</v>
      </c>
      <c r="D8" s="168">
        <v>4.1340000000000002E-2</v>
      </c>
      <c r="E8" s="168">
        <v>8.0019999999999994E-2</v>
      </c>
      <c r="F8" s="169">
        <v>-9.5E-4</v>
      </c>
      <c r="G8" s="136">
        <v>0.29363</v>
      </c>
      <c r="H8" s="136">
        <v>0.25147999999999998</v>
      </c>
    </row>
    <row r="9" spans="1:8" x14ac:dyDescent="0.35">
      <c r="A9" s="73"/>
      <c r="B9" s="86" t="s">
        <v>241</v>
      </c>
      <c r="C9" s="101">
        <v>0.17322000000000001</v>
      </c>
      <c r="D9" s="101">
        <v>0</v>
      </c>
      <c r="E9" s="101">
        <v>3.7580000000000002E-2</v>
      </c>
      <c r="F9" s="131">
        <v>-9.5E-4</v>
      </c>
      <c r="G9" s="136">
        <v>0.20985000000000001</v>
      </c>
      <c r="H9" s="136">
        <v>0.19702</v>
      </c>
    </row>
    <row r="10" spans="1:8" x14ac:dyDescent="0.35">
      <c r="A10" s="72"/>
      <c r="B10" s="86" t="s">
        <v>270</v>
      </c>
      <c r="C10" s="101">
        <v>0.16694000000000001</v>
      </c>
      <c r="D10" s="101">
        <v>0</v>
      </c>
      <c r="E10" s="101">
        <v>1.8010000000000002E-2</v>
      </c>
      <c r="F10" s="131">
        <v>-9.5E-4</v>
      </c>
      <c r="G10" s="136">
        <v>0.184</v>
      </c>
      <c r="H10" s="136">
        <v>0.17802000000000001</v>
      </c>
    </row>
    <row r="11" spans="1:8" x14ac:dyDescent="0.35">
      <c r="A11" s="72"/>
      <c r="B11" s="86" t="s">
        <v>271</v>
      </c>
      <c r="C11" s="101">
        <v>0.17132</v>
      </c>
      <c r="D11" s="101">
        <v>0</v>
      </c>
      <c r="E11" s="101">
        <v>1.8010000000000002E-2</v>
      </c>
      <c r="F11" s="131">
        <v>-9.5E-4</v>
      </c>
      <c r="G11" s="136">
        <v>0.18837999999999999</v>
      </c>
      <c r="H11" s="136">
        <v>0.18240000000000001</v>
      </c>
    </row>
    <row r="12" spans="1:8" x14ac:dyDescent="0.35">
      <c r="A12" s="73" t="s">
        <v>77</v>
      </c>
      <c r="B12" s="86" t="s">
        <v>272</v>
      </c>
      <c r="C12" s="101">
        <v>0.16694000000000001</v>
      </c>
      <c r="D12" s="131">
        <v>0</v>
      </c>
      <c r="E12" s="131">
        <v>1.162E-2</v>
      </c>
      <c r="F12" s="131">
        <v>-9.5E-4</v>
      </c>
      <c r="G12" s="136">
        <v>0.17760999999999999</v>
      </c>
      <c r="H12" s="136">
        <v>0.17387</v>
      </c>
    </row>
    <row r="13" spans="1:8" x14ac:dyDescent="0.35">
      <c r="A13" s="73" t="s">
        <v>79</v>
      </c>
      <c r="B13" s="86" t="s">
        <v>273</v>
      </c>
      <c r="C13" s="101">
        <v>0.17132</v>
      </c>
      <c r="D13" s="131">
        <v>0</v>
      </c>
      <c r="E13" s="131">
        <v>1.162E-2</v>
      </c>
      <c r="F13" s="131">
        <v>-9.5E-4</v>
      </c>
      <c r="G13" s="136">
        <v>0.18198999999999999</v>
      </c>
      <c r="H13" s="136">
        <v>0.17824999999999999</v>
      </c>
    </row>
    <row r="14" spans="1:8" ht="15" thickBot="1" x14ac:dyDescent="0.4">
      <c r="A14" s="165"/>
      <c r="B14" s="67" t="s">
        <v>274</v>
      </c>
      <c r="C14" s="158">
        <v>0.17322000000000001</v>
      </c>
      <c r="D14" s="158">
        <v>4.1799999999999997E-2</v>
      </c>
      <c r="E14" s="158">
        <v>8.0019999999999994E-2</v>
      </c>
      <c r="F14" s="132">
        <v>-9.5E-4</v>
      </c>
      <c r="G14" s="136">
        <v>0.29409000000000002</v>
      </c>
      <c r="H14" s="136">
        <v>0.25178</v>
      </c>
    </row>
    <row r="15" spans="1:8" ht="15" customHeight="1" x14ac:dyDescent="0.35">
      <c r="A15" s="70"/>
      <c r="B15" s="65" t="s">
        <v>36</v>
      </c>
      <c r="C15" s="101">
        <v>0.17322000000000001</v>
      </c>
      <c r="D15" s="131">
        <v>4.5900000000000003E-2</v>
      </c>
      <c r="E15" s="131">
        <v>6.0789999999999997E-2</v>
      </c>
      <c r="F15" s="131">
        <v>-9.5E-4</v>
      </c>
      <c r="G15" s="136">
        <v>0.27895999999999999</v>
      </c>
      <c r="H15" s="136">
        <v>0.24195</v>
      </c>
    </row>
    <row r="16" spans="1:8" x14ac:dyDescent="0.35">
      <c r="A16" s="71" t="s">
        <v>72</v>
      </c>
      <c r="B16" s="86" t="s">
        <v>44</v>
      </c>
      <c r="C16" s="101">
        <v>0.16694000000000001</v>
      </c>
      <c r="D16" s="131">
        <v>0</v>
      </c>
      <c r="E16" s="131">
        <v>3.2840000000000001E-2</v>
      </c>
      <c r="F16" s="131">
        <v>-9.5E-4</v>
      </c>
      <c r="G16" s="136">
        <v>0.19883000000000001</v>
      </c>
      <c r="H16" s="136">
        <v>0.18765999999999999</v>
      </c>
    </row>
    <row r="17" spans="1:8" x14ac:dyDescent="0.35">
      <c r="A17" s="72"/>
      <c r="B17" s="63" t="s">
        <v>45</v>
      </c>
      <c r="C17" s="101">
        <v>0.16694000000000001</v>
      </c>
      <c r="D17" s="131">
        <v>0</v>
      </c>
      <c r="E17" s="131">
        <v>1.2829999999999999E-2</v>
      </c>
      <c r="F17" s="131">
        <v>-9.5E-4</v>
      </c>
      <c r="G17" s="136">
        <v>0.17882000000000001</v>
      </c>
      <c r="H17" s="136">
        <v>0.17466000000000001</v>
      </c>
    </row>
    <row r="18" spans="1:8" x14ac:dyDescent="0.35">
      <c r="A18" s="70"/>
      <c r="B18" s="63" t="s">
        <v>275</v>
      </c>
      <c r="C18" s="157">
        <v>0.17322000000000001</v>
      </c>
      <c r="D18" s="134">
        <v>4.5900000000000003E-2</v>
      </c>
      <c r="E18" s="134">
        <v>5.289E-2</v>
      </c>
      <c r="F18" s="131">
        <v>-9.5E-4</v>
      </c>
      <c r="G18" s="136">
        <v>0.27106000000000002</v>
      </c>
      <c r="H18" s="136">
        <v>0.23680999999999999</v>
      </c>
    </row>
    <row r="19" spans="1:8" ht="15" thickBot="1" x14ac:dyDescent="0.4">
      <c r="A19" s="171"/>
      <c r="B19" s="67" t="s">
        <v>276</v>
      </c>
      <c r="C19" s="158">
        <v>0.17322000000000001</v>
      </c>
      <c r="D19" s="132">
        <v>3.3349999999999998E-2</v>
      </c>
      <c r="E19" s="132">
        <v>8.8109999999999994E-2</v>
      </c>
      <c r="F19" s="132">
        <v>-9.5E-4</v>
      </c>
      <c r="G19" s="136">
        <v>0.29372999999999999</v>
      </c>
      <c r="H19" s="136">
        <v>0.25155</v>
      </c>
    </row>
    <row r="20" spans="1:8" x14ac:dyDescent="0.35">
      <c r="A20" s="172"/>
      <c r="B20" s="68" t="s">
        <v>36</v>
      </c>
      <c r="C20" s="168">
        <v>0.17322000000000001</v>
      </c>
      <c r="D20" s="173">
        <v>4.5900000000000003E-2</v>
      </c>
      <c r="E20" s="173">
        <v>6.4339999999999994E-2</v>
      </c>
      <c r="F20" s="169">
        <v>-9.5E-4</v>
      </c>
      <c r="G20" s="136">
        <v>0.28250999999999998</v>
      </c>
      <c r="H20" s="136">
        <v>0.24424999999999999</v>
      </c>
    </row>
    <row r="21" spans="1:8" x14ac:dyDescent="0.35">
      <c r="A21" s="74" t="s">
        <v>82</v>
      </c>
      <c r="B21" s="86" t="s">
        <v>44</v>
      </c>
      <c r="C21" s="101">
        <v>0.17132</v>
      </c>
      <c r="D21" s="136">
        <v>0</v>
      </c>
      <c r="E21" s="136">
        <v>3.2910000000000002E-2</v>
      </c>
      <c r="F21" s="131">
        <v>-9.5E-4</v>
      </c>
      <c r="G21" s="136">
        <v>0.20327999999999999</v>
      </c>
      <c r="H21" s="136">
        <v>0.19209000000000001</v>
      </c>
    </row>
    <row r="22" spans="1:8" x14ac:dyDescent="0.35">
      <c r="A22" s="75" t="s">
        <v>84</v>
      </c>
      <c r="B22" s="69" t="s">
        <v>45</v>
      </c>
      <c r="C22" s="156">
        <v>0.17132</v>
      </c>
      <c r="D22" s="136">
        <v>0</v>
      </c>
      <c r="E22" s="136">
        <v>2.1520000000000001E-2</v>
      </c>
      <c r="F22" s="133">
        <v>-9.5E-4</v>
      </c>
      <c r="G22" s="136">
        <v>0.19189000000000001</v>
      </c>
      <c r="H22" s="136">
        <v>0.18468999999999999</v>
      </c>
    </row>
    <row r="23" spans="1:8" ht="15" customHeight="1" x14ac:dyDescent="0.35">
      <c r="A23" s="74" t="s">
        <v>86</v>
      </c>
      <c r="B23" s="69" t="s">
        <v>277</v>
      </c>
      <c r="C23" s="101">
        <v>0.17322000000000001</v>
      </c>
      <c r="D23" s="135">
        <v>0</v>
      </c>
      <c r="E23" s="135">
        <v>4.9419999999999999E-2</v>
      </c>
      <c r="F23" s="133">
        <v>-9.5E-4</v>
      </c>
      <c r="G23" s="136">
        <v>0.22169</v>
      </c>
      <c r="H23" s="136">
        <v>0.20472000000000001</v>
      </c>
    </row>
    <row r="24" spans="1:8" x14ac:dyDescent="0.35">
      <c r="A24" s="74"/>
      <c r="B24" s="69" t="s">
        <v>276</v>
      </c>
      <c r="C24" s="101">
        <v>0.17322000000000001</v>
      </c>
      <c r="D24" s="135">
        <v>4.5900000000000003E-2</v>
      </c>
      <c r="E24" s="135">
        <v>4.6719999999999998E-2</v>
      </c>
      <c r="F24" s="133">
        <v>-9.5E-4</v>
      </c>
      <c r="G24" s="136">
        <v>0.26489000000000001</v>
      </c>
      <c r="H24" s="136">
        <v>0.23280000000000001</v>
      </c>
    </row>
    <row r="25" spans="1:8" ht="15" thickBot="1" x14ac:dyDescent="0.4">
      <c r="A25" s="76"/>
      <c r="B25" s="67" t="s">
        <v>278</v>
      </c>
      <c r="C25" s="158">
        <v>0.17322000000000001</v>
      </c>
      <c r="D25" s="137">
        <v>3.6159999999999998E-2</v>
      </c>
      <c r="E25" s="137">
        <v>5.4300000000000001E-2</v>
      </c>
      <c r="F25" s="132">
        <v>-9.5E-4</v>
      </c>
      <c r="G25" s="136">
        <v>0.26273000000000002</v>
      </c>
      <c r="H25" s="136">
        <v>0.23139999999999999</v>
      </c>
    </row>
    <row r="26" spans="1:8" x14ac:dyDescent="0.35">
      <c r="A26" s="73"/>
      <c r="B26" s="69" t="s">
        <v>267</v>
      </c>
      <c r="C26" s="168">
        <v>0.15379000000000001</v>
      </c>
      <c r="D26" s="168">
        <v>4.5449999999999997E-2</v>
      </c>
      <c r="E26" s="168">
        <v>9.5699999999999993E-2</v>
      </c>
      <c r="F26" s="168">
        <v>-9.5E-4</v>
      </c>
      <c r="G26" s="136">
        <v>0.29398999999999997</v>
      </c>
      <c r="H26" s="136">
        <v>0.24492</v>
      </c>
    </row>
    <row r="27" spans="1:8" x14ac:dyDescent="0.35">
      <c r="A27" s="73"/>
      <c r="B27" s="86" t="s">
        <v>268</v>
      </c>
      <c r="C27" s="101">
        <v>0.15379000000000001</v>
      </c>
      <c r="D27" s="101">
        <v>2.2259999999999999E-2</v>
      </c>
      <c r="E27" s="101">
        <v>6.3750000000000001E-2</v>
      </c>
      <c r="F27" s="101">
        <v>-9.5E-4</v>
      </c>
      <c r="G27" s="136">
        <v>0.23885000000000001</v>
      </c>
      <c r="H27" s="136">
        <v>0.20907000000000001</v>
      </c>
    </row>
    <row r="28" spans="1:8" x14ac:dyDescent="0.35">
      <c r="A28" s="73"/>
      <c r="B28" s="86" t="s">
        <v>269</v>
      </c>
      <c r="C28" s="101">
        <v>0.15379000000000001</v>
      </c>
      <c r="D28" s="101">
        <v>4.5449999999999997E-2</v>
      </c>
      <c r="E28" s="101">
        <v>8.9010000000000006E-2</v>
      </c>
      <c r="F28" s="101">
        <v>-9.5E-4</v>
      </c>
      <c r="G28" s="136">
        <v>0.2873</v>
      </c>
      <c r="H28" s="136">
        <v>0.24057000000000001</v>
      </c>
    </row>
    <row r="29" spans="1:8" x14ac:dyDescent="0.35">
      <c r="A29" s="73"/>
      <c r="B29" s="86">
        <v>23</v>
      </c>
      <c r="C29" s="101">
        <v>0.15562999999999999</v>
      </c>
      <c r="D29" s="101">
        <v>5.0770000000000003E-2</v>
      </c>
      <c r="E29" s="101">
        <v>6.0409999999999998E-2</v>
      </c>
      <c r="F29" s="101">
        <v>-9.5E-4</v>
      </c>
      <c r="G29" s="136">
        <v>0.26585999999999999</v>
      </c>
      <c r="H29" s="136">
        <v>0.22727</v>
      </c>
    </row>
    <row r="30" spans="1:8" x14ac:dyDescent="0.35">
      <c r="A30" s="73"/>
      <c r="B30" s="86">
        <v>24</v>
      </c>
      <c r="C30" s="156">
        <v>0.15562999999999999</v>
      </c>
      <c r="D30" s="133">
        <v>0</v>
      </c>
      <c r="E30" s="133">
        <v>3.4200000000000001E-2</v>
      </c>
      <c r="F30" s="174">
        <v>-9.5E-4</v>
      </c>
      <c r="G30" s="136">
        <v>0.18887999999999999</v>
      </c>
      <c r="H30" s="136">
        <v>0.17724000000000001</v>
      </c>
    </row>
    <row r="31" spans="1:8" x14ac:dyDescent="0.35">
      <c r="A31" s="71" t="s">
        <v>90</v>
      </c>
      <c r="B31" s="86" t="s">
        <v>240</v>
      </c>
      <c r="C31" s="101">
        <v>0.15562999999999999</v>
      </c>
      <c r="D31" s="131">
        <v>3.9940000000000003E-2</v>
      </c>
      <c r="E31" s="131">
        <v>6.6619999999999999E-2</v>
      </c>
      <c r="F31" s="138">
        <v>-9.5E-4</v>
      </c>
      <c r="G31" s="136">
        <v>0.26123999999999997</v>
      </c>
      <c r="H31" s="136">
        <v>0.22427</v>
      </c>
    </row>
    <row r="32" spans="1:8" ht="15" customHeight="1" x14ac:dyDescent="0.35">
      <c r="A32" s="70" t="s">
        <v>91</v>
      </c>
      <c r="B32" s="86" t="s">
        <v>241</v>
      </c>
      <c r="C32" s="101">
        <v>0.15562999999999999</v>
      </c>
      <c r="D32" s="131">
        <v>0</v>
      </c>
      <c r="E32" s="131">
        <v>2.8479999999999998E-2</v>
      </c>
      <c r="F32" s="138">
        <v>-9.5E-4</v>
      </c>
      <c r="G32" s="136">
        <v>0.18315999999999999</v>
      </c>
      <c r="H32" s="136">
        <v>0.17352000000000001</v>
      </c>
    </row>
    <row r="33" spans="1:8" x14ac:dyDescent="0.35">
      <c r="A33" s="77"/>
      <c r="B33" s="86" t="s">
        <v>44</v>
      </c>
      <c r="C33" s="101">
        <v>0.15808</v>
      </c>
      <c r="D33" s="131">
        <v>0</v>
      </c>
      <c r="E33" s="131">
        <v>2.0070000000000001E-2</v>
      </c>
      <c r="F33" s="138">
        <v>-9.5E-4</v>
      </c>
      <c r="G33" s="136">
        <v>0.1772</v>
      </c>
      <c r="H33" s="136">
        <v>0.17050000000000001</v>
      </c>
    </row>
    <row r="34" spans="1:8" x14ac:dyDescent="0.35">
      <c r="A34" s="77"/>
      <c r="B34" s="86" t="s">
        <v>92</v>
      </c>
      <c r="C34" s="101">
        <v>0.15808</v>
      </c>
      <c r="D34" s="131">
        <v>0</v>
      </c>
      <c r="E34" s="131">
        <v>2.0060000000000001E-2</v>
      </c>
      <c r="F34" s="138">
        <v>-9.5E-4</v>
      </c>
      <c r="G34" s="136">
        <v>0.17718999999999999</v>
      </c>
      <c r="H34" s="136">
        <v>0.17050000000000001</v>
      </c>
    </row>
    <row r="35" spans="1:8" x14ac:dyDescent="0.35">
      <c r="A35" s="77"/>
      <c r="B35" s="86" t="s">
        <v>45</v>
      </c>
      <c r="C35" s="101">
        <v>0.15808</v>
      </c>
      <c r="D35" s="131">
        <v>0</v>
      </c>
      <c r="E35" s="131">
        <v>1.328E-2</v>
      </c>
      <c r="F35" s="138">
        <v>-9.5E-4</v>
      </c>
      <c r="G35" s="136">
        <v>0.17041000000000001</v>
      </c>
      <c r="H35" s="136">
        <v>0.16608999999999999</v>
      </c>
    </row>
    <row r="36" spans="1:8" ht="15" thickBot="1" x14ac:dyDescent="0.4">
      <c r="A36" s="78"/>
      <c r="B36" s="67" t="s">
        <v>93</v>
      </c>
      <c r="C36" s="158">
        <v>0.15808</v>
      </c>
      <c r="D36" s="132">
        <v>0</v>
      </c>
      <c r="E36" s="132">
        <v>1.3270000000000001E-2</v>
      </c>
      <c r="F36" s="139">
        <v>-9.5E-4</v>
      </c>
      <c r="G36" s="136">
        <v>0.1704</v>
      </c>
      <c r="H36" s="136">
        <v>0.16608000000000001</v>
      </c>
    </row>
    <row r="37" spans="1:8" x14ac:dyDescent="0.35">
      <c r="A37" s="80"/>
    </row>
    <row r="38" spans="1:8" x14ac:dyDescent="0.35">
      <c r="A38" s="82"/>
    </row>
    <row r="39" spans="1:8" x14ac:dyDescent="0.35">
      <c r="A39" s="81" t="s">
        <v>46</v>
      </c>
    </row>
    <row r="40" spans="1:8" x14ac:dyDescent="0.35">
      <c r="A40" s="82" t="s">
        <v>94</v>
      </c>
      <c r="D40" s="83" t="s">
        <v>95</v>
      </c>
    </row>
    <row r="41" spans="1:8" x14ac:dyDescent="0.35">
      <c r="A41" s="82" t="s">
        <v>96</v>
      </c>
      <c r="D41" s="83" t="s">
        <v>97</v>
      </c>
    </row>
    <row r="42" spans="1:8" x14ac:dyDescent="0.35">
      <c r="A42" s="79" t="s">
        <v>68</v>
      </c>
      <c r="D42" s="83" t="s">
        <v>69</v>
      </c>
    </row>
    <row r="43" spans="1:8" x14ac:dyDescent="0.35">
      <c r="A43" s="79"/>
      <c r="D43" s="54"/>
    </row>
  </sheetData>
  <sheetProtection algorithmName="SHA-512" hashValue="EFvvhttfueT041vXMEeVQQn4qeK78TV/OS2UUXnQznhM5hBgVzXK8Sud+INAhZOgSo9nlrfSgwUZjEMHk60+AQ==" saltValue="9RxMR/U6uz4KSyd5g9D+DQ==" spinCount="100000" sheet="1" objects="1" scenarios="1"/>
  <mergeCells count="8">
    <mergeCell ref="A1:H1"/>
    <mergeCell ref="H2:H3"/>
    <mergeCell ref="A5:A7"/>
    <mergeCell ref="A2:A3"/>
    <mergeCell ref="B2:B3"/>
    <mergeCell ref="C2:C3"/>
    <mergeCell ref="D2:F2"/>
    <mergeCell ref="G2:G3"/>
  </mergeCells>
  <hyperlinks>
    <hyperlink ref="D40" r:id="rId1" xr:uid="{E1820789-D54E-4BB2-B1B7-C649979B0A57}"/>
    <hyperlink ref="D41" r:id="rId2" xr:uid="{EEA3D642-2557-4B5E-9608-2E07DBC5CC54}"/>
    <hyperlink ref="D42" r:id="rId3" xr:uid="{62C1DAD1-6F4B-4917-AE4A-E55584B4477A}"/>
  </hyperlinks>
  <pageMargins left="0.7" right="0.7" top="0.75" bottom="0.75" header="0.3" footer="0.3"/>
  <pageSetup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118"/>
  <sheetViews>
    <sheetView tabSelected="1" zoomScale="80" zoomScaleNormal="80" workbookViewId="0">
      <selection activeCell="G10" sqref="G10"/>
    </sheetView>
  </sheetViews>
  <sheetFormatPr defaultRowHeight="14.5" x14ac:dyDescent="0.35"/>
  <cols>
    <col min="2" max="2" width="23.81640625" customWidth="1"/>
    <col min="3" max="3" width="20.1796875" customWidth="1"/>
    <col min="4" max="4" width="22" customWidth="1"/>
    <col min="5" max="5" width="22.1796875" customWidth="1"/>
    <col min="6" max="6" width="12.81640625" customWidth="1"/>
    <col min="7" max="7" width="11.54296875" customWidth="1"/>
    <col min="8" max="8" width="14.1796875" bestFit="1" customWidth="1"/>
    <col min="9" max="9" width="14.54296875" bestFit="1" customWidth="1"/>
    <col min="10" max="10" width="11" bestFit="1" customWidth="1"/>
    <col min="11" max="11" width="11.54296875" bestFit="1" customWidth="1"/>
    <col min="12" max="12" width="11.1796875" customWidth="1"/>
    <col min="13" max="13" width="12.81640625" bestFit="1" customWidth="1"/>
    <col min="14" max="14" width="11" bestFit="1" customWidth="1"/>
    <col min="15" max="15" width="14.54296875" bestFit="1" customWidth="1"/>
    <col min="16" max="16" width="16.1796875" customWidth="1"/>
  </cols>
  <sheetData>
    <row r="1" spans="1:15" ht="15" customHeight="1" x14ac:dyDescent="0.35">
      <c r="A1" s="273" t="s">
        <v>98</v>
      </c>
      <c r="B1" s="289" t="s">
        <v>99</v>
      </c>
      <c r="C1" s="285" t="s">
        <v>100</v>
      </c>
      <c r="D1" s="285" t="s">
        <v>101</v>
      </c>
      <c r="E1" s="287" t="s">
        <v>102</v>
      </c>
      <c r="F1" s="6"/>
      <c r="H1" s="6"/>
      <c r="I1" s="6"/>
      <c r="J1" s="6"/>
      <c r="K1" s="6"/>
      <c r="L1" s="6"/>
      <c r="M1" s="6"/>
      <c r="N1" s="6"/>
      <c r="O1" s="6"/>
    </row>
    <row r="2" spans="1:15" x14ac:dyDescent="0.35">
      <c r="A2" s="274"/>
      <c r="B2" s="256"/>
      <c r="C2" s="286"/>
      <c r="D2" s="286"/>
      <c r="E2" s="288"/>
      <c r="F2" s="6"/>
      <c r="G2" s="6"/>
      <c r="H2" s="6"/>
      <c r="I2" s="6"/>
      <c r="J2" s="6"/>
      <c r="K2" s="50"/>
      <c r="L2" s="50"/>
      <c r="M2" s="50"/>
      <c r="N2" s="50"/>
      <c r="O2" s="50"/>
    </row>
    <row r="3" spans="1:15" x14ac:dyDescent="0.35">
      <c r="A3" s="274"/>
      <c r="B3" s="219">
        <v>45992</v>
      </c>
      <c r="C3" s="176">
        <v>0.12866</v>
      </c>
      <c r="D3" s="176">
        <v>0.16636000000000001</v>
      </c>
      <c r="E3" s="217">
        <v>0.11964</v>
      </c>
      <c r="F3" s="6"/>
      <c r="G3" s="6"/>
      <c r="H3" s="6"/>
      <c r="I3" s="120"/>
      <c r="J3" s="120"/>
      <c r="K3" s="120"/>
      <c r="L3" s="119"/>
      <c r="M3" s="118"/>
    </row>
    <row r="4" spans="1:15" x14ac:dyDescent="0.35">
      <c r="A4" s="274"/>
      <c r="B4" s="219">
        <v>45962</v>
      </c>
      <c r="C4" s="176">
        <v>0.12866</v>
      </c>
      <c r="D4" s="176">
        <v>0.11144999999999999</v>
      </c>
      <c r="E4" s="218">
        <v>8.7129999999999999E-2</v>
      </c>
      <c r="F4" s="6"/>
      <c r="G4" s="6"/>
      <c r="H4" s="6"/>
      <c r="I4" s="120"/>
      <c r="J4" s="120"/>
      <c r="K4" s="120"/>
      <c r="L4" s="119"/>
      <c r="M4" s="118"/>
    </row>
    <row r="5" spans="1:15" x14ac:dyDescent="0.35">
      <c r="A5" s="274"/>
      <c r="B5" s="220">
        <v>45931</v>
      </c>
      <c r="C5" s="176">
        <v>0.12866</v>
      </c>
      <c r="D5" s="176">
        <v>8.9349999999999999E-2</v>
      </c>
      <c r="E5" s="177">
        <v>5.8180000000000003E-2</v>
      </c>
      <c r="F5" s="6"/>
      <c r="G5" s="6"/>
      <c r="H5" s="6"/>
      <c r="I5" s="120"/>
      <c r="J5" s="120"/>
      <c r="K5" s="120"/>
      <c r="L5" s="119"/>
      <c r="M5" s="118"/>
    </row>
    <row r="6" spans="1:15" x14ac:dyDescent="0.35">
      <c r="A6" s="274"/>
      <c r="B6" s="219">
        <v>45901</v>
      </c>
      <c r="C6" s="176">
        <v>0.12866</v>
      </c>
      <c r="D6" s="176">
        <v>9.128E-2</v>
      </c>
      <c r="E6" s="177">
        <v>5.4510000000000003E-2</v>
      </c>
      <c r="F6" s="6"/>
      <c r="G6" s="6"/>
      <c r="H6" s="6"/>
      <c r="I6" s="120"/>
      <c r="J6" s="120"/>
      <c r="K6" s="120"/>
      <c r="L6" s="119"/>
      <c r="M6" s="118"/>
    </row>
    <row r="7" spans="1:15" x14ac:dyDescent="0.35">
      <c r="A7" s="274"/>
      <c r="B7" s="220">
        <v>45870</v>
      </c>
      <c r="C7" s="176">
        <v>0.12866</v>
      </c>
      <c r="D7" s="176">
        <v>0.10342999999999999</v>
      </c>
      <c r="E7" s="177">
        <v>7.5149999999999995E-2</v>
      </c>
      <c r="F7" s="6"/>
      <c r="G7" s="6"/>
      <c r="H7" s="6"/>
      <c r="I7" s="120"/>
      <c r="J7" s="120"/>
      <c r="K7" s="120"/>
      <c r="L7" s="119"/>
      <c r="M7" s="118"/>
    </row>
    <row r="8" spans="1:15" x14ac:dyDescent="0.35">
      <c r="A8" s="274"/>
      <c r="B8" s="219">
        <v>45839</v>
      </c>
      <c r="C8" s="176">
        <v>0.14205999999999999</v>
      </c>
      <c r="D8" s="176">
        <v>0.13675000000000001</v>
      </c>
      <c r="E8" s="177">
        <v>7.9119999999999996E-2</v>
      </c>
      <c r="F8" s="6"/>
      <c r="G8" s="6"/>
      <c r="H8" s="6"/>
      <c r="I8" s="120"/>
      <c r="J8" s="120"/>
      <c r="K8" s="120"/>
      <c r="L8" s="119"/>
      <c r="M8" s="118"/>
    </row>
    <row r="9" spans="1:15" x14ac:dyDescent="0.35">
      <c r="A9" s="274"/>
      <c r="B9" s="220">
        <v>45809</v>
      </c>
      <c r="C9" s="176">
        <v>0.14205999999999999</v>
      </c>
      <c r="D9" s="176">
        <v>0.11756999999999999</v>
      </c>
      <c r="E9" s="177">
        <v>7.8390000000000001E-2</v>
      </c>
      <c r="F9" s="6"/>
      <c r="G9" s="6"/>
      <c r="H9" s="6"/>
      <c r="I9" s="120"/>
      <c r="J9" s="120"/>
      <c r="K9" s="120"/>
      <c r="L9" s="119"/>
      <c r="M9" s="118"/>
    </row>
    <row r="10" spans="1:15" x14ac:dyDescent="0.35">
      <c r="A10" s="274"/>
      <c r="B10" s="219">
        <v>45778</v>
      </c>
      <c r="C10" s="176">
        <v>0.14205999999999999</v>
      </c>
      <c r="D10" s="176">
        <v>0.11067</v>
      </c>
      <c r="E10" s="177">
        <v>5.5410000000000001E-2</v>
      </c>
      <c r="F10" s="6"/>
      <c r="G10" s="6"/>
      <c r="H10" s="6"/>
      <c r="I10" s="120"/>
      <c r="J10" s="120"/>
      <c r="K10" s="120"/>
      <c r="L10" s="119"/>
      <c r="M10" s="118"/>
    </row>
    <row r="11" spans="1:15" x14ac:dyDescent="0.35">
      <c r="A11" s="274"/>
      <c r="B11" s="220">
        <v>45748</v>
      </c>
      <c r="C11" s="176">
        <v>0.14205999999999999</v>
      </c>
      <c r="D11" s="176">
        <v>0.11658</v>
      </c>
      <c r="E11" s="177">
        <v>6.6110000000000002E-2</v>
      </c>
      <c r="F11" s="6"/>
      <c r="G11" s="6"/>
      <c r="H11" s="6"/>
      <c r="I11" s="120"/>
      <c r="J11" s="120"/>
      <c r="K11" s="120"/>
      <c r="L11" s="119"/>
      <c r="M11" s="118"/>
    </row>
    <row r="12" spans="1:15" x14ac:dyDescent="0.35">
      <c r="A12" s="274"/>
      <c r="B12" s="219">
        <v>45717</v>
      </c>
      <c r="C12" s="176">
        <v>0.14205999999999999</v>
      </c>
      <c r="D12" s="176">
        <v>0.13857</v>
      </c>
      <c r="E12" s="177">
        <v>6.9839999999999999E-2</v>
      </c>
      <c r="F12" s="6"/>
      <c r="G12" s="6"/>
      <c r="H12" s="6"/>
      <c r="I12" s="120"/>
      <c r="J12" s="120"/>
      <c r="K12" s="120"/>
      <c r="L12" s="119"/>
      <c r="M12" s="118"/>
    </row>
    <row r="13" spans="1:15" x14ac:dyDescent="0.35">
      <c r="A13" s="274"/>
      <c r="B13" s="220">
        <v>45689</v>
      </c>
      <c r="C13" s="176">
        <v>0.14205999999999999</v>
      </c>
      <c r="D13" s="176">
        <v>0.18748999999999999</v>
      </c>
      <c r="E13" s="177">
        <v>0.1784</v>
      </c>
      <c r="F13" s="6"/>
      <c r="G13" s="6"/>
      <c r="H13" s="6"/>
      <c r="I13" s="120"/>
      <c r="J13" s="120"/>
      <c r="K13" s="120"/>
      <c r="L13" s="119"/>
      <c r="M13" s="118"/>
    </row>
    <row r="14" spans="1:15" x14ac:dyDescent="0.35">
      <c r="A14" s="274"/>
      <c r="B14" s="219">
        <v>45658</v>
      </c>
      <c r="C14" s="176">
        <v>0.19303999999999999</v>
      </c>
      <c r="D14" s="176">
        <v>0.27165999999999996</v>
      </c>
      <c r="E14" s="177">
        <v>0.1731</v>
      </c>
      <c r="F14" s="6"/>
      <c r="G14" s="6"/>
      <c r="H14" s="6"/>
      <c r="I14" s="120"/>
      <c r="J14" s="120"/>
      <c r="K14" s="120"/>
      <c r="L14" s="119"/>
      <c r="M14" s="118"/>
    </row>
    <row r="15" spans="1:15" x14ac:dyDescent="0.35">
      <c r="A15" s="274"/>
      <c r="B15" s="219">
        <v>45627</v>
      </c>
      <c r="C15" s="176">
        <v>0.19303999999999999</v>
      </c>
      <c r="D15" s="176">
        <v>0.22220999999999999</v>
      </c>
      <c r="E15" s="178">
        <v>0.12078999999999999</v>
      </c>
      <c r="F15" s="6"/>
      <c r="G15" s="6"/>
      <c r="H15" s="6"/>
      <c r="I15" s="6"/>
      <c r="J15" s="6"/>
      <c r="K15" s="120"/>
      <c r="L15" s="120"/>
      <c r="M15" s="120"/>
      <c r="N15" s="119"/>
      <c r="O15" s="118"/>
    </row>
    <row r="16" spans="1:15" x14ac:dyDescent="0.35">
      <c r="A16" s="274"/>
      <c r="B16" s="219">
        <v>45597</v>
      </c>
      <c r="C16" s="176">
        <v>0.19303999999999999</v>
      </c>
      <c r="D16" s="176">
        <v>0.17706</v>
      </c>
      <c r="E16" s="178">
        <v>7.7420000000000003E-2</v>
      </c>
      <c r="F16" s="6"/>
      <c r="G16" s="6"/>
      <c r="H16" s="6"/>
      <c r="I16" s="6"/>
      <c r="J16" s="6"/>
      <c r="K16" s="120"/>
      <c r="L16" s="120"/>
      <c r="M16" s="120"/>
      <c r="N16" s="119"/>
      <c r="O16" s="4"/>
    </row>
    <row r="17" spans="1:15" x14ac:dyDescent="0.35">
      <c r="A17" s="274"/>
      <c r="B17" s="220">
        <v>45566</v>
      </c>
      <c r="C17" s="176">
        <v>0.19303999999999999</v>
      </c>
      <c r="D17" s="176">
        <v>0.15359</v>
      </c>
      <c r="E17" s="177">
        <v>7.288E-2</v>
      </c>
      <c r="F17" s="6"/>
      <c r="G17" s="6"/>
      <c r="H17" s="6"/>
      <c r="I17" s="6"/>
      <c r="J17" s="6"/>
      <c r="K17" s="120"/>
      <c r="L17" s="120"/>
      <c r="M17" s="120"/>
      <c r="N17" s="119"/>
      <c r="O17" s="4"/>
    </row>
    <row r="18" spans="1:15" x14ac:dyDescent="0.35">
      <c r="A18" s="274"/>
      <c r="B18" s="219">
        <v>45536</v>
      </c>
      <c r="C18" s="176">
        <v>0.19303999999999999</v>
      </c>
      <c r="D18" s="176">
        <v>0.15728</v>
      </c>
      <c r="E18" s="177">
        <v>7.3709999999999998E-2</v>
      </c>
      <c r="F18" s="6"/>
      <c r="G18" s="6"/>
      <c r="H18" s="6"/>
      <c r="I18" s="6"/>
      <c r="J18" s="6"/>
      <c r="K18" s="120"/>
      <c r="L18" s="120"/>
      <c r="M18" s="120"/>
      <c r="N18" s="119"/>
      <c r="O18" s="4"/>
    </row>
    <row r="19" spans="1:15" x14ac:dyDescent="0.35">
      <c r="A19" s="274"/>
      <c r="B19" s="220">
        <v>45505</v>
      </c>
      <c r="C19" s="176">
        <v>0.19303999999999999</v>
      </c>
      <c r="D19" s="176">
        <v>0.16472999999999999</v>
      </c>
      <c r="E19" s="177">
        <v>8.2140000000000005E-2</v>
      </c>
      <c r="F19" s="6"/>
      <c r="G19" s="6"/>
      <c r="H19" s="6"/>
      <c r="I19" s="6"/>
      <c r="J19" s="6"/>
      <c r="K19" s="120"/>
      <c r="L19" s="120"/>
      <c r="M19" s="120"/>
      <c r="N19" s="119"/>
      <c r="O19" s="4"/>
    </row>
    <row r="20" spans="1:15" x14ac:dyDescent="0.35">
      <c r="A20" s="274"/>
      <c r="B20" s="219">
        <v>45474</v>
      </c>
      <c r="C20" s="176">
        <v>0.19338</v>
      </c>
      <c r="D20" s="176">
        <v>0.18057999999999999</v>
      </c>
      <c r="E20" s="177">
        <v>8.2140000000000005E-2</v>
      </c>
      <c r="F20" s="6"/>
      <c r="G20" s="6"/>
      <c r="H20" s="6"/>
      <c r="I20" s="6"/>
      <c r="J20" s="6"/>
      <c r="K20" s="120"/>
      <c r="L20" s="120"/>
      <c r="M20" s="120"/>
      <c r="N20" s="119"/>
      <c r="O20" s="4"/>
    </row>
    <row r="21" spans="1:15" x14ac:dyDescent="0.35">
      <c r="A21" s="274"/>
      <c r="B21" s="220">
        <v>45444</v>
      </c>
      <c r="C21" s="176">
        <v>0.19338</v>
      </c>
      <c r="D21" s="176">
        <v>0.16777</v>
      </c>
      <c r="E21" s="177">
        <v>6.7909999999999998E-2</v>
      </c>
      <c r="F21" s="6"/>
      <c r="G21" s="6"/>
      <c r="H21" s="6"/>
      <c r="I21" s="6"/>
      <c r="J21" s="6"/>
      <c r="K21" s="120"/>
      <c r="L21" s="120"/>
      <c r="M21" s="120"/>
      <c r="N21" s="119"/>
      <c r="O21" s="4"/>
    </row>
    <row r="22" spans="1:15" x14ac:dyDescent="0.35">
      <c r="A22" s="274"/>
      <c r="B22" s="219">
        <v>45413</v>
      </c>
      <c r="C22" s="176">
        <v>0.19338</v>
      </c>
      <c r="D22" s="176">
        <v>0.16516</v>
      </c>
      <c r="E22" s="177">
        <v>6.2480000000000001E-2</v>
      </c>
      <c r="F22" s="6"/>
      <c r="G22" s="6"/>
      <c r="H22" s="6"/>
      <c r="I22" s="6"/>
      <c r="J22" s="6"/>
      <c r="K22" s="120"/>
      <c r="L22" s="120"/>
      <c r="M22" s="120"/>
      <c r="N22" s="119"/>
      <c r="O22" s="4"/>
    </row>
    <row r="23" spans="1:15" x14ac:dyDescent="0.35">
      <c r="A23" s="274"/>
      <c r="B23" s="220">
        <v>45383</v>
      </c>
      <c r="C23" s="176">
        <v>0.19338</v>
      </c>
      <c r="D23" s="176">
        <v>0.17351</v>
      </c>
      <c r="E23" s="177">
        <v>6.2890000000000001E-2</v>
      </c>
      <c r="F23" s="6"/>
      <c r="G23" s="6"/>
      <c r="H23" s="6"/>
      <c r="I23" s="6"/>
      <c r="J23" s="6"/>
      <c r="K23" s="120"/>
      <c r="L23" s="120"/>
      <c r="M23" s="120"/>
      <c r="N23" s="119"/>
      <c r="O23" s="4"/>
    </row>
    <row r="24" spans="1:15" x14ac:dyDescent="0.35">
      <c r="A24" s="274"/>
      <c r="B24" s="219">
        <v>45352</v>
      </c>
      <c r="C24" s="176">
        <v>0.19338</v>
      </c>
      <c r="D24" s="176">
        <v>0.20186999999999999</v>
      </c>
      <c r="E24" s="177">
        <v>6.2080000000000003E-2</v>
      </c>
      <c r="F24" s="6"/>
      <c r="G24" s="6"/>
      <c r="H24" s="6"/>
      <c r="I24" s="6"/>
      <c r="J24" s="6"/>
      <c r="K24" s="120"/>
      <c r="L24" s="120"/>
      <c r="M24" s="120"/>
      <c r="N24" s="119"/>
      <c r="O24" s="4"/>
    </row>
    <row r="25" spans="1:15" x14ac:dyDescent="0.35">
      <c r="A25" s="274"/>
      <c r="B25" s="220">
        <v>45323</v>
      </c>
      <c r="C25" s="176">
        <v>0.19338</v>
      </c>
      <c r="D25" s="176">
        <v>0.26705000000000001</v>
      </c>
      <c r="E25" s="177">
        <v>7.5539999999999996E-2</v>
      </c>
      <c r="F25" s="6"/>
      <c r="G25" s="6"/>
      <c r="H25" s="6"/>
      <c r="I25" s="6"/>
      <c r="J25" s="6"/>
      <c r="K25" s="120"/>
      <c r="L25" s="120"/>
      <c r="M25" s="120"/>
      <c r="N25" s="119"/>
      <c r="O25" s="4"/>
    </row>
    <row r="26" spans="1:15" x14ac:dyDescent="0.35">
      <c r="A26" s="274"/>
      <c r="B26" s="219">
        <v>45292</v>
      </c>
      <c r="C26" s="176">
        <v>0.21206</v>
      </c>
      <c r="D26" s="176">
        <v>0.30243999999999999</v>
      </c>
      <c r="E26" s="177">
        <v>0.10276852941176472</v>
      </c>
      <c r="F26" s="6"/>
      <c r="G26" s="6"/>
      <c r="H26" s="6"/>
      <c r="I26" s="6"/>
      <c r="J26" s="6"/>
      <c r="K26" s="120"/>
      <c r="L26" s="120"/>
      <c r="M26" s="120"/>
      <c r="N26" s="119"/>
      <c r="O26" s="4"/>
    </row>
    <row r="27" spans="1:15" x14ac:dyDescent="0.35">
      <c r="A27" s="274"/>
      <c r="B27" s="221">
        <v>45261</v>
      </c>
      <c r="C27" s="176">
        <v>0.21206</v>
      </c>
      <c r="D27" s="176">
        <v>0.25202999999999998</v>
      </c>
      <c r="E27" s="178">
        <v>8.4500000000000006E-2</v>
      </c>
      <c r="F27" s="6"/>
      <c r="G27" s="6"/>
      <c r="H27" s="6"/>
      <c r="I27" s="6"/>
      <c r="J27" s="6"/>
      <c r="K27" s="120"/>
      <c r="L27" s="120"/>
      <c r="M27" s="120"/>
      <c r="N27" s="119"/>
      <c r="O27" s="4"/>
    </row>
    <row r="28" spans="1:15" x14ac:dyDescent="0.35">
      <c r="A28" s="274"/>
      <c r="B28" s="219">
        <v>45231</v>
      </c>
      <c r="C28" s="176">
        <v>0.21206</v>
      </c>
      <c r="D28" s="176">
        <v>0.19613999999999998</v>
      </c>
      <c r="E28" s="178">
        <v>6.8500000000000005E-2</v>
      </c>
      <c r="F28" s="6"/>
      <c r="G28" s="6"/>
      <c r="H28" s="6"/>
      <c r="I28" s="6"/>
      <c r="J28" s="6"/>
      <c r="K28" s="120"/>
      <c r="L28" s="120"/>
      <c r="M28" s="120"/>
      <c r="N28" s="119"/>
      <c r="O28" s="4"/>
    </row>
    <row r="29" spans="1:15" x14ac:dyDescent="0.35">
      <c r="A29" s="274"/>
      <c r="B29" s="220">
        <v>45200</v>
      </c>
      <c r="C29" s="176">
        <v>0.21206</v>
      </c>
      <c r="D29" s="176">
        <v>0.15428</v>
      </c>
      <c r="E29" s="178">
        <v>5.9859999999999997E-2</v>
      </c>
      <c r="F29" s="6"/>
      <c r="G29" s="6"/>
      <c r="H29" s="6"/>
      <c r="I29" s="6"/>
      <c r="J29" s="6"/>
      <c r="K29" s="120"/>
      <c r="L29" s="120"/>
      <c r="M29" s="120"/>
      <c r="N29" s="119"/>
      <c r="O29" s="4"/>
    </row>
    <row r="30" spans="1:15" x14ac:dyDescent="0.35">
      <c r="A30" s="274"/>
      <c r="B30" s="219">
        <v>45170</v>
      </c>
      <c r="C30" s="176">
        <v>0.21206</v>
      </c>
      <c r="D30" s="176">
        <v>0.15570999999999999</v>
      </c>
      <c r="E30" s="177">
        <v>7.152E-2</v>
      </c>
      <c r="F30" s="6"/>
      <c r="G30" s="6"/>
      <c r="H30" s="6"/>
      <c r="I30" s="6"/>
      <c r="J30" s="6"/>
      <c r="K30" s="120"/>
      <c r="L30" s="120"/>
      <c r="M30" s="120"/>
      <c r="N30" s="119"/>
      <c r="O30" s="4"/>
    </row>
    <row r="31" spans="1:15" x14ac:dyDescent="0.35">
      <c r="A31" s="274"/>
      <c r="B31" s="220">
        <v>45139</v>
      </c>
      <c r="C31" s="176">
        <v>0.21206</v>
      </c>
      <c r="D31" s="176">
        <v>0.16999</v>
      </c>
      <c r="E31" s="177">
        <v>6.6869999999999999E-2</v>
      </c>
      <c r="F31" s="6"/>
      <c r="G31" s="6"/>
      <c r="H31" s="6"/>
      <c r="I31" s="6"/>
      <c r="J31" s="6"/>
      <c r="K31" s="120"/>
      <c r="L31" s="120"/>
      <c r="M31" s="120"/>
      <c r="N31" s="119"/>
      <c r="O31" s="4"/>
    </row>
    <row r="32" spans="1:15" x14ac:dyDescent="0.35">
      <c r="A32" s="274"/>
      <c r="B32" s="219">
        <v>45108</v>
      </c>
      <c r="C32" s="176">
        <v>0.21429000000000001</v>
      </c>
      <c r="D32" s="176">
        <v>0.12343999999999999</v>
      </c>
      <c r="E32" s="177">
        <v>8.2280000000000006E-2</v>
      </c>
      <c r="F32" s="6"/>
      <c r="G32" s="6"/>
      <c r="H32" s="6"/>
      <c r="I32" s="6"/>
      <c r="J32" s="6"/>
      <c r="K32" s="120"/>
      <c r="L32" s="120"/>
      <c r="M32" s="120"/>
      <c r="N32" s="119"/>
      <c r="O32" s="4"/>
    </row>
    <row r="33" spans="1:16" x14ac:dyDescent="0.35">
      <c r="A33" s="274"/>
      <c r="B33" s="220">
        <v>45078</v>
      </c>
      <c r="C33" s="176">
        <v>0.21429000000000001</v>
      </c>
      <c r="D33" s="176">
        <v>0.10269</v>
      </c>
      <c r="E33" s="177">
        <v>6.9989999999999997E-2</v>
      </c>
      <c r="F33" s="6"/>
      <c r="G33" s="6"/>
      <c r="H33" s="6"/>
      <c r="I33" s="6"/>
      <c r="J33" s="6"/>
      <c r="K33" s="120"/>
      <c r="L33" s="120"/>
      <c r="M33" s="120"/>
      <c r="N33" s="119"/>
      <c r="O33" s="4"/>
    </row>
    <row r="34" spans="1:16" x14ac:dyDescent="0.35">
      <c r="A34" s="274"/>
      <c r="B34" s="219">
        <v>45047</v>
      </c>
      <c r="C34" s="176">
        <v>0.21429000000000001</v>
      </c>
      <c r="D34" s="176">
        <v>0.10648000000000001</v>
      </c>
      <c r="E34" s="177">
        <v>6.5740000000000007E-2</v>
      </c>
      <c r="F34" s="6"/>
      <c r="G34" s="6"/>
      <c r="H34" s="6"/>
      <c r="I34" s="6"/>
      <c r="J34" s="6"/>
      <c r="K34" s="120"/>
      <c r="L34" s="120"/>
      <c r="M34" s="120"/>
      <c r="N34" s="119"/>
      <c r="O34" s="4"/>
    </row>
    <row r="35" spans="1:16" x14ac:dyDescent="0.35">
      <c r="A35" s="274"/>
      <c r="B35" s="220">
        <v>45017</v>
      </c>
      <c r="C35" s="176">
        <v>0.21429000000000001</v>
      </c>
      <c r="D35" s="176">
        <v>0.13821</v>
      </c>
      <c r="E35" s="177">
        <v>7.6179999999999998E-2</v>
      </c>
      <c r="F35" s="6"/>
      <c r="G35" s="6"/>
      <c r="H35" s="6"/>
      <c r="I35" s="6"/>
      <c r="J35" s="6"/>
      <c r="K35" s="120"/>
      <c r="L35" s="120"/>
      <c r="M35" s="120"/>
      <c r="N35" s="119"/>
      <c r="O35" s="4"/>
    </row>
    <row r="36" spans="1:16" x14ac:dyDescent="0.35">
      <c r="A36" s="274"/>
      <c r="B36" s="219">
        <v>44986</v>
      </c>
      <c r="C36" s="176">
        <v>0.21429000000000001</v>
      </c>
      <c r="D36" s="176">
        <v>0.21612999999999999</v>
      </c>
      <c r="E36" s="177">
        <v>9.1389999999999999E-2</v>
      </c>
      <c r="F36" s="6"/>
      <c r="G36" s="6"/>
      <c r="H36" s="6"/>
      <c r="I36" s="6"/>
      <c r="J36" s="6"/>
      <c r="K36" s="120"/>
      <c r="L36" s="120"/>
      <c r="M36" s="120"/>
      <c r="N36" s="119"/>
      <c r="O36" s="4"/>
      <c r="P36" s="121"/>
    </row>
    <row r="37" spans="1:16" x14ac:dyDescent="0.35">
      <c r="A37" s="274"/>
      <c r="B37" s="220">
        <v>44958</v>
      </c>
      <c r="C37" s="176">
        <v>0.21429000000000001</v>
      </c>
      <c r="D37" s="176">
        <v>0.34727999999999998</v>
      </c>
      <c r="E37" s="177">
        <v>9.7250000000000003E-2</v>
      </c>
      <c r="F37" s="6"/>
      <c r="G37" s="6"/>
      <c r="H37" s="6"/>
      <c r="I37" s="6"/>
      <c r="J37" s="6"/>
      <c r="K37" s="120"/>
      <c r="L37" s="120"/>
      <c r="M37" s="120"/>
      <c r="N37" s="119"/>
      <c r="O37" s="4"/>
      <c r="P37" s="122"/>
    </row>
    <row r="38" spans="1:16" ht="15" thickBot="1" x14ac:dyDescent="0.4">
      <c r="A38" s="275"/>
      <c r="B38" s="222">
        <v>44927</v>
      </c>
      <c r="C38" s="179">
        <v>0.21429000000000001</v>
      </c>
      <c r="D38" s="179">
        <v>0.36259000000000002</v>
      </c>
      <c r="E38" s="180">
        <v>0.14526</v>
      </c>
      <c r="F38" s="6"/>
      <c r="G38" s="6"/>
      <c r="H38" s="6"/>
      <c r="I38" s="6"/>
      <c r="J38" s="6"/>
      <c r="K38" s="120"/>
      <c r="L38" s="120"/>
      <c r="M38" s="120"/>
      <c r="N38" s="119"/>
      <c r="O38" s="4"/>
      <c r="P38" s="122"/>
    </row>
    <row r="39" spans="1:16" x14ac:dyDescent="0.35">
      <c r="F39" s="6"/>
      <c r="G39" s="6"/>
      <c r="H39" s="6"/>
      <c r="I39" s="6"/>
      <c r="J39" s="6"/>
    </row>
    <row r="40" spans="1:16" x14ac:dyDescent="0.35">
      <c r="B40" s="102" t="s">
        <v>65</v>
      </c>
    </row>
    <row r="41" spans="1:16" ht="15" thickBot="1" x14ac:dyDescent="0.4">
      <c r="A41" s="5"/>
    </row>
    <row r="42" spans="1:16" ht="15" customHeight="1" x14ac:dyDescent="0.35">
      <c r="A42" s="273" t="s">
        <v>103</v>
      </c>
      <c r="B42" s="283" t="s">
        <v>104</v>
      </c>
      <c r="C42" s="281" t="s">
        <v>105</v>
      </c>
      <c r="D42" s="281" t="s">
        <v>106</v>
      </c>
      <c r="E42" s="276" t="s">
        <v>107</v>
      </c>
      <c r="F42" s="277"/>
      <c r="G42" s="278"/>
    </row>
    <row r="43" spans="1:16" x14ac:dyDescent="0.35">
      <c r="A43" s="274"/>
      <c r="B43" s="284"/>
      <c r="C43" s="282"/>
      <c r="D43" s="282"/>
      <c r="E43" s="127" t="s">
        <v>108</v>
      </c>
      <c r="F43" s="127" t="s">
        <v>109</v>
      </c>
      <c r="G43" s="55" t="s">
        <v>110</v>
      </c>
    </row>
    <row r="44" spans="1:16" x14ac:dyDescent="0.35">
      <c r="A44" s="274"/>
      <c r="B44" s="129">
        <v>2023</v>
      </c>
      <c r="C44" s="52">
        <v>0.21390000000000001</v>
      </c>
      <c r="D44" s="52">
        <v>0.20335</v>
      </c>
      <c r="E44" s="52">
        <v>0.17857999999999999</v>
      </c>
      <c r="F44" s="59">
        <v>0.17555999999999999</v>
      </c>
      <c r="G44" s="60">
        <v>0.17404</v>
      </c>
    </row>
    <row r="45" spans="1:16" x14ac:dyDescent="0.35">
      <c r="A45" s="274"/>
      <c r="B45" s="129">
        <v>2024</v>
      </c>
      <c r="C45" s="52">
        <v>0.17308999999999999</v>
      </c>
      <c r="D45" s="52">
        <v>0.16241</v>
      </c>
      <c r="E45" s="52">
        <v>0.13600999999999999</v>
      </c>
      <c r="F45" s="59">
        <v>0.14277999999999999</v>
      </c>
      <c r="G45" s="60">
        <v>0.13397000000000001</v>
      </c>
    </row>
    <row r="46" spans="1:16" x14ac:dyDescent="0.35">
      <c r="A46" s="274"/>
      <c r="B46" s="129">
        <v>2025</v>
      </c>
      <c r="C46" s="52">
        <v>0.15123</v>
      </c>
      <c r="D46" s="52">
        <v>0.13941999999999999</v>
      </c>
      <c r="E46" s="52">
        <v>0.13977999999999999</v>
      </c>
      <c r="F46" s="59">
        <v>0.1424</v>
      </c>
      <c r="G46" s="60">
        <v>0.13793</v>
      </c>
    </row>
    <row r="47" spans="1:16" x14ac:dyDescent="0.35">
      <c r="A47" s="274"/>
      <c r="B47" s="7"/>
      <c r="C47" s="57"/>
      <c r="D47" s="57"/>
      <c r="E47" s="57"/>
      <c r="F47" s="51"/>
      <c r="G47" s="49"/>
    </row>
    <row r="48" spans="1:16" x14ac:dyDescent="0.35">
      <c r="A48" s="274"/>
      <c r="B48" s="61" t="s">
        <v>111</v>
      </c>
      <c r="C48" s="52">
        <f>TRUNC(AVERAGE(C44:C46),5)</f>
        <v>0.1794</v>
      </c>
      <c r="D48" s="52">
        <f t="shared" ref="D48:G48" si="0">TRUNC(AVERAGE(D44:D46),5)</f>
        <v>0.16839000000000001</v>
      </c>
      <c r="E48" s="52">
        <f t="shared" si="0"/>
        <v>0.15145</v>
      </c>
      <c r="F48" s="52">
        <f t="shared" si="0"/>
        <v>0.15357999999999999</v>
      </c>
      <c r="G48" s="223">
        <f t="shared" si="0"/>
        <v>0.14863999999999999</v>
      </c>
      <c r="H48" s="224"/>
    </row>
    <row r="49" spans="1:17" x14ac:dyDescent="0.35">
      <c r="A49" s="274"/>
      <c r="B49" s="7"/>
      <c r="C49" s="57"/>
      <c r="D49" s="57"/>
      <c r="E49" s="57"/>
      <c r="F49" s="51"/>
      <c r="G49" s="49"/>
    </row>
    <row r="50" spans="1:17" x14ac:dyDescent="0.35">
      <c r="A50" s="274"/>
      <c r="B50" s="279"/>
      <c r="C50" s="58" t="s">
        <v>105</v>
      </c>
      <c r="D50" s="58" t="s">
        <v>106</v>
      </c>
      <c r="E50" s="58" t="s">
        <v>108</v>
      </c>
      <c r="F50" s="127" t="s">
        <v>109</v>
      </c>
      <c r="G50" s="55" t="s">
        <v>110</v>
      </c>
    </row>
    <row r="51" spans="1:17" x14ac:dyDescent="0.35">
      <c r="A51" s="274"/>
      <c r="B51" s="280"/>
      <c r="C51" s="58" t="s">
        <v>112</v>
      </c>
      <c r="D51" s="58" t="s">
        <v>112</v>
      </c>
      <c r="E51" s="58" t="s">
        <v>113</v>
      </c>
      <c r="F51" s="127" t="s">
        <v>113</v>
      </c>
      <c r="G51" s="55" t="s">
        <v>113</v>
      </c>
    </row>
    <row r="52" spans="1:17" x14ac:dyDescent="0.35">
      <c r="A52" s="274"/>
      <c r="B52" s="181">
        <v>44941</v>
      </c>
      <c r="C52" s="11">
        <v>0.33890999999999999</v>
      </c>
      <c r="D52" s="11">
        <v>0.32286999999999999</v>
      </c>
      <c r="E52" s="11">
        <v>0.37607000000000002</v>
      </c>
      <c r="F52" s="11">
        <v>0.36765000000000003</v>
      </c>
      <c r="G52" s="182">
        <v>0.35333999999999999</v>
      </c>
      <c r="O52" s="123"/>
      <c r="P52" s="123"/>
      <c r="Q52" s="123"/>
    </row>
    <row r="53" spans="1:17" x14ac:dyDescent="0.35">
      <c r="A53" s="274"/>
      <c r="B53" s="181">
        <v>44972</v>
      </c>
      <c r="C53" s="11">
        <v>0.33890999999999999</v>
      </c>
      <c r="D53" s="11">
        <v>0.32286999999999999</v>
      </c>
      <c r="E53" s="11">
        <v>0.33072000000000001</v>
      </c>
      <c r="F53" s="11">
        <v>0.32096999999999998</v>
      </c>
      <c r="G53" s="182">
        <v>0.31276999999999999</v>
      </c>
      <c r="O53" s="123"/>
      <c r="P53" s="123"/>
      <c r="Q53" s="123"/>
    </row>
    <row r="54" spans="1:17" x14ac:dyDescent="0.35">
      <c r="A54" s="274"/>
      <c r="B54" s="181">
        <v>45000</v>
      </c>
      <c r="C54" s="11">
        <v>0.33890999999999999</v>
      </c>
      <c r="D54" s="11">
        <v>0.32286999999999999</v>
      </c>
      <c r="E54" s="11">
        <v>0.21357000000000004</v>
      </c>
      <c r="F54" s="11">
        <v>0.21734999999999999</v>
      </c>
      <c r="G54" s="182">
        <v>0.21174999999999999</v>
      </c>
      <c r="O54" s="123"/>
      <c r="P54" s="123"/>
      <c r="Q54" s="123"/>
    </row>
    <row r="55" spans="1:17" x14ac:dyDescent="0.35">
      <c r="A55" s="274"/>
      <c r="B55" s="181">
        <v>45031</v>
      </c>
      <c r="C55" s="11">
        <v>0.33890999999999999</v>
      </c>
      <c r="D55" s="11">
        <v>0.32286999999999999</v>
      </c>
      <c r="E55" s="11">
        <v>0.14395000000000002</v>
      </c>
      <c r="F55" s="11">
        <v>0.14796000000000001</v>
      </c>
      <c r="G55" s="182">
        <v>0.14365000000000003</v>
      </c>
      <c r="O55" s="123"/>
      <c r="P55" s="123"/>
      <c r="Q55" s="123"/>
    </row>
    <row r="56" spans="1:17" x14ac:dyDescent="0.35">
      <c r="A56" s="274"/>
      <c r="B56" s="181">
        <v>45061</v>
      </c>
      <c r="C56" s="11">
        <v>0.14115</v>
      </c>
      <c r="D56" s="11">
        <v>0.13393000000000002</v>
      </c>
      <c r="E56" s="11">
        <v>0.12446</v>
      </c>
      <c r="F56" s="11">
        <v>0.12716000000000002</v>
      </c>
      <c r="G56" s="182">
        <v>0.12037</v>
      </c>
      <c r="O56" s="123"/>
      <c r="P56" s="123"/>
      <c r="Q56" s="123"/>
    </row>
    <row r="57" spans="1:17" x14ac:dyDescent="0.35">
      <c r="A57" s="274"/>
      <c r="B57" s="181">
        <v>45092</v>
      </c>
      <c r="C57" s="11">
        <v>0.14115</v>
      </c>
      <c r="D57" s="11">
        <v>0.13393000000000002</v>
      </c>
      <c r="E57" s="11">
        <v>0.12164</v>
      </c>
      <c r="F57" s="11">
        <v>0.11931</v>
      </c>
      <c r="G57" s="182">
        <v>0.11941</v>
      </c>
      <c r="O57" s="123"/>
      <c r="P57" s="123"/>
      <c r="Q57" s="123"/>
    </row>
    <row r="58" spans="1:17" x14ac:dyDescent="0.35">
      <c r="A58" s="274"/>
      <c r="B58" s="181">
        <v>45122</v>
      </c>
      <c r="C58" s="11">
        <v>0.14115</v>
      </c>
      <c r="D58" s="11">
        <v>0.13393000000000002</v>
      </c>
      <c r="E58" s="11">
        <v>0.15159</v>
      </c>
      <c r="F58" s="11">
        <v>0.13934000000000002</v>
      </c>
      <c r="G58" s="182">
        <v>0.14613000000000001</v>
      </c>
      <c r="O58" s="123"/>
      <c r="P58" s="123"/>
      <c r="Q58" s="123"/>
    </row>
    <row r="59" spans="1:17" x14ac:dyDescent="0.35">
      <c r="A59" s="274"/>
      <c r="B59" s="181">
        <v>45153</v>
      </c>
      <c r="C59" s="11">
        <v>0.14115</v>
      </c>
      <c r="D59" s="11">
        <v>0.13393000000000002</v>
      </c>
      <c r="E59" s="11">
        <v>0.11958999999999999</v>
      </c>
      <c r="F59" s="11">
        <v>0.12213</v>
      </c>
      <c r="G59" s="182">
        <v>0.12290999999999999</v>
      </c>
      <c r="O59" s="123"/>
      <c r="P59" s="123"/>
      <c r="Q59" s="123"/>
    </row>
    <row r="60" spans="1:17" x14ac:dyDescent="0.35">
      <c r="A60" s="274"/>
      <c r="B60" s="181">
        <v>45184</v>
      </c>
      <c r="C60" s="11">
        <v>0.14115</v>
      </c>
      <c r="D60" s="11">
        <v>0.13393000000000002</v>
      </c>
      <c r="E60" s="11">
        <v>9.9279999999999993E-2</v>
      </c>
      <c r="F60" s="11">
        <v>0.10143999999999999</v>
      </c>
      <c r="G60" s="182">
        <v>0.10468</v>
      </c>
      <c r="O60" s="123"/>
      <c r="P60" s="123"/>
      <c r="Q60" s="123"/>
    </row>
    <row r="61" spans="1:17" x14ac:dyDescent="0.35">
      <c r="A61" s="274"/>
      <c r="B61" s="181">
        <v>45214</v>
      </c>
      <c r="C61" s="11">
        <v>0.14115</v>
      </c>
      <c r="D61" s="11">
        <v>0.13393000000000002</v>
      </c>
      <c r="E61" s="11">
        <v>9.6769999999999981E-2</v>
      </c>
      <c r="F61" s="11">
        <v>9.7159999999999996E-2</v>
      </c>
      <c r="G61" s="182">
        <v>0.10358999999999999</v>
      </c>
      <c r="O61" s="123"/>
      <c r="P61" s="123"/>
      <c r="Q61" s="123"/>
    </row>
    <row r="62" spans="1:17" x14ac:dyDescent="0.35">
      <c r="A62" s="274"/>
      <c r="B62" s="181">
        <v>45245</v>
      </c>
      <c r="C62" s="11">
        <v>0.18213000000000001</v>
      </c>
      <c r="D62" s="11">
        <v>0.17262000000000002</v>
      </c>
      <c r="E62" s="11">
        <v>0.14152000000000003</v>
      </c>
      <c r="F62" s="11">
        <v>0.13495000000000004</v>
      </c>
      <c r="G62" s="182">
        <v>0.13768000000000002</v>
      </c>
      <c r="O62" s="123"/>
      <c r="P62" s="123"/>
      <c r="Q62" s="123"/>
    </row>
    <row r="63" spans="1:17" ht="15" customHeight="1" x14ac:dyDescent="0.35">
      <c r="A63" s="274"/>
      <c r="B63" s="181">
        <v>45275</v>
      </c>
      <c r="C63" s="11">
        <v>0.18213000000000001</v>
      </c>
      <c r="D63" s="11">
        <v>0.17262000000000002</v>
      </c>
      <c r="E63" s="11">
        <v>0.22388000000000002</v>
      </c>
      <c r="F63" s="11">
        <v>0.21130000000000002</v>
      </c>
      <c r="G63" s="182">
        <v>0.21226</v>
      </c>
      <c r="O63" s="123"/>
      <c r="P63" s="123"/>
      <c r="Q63" s="123"/>
    </row>
    <row r="64" spans="1:17" x14ac:dyDescent="0.35">
      <c r="A64" s="274"/>
      <c r="B64" s="181">
        <v>45306</v>
      </c>
      <c r="C64" s="11">
        <v>0.18213000000000001</v>
      </c>
      <c r="D64" s="11">
        <v>0.17262000000000002</v>
      </c>
      <c r="E64" s="11">
        <v>0.27238000000000001</v>
      </c>
      <c r="F64" s="11">
        <v>0.27293000000000001</v>
      </c>
      <c r="G64" s="182">
        <v>0.27453</v>
      </c>
      <c r="O64" s="123"/>
      <c r="P64" s="123"/>
      <c r="Q64" s="123"/>
    </row>
    <row r="65" spans="1:17" x14ac:dyDescent="0.35">
      <c r="A65" s="274"/>
      <c r="B65" s="181">
        <v>45337</v>
      </c>
      <c r="C65" s="11">
        <v>0.18213000000000001</v>
      </c>
      <c r="D65" s="11">
        <v>0.17262000000000002</v>
      </c>
      <c r="E65" s="11">
        <v>0.17975000000000002</v>
      </c>
      <c r="F65" s="11">
        <v>0.17584000000000002</v>
      </c>
      <c r="G65" s="182">
        <v>0.18251000000000003</v>
      </c>
      <c r="O65" s="123"/>
      <c r="P65" s="123"/>
      <c r="Q65" s="123"/>
    </row>
    <row r="66" spans="1:17" x14ac:dyDescent="0.35">
      <c r="A66" s="274"/>
      <c r="B66" s="181">
        <v>45366</v>
      </c>
      <c r="C66" s="11">
        <v>0.18213000000000001</v>
      </c>
      <c r="D66" s="11">
        <v>0.17262000000000002</v>
      </c>
      <c r="E66" s="11">
        <v>0.12731000000000001</v>
      </c>
      <c r="F66" s="11">
        <v>0.13140000000000002</v>
      </c>
      <c r="G66" s="182">
        <v>0.13220000000000001</v>
      </c>
      <c r="O66" s="123"/>
      <c r="P66" s="123"/>
      <c r="Q66" s="123"/>
    </row>
    <row r="67" spans="1:17" x14ac:dyDescent="0.35">
      <c r="A67" s="274"/>
      <c r="B67" s="181">
        <v>45397</v>
      </c>
      <c r="C67" s="11">
        <v>0.18213000000000001</v>
      </c>
      <c r="D67" s="11">
        <v>0.17262000000000002</v>
      </c>
      <c r="E67" s="11">
        <v>0.10803</v>
      </c>
      <c r="F67" s="11">
        <v>0.11454999999999999</v>
      </c>
      <c r="G67" s="182">
        <v>0.11439999999999999</v>
      </c>
      <c r="O67" s="123"/>
      <c r="P67" s="123"/>
      <c r="Q67" s="123"/>
    </row>
    <row r="68" spans="1:17" x14ac:dyDescent="0.35">
      <c r="A68" s="274"/>
      <c r="B68" s="181">
        <v>45427</v>
      </c>
      <c r="C68" s="11">
        <v>0.18213000000000001</v>
      </c>
      <c r="D68" s="11">
        <v>0.17262000000000002</v>
      </c>
      <c r="E68" s="11">
        <v>8.3369999999999986E-2</v>
      </c>
      <c r="F68" s="11">
        <v>9.8000000000000004E-2</v>
      </c>
      <c r="G68" s="182">
        <v>8.2839999999999997E-2</v>
      </c>
      <c r="O68" s="123"/>
      <c r="P68" s="123"/>
      <c r="Q68" s="123"/>
    </row>
    <row r="69" spans="1:17" x14ac:dyDescent="0.35">
      <c r="A69" s="274"/>
      <c r="B69" s="181">
        <v>45458</v>
      </c>
      <c r="C69" s="11">
        <v>0.18213000000000001</v>
      </c>
      <c r="D69" s="11">
        <v>0.17262000000000002</v>
      </c>
      <c r="E69" s="11">
        <v>0.1065</v>
      </c>
      <c r="F69" s="11">
        <v>0.11121999999999999</v>
      </c>
      <c r="G69" s="182">
        <v>0.10217</v>
      </c>
      <c r="O69" s="123"/>
      <c r="P69" s="123"/>
      <c r="Q69" s="123"/>
    </row>
    <row r="70" spans="1:17" x14ac:dyDescent="0.35">
      <c r="A70" s="274"/>
      <c r="B70" s="181">
        <v>45488</v>
      </c>
      <c r="C70" s="11">
        <v>0.18213000000000001</v>
      </c>
      <c r="D70" s="11">
        <v>0.17262000000000002</v>
      </c>
      <c r="E70" s="11">
        <v>0.12718000000000002</v>
      </c>
      <c r="F70" s="11">
        <v>0.12006999999999998</v>
      </c>
      <c r="G70" s="182">
        <v>0.11958999999999999</v>
      </c>
      <c r="O70" s="123"/>
      <c r="P70" s="123"/>
      <c r="Q70" s="123"/>
    </row>
    <row r="71" spans="1:17" x14ac:dyDescent="0.35">
      <c r="A71" s="274"/>
      <c r="B71" s="181">
        <v>45519</v>
      </c>
      <c r="C71" s="11">
        <v>0.16055</v>
      </c>
      <c r="D71" s="11">
        <v>0.14823</v>
      </c>
      <c r="E71" s="11">
        <v>0.12489</v>
      </c>
      <c r="F71" s="11">
        <v>0.15129000000000001</v>
      </c>
      <c r="G71" s="182">
        <v>0.13475000000000001</v>
      </c>
      <c r="O71" s="123"/>
      <c r="P71" s="123"/>
      <c r="Q71" s="123"/>
    </row>
    <row r="72" spans="1:17" x14ac:dyDescent="0.35">
      <c r="A72" s="274"/>
      <c r="B72" s="181">
        <v>45550</v>
      </c>
      <c r="C72" s="11">
        <v>0.16055</v>
      </c>
      <c r="D72" s="11">
        <v>0.14823</v>
      </c>
      <c r="E72" s="11">
        <v>0.11255999999999999</v>
      </c>
      <c r="F72" s="11">
        <v>0.10890999999999999</v>
      </c>
      <c r="G72" s="182">
        <v>0.1047</v>
      </c>
      <c r="O72" s="123"/>
      <c r="P72" s="123"/>
      <c r="Q72" s="123"/>
    </row>
    <row r="73" spans="1:17" x14ac:dyDescent="0.35">
      <c r="A73" s="274"/>
      <c r="B73" s="181">
        <v>45580</v>
      </c>
      <c r="C73" s="11">
        <v>0.16055</v>
      </c>
      <c r="D73" s="11">
        <v>0.14823</v>
      </c>
      <c r="E73" s="11">
        <v>0.10511</v>
      </c>
      <c r="F73" s="11">
        <v>0.10448</v>
      </c>
      <c r="G73" s="182">
        <v>9.6269999999999994E-2</v>
      </c>
      <c r="O73" s="123"/>
      <c r="P73" s="123"/>
      <c r="Q73" s="123"/>
    </row>
    <row r="74" spans="1:17" x14ac:dyDescent="0.35">
      <c r="A74" s="274"/>
      <c r="B74" s="181">
        <v>45611</v>
      </c>
      <c r="C74" s="11">
        <v>0.16028999999999999</v>
      </c>
      <c r="D74" s="11">
        <v>0.14796000000000001</v>
      </c>
      <c r="E74" s="11">
        <v>0.12471</v>
      </c>
      <c r="F74" s="11">
        <v>0.15248</v>
      </c>
      <c r="G74" s="182">
        <v>0.10872999999999999</v>
      </c>
      <c r="O74" s="123"/>
      <c r="P74" s="123"/>
      <c r="Q74" s="123"/>
    </row>
    <row r="75" spans="1:17" x14ac:dyDescent="0.35">
      <c r="A75" s="274"/>
      <c r="B75" s="181">
        <v>45641</v>
      </c>
      <c r="C75" s="11">
        <v>0.16028999999999999</v>
      </c>
      <c r="D75" s="11">
        <v>0.14796000000000001</v>
      </c>
      <c r="E75" s="11">
        <v>0.16033</v>
      </c>
      <c r="F75" s="11">
        <v>0.17221</v>
      </c>
      <c r="G75" s="182">
        <v>0.155</v>
      </c>
      <c r="O75" s="123"/>
      <c r="P75" s="123"/>
      <c r="Q75" s="123"/>
    </row>
    <row r="76" spans="1:17" x14ac:dyDescent="0.35">
      <c r="A76" s="274"/>
      <c r="B76" s="181">
        <v>45658</v>
      </c>
      <c r="C76" s="11">
        <v>0.16028999999999999</v>
      </c>
      <c r="D76" s="11">
        <v>0.14796000000000001</v>
      </c>
      <c r="E76" s="11">
        <v>0.20555000000000001</v>
      </c>
      <c r="F76" s="11">
        <v>0.19578999999999999</v>
      </c>
      <c r="G76" s="182">
        <v>0.20413000000000001</v>
      </c>
      <c r="O76" s="123"/>
      <c r="P76" s="123"/>
      <c r="Q76" s="123"/>
    </row>
    <row r="77" spans="1:17" x14ac:dyDescent="0.35">
      <c r="A77" s="274"/>
      <c r="B77" s="181">
        <v>45689</v>
      </c>
      <c r="C77" s="11">
        <v>0.14671999999999999</v>
      </c>
      <c r="D77" s="11">
        <v>0.13408999999999999</v>
      </c>
      <c r="E77" s="11">
        <v>0.14398</v>
      </c>
      <c r="F77" s="11">
        <v>0.17226</v>
      </c>
      <c r="G77" s="182">
        <v>0.18959999999999999</v>
      </c>
      <c r="O77" s="123"/>
      <c r="P77" s="123"/>
      <c r="Q77" s="123"/>
    </row>
    <row r="78" spans="1:17" x14ac:dyDescent="0.35">
      <c r="A78" s="274"/>
      <c r="B78" s="181">
        <v>45717</v>
      </c>
      <c r="C78" s="11">
        <v>0.14671999999999999</v>
      </c>
      <c r="D78" s="11">
        <v>0.13408999999999999</v>
      </c>
      <c r="E78" s="11">
        <v>0.14398</v>
      </c>
      <c r="F78" s="11">
        <v>0.14147000000000001</v>
      </c>
      <c r="G78" s="182">
        <v>0.12894</v>
      </c>
      <c r="O78" s="123"/>
      <c r="P78" s="123"/>
      <c r="Q78" s="123"/>
    </row>
    <row r="79" spans="1:17" x14ac:dyDescent="0.35">
      <c r="A79" s="274"/>
      <c r="B79" s="181">
        <v>45748</v>
      </c>
      <c r="C79" s="11">
        <v>0.14671999999999999</v>
      </c>
      <c r="D79" s="11">
        <v>0.13408999999999999</v>
      </c>
      <c r="E79" s="11">
        <v>0.14398</v>
      </c>
      <c r="F79" s="11">
        <v>0.13366</v>
      </c>
      <c r="G79" s="182">
        <v>0.11284</v>
      </c>
      <c r="O79" s="123"/>
      <c r="P79" s="123"/>
      <c r="Q79" s="123"/>
    </row>
    <row r="80" spans="1:17" x14ac:dyDescent="0.35">
      <c r="A80" s="274"/>
      <c r="B80" s="181">
        <v>45778</v>
      </c>
      <c r="C80" s="11">
        <v>0.14671999999999999</v>
      </c>
      <c r="D80" s="11">
        <v>0.13408999999999999</v>
      </c>
      <c r="E80" s="11">
        <v>0.12770000000000001</v>
      </c>
      <c r="F80" s="11">
        <v>0.1305</v>
      </c>
      <c r="G80" s="182">
        <v>0.12404</v>
      </c>
      <c r="O80" s="123"/>
      <c r="P80" s="123"/>
      <c r="Q80" s="123"/>
    </row>
    <row r="81" spans="1:17" x14ac:dyDescent="0.35">
      <c r="A81" s="274"/>
      <c r="B81" s="181">
        <v>45809</v>
      </c>
      <c r="C81" s="11">
        <v>0.14671999999999999</v>
      </c>
      <c r="D81" s="11">
        <v>0.13408999999999999</v>
      </c>
      <c r="E81" s="11">
        <v>0.13233</v>
      </c>
      <c r="F81" s="11">
        <v>0.13858999999999999</v>
      </c>
      <c r="G81" s="182">
        <v>0.13078000000000001</v>
      </c>
      <c r="O81" s="123"/>
      <c r="P81" s="123"/>
      <c r="Q81" s="123"/>
    </row>
    <row r="82" spans="1:17" x14ac:dyDescent="0.35">
      <c r="A82" s="274"/>
      <c r="B82" s="181">
        <v>45839</v>
      </c>
      <c r="C82" s="11">
        <v>0.14671999999999999</v>
      </c>
      <c r="D82" s="11">
        <v>0.13408999999999999</v>
      </c>
      <c r="E82" s="11">
        <v>0.15445</v>
      </c>
      <c r="F82" s="11">
        <v>0.16170999999999999</v>
      </c>
      <c r="G82" s="182">
        <v>0.15156</v>
      </c>
      <c r="O82" s="123"/>
      <c r="P82" s="123"/>
      <c r="Q82" s="123"/>
    </row>
    <row r="83" spans="1:17" x14ac:dyDescent="0.35">
      <c r="A83" s="274"/>
      <c r="B83" s="181">
        <v>45870</v>
      </c>
      <c r="C83" s="11">
        <v>0.15484000000000001</v>
      </c>
      <c r="D83" s="11">
        <v>0.14410999999999999</v>
      </c>
      <c r="E83" s="11">
        <v>0.11512</v>
      </c>
      <c r="F83" s="11">
        <v>0.12561</v>
      </c>
      <c r="G83" s="182">
        <v>0.11894</v>
      </c>
      <c r="O83" s="123"/>
      <c r="P83" s="123"/>
      <c r="Q83" s="123"/>
    </row>
    <row r="84" spans="1:17" x14ac:dyDescent="0.35">
      <c r="A84" s="274"/>
      <c r="B84" s="181">
        <v>45901</v>
      </c>
      <c r="C84" s="11">
        <v>0.15484000000000001</v>
      </c>
      <c r="D84" s="11">
        <v>0.14410999999999999</v>
      </c>
      <c r="E84" s="11">
        <v>0.10539999999999999</v>
      </c>
      <c r="F84" s="11">
        <v>0.1055</v>
      </c>
      <c r="G84" s="182">
        <v>0.10269</v>
      </c>
      <c r="O84" s="123"/>
      <c r="P84" s="123"/>
      <c r="Q84" s="123"/>
    </row>
    <row r="85" spans="1:17" x14ac:dyDescent="0.35">
      <c r="A85" s="274"/>
      <c r="B85" s="181">
        <v>45931</v>
      </c>
      <c r="C85" s="11">
        <v>0.15484000000000001</v>
      </c>
      <c r="D85" s="11">
        <v>0.14410999999999999</v>
      </c>
      <c r="E85" s="11">
        <v>0.10247000000000001</v>
      </c>
      <c r="F85" s="11">
        <v>9.9210000000000007E-2</v>
      </c>
      <c r="G85" s="182">
        <v>9.8909999999999998E-2</v>
      </c>
      <c r="O85" s="123"/>
      <c r="P85" s="123"/>
      <c r="Q85" s="123"/>
    </row>
    <row r="86" spans="1:17" x14ac:dyDescent="0.35">
      <c r="A86" s="274"/>
      <c r="B86" s="181">
        <v>45962</v>
      </c>
      <c r="C86" s="11">
        <v>0.15484000000000001</v>
      </c>
      <c r="D86" s="11">
        <v>0.14410999999999999</v>
      </c>
      <c r="E86" s="11">
        <v>0.13136</v>
      </c>
      <c r="F86" s="11">
        <v>0.13111999999999999</v>
      </c>
      <c r="G86" s="182">
        <v>0.12268999999999999</v>
      </c>
      <c r="O86" s="123"/>
      <c r="P86" s="123"/>
      <c r="Q86" s="123"/>
    </row>
    <row r="87" spans="1:17" ht="15" thickBot="1" x14ac:dyDescent="0.4">
      <c r="A87" s="275"/>
      <c r="B87" s="183">
        <v>45992</v>
      </c>
      <c r="C87" s="184">
        <v>0.15484000000000001</v>
      </c>
      <c r="D87" s="184">
        <v>0.14410999999999999</v>
      </c>
      <c r="E87" s="184">
        <v>0.17105000000000001</v>
      </c>
      <c r="F87" s="184">
        <v>0.17341999999999999</v>
      </c>
      <c r="G87" s="185">
        <v>0.17008999999999999</v>
      </c>
      <c r="O87" s="123"/>
      <c r="P87" s="123"/>
      <c r="Q87" s="123"/>
    </row>
    <row r="88" spans="1:17" ht="15" thickBot="1" x14ac:dyDescent="0.4"/>
    <row r="89" spans="1:17" ht="15" customHeight="1" thickBot="1" x14ac:dyDescent="0.4">
      <c r="A89" s="270" t="s">
        <v>114</v>
      </c>
      <c r="B89" s="267" t="s">
        <v>115</v>
      </c>
      <c r="C89" s="268"/>
      <c r="D89" s="268"/>
      <c r="E89" s="268"/>
      <c r="F89" s="268"/>
      <c r="G89" s="268"/>
      <c r="H89" s="268"/>
      <c r="I89" s="268"/>
      <c r="J89" s="268"/>
      <c r="K89" s="268"/>
      <c r="L89" s="268"/>
      <c r="M89" s="268"/>
      <c r="N89" s="268"/>
      <c r="O89" s="268"/>
      <c r="P89" s="269"/>
    </row>
    <row r="90" spans="1:17" ht="15" thickBot="1" x14ac:dyDescent="0.4">
      <c r="A90" s="271"/>
      <c r="B90" s="140" t="s">
        <v>116</v>
      </c>
      <c r="C90" s="149" t="s">
        <v>117</v>
      </c>
      <c r="D90" s="186" t="s">
        <v>123</v>
      </c>
      <c r="E90" s="186" t="s">
        <v>124</v>
      </c>
      <c r="F90" s="186" t="s">
        <v>125</v>
      </c>
      <c r="G90" s="186" t="s">
        <v>126</v>
      </c>
      <c r="H90" s="186" t="s">
        <v>127</v>
      </c>
      <c r="I90" s="186" t="s">
        <v>128</v>
      </c>
      <c r="J90" s="186" t="s">
        <v>129</v>
      </c>
      <c r="K90" s="186" t="s">
        <v>130</v>
      </c>
      <c r="L90" s="186" t="s">
        <v>131</v>
      </c>
      <c r="M90" s="186" t="s">
        <v>132</v>
      </c>
      <c r="N90" s="186" t="s">
        <v>133</v>
      </c>
      <c r="O90" s="186" t="s">
        <v>134</v>
      </c>
      <c r="P90" s="151" t="s">
        <v>118</v>
      </c>
    </row>
    <row r="91" spans="1:17" x14ac:dyDescent="0.35">
      <c r="A91" s="271"/>
      <c r="B91" s="141" t="s">
        <v>119</v>
      </c>
      <c r="C91" s="190">
        <v>2025</v>
      </c>
      <c r="D91" s="187">
        <v>0.15772</v>
      </c>
      <c r="E91" s="142">
        <v>0.13241</v>
      </c>
      <c r="F91" s="142">
        <v>0.13241</v>
      </c>
      <c r="G91" s="142">
        <v>0.13241</v>
      </c>
      <c r="H91" s="142">
        <v>0.13241</v>
      </c>
      <c r="I91" s="142">
        <v>0.13241</v>
      </c>
      <c r="J91" s="142">
        <v>0.13241</v>
      </c>
      <c r="K91" s="142">
        <v>0.14884</v>
      </c>
      <c r="L91" s="142">
        <v>0.14884</v>
      </c>
      <c r="M91" s="142">
        <v>0.14884</v>
      </c>
      <c r="N91" s="142">
        <v>0.14884</v>
      </c>
      <c r="O91" s="191">
        <v>0.14884</v>
      </c>
      <c r="P91" s="192">
        <f>TRUNC(AVERAGE(D91:O93),5)</f>
        <v>0.17224999999999999</v>
      </c>
    </row>
    <row r="92" spans="1:17" x14ac:dyDescent="0.35">
      <c r="A92" s="271"/>
      <c r="B92" s="144"/>
      <c r="C92" s="193">
        <v>2024</v>
      </c>
      <c r="D92" s="129">
        <v>0.17216000000000001</v>
      </c>
      <c r="E92" s="145">
        <v>0.17216000000000001</v>
      </c>
      <c r="F92" s="146">
        <v>0.17216000000000001</v>
      </c>
      <c r="G92" s="146">
        <v>0.17216000000000001</v>
      </c>
      <c r="H92" s="146">
        <v>0.17216000000000001</v>
      </c>
      <c r="I92" s="146">
        <v>0.17216000000000001</v>
      </c>
      <c r="J92" s="146">
        <v>0.17216000000000001</v>
      </c>
      <c r="K92" s="146">
        <v>0.15772</v>
      </c>
      <c r="L92" s="146">
        <v>0.15772</v>
      </c>
      <c r="M92" s="146">
        <v>0.15772</v>
      </c>
      <c r="N92" s="146">
        <v>0.15772</v>
      </c>
      <c r="O92" s="194">
        <v>0.15772</v>
      </c>
      <c r="P92" s="195"/>
    </row>
    <row r="93" spans="1:17" ht="15" thickBot="1" x14ac:dyDescent="0.4">
      <c r="A93" s="271"/>
      <c r="B93" s="147"/>
      <c r="C93" s="196">
        <v>2023</v>
      </c>
      <c r="D93" s="188">
        <v>0.25775999999999999</v>
      </c>
      <c r="E93" s="189">
        <v>0.25775999999999999</v>
      </c>
      <c r="F93" s="189">
        <v>0.25775999999999999</v>
      </c>
      <c r="G93" s="189">
        <v>0.25775999999999999</v>
      </c>
      <c r="H93" s="189">
        <v>0.25775999999999999</v>
      </c>
      <c r="I93" s="189">
        <v>0.25775999999999999</v>
      </c>
      <c r="J93" s="189">
        <v>0.16078000000000001</v>
      </c>
      <c r="K93" s="189">
        <v>0.16078000000000001</v>
      </c>
      <c r="L93" s="189">
        <v>0.16078000000000001</v>
      </c>
      <c r="M93" s="189">
        <v>0.16078000000000001</v>
      </c>
      <c r="N93" s="189">
        <v>0.16078000000000001</v>
      </c>
      <c r="O93" s="197">
        <v>0.16078000000000001</v>
      </c>
      <c r="P93" s="198"/>
    </row>
    <row r="94" spans="1:17" x14ac:dyDescent="0.35">
      <c r="A94" s="271"/>
      <c r="B94" s="141" t="s">
        <v>120</v>
      </c>
      <c r="C94" s="190">
        <v>2025</v>
      </c>
      <c r="D94" s="187">
        <v>0.14022999999999999</v>
      </c>
      <c r="E94" s="142">
        <v>0.11719</v>
      </c>
      <c r="F94" s="142">
        <v>0.11719</v>
      </c>
      <c r="G94" s="142">
        <v>0.11719</v>
      </c>
      <c r="H94" s="142">
        <v>0.11719</v>
      </c>
      <c r="I94" s="142">
        <v>0.11719</v>
      </c>
      <c r="J94" s="142">
        <v>0.11719</v>
      </c>
      <c r="K94" s="142">
        <v>0.13492999999999999</v>
      </c>
      <c r="L94" s="142">
        <v>0.13492999999999999</v>
      </c>
      <c r="M94" s="142">
        <v>0.13492999999999999</v>
      </c>
      <c r="N94" s="142">
        <v>0.13492999999999999</v>
      </c>
      <c r="O94" s="191">
        <v>0.13492999999999999</v>
      </c>
      <c r="P94" s="195">
        <f>TRUNC(AVERAGE(D94:O96),5)</f>
        <v>0.15379000000000001</v>
      </c>
    </row>
    <row r="95" spans="1:17" x14ac:dyDescent="0.35">
      <c r="A95" s="271"/>
      <c r="B95" s="144"/>
      <c r="C95" s="193">
        <v>2024</v>
      </c>
      <c r="D95" s="199">
        <v>0.15809999999999999</v>
      </c>
      <c r="E95" s="146">
        <v>0.15809999999999999</v>
      </c>
      <c r="F95" s="146">
        <v>0.15809999999999999</v>
      </c>
      <c r="G95" s="146">
        <v>0.15809999999999999</v>
      </c>
      <c r="H95" s="146">
        <v>0.15809999999999999</v>
      </c>
      <c r="I95" s="146">
        <v>0.15809999999999999</v>
      </c>
      <c r="J95" s="146">
        <v>0.15809999999999999</v>
      </c>
      <c r="K95" s="146">
        <v>0.14022999999999999</v>
      </c>
      <c r="L95" s="146">
        <v>0.14022999999999999</v>
      </c>
      <c r="M95" s="146">
        <v>0.14022999999999999</v>
      </c>
      <c r="N95" s="146">
        <v>0.14022999999999999</v>
      </c>
      <c r="O95" s="194">
        <v>0.14022999999999999</v>
      </c>
      <c r="P95" s="195"/>
    </row>
    <row r="96" spans="1:17" ht="15" thickBot="1" x14ac:dyDescent="0.4">
      <c r="A96" s="271"/>
      <c r="B96" s="147"/>
      <c r="C96" s="196">
        <v>2023</v>
      </c>
      <c r="D96" s="200">
        <v>0.21991000000000002</v>
      </c>
      <c r="E96" s="148">
        <v>0.21991000000000002</v>
      </c>
      <c r="F96" s="148">
        <v>0.21991000000000002</v>
      </c>
      <c r="G96" s="148">
        <v>0.21991000000000002</v>
      </c>
      <c r="H96" s="148">
        <v>0.21991000000000002</v>
      </c>
      <c r="I96" s="148">
        <v>0.21991000000000002</v>
      </c>
      <c r="J96" s="148">
        <v>0.14854000000000001</v>
      </c>
      <c r="K96" s="148">
        <v>0.14854000000000001</v>
      </c>
      <c r="L96" s="148">
        <v>0.14854000000000001</v>
      </c>
      <c r="M96" s="148">
        <v>0.14854000000000001</v>
      </c>
      <c r="N96" s="148">
        <v>0.14854000000000001</v>
      </c>
      <c r="O96" s="201">
        <v>0.14854000000000001</v>
      </c>
      <c r="P96" s="198"/>
    </row>
    <row r="97" spans="1:16" ht="15" thickBot="1" x14ac:dyDescent="0.4">
      <c r="A97" s="271"/>
      <c r="B97" s="84"/>
      <c r="C97" s="84"/>
      <c r="D97" s="84"/>
      <c r="E97" s="84"/>
      <c r="F97" s="84"/>
      <c r="G97" s="17"/>
      <c r="M97" s="17"/>
      <c r="N97" s="17"/>
      <c r="O97" s="17"/>
      <c r="P97" s="17"/>
    </row>
    <row r="98" spans="1:16" ht="15" thickBot="1" x14ac:dyDescent="0.4">
      <c r="A98" s="271"/>
      <c r="B98" s="267" t="s">
        <v>121</v>
      </c>
      <c r="C98" s="268"/>
      <c r="D98" s="268"/>
      <c r="E98" s="268"/>
      <c r="F98" s="268"/>
      <c r="G98" s="268"/>
      <c r="H98" s="268"/>
      <c r="I98" s="268"/>
      <c r="J98" s="268"/>
      <c r="K98" s="268"/>
      <c r="L98" s="268"/>
      <c r="M98" s="268"/>
      <c r="N98" s="268"/>
      <c r="O98" s="268"/>
      <c r="P98" s="269"/>
    </row>
    <row r="99" spans="1:16" ht="15" thickBot="1" x14ac:dyDescent="0.4">
      <c r="A99" s="271"/>
      <c r="B99" s="140" t="s">
        <v>116</v>
      </c>
      <c r="C99" s="149" t="s">
        <v>117</v>
      </c>
      <c r="D99" s="186" t="s">
        <v>123</v>
      </c>
      <c r="E99" s="186" t="s">
        <v>124</v>
      </c>
      <c r="F99" s="186" t="s">
        <v>125</v>
      </c>
      <c r="G99" s="186" t="s">
        <v>126</v>
      </c>
      <c r="H99" s="186" t="s">
        <v>127</v>
      </c>
      <c r="I99" s="186" t="s">
        <v>128</v>
      </c>
      <c r="J99" s="186" t="s">
        <v>129</v>
      </c>
      <c r="K99" s="186" t="s">
        <v>130</v>
      </c>
      <c r="L99" s="186" t="s">
        <v>131</v>
      </c>
      <c r="M99" s="186" t="s">
        <v>132</v>
      </c>
      <c r="N99" s="186" t="s">
        <v>133</v>
      </c>
      <c r="O99" s="186" t="s">
        <v>134</v>
      </c>
      <c r="P99" s="151" t="s">
        <v>118</v>
      </c>
    </row>
    <row r="100" spans="1:16" x14ac:dyDescent="0.35">
      <c r="A100" s="271"/>
      <c r="B100" s="141" t="s">
        <v>119</v>
      </c>
      <c r="C100" s="190">
        <v>2025</v>
      </c>
      <c r="D100" s="187">
        <v>0.15676999999999999</v>
      </c>
      <c r="E100" s="142">
        <v>0.13078000000000001</v>
      </c>
      <c r="F100" s="142">
        <v>0.13078000000000001</v>
      </c>
      <c r="G100" s="142">
        <v>0.13078000000000001</v>
      </c>
      <c r="H100" s="142">
        <v>0.13078000000000001</v>
      </c>
      <c r="I100" s="142">
        <v>0.13078000000000001</v>
      </c>
      <c r="J100" s="142">
        <v>0.13078000000000001</v>
      </c>
      <c r="K100" s="143">
        <v>0.1515</v>
      </c>
      <c r="L100" s="143">
        <v>0.1515</v>
      </c>
      <c r="M100" s="143">
        <v>0.1515</v>
      </c>
      <c r="N100" s="143">
        <v>0.1515</v>
      </c>
      <c r="O100" s="203">
        <v>0.1515</v>
      </c>
      <c r="P100" s="192">
        <f>TRUNC(AVERAGE(D100:O102),5)</f>
        <v>0.17322000000000001</v>
      </c>
    </row>
    <row r="101" spans="1:16" x14ac:dyDescent="0.35">
      <c r="A101" s="271"/>
      <c r="B101" s="144"/>
      <c r="C101" s="193">
        <v>2024</v>
      </c>
      <c r="D101" s="129">
        <v>0.17552000000000001</v>
      </c>
      <c r="E101" s="145">
        <v>0.17552000000000001</v>
      </c>
      <c r="F101" s="146">
        <v>0.17552000000000001</v>
      </c>
      <c r="G101" s="146">
        <v>0.17552000000000001</v>
      </c>
      <c r="H101" s="146">
        <v>0.17552000000000001</v>
      </c>
      <c r="I101" s="146">
        <v>0.17552000000000001</v>
      </c>
      <c r="J101" s="146">
        <v>0.17552000000000001</v>
      </c>
      <c r="K101" s="146">
        <v>0.15676999999999999</v>
      </c>
      <c r="L101" s="146">
        <v>0.15676999999999999</v>
      </c>
      <c r="M101" s="146">
        <v>0.15676999999999999</v>
      </c>
      <c r="N101" s="146">
        <v>0.15676999999999999</v>
      </c>
      <c r="O101" s="194">
        <v>0.15676999999999999</v>
      </c>
      <c r="P101" s="195"/>
    </row>
    <row r="102" spans="1:16" ht="15" thickBot="1" x14ac:dyDescent="0.4">
      <c r="A102" s="271"/>
      <c r="B102" s="147"/>
      <c r="C102" s="196">
        <v>2023</v>
      </c>
      <c r="D102" s="188">
        <v>0.26175999999999999</v>
      </c>
      <c r="E102" s="189">
        <v>0.26175999999999999</v>
      </c>
      <c r="F102" s="189">
        <v>0.26175999999999999</v>
      </c>
      <c r="G102" s="189">
        <v>0.26175999999999999</v>
      </c>
      <c r="H102" s="189">
        <v>0.26175999999999999</v>
      </c>
      <c r="I102" s="189">
        <v>0.26175999999999999</v>
      </c>
      <c r="J102" s="189">
        <v>0.15898999999999999</v>
      </c>
      <c r="K102" s="189">
        <v>0.15898999999999999</v>
      </c>
      <c r="L102" s="189">
        <v>0.15898999999999999</v>
      </c>
      <c r="M102" s="189">
        <v>0.15898999999999999</v>
      </c>
      <c r="N102" s="189">
        <v>0.15898999999999999</v>
      </c>
      <c r="O102" s="197">
        <v>0.15898999999999999</v>
      </c>
      <c r="P102" s="198"/>
    </row>
    <row r="103" spans="1:16" x14ac:dyDescent="0.35">
      <c r="A103" s="271"/>
      <c r="B103" s="141" t="s">
        <v>120</v>
      </c>
      <c r="C103" s="190">
        <v>2025</v>
      </c>
      <c r="D103" s="187">
        <v>0.13982</v>
      </c>
      <c r="E103" s="142">
        <v>0.11438</v>
      </c>
      <c r="F103" s="142">
        <v>0.11438</v>
      </c>
      <c r="G103" s="142">
        <v>0.11438</v>
      </c>
      <c r="H103" s="142">
        <v>0.11438</v>
      </c>
      <c r="I103" s="142">
        <v>0.11438</v>
      </c>
      <c r="J103" s="142">
        <v>0.11438</v>
      </c>
      <c r="K103" s="142">
        <v>0.13270999999999999</v>
      </c>
      <c r="L103" s="142">
        <v>0.13270999999999999</v>
      </c>
      <c r="M103" s="142">
        <v>0.13270999999999999</v>
      </c>
      <c r="N103" s="142">
        <v>0.13270999999999999</v>
      </c>
      <c r="O103" s="191">
        <v>0.13270999999999999</v>
      </c>
      <c r="P103" s="195">
        <f>TRUNC(AVERAGE(D103:O105),5)</f>
        <v>0.15562999999999999</v>
      </c>
    </row>
    <row r="104" spans="1:16" x14ac:dyDescent="0.35">
      <c r="A104" s="271"/>
      <c r="B104" s="144"/>
      <c r="C104" s="193">
        <v>2024</v>
      </c>
      <c r="D104" s="199">
        <v>0.16178999999999999</v>
      </c>
      <c r="E104" s="146">
        <v>0.16178999999999999</v>
      </c>
      <c r="F104" s="146">
        <v>0.16178999999999999</v>
      </c>
      <c r="G104" s="146">
        <v>0.16178999999999999</v>
      </c>
      <c r="H104" s="146">
        <v>0.16178999999999999</v>
      </c>
      <c r="I104" s="146">
        <v>0.16178999999999999</v>
      </c>
      <c r="J104" s="146">
        <v>0.16178999999999999</v>
      </c>
      <c r="K104" s="146">
        <v>0.13982</v>
      </c>
      <c r="L104" s="146">
        <v>0.13982</v>
      </c>
      <c r="M104" s="146">
        <v>0.13982</v>
      </c>
      <c r="N104" s="146">
        <v>0.13982</v>
      </c>
      <c r="O104" s="194">
        <v>0.13982</v>
      </c>
      <c r="P104" s="195"/>
    </row>
    <row r="105" spans="1:16" ht="15" thickBot="1" x14ac:dyDescent="0.4">
      <c r="A105" s="271"/>
      <c r="B105" s="147"/>
      <c r="C105" s="196">
        <v>2023</v>
      </c>
      <c r="D105" s="200">
        <v>0.22515000000000002</v>
      </c>
      <c r="E105" s="148">
        <v>0.22515000000000002</v>
      </c>
      <c r="F105" s="148">
        <v>0.22515000000000002</v>
      </c>
      <c r="G105" s="148">
        <v>0.22515000000000002</v>
      </c>
      <c r="H105" s="148">
        <v>0.22515000000000002</v>
      </c>
      <c r="I105" s="148">
        <v>0.22515000000000002</v>
      </c>
      <c r="J105" s="148">
        <v>0.15512999999999999</v>
      </c>
      <c r="K105" s="148">
        <v>0.15512999999999999</v>
      </c>
      <c r="L105" s="148">
        <v>0.15512999999999999</v>
      </c>
      <c r="M105" s="148">
        <v>0.15512999999999999</v>
      </c>
      <c r="N105" s="148">
        <v>0.15512999999999999</v>
      </c>
      <c r="O105" s="201">
        <v>0.15512999999999999</v>
      </c>
      <c r="P105" s="198"/>
    </row>
    <row r="106" spans="1:16" ht="15" thickBot="1" x14ac:dyDescent="0.4">
      <c r="A106" s="271"/>
      <c r="B106" s="85"/>
      <c r="C106" s="84"/>
      <c r="D106" s="84"/>
      <c r="E106" s="84"/>
      <c r="F106" s="84"/>
      <c r="G106" s="17"/>
      <c r="H106" s="17"/>
      <c r="I106" s="17"/>
      <c r="J106" s="17"/>
      <c r="K106" s="17"/>
      <c r="L106" s="17"/>
      <c r="M106" s="17"/>
      <c r="N106" s="17"/>
      <c r="O106" s="17"/>
      <c r="P106" s="17"/>
    </row>
    <row r="107" spans="1:16" ht="15" thickBot="1" x14ac:dyDescent="0.4">
      <c r="A107" s="271"/>
      <c r="B107" s="267" t="s">
        <v>122</v>
      </c>
      <c r="C107" s="268"/>
      <c r="D107" s="268"/>
      <c r="E107" s="268"/>
      <c r="F107" s="268"/>
      <c r="G107" s="268"/>
      <c r="H107" s="268"/>
      <c r="I107" s="268"/>
      <c r="J107" s="268"/>
      <c r="K107" s="268"/>
      <c r="L107" s="268"/>
      <c r="M107" s="268"/>
      <c r="N107" s="268"/>
      <c r="O107" s="268"/>
      <c r="P107" s="269"/>
    </row>
    <row r="108" spans="1:16" ht="15" thickBot="1" x14ac:dyDescent="0.4">
      <c r="A108" s="271"/>
      <c r="B108" s="140" t="s">
        <v>116</v>
      </c>
      <c r="C108" s="149" t="s">
        <v>117</v>
      </c>
      <c r="D108" s="150" t="s">
        <v>123</v>
      </c>
      <c r="E108" s="150" t="s">
        <v>124</v>
      </c>
      <c r="F108" s="150" t="s">
        <v>125</v>
      </c>
      <c r="G108" s="150" t="s">
        <v>126</v>
      </c>
      <c r="H108" s="150" t="s">
        <v>127</v>
      </c>
      <c r="I108" s="150" t="s">
        <v>128</v>
      </c>
      <c r="J108" s="150" t="s">
        <v>129</v>
      </c>
      <c r="K108" s="150" t="s">
        <v>130</v>
      </c>
      <c r="L108" s="150" t="s">
        <v>131</v>
      </c>
      <c r="M108" s="150" t="s">
        <v>132</v>
      </c>
      <c r="N108" s="150" t="s">
        <v>133</v>
      </c>
      <c r="O108" s="150" t="s">
        <v>134</v>
      </c>
      <c r="P108" s="151" t="s">
        <v>118</v>
      </c>
    </row>
    <row r="109" spans="1:16" x14ac:dyDescent="0.35">
      <c r="A109" s="271"/>
      <c r="B109" s="152" t="s">
        <v>135</v>
      </c>
      <c r="C109" s="190">
        <v>2025</v>
      </c>
      <c r="D109" s="202">
        <v>0.17709</v>
      </c>
      <c r="E109" s="143">
        <v>0.15712999999999999</v>
      </c>
      <c r="F109" s="143">
        <v>0.15712999999999999</v>
      </c>
      <c r="G109" s="143">
        <v>0.15712999999999999</v>
      </c>
      <c r="H109" s="143">
        <v>0.13202</v>
      </c>
      <c r="I109" s="143">
        <v>0.13202</v>
      </c>
      <c r="J109" s="143">
        <v>0.13202</v>
      </c>
      <c r="K109" s="143">
        <v>0.12078</v>
      </c>
      <c r="L109" s="143">
        <v>0.12078</v>
      </c>
      <c r="M109" s="143">
        <v>0.12078</v>
      </c>
      <c r="N109" s="143">
        <v>0.18126999999999999</v>
      </c>
      <c r="O109" s="203">
        <v>0.18126999999999999</v>
      </c>
      <c r="P109" s="192">
        <f>TRUNC(AVERAGE(D109:O111),5)</f>
        <v>0.16694000000000001</v>
      </c>
    </row>
    <row r="110" spans="1:16" x14ac:dyDescent="0.35">
      <c r="A110" s="271"/>
      <c r="B110" s="153"/>
      <c r="C110" s="193">
        <v>2024</v>
      </c>
      <c r="D110" s="199">
        <v>0.23696999999999999</v>
      </c>
      <c r="E110" s="146">
        <v>0.22686999999999999</v>
      </c>
      <c r="F110" s="146">
        <v>0.14874000000000001</v>
      </c>
      <c r="G110" s="146">
        <v>0.12236</v>
      </c>
      <c r="H110" s="146">
        <v>9.4350000000000003E-2</v>
      </c>
      <c r="I110" s="146">
        <v>0.11472</v>
      </c>
      <c r="J110" s="146">
        <v>0.13381000000000001</v>
      </c>
      <c r="K110" s="146">
        <v>0.12669</v>
      </c>
      <c r="L110" s="146">
        <v>0.12127</v>
      </c>
      <c r="M110" s="146">
        <v>0.11388</v>
      </c>
      <c r="N110" s="146">
        <v>0.12252</v>
      </c>
      <c r="O110" s="194">
        <v>0.1719</v>
      </c>
      <c r="P110" s="195"/>
    </row>
    <row r="111" spans="1:16" ht="15" thickBot="1" x14ac:dyDescent="0.4">
      <c r="A111" s="271"/>
      <c r="B111" s="154"/>
      <c r="C111" s="196">
        <v>2023</v>
      </c>
      <c r="D111" s="188">
        <v>0.46487000000000001</v>
      </c>
      <c r="E111" s="189">
        <v>0.45795000000000002</v>
      </c>
      <c r="F111" s="189">
        <v>0.26891000000000004</v>
      </c>
      <c r="G111" s="189">
        <v>0.13880999999999999</v>
      </c>
      <c r="H111" s="189">
        <v>0.13053999999999999</v>
      </c>
      <c r="I111" s="189">
        <v>0.12986999999999999</v>
      </c>
      <c r="J111" s="189">
        <v>0.17135</v>
      </c>
      <c r="K111" s="189">
        <v>0.1552</v>
      </c>
      <c r="L111" s="189">
        <v>0.13275999999999999</v>
      </c>
      <c r="M111" s="189">
        <v>0.10474</v>
      </c>
      <c r="N111" s="189">
        <v>0.13824</v>
      </c>
      <c r="O111" s="197">
        <v>0.21331999999999998</v>
      </c>
      <c r="P111" s="198"/>
    </row>
    <row r="112" spans="1:16" x14ac:dyDescent="0.35">
      <c r="A112" s="271"/>
      <c r="B112" s="152" t="s">
        <v>136</v>
      </c>
      <c r="C112" s="190">
        <v>2025</v>
      </c>
      <c r="D112" s="202">
        <v>0.18035999999999999</v>
      </c>
      <c r="E112" s="143">
        <v>0.16847000000000001</v>
      </c>
      <c r="F112" s="143">
        <v>0.16847000000000001</v>
      </c>
      <c r="G112" s="143">
        <v>0.16847000000000001</v>
      </c>
      <c r="H112" s="143">
        <v>0.12975</v>
      </c>
      <c r="I112" s="143">
        <v>0.12975</v>
      </c>
      <c r="J112" s="143">
        <v>0.12975</v>
      </c>
      <c r="K112" s="143">
        <v>0.12978000000000001</v>
      </c>
      <c r="L112" s="143">
        <v>0.12978000000000001</v>
      </c>
      <c r="M112" s="143">
        <v>0.12978000000000001</v>
      </c>
      <c r="N112" s="143">
        <v>0.18037</v>
      </c>
      <c r="O112" s="203">
        <v>0.18037</v>
      </c>
      <c r="P112" s="195">
        <f>TRUNC(AVERAGE(D112:O114),5)</f>
        <v>0.17132</v>
      </c>
    </row>
    <row r="113" spans="1:16" x14ac:dyDescent="0.35">
      <c r="A113" s="271"/>
      <c r="B113" s="153"/>
      <c r="C113" s="193">
        <v>2024</v>
      </c>
      <c r="D113" s="199">
        <v>0.26794000000000001</v>
      </c>
      <c r="E113" s="146">
        <v>0.2671</v>
      </c>
      <c r="F113" s="146">
        <v>0.18315999999999999</v>
      </c>
      <c r="G113" s="146">
        <v>0.15654000000000001</v>
      </c>
      <c r="H113" s="146">
        <v>9.3289999999999998E-2</v>
      </c>
      <c r="I113" s="146">
        <v>0.10722</v>
      </c>
      <c r="J113" s="146">
        <v>0.13033</v>
      </c>
      <c r="K113" s="146">
        <v>0.14027999999999999</v>
      </c>
      <c r="L113" s="146">
        <v>0.13253999999999999</v>
      </c>
      <c r="M113" s="146">
        <v>0.13264999999999999</v>
      </c>
      <c r="N113" s="146">
        <v>0.12375</v>
      </c>
      <c r="O113" s="194">
        <v>0.17735999999999999</v>
      </c>
      <c r="P113" s="195"/>
    </row>
    <row r="114" spans="1:16" ht="15" thickBot="1" x14ac:dyDescent="0.4">
      <c r="A114" s="271"/>
      <c r="B114" s="154"/>
      <c r="C114" s="196">
        <v>2023</v>
      </c>
      <c r="D114" s="200">
        <v>0.46487000000000001</v>
      </c>
      <c r="E114" s="148">
        <v>0.45795000000000002</v>
      </c>
      <c r="F114" s="148">
        <v>0.26891000000000004</v>
      </c>
      <c r="G114" s="148">
        <v>0.12801999999999999</v>
      </c>
      <c r="H114" s="148">
        <v>0.12324</v>
      </c>
      <c r="I114" s="148">
        <v>0.11940000000000001</v>
      </c>
      <c r="J114" s="148">
        <v>0.15984999999999999</v>
      </c>
      <c r="K114" s="148">
        <v>0.14152999999999999</v>
      </c>
      <c r="L114" s="148">
        <v>0.11851</v>
      </c>
      <c r="M114" s="148">
        <v>0.10056</v>
      </c>
      <c r="N114" s="148">
        <v>0.13539999999999999</v>
      </c>
      <c r="O114" s="201">
        <v>0.21209999999999998</v>
      </c>
      <c r="P114" s="198"/>
    </row>
    <row r="115" spans="1:16" x14ac:dyDescent="0.35">
      <c r="A115" s="271"/>
      <c r="B115" s="152" t="s">
        <v>120</v>
      </c>
      <c r="C115" s="190">
        <v>2025</v>
      </c>
      <c r="D115" s="204">
        <v>0.16422999999999999</v>
      </c>
      <c r="E115" s="175">
        <v>0.12255000000000001</v>
      </c>
      <c r="F115" s="175">
        <v>0.12255000000000001</v>
      </c>
      <c r="G115" s="175">
        <v>0.12255000000000001</v>
      </c>
      <c r="H115" s="175">
        <v>0.11126999999999999</v>
      </c>
      <c r="I115" s="175">
        <v>0.11126999999999999</v>
      </c>
      <c r="J115" s="175">
        <v>0.11126999999999999</v>
      </c>
      <c r="K115" s="175">
        <v>0.1106</v>
      </c>
      <c r="L115" s="175">
        <v>0.1106</v>
      </c>
      <c r="M115" s="175">
        <v>0.1106</v>
      </c>
      <c r="N115" s="175">
        <v>0.16381999999999999</v>
      </c>
      <c r="O115" s="205">
        <v>0.16381999999999999</v>
      </c>
      <c r="P115" s="192">
        <f>TRUNC(AVERAGE(D115:O117),5)</f>
        <v>0.15808</v>
      </c>
    </row>
    <row r="116" spans="1:16" x14ac:dyDescent="0.35">
      <c r="A116" s="271"/>
      <c r="B116" s="153"/>
      <c r="C116" s="193">
        <v>2024</v>
      </c>
      <c r="D116" s="199">
        <v>0.22316</v>
      </c>
      <c r="E116" s="146">
        <v>0.21451999999999999</v>
      </c>
      <c r="F116" s="146">
        <v>0.13175000000000001</v>
      </c>
      <c r="G116" s="146">
        <v>0.10514999999999999</v>
      </c>
      <c r="H116" s="146">
        <v>9.153E-2</v>
      </c>
      <c r="I116" s="146">
        <v>0.1002</v>
      </c>
      <c r="J116" s="146">
        <v>0.12087000000000001</v>
      </c>
      <c r="K116" s="146">
        <v>0.11279</v>
      </c>
      <c r="L116" s="146">
        <v>0.1018</v>
      </c>
      <c r="M116" s="146">
        <v>9.7430000000000003E-2</v>
      </c>
      <c r="N116" s="146">
        <v>0.11987</v>
      </c>
      <c r="O116" s="194">
        <v>0.16366</v>
      </c>
      <c r="P116" s="195"/>
    </row>
    <row r="117" spans="1:16" ht="15" thickBot="1" x14ac:dyDescent="0.4">
      <c r="A117" s="272"/>
      <c r="B117" s="155"/>
      <c r="C117" s="196">
        <v>2023</v>
      </c>
      <c r="D117" s="200">
        <v>0.47782000000000002</v>
      </c>
      <c r="E117" s="148">
        <v>0.51195999999999986</v>
      </c>
      <c r="F117" s="148">
        <v>0.33149000000000001</v>
      </c>
      <c r="G117" s="148">
        <v>0.14127000000000001</v>
      </c>
      <c r="H117" s="148">
        <v>0.12075</v>
      </c>
      <c r="I117" s="148">
        <v>0.13619000000000001</v>
      </c>
      <c r="J117" s="148">
        <v>0.16400999999999999</v>
      </c>
      <c r="K117" s="148">
        <v>0.13882</v>
      </c>
      <c r="L117" s="148">
        <v>0.11434999999999999</v>
      </c>
      <c r="M117" s="148">
        <v>0.10063</v>
      </c>
      <c r="N117" s="148">
        <v>0.13497999999999999</v>
      </c>
      <c r="O117" s="201">
        <v>0.21079999999999999</v>
      </c>
      <c r="P117" s="198"/>
    </row>
    <row r="118" spans="1:16" x14ac:dyDescent="0.35">
      <c r="B118" s="17"/>
      <c r="C118" s="17"/>
      <c r="D118" s="17"/>
      <c r="E118" s="17"/>
      <c r="F118" s="17"/>
      <c r="G118" s="17"/>
      <c r="H118" s="17"/>
      <c r="I118" s="17"/>
      <c r="J118" s="17"/>
      <c r="K118" s="17"/>
      <c r="L118" s="17"/>
      <c r="M118" s="17"/>
      <c r="N118" s="17"/>
      <c r="O118" s="17"/>
      <c r="P118" s="17"/>
    </row>
  </sheetData>
  <sheetProtection algorithmName="SHA-512" hashValue="gJLU12X7wTgv1R1vxJBgd2sOh+4ScE/dqcmAq9jkAATV2Y6Gz91axTTWVOCB1d62T2bIbWNrMwV+vw/hQUrjxw==" saltValue="xJ5byJxrIbcGrJdeNCo+Mw==" spinCount="100000" sheet="1" objects="1" scenarios="1"/>
  <mergeCells count="15">
    <mergeCell ref="B98:P98"/>
    <mergeCell ref="A89:A117"/>
    <mergeCell ref="A42:A87"/>
    <mergeCell ref="E42:G42"/>
    <mergeCell ref="A1:A38"/>
    <mergeCell ref="B50:B51"/>
    <mergeCell ref="D42:D43"/>
    <mergeCell ref="C42:C43"/>
    <mergeCell ref="B42:B43"/>
    <mergeCell ref="B107:P107"/>
    <mergeCell ref="C1:C2"/>
    <mergeCell ref="D1:D2"/>
    <mergeCell ref="E1:E2"/>
    <mergeCell ref="B1:B2"/>
    <mergeCell ref="B89:P89"/>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C21"/>
  <sheetViews>
    <sheetView workbookViewId="0">
      <selection activeCell="C39" sqref="C39"/>
    </sheetView>
  </sheetViews>
  <sheetFormatPr defaultRowHeight="14.5" x14ac:dyDescent="0.35"/>
  <cols>
    <col min="1" max="1" width="27.81640625" customWidth="1"/>
    <col min="2" max="2" width="40.54296875" customWidth="1"/>
  </cols>
  <sheetData>
    <row r="1" spans="1:3" x14ac:dyDescent="0.35">
      <c r="A1" s="3" t="s">
        <v>5</v>
      </c>
      <c r="B1" s="3" t="s">
        <v>137</v>
      </c>
      <c r="C1" s="3">
        <v>1</v>
      </c>
    </row>
    <row r="2" spans="1:3" x14ac:dyDescent="0.35">
      <c r="A2" t="s">
        <v>160</v>
      </c>
      <c r="B2" t="s">
        <v>169</v>
      </c>
      <c r="C2">
        <v>0.28070000000000001</v>
      </c>
    </row>
    <row r="3" spans="1:3" x14ac:dyDescent="0.35">
      <c r="A3" t="s">
        <v>160</v>
      </c>
      <c r="B3" t="s">
        <v>170</v>
      </c>
      <c r="C3">
        <v>0.24299999999999999</v>
      </c>
    </row>
    <row r="4" spans="1:3" x14ac:dyDescent="0.35">
      <c r="A4" t="s">
        <v>160</v>
      </c>
      <c r="B4" t="s">
        <v>171</v>
      </c>
      <c r="C4">
        <v>0.23169999999999999</v>
      </c>
    </row>
    <row r="5" spans="1:3" x14ac:dyDescent="0.35">
      <c r="A5" t="s">
        <v>160</v>
      </c>
      <c r="B5" t="s">
        <v>172</v>
      </c>
      <c r="C5">
        <v>0.17899999999999999</v>
      </c>
    </row>
    <row r="6" spans="1:3" x14ac:dyDescent="0.35">
      <c r="A6" t="s">
        <v>159</v>
      </c>
      <c r="B6" t="s">
        <v>169</v>
      </c>
      <c r="C6">
        <v>0.28070000000000001</v>
      </c>
    </row>
    <row r="7" spans="1:3" x14ac:dyDescent="0.35">
      <c r="A7" t="s">
        <v>159</v>
      </c>
      <c r="B7" t="s">
        <v>170</v>
      </c>
      <c r="C7">
        <v>0.24299999999999999</v>
      </c>
    </row>
    <row r="8" spans="1:3" x14ac:dyDescent="0.35">
      <c r="A8" t="s">
        <v>159</v>
      </c>
      <c r="B8" t="s">
        <v>171</v>
      </c>
      <c r="C8">
        <v>0.23169999999999999</v>
      </c>
    </row>
    <row r="9" spans="1:3" x14ac:dyDescent="0.35">
      <c r="A9" t="s">
        <v>159</v>
      </c>
      <c r="B9" t="s">
        <v>172</v>
      </c>
      <c r="C9">
        <v>0.17899999999999999</v>
      </c>
    </row>
    <row r="10" spans="1:3" x14ac:dyDescent="0.35">
      <c r="A10" t="s">
        <v>161</v>
      </c>
      <c r="B10" t="s">
        <v>169</v>
      </c>
      <c r="C10">
        <v>0.28070000000000001</v>
      </c>
    </row>
    <row r="11" spans="1:3" x14ac:dyDescent="0.35">
      <c r="A11" t="s">
        <v>161</v>
      </c>
      <c r="B11" t="s">
        <v>170</v>
      </c>
      <c r="C11">
        <v>0.24299999999999999</v>
      </c>
    </row>
    <row r="12" spans="1:3" x14ac:dyDescent="0.35">
      <c r="A12" t="s">
        <v>161</v>
      </c>
      <c r="B12" t="s">
        <v>171</v>
      </c>
      <c r="C12">
        <v>0.23169999999999999</v>
      </c>
    </row>
    <row r="13" spans="1:3" x14ac:dyDescent="0.35">
      <c r="A13" t="s">
        <v>161</v>
      </c>
      <c r="B13" t="s">
        <v>172</v>
      </c>
      <c r="C13">
        <v>0.17899999999999999</v>
      </c>
    </row>
    <row r="14" spans="1:3" x14ac:dyDescent="0.35">
      <c r="A14" t="s">
        <v>165</v>
      </c>
      <c r="B14" t="s">
        <v>169</v>
      </c>
      <c r="C14">
        <v>0.28070000000000001</v>
      </c>
    </row>
    <row r="15" spans="1:3" x14ac:dyDescent="0.35">
      <c r="A15" t="s">
        <v>165</v>
      </c>
      <c r="B15" t="s">
        <v>170</v>
      </c>
      <c r="C15">
        <v>0.24299999999999999</v>
      </c>
    </row>
    <row r="16" spans="1:3" x14ac:dyDescent="0.35">
      <c r="A16" t="s">
        <v>165</v>
      </c>
      <c r="B16" t="s">
        <v>171</v>
      </c>
      <c r="C16">
        <v>0.23169999999999999</v>
      </c>
    </row>
    <row r="17" spans="1:3" x14ac:dyDescent="0.35">
      <c r="A17" t="s">
        <v>165</v>
      </c>
      <c r="B17" t="s">
        <v>172</v>
      </c>
      <c r="C17">
        <v>0.17899999999999999</v>
      </c>
    </row>
    <row r="18" spans="1:3" x14ac:dyDescent="0.35">
      <c r="A18" t="s">
        <v>164</v>
      </c>
      <c r="B18" t="s">
        <v>169</v>
      </c>
      <c r="C18">
        <v>0.28070000000000001</v>
      </c>
    </row>
    <row r="19" spans="1:3" x14ac:dyDescent="0.35">
      <c r="A19" t="s">
        <v>164</v>
      </c>
      <c r="B19" t="s">
        <v>170</v>
      </c>
      <c r="C19">
        <v>0.24299999999999999</v>
      </c>
    </row>
    <row r="20" spans="1:3" x14ac:dyDescent="0.35">
      <c r="A20" t="s">
        <v>164</v>
      </c>
      <c r="B20" t="s">
        <v>171</v>
      </c>
      <c r="C20">
        <v>0.23169999999999999</v>
      </c>
    </row>
    <row r="21" spans="1:3" x14ac:dyDescent="0.35">
      <c r="A21" t="s">
        <v>164</v>
      </c>
      <c r="B21" t="s">
        <v>172</v>
      </c>
      <c r="C21">
        <v>0.17899999999999999</v>
      </c>
    </row>
  </sheetData>
  <sheetProtection algorithmName="SHA-512" hashValue="7iiF/sTFWiWx2qoE2qsB1MzvnkCb5DJZGubFYQTz2aZm9pOa1KlPJy2l+mH5iCp254hvqnUzR6+/LFQkNLd0kQ==" saltValue="MrR4Q0wVmPezeTxbrp0Bng==" spinCount="100000" sheet="1" objects="1" scenarios="1"/>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B16"/>
  <sheetViews>
    <sheetView workbookViewId="0">
      <selection activeCell="A10" sqref="A10:B10"/>
    </sheetView>
  </sheetViews>
  <sheetFormatPr defaultColWidth="9.1796875" defaultRowHeight="14.5" x14ac:dyDescent="0.35"/>
  <cols>
    <col min="1" max="1" width="39.453125" style="8" bestFit="1" customWidth="1"/>
    <col min="2" max="2" width="25.36328125" style="8" customWidth="1"/>
    <col min="3" max="16384" width="9.1796875" style="8"/>
  </cols>
  <sheetData>
    <row r="1" spans="1:2" ht="14.5" customHeight="1" x14ac:dyDescent="0.35">
      <c r="A1" s="290" t="s">
        <v>265</v>
      </c>
      <c r="B1" s="290"/>
    </row>
    <row r="2" spans="1:2" ht="15" customHeight="1" x14ac:dyDescent="0.35">
      <c r="A2" s="290"/>
      <c r="B2" s="290"/>
    </row>
    <row r="3" spans="1:2" ht="15" thickBot="1" x14ac:dyDescent="0.4">
      <c r="A3" s="213" t="s">
        <v>137</v>
      </c>
      <c r="B3" s="225" t="s">
        <v>251</v>
      </c>
    </row>
    <row r="4" spans="1:2" x14ac:dyDescent="0.35">
      <c r="A4" s="103" t="s">
        <v>138</v>
      </c>
      <c r="B4" s="10">
        <v>0.28070000000000001</v>
      </c>
    </row>
    <row r="5" spans="1:2" x14ac:dyDescent="0.35">
      <c r="A5" s="103" t="s">
        <v>139</v>
      </c>
      <c r="B5" s="10">
        <v>0.24299999999999999</v>
      </c>
    </row>
    <row r="6" spans="1:2" x14ac:dyDescent="0.35">
      <c r="A6" s="103" t="s">
        <v>140</v>
      </c>
      <c r="B6" s="10">
        <v>0.23169999999999999</v>
      </c>
    </row>
    <row r="7" spans="1:2" ht="15" thickBot="1" x14ac:dyDescent="0.4">
      <c r="A7" s="104" t="s">
        <v>141</v>
      </c>
      <c r="B7" s="9">
        <v>0.17899999999999999</v>
      </c>
    </row>
    <row r="8" spans="1:2" ht="63" customHeight="1" x14ac:dyDescent="0.35">
      <c r="A8" s="291" t="s">
        <v>252</v>
      </c>
      <c r="B8" s="291"/>
    </row>
    <row r="9" spans="1:2" ht="31.5" customHeight="1" x14ac:dyDescent="0.35">
      <c r="A9" s="292"/>
      <c r="B9" s="292"/>
    </row>
    <row r="10" spans="1:2" ht="31.5" customHeight="1" x14ac:dyDescent="0.35">
      <c r="A10" s="291"/>
      <c r="B10" s="291"/>
    </row>
    <row r="11" spans="1:2" ht="75.75" customHeight="1" x14ac:dyDescent="0.35">
      <c r="A11" s="291"/>
      <c r="B11" s="291"/>
    </row>
    <row r="12" spans="1:2" ht="30" customHeight="1" x14ac:dyDescent="0.35">
      <c r="A12" s="292"/>
      <c r="B12" s="292"/>
    </row>
    <row r="13" spans="1:2" ht="76.5" customHeight="1" x14ac:dyDescent="0.35">
      <c r="A13" s="291"/>
      <c r="B13" s="291"/>
    </row>
    <row r="14" spans="1:2" ht="30.75" customHeight="1" x14ac:dyDescent="0.35">
      <c r="A14" s="291"/>
      <c r="B14" s="291"/>
    </row>
    <row r="15" spans="1:2" ht="31.5" customHeight="1" x14ac:dyDescent="0.35">
      <c r="A15" s="291"/>
      <c r="B15" s="291"/>
    </row>
    <row r="16" spans="1:2" ht="30" customHeight="1" x14ac:dyDescent="0.35">
      <c r="A16" s="291"/>
      <c r="B16" s="291"/>
    </row>
  </sheetData>
  <sheetProtection algorithmName="SHA-512" hashValue="Yz5jNllonA17xxlh95kD5bZXpghHDkjNaSjpJ94QXZ2UzLUpHPrKaSueWNRq23gYvOp8OpJeOFv/HBuaFcXH5g==" saltValue="TsubPmm9SEBos/Peb0Kufw==" spinCount="100000" sheet="1" objects="1" scenarios="1"/>
  <mergeCells count="10">
    <mergeCell ref="A1:B2"/>
    <mergeCell ref="A15:B15"/>
    <mergeCell ref="A16:B16"/>
    <mergeCell ref="A14:B14"/>
    <mergeCell ref="A13:B13"/>
    <mergeCell ref="A12:B12"/>
    <mergeCell ref="A8:B8"/>
    <mergeCell ref="A9:B9"/>
    <mergeCell ref="A11:B11"/>
    <mergeCell ref="A10:B10"/>
  </mergeCells>
  <pageMargins left="0.7" right="0.7" top="0.75" bottom="0.75" header="0.3" footer="0.3"/>
  <pageSetup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C19"/>
  <sheetViews>
    <sheetView workbookViewId="0">
      <selection activeCell="B24" sqref="B24"/>
    </sheetView>
  </sheetViews>
  <sheetFormatPr defaultColWidth="9.1796875" defaultRowHeight="14.5" x14ac:dyDescent="0.35"/>
  <cols>
    <col min="1" max="1" width="13.54296875" style="8" bestFit="1" customWidth="1"/>
    <col min="2" max="2" width="48.81640625" style="8" bestFit="1" customWidth="1"/>
    <col min="3" max="3" width="28" style="8" bestFit="1" customWidth="1"/>
    <col min="4" max="16384" width="9.1796875" style="8"/>
  </cols>
  <sheetData>
    <row r="1" spans="1:3" ht="15" customHeight="1" x14ac:dyDescent="0.35">
      <c r="A1" s="293" t="s">
        <v>266</v>
      </c>
      <c r="B1" s="293"/>
      <c r="C1" s="293"/>
    </row>
    <row r="2" spans="1:3" ht="15.75" customHeight="1" thickBot="1" x14ac:dyDescent="0.4">
      <c r="A2" s="293"/>
      <c r="B2" s="293"/>
      <c r="C2" s="293"/>
    </row>
    <row r="3" spans="1:3" ht="15" thickBot="1" x14ac:dyDescent="0.4">
      <c r="A3" s="215" t="s">
        <v>254</v>
      </c>
      <c r="B3" s="214" t="s">
        <v>142</v>
      </c>
      <c r="C3" s="13" t="s">
        <v>253</v>
      </c>
    </row>
    <row r="4" spans="1:3" x14ac:dyDescent="0.35">
      <c r="A4" s="294" t="s">
        <v>143</v>
      </c>
      <c r="B4" s="105" t="s">
        <v>144</v>
      </c>
      <c r="C4" s="227">
        <v>0.03</v>
      </c>
    </row>
    <row r="5" spans="1:3" x14ac:dyDescent="0.35">
      <c r="A5" s="295"/>
      <c r="B5" s="226" t="s">
        <v>256</v>
      </c>
      <c r="C5" s="228">
        <v>0.04</v>
      </c>
    </row>
    <row r="6" spans="1:3" x14ac:dyDescent="0.35">
      <c r="A6" s="295"/>
      <c r="B6" s="226" t="s">
        <v>257</v>
      </c>
      <c r="C6" s="228">
        <v>0.04</v>
      </c>
    </row>
    <row r="7" spans="1:3" x14ac:dyDescent="0.35">
      <c r="A7" s="296"/>
      <c r="B7" s="106" t="s">
        <v>145</v>
      </c>
      <c r="C7" s="228">
        <v>0.04</v>
      </c>
    </row>
    <row r="8" spans="1:3" x14ac:dyDescent="0.35">
      <c r="A8" s="296"/>
      <c r="B8" s="106" t="s">
        <v>146</v>
      </c>
      <c r="C8" s="228">
        <v>0.04</v>
      </c>
    </row>
    <row r="9" spans="1:3" x14ac:dyDescent="0.35">
      <c r="A9" s="296"/>
      <c r="B9" s="106" t="s">
        <v>147</v>
      </c>
      <c r="C9" s="228">
        <v>0.06</v>
      </c>
    </row>
    <row r="10" spans="1:3" x14ac:dyDescent="0.35">
      <c r="A10" s="296"/>
      <c r="B10" s="106" t="s">
        <v>148</v>
      </c>
      <c r="C10" s="228">
        <v>0.08</v>
      </c>
    </row>
    <row r="11" spans="1:3" ht="15" thickBot="1" x14ac:dyDescent="0.4">
      <c r="A11" s="297"/>
      <c r="B11" s="107" t="s">
        <v>149</v>
      </c>
      <c r="C11" s="228">
        <v>0.09</v>
      </c>
    </row>
    <row r="12" spans="1:3" x14ac:dyDescent="0.35">
      <c r="A12" s="298" t="s">
        <v>150</v>
      </c>
      <c r="B12" s="16" t="s">
        <v>151</v>
      </c>
      <c r="C12" s="227">
        <v>0.05</v>
      </c>
    </row>
    <row r="13" spans="1:3" x14ac:dyDescent="0.35">
      <c r="A13" s="299"/>
      <c r="B13" s="15" t="s">
        <v>255</v>
      </c>
      <c r="C13" s="228">
        <v>7.0000000000000007E-2</v>
      </c>
    </row>
    <row r="14" spans="1:3" ht="15" thickBot="1" x14ac:dyDescent="0.4">
      <c r="A14" s="300"/>
      <c r="B14" s="14" t="s">
        <v>152</v>
      </c>
      <c r="C14" s="229">
        <v>0.04</v>
      </c>
    </row>
    <row r="15" spans="1:3" ht="15" thickBot="1" x14ac:dyDescent="0.4">
      <c r="A15" s="13" t="s">
        <v>224</v>
      </c>
      <c r="B15" s="12" t="s">
        <v>153</v>
      </c>
      <c r="C15" s="227" t="s">
        <v>154</v>
      </c>
    </row>
    <row r="16" spans="1:3" ht="15" thickBot="1" x14ac:dyDescent="0.4">
      <c r="A16" s="13" t="s">
        <v>155</v>
      </c>
      <c r="B16" s="12" t="s">
        <v>12</v>
      </c>
      <c r="C16" s="230">
        <v>0.01</v>
      </c>
    </row>
    <row r="17" spans="1:3" ht="15" thickBot="1" x14ac:dyDescent="0.4">
      <c r="A17" s="13" t="s">
        <v>13</v>
      </c>
      <c r="B17" s="12" t="s">
        <v>13</v>
      </c>
      <c r="C17" s="229">
        <v>0.01</v>
      </c>
    </row>
    <row r="18" spans="1:3" x14ac:dyDescent="0.35">
      <c r="A18" s="108"/>
      <c r="B18" s="109"/>
      <c r="C18" s="110"/>
    </row>
    <row r="19" spans="1:3" x14ac:dyDescent="0.35">
      <c r="A19" s="108"/>
      <c r="B19" s="109"/>
      <c r="C19" s="110"/>
    </row>
  </sheetData>
  <sheetProtection algorithmName="SHA-512" hashValue="/wPT0xo0E2YZG0tM94rm3Z1yGco+juROU0R6OlDz2HXBbtX0leFJRnnMR40qNmADQduzjdQ3m/W4BVVuIbS61g==" saltValue="RVOnZQ+4lHH50CJl6HYgWw==" spinCount="100000" sheet="1" objects="1" scenarios="1"/>
  <mergeCells count="3">
    <mergeCell ref="A1:C2"/>
    <mergeCell ref="A4:A11"/>
    <mergeCell ref="A12:A14"/>
  </mergeCells>
  <pageMargins left="0.7" right="0.7" top="0.75" bottom="0.75" header="0.3" footer="0.3"/>
  <pageSetup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E5B1B55FDC6F46992CBD8D384DCF63" ma:contentTypeVersion="16" ma:contentTypeDescription="Create a new document." ma:contentTypeScope="" ma:versionID="aebafb3f838ff3b9f99d9c6cb98b21e0">
  <xsd:schema xmlns:xsd="http://www.w3.org/2001/XMLSchema" xmlns:xs="http://www.w3.org/2001/XMLSchema" xmlns:p="http://schemas.microsoft.com/office/2006/metadata/properties" xmlns:ns2="79499340-b9cf-4458-9368-33036c1b4dc9" xmlns:ns3="a2187807-d16b-4f26-8c23-1ecdc31f3e2b" targetNamespace="http://schemas.microsoft.com/office/2006/metadata/properties" ma:root="true" ma:fieldsID="93366984d2f0fce68fcb857e65d18dc1" ns2:_="" ns3:_="">
    <xsd:import namespace="79499340-b9cf-4458-9368-33036c1b4dc9"/>
    <xsd:import namespace="a2187807-d16b-4f26-8c23-1ecdc31f3e2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499340-b9cf-4458-9368-33036c1b4d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2187807-d16b-4f26-8c23-1ecdc31f3e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a686ed0-eff6-4cd6-a1d8-9b8107d23435}" ma:internalName="TaxCatchAll" ma:showField="CatchAllData" ma:web="a2187807-d16b-4f26-8c23-1ecdc31f3e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499340-b9cf-4458-9368-33036c1b4dc9">
      <Terms xmlns="http://schemas.microsoft.com/office/infopath/2007/PartnerControls"/>
    </lcf76f155ced4ddcb4097134ff3c332f>
    <TaxCatchAll xmlns="a2187807-d16b-4f26-8c23-1ecdc31f3e2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007090-1288-44E8-AFCC-E47E96EC18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499340-b9cf-4458-9368-33036c1b4dc9"/>
    <ds:schemaRef ds:uri="a2187807-d16b-4f26-8c23-1ecdc31f3e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FE3CCD7-244D-4880-94B2-5FD617128E4E}">
  <ds:schemaRefs>
    <ds:schemaRef ds:uri="http://schemas.microsoft.com/office/2006/metadata/properties"/>
    <ds:schemaRef ds:uri="http://www.w3.org/XML/1998/namespace"/>
    <ds:schemaRef ds:uri="79499340-b9cf-4458-9368-33036c1b4dc9"/>
    <ds:schemaRef ds:uri="http://purl.org/dc/dcmitype/"/>
    <ds:schemaRef ds:uri="http://purl.org/dc/terms/"/>
    <ds:schemaRef ds:uri="http://schemas.microsoft.com/office/2006/documentManagement/types"/>
    <ds:schemaRef ds:uri="a2187807-d16b-4f26-8c23-1ecdc31f3e2b"/>
    <ds:schemaRef ds:uri="http://schemas.microsoft.com/office/infopath/2007/PartnerControl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D9834110-5D1C-4267-B820-B6FBE50122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79</vt:i4>
      </vt:variant>
    </vt:vector>
  </HeadingPairs>
  <TitlesOfParts>
    <vt:vector size="90" baseType="lpstr">
      <vt:lpstr>Calculator</vt:lpstr>
      <vt:lpstr>VOE</vt:lpstr>
      <vt:lpstr>Unitil</vt:lpstr>
      <vt:lpstr>National Grid</vt:lpstr>
      <vt:lpstr>Eversource</vt:lpstr>
      <vt:lpstr>Basic Service Rates</vt:lpstr>
      <vt:lpstr>Base rates</vt:lpstr>
      <vt:lpstr>Base Compensation Rates</vt:lpstr>
      <vt:lpstr>Compensation Rate Adders</vt:lpstr>
      <vt:lpstr>Tables</vt:lpstr>
      <vt:lpstr>Adders</vt:lpstr>
      <vt:lpstr>VOE!Cambridge</vt:lpstr>
      <vt:lpstr>Cambridge</vt:lpstr>
      <vt:lpstr>VOE!CapacityBlock</vt:lpstr>
      <vt:lpstr>CapacityBlock</vt:lpstr>
      <vt:lpstr>VOE!EasternMass</vt:lpstr>
      <vt:lpstr>EasternMass</vt:lpstr>
      <vt:lpstr>VOE!EDC</vt:lpstr>
      <vt:lpstr>EDC</vt:lpstr>
      <vt:lpstr>VOE!Eversource</vt:lpstr>
      <vt:lpstr>Eversource</vt:lpstr>
      <vt:lpstr>VOE!EversourceCambridge</vt:lpstr>
      <vt:lpstr>EversourceCambridge</vt:lpstr>
      <vt:lpstr>VOE!EversourceGreaterBoston</vt:lpstr>
      <vt:lpstr>EversourceGreaterBoston</vt:lpstr>
      <vt:lpstr>VOE!EversourceSouthShoreCCVineyard</vt:lpstr>
      <vt:lpstr>EversourceSouthShoreCCVineyard</vt:lpstr>
      <vt:lpstr>VOE!EversourceSouthShoreCCVinyard</vt:lpstr>
      <vt:lpstr>EversourceSouthShoreCCVinyard</vt:lpstr>
      <vt:lpstr>VOE!EversourceWesternMass</vt:lpstr>
      <vt:lpstr>EversourceWesternMass</vt:lpstr>
      <vt:lpstr>VOE!GreaterBoston</vt:lpstr>
      <vt:lpstr>GreaterBoston</vt:lpstr>
      <vt:lpstr>VOE!LocationAdder</vt:lpstr>
      <vt:lpstr>LocationAdder</vt:lpstr>
      <vt:lpstr>VOE!LocationColumn</vt:lpstr>
      <vt:lpstr>LocationColumn</vt:lpstr>
      <vt:lpstr>VOE!Low</vt:lpstr>
      <vt:lpstr>Low</vt:lpstr>
      <vt:lpstr>VOE!MassElectric</vt:lpstr>
      <vt:lpstr>MassElectric</vt:lpstr>
      <vt:lpstr>VOE!MENationalGrid</vt:lpstr>
      <vt:lpstr>MENationalGrid</vt:lpstr>
      <vt:lpstr>VOE!MENG</vt:lpstr>
      <vt:lpstr>MENG</vt:lpstr>
      <vt:lpstr>VOE!NantucketElectric</vt:lpstr>
      <vt:lpstr>NantucketElectric</vt:lpstr>
      <vt:lpstr>VOE!NationalGrid</vt:lpstr>
      <vt:lpstr>NationalGrid</vt:lpstr>
      <vt:lpstr>VOE!NationalGridMassElectric</vt:lpstr>
      <vt:lpstr>NationalGridMassElectric</vt:lpstr>
      <vt:lpstr>VOE!NationalGridNantucketElectric</vt:lpstr>
      <vt:lpstr>NationalGridNantucketElectric</vt:lpstr>
      <vt:lpstr>VOE!NENationalGrid</vt:lpstr>
      <vt:lpstr>NENationalGrid</vt:lpstr>
      <vt:lpstr>NENG</vt:lpstr>
      <vt:lpstr>VOE!NotLow</vt:lpstr>
      <vt:lpstr>NotLow</vt:lpstr>
      <vt:lpstr>VOE!OffTakerAdder</vt:lpstr>
      <vt:lpstr>OffTakerAdder</vt:lpstr>
      <vt:lpstr>VOE!ProjectSize</vt:lpstr>
      <vt:lpstr>ProjectSize</vt:lpstr>
      <vt:lpstr>VOE!Size2Column</vt:lpstr>
      <vt:lpstr>Size2Column</vt:lpstr>
      <vt:lpstr>VOE!Size2Start</vt:lpstr>
      <vt:lpstr>Size2Start</vt:lpstr>
      <vt:lpstr>VOE!Size3Column</vt:lpstr>
      <vt:lpstr>Size3Column</vt:lpstr>
      <vt:lpstr>VOE!Size3Start</vt:lpstr>
      <vt:lpstr>Size3Start</vt:lpstr>
      <vt:lpstr>VOE!SizeColumn</vt:lpstr>
      <vt:lpstr>SizeColumn</vt:lpstr>
      <vt:lpstr>VOE!SizeList</vt:lpstr>
      <vt:lpstr>SizeList</vt:lpstr>
      <vt:lpstr>VOE!SizeStart</vt:lpstr>
      <vt:lpstr>SizeStart</vt:lpstr>
      <vt:lpstr>VOE!SouthShoreCCVineyard</vt:lpstr>
      <vt:lpstr>SouthShoreCCVineyard</vt:lpstr>
      <vt:lpstr>VOE!SouthShoreCCVinyard</vt:lpstr>
      <vt:lpstr>SouthShoreCCVinyard</vt:lpstr>
      <vt:lpstr>VOE!TrackingAdder</vt:lpstr>
      <vt:lpstr>TrackingAdder</vt:lpstr>
      <vt:lpstr>VOE!Unitil</vt:lpstr>
      <vt:lpstr>Unitil</vt:lpstr>
      <vt:lpstr>VOE!UnitilFitch</vt:lpstr>
      <vt:lpstr>UnitilFitch</vt:lpstr>
      <vt:lpstr>VOE!UnitilUnitilFitch</vt:lpstr>
      <vt:lpstr>UnitilUnitilFitch</vt:lpstr>
      <vt:lpstr>VOE!WesternMass</vt:lpstr>
      <vt:lpstr>WesternMass</vt:lpstr>
    </vt:vector>
  </TitlesOfParts>
  <Manager/>
  <Company>EOEEA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Mike Judge</dc:creator>
  <cp:keywords/>
  <dc:description/>
  <cp:lastModifiedBy>Fletcher, Grace (ENE)</cp:lastModifiedBy>
  <cp:revision/>
  <dcterms:created xsi:type="dcterms:W3CDTF">2017-12-20T16:04:51Z</dcterms:created>
  <dcterms:modified xsi:type="dcterms:W3CDTF">2026-01-06T16:56:42Z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0x010100CCE5B1B55FDC6F46992CBD8D384DCF63</vt:lpwstr>
  </property>
  <property fmtid="{D5CDD505-2E9C-101B-9397-08002B2CF9AE}" pid="3" name="xd_Signature">
    <vt:bool>false</vt:bool>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MediaServiceImageTags">
    <vt:lpwstr/>
  </property>
</Properties>
</file>