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8" windowWidth="19416" windowHeight="9912" activeTab="1"/>
  </bookViews>
  <sheets>
    <sheet name="Chart" sheetId="8" r:id="rId1"/>
    <sheet name="READY review-2514 (FY22)" sheetId="7" r:id="rId2"/>
    <sheet name="CAF Fall 2020" sheetId="9" r:id="rId3"/>
  </sheets>
  <externalReferences>
    <externalReference r:id="rId4"/>
  </externalReferences>
  <definedNames>
    <definedName name="gk" localSheetId="1">#REF!</definedName>
    <definedName name="gk">#REF!</definedName>
    <definedName name="_xlnm.Print_Area" localSheetId="0">Chart!$A$3:$G$31</definedName>
    <definedName name="_xlnm.Print_Area" localSheetId="1">'READY review-2514 (FY22)'!$C$3:$K$24</definedName>
    <definedName name="_xlnm.Print_Titles" localSheetId="2">'CAF Fall 2020'!$A:$A</definedName>
    <definedName name="Total_UFR" localSheetId="1">#REF!</definedName>
    <definedName name="Total_UFR">#REF!</definedName>
  </definedNames>
  <calcPr calcId="145621"/>
</workbook>
</file>

<file path=xl/calcChain.xml><?xml version="1.0" encoding="utf-8"?>
<calcChain xmlns="http://schemas.openxmlformats.org/spreadsheetml/2006/main">
  <c r="F8" i="7" l="1"/>
  <c r="J17" i="7" l="1"/>
  <c r="BW22" i="9"/>
  <c r="BV22" i="9"/>
  <c r="BU22" i="9"/>
  <c r="BT22" i="9"/>
  <c r="BS22" i="9"/>
  <c r="BR22" i="9"/>
  <c r="BQ22" i="9"/>
  <c r="BP22" i="9"/>
  <c r="BY22" i="9" s="1"/>
  <c r="BY24" i="9" s="1"/>
  <c r="BW21" i="9"/>
  <c r="BV21" i="9"/>
  <c r="BU21" i="9"/>
  <c r="BT21" i="9"/>
  <c r="BS21" i="9"/>
  <c r="BR21" i="9"/>
  <c r="BQ21" i="9"/>
  <c r="BP21" i="9"/>
  <c r="BP18" i="9"/>
  <c r="BY18" i="9" s="1"/>
  <c r="BP17" i="9"/>
  <c r="F10" i="7"/>
  <c r="J14" i="7" l="1"/>
  <c r="E15" i="7" s="1"/>
  <c r="G15" i="7" s="1"/>
  <c r="E11" i="7"/>
  <c r="C11" i="7"/>
  <c r="I9" i="7"/>
  <c r="C8" i="7"/>
  <c r="C24" i="8"/>
  <c r="H23" i="8"/>
  <c r="D23" i="8"/>
  <c r="D24" i="8" s="1"/>
  <c r="C22" i="8"/>
  <c r="H21" i="8"/>
  <c r="D21" i="8"/>
  <c r="D22" i="8" s="1"/>
  <c r="C20" i="8"/>
  <c r="H19" i="8"/>
  <c r="D19" i="8"/>
  <c r="D20" i="8" s="1"/>
  <c r="C18" i="8"/>
  <c r="H17" i="8"/>
  <c r="D17" i="8"/>
  <c r="D18" i="8" s="1"/>
  <c r="C16" i="8"/>
  <c r="H15" i="8"/>
  <c r="D15" i="8"/>
  <c r="D16" i="8" s="1"/>
  <c r="C14" i="8"/>
  <c r="H13" i="8"/>
  <c r="D13" i="8"/>
  <c r="D14" i="8" s="1"/>
  <c r="C12" i="8"/>
  <c r="J6" i="7" s="1"/>
  <c r="E8" i="7" s="1"/>
  <c r="D11" i="8"/>
  <c r="D12" i="8" s="1"/>
  <c r="C10" i="8"/>
  <c r="H9" i="8"/>
  <c r="D9" i="8"/>
  <c r="D10" i="8" s="1"/>
  <c r="C8" i="8"/>
  <c r="H7" i="8"/>
  <c r="D7" i="8"/>
  <c r="D8" i="8" s="1"/>
  <c r="C6" i="8"/>
  <c r="H5" i="8"/>
  <c r="D5" i="8"/>
  <c r="D6" i="8" s="1"/>
  <c r="J7" i="8" l="1"/>
  <c r="J15" i="8"/>
  <c r="J19" i="8"/>
  <c r="J23" i="8"/>
  <c r="J5" i="8"/>
  <c r="J9" i="8"/>
  <c r="J13" i="8"/>
  <c r="J17" i="8"/>
  <c r="J21" i="8"/>
  <c r="E22" i="7" l="1"/>
  <c r="E12" i="7"/>
  <c r="G4" i="7"/>
  <c r="G8" i="7" l="1"/>
  <c r="E18" i="7"/>
  <c r="G10" i="7" l="1"/>
  <c r="G12" i="7" l="1"/>
  <c r="G11" i="7"/>
  <c r="G13" i="7" s="1"/>
  <c r="G16" i="7" l="1"/>
  <c r="G18" i="7" l="1"/>
  <c r="G20" i="7" s="1"/>
  <c r="G22" i="7" s="1"/>
  <c r="G24" i="7" l="1"/>
  <c r="F24" i="7"/>
</calcChain>
</file>

<file path=xl/comments1.xml><?xml version="1.0" encoding="utf-8"?>
<comments xmlns="http://schemas.openxmlformats.org/spreadsheetml/2006/main">
  <authors>
    <author>kara</author>
  </authors>
  <commentList>
    <comment ref="C15" authorId="0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Includes Flex funds , training travel and occupancy</t>
        </r>
      </text>
    </comment>
  </commentList>
</comments>
</file>

<file path=xl/sharedStrings.xml><?xml version="1.0" encoding="utf-8"?>
<sst xmlns="http://schemas.openxmlformats.org/spreadsheetml/2006/main" count="208" uniqueCount="196">
  <si>
    <t>Salary</t>
  </si>
  <si>
    <t>FTE</t>
  </si>
  <si>
    <t>Benchmark Salaries</t>
  </si>
  <si>
    <t>Clients</t>
  </si>
  <si>
    <t>Client Days:</t>
  </si>
  <si>
    <t>Days Open Per Year</t>
  </si>
  <si>
    <t>Expense</t>
  </si>
  <si>
    <t>Total Program Staff</t>
  </si>
  <si>
    <t>Tax and Fringe</t>
  </si>
  <si>
    <t>Benchmark Expenses</t>
  </si>
  <si>
    <t>Total Compensation</t>
  </si>
  <si>
    <t>Total Reimb excl M&amp;G</t>
  </si>
  <si>
    <t>Admin. Allocation</t>
  </si>
  <si>
    <t>TOTAL</t>
  </si>
  <si>
    <t>CAF:</t>
  </si>
  <si>
    <t>Rate with CAF</t>
  </si>
  <si>
    <t>Enrollment Day RATE:</t>
  </si>
  <si>
    <t>Capacity</t>
  </si>
  <si>
    <t>Purchaser recommendation</t>
  </si>
  <si>
    <t>Tax and fringe</t>
  </si>
  <si>
    <t>Admininstrative Allocation</t>
  </si>
  <si>
    <t>Massachusetts Economic Indicators</t>
  </si>
  <si>
    <t>Prepared by Michael Lynch, 781-301-9129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</si>
  <si>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</si>
  <si>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</si>
  <si>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</si>
  <si>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</si>
  <si>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</si>
  <si>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</si>
  <si>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</si>
  <si>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</si>
  <si>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</si>
  <si>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</si>
  <si>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</si>
  <si>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</si>
  <si>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</si>
  <si>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</si>
  <si>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</si>
  <si>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</si>
  <si>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</si>
  <si>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</si>
  <si>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</si>
  <si>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</si>
  <si>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</si>
  <si>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</si>
  <si>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</si>
  <si>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</si>
  <si>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</si>
  <si>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</si>
  <si>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</si>
  <si>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</si>
  <si>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</si>
  <si>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</si>
  <si>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</si>
  <si>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</si>
  <si>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</si>
  <si>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</si>
  <si>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</si>
  <si>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</si>
  <si>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</si>
  <si>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</si>
  <si>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</si>
  <si>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</si>
  <si>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</si>
  <si>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</si>
  <si>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</si>
  <si>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</si>
  <si>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</si>
  <si>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</si>
  <si>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</si>
  <si>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</si>
  <si>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</si>
  <si>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</si>
  <si>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</si>
  <si>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</si>
  <si>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</si>
  <si>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</si>
  <si>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</si>
  <si>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</si>
  <si>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</si>
  <si>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</si>
  <si>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</si>
  <si>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</si>
  <si>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</si>
  <si>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</si>
  <si>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</si>
  <si>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</si>
  <si>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</si>
  <si>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</si>
  <si>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</si>
  <si>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</si>
  <si>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</si>
  <si>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</si>
  <si>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</si>
  <si>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</si>
  <si>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</si>
  <si>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LABEL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</si>
  <si>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</si>
  <si>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</si>
  <si>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</si>
  <si>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</si>
  <si>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</si>
  <si>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</si>
  <si>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 xml:space="preserve">Base period: </t>
  </si>
  <si>
    <t>Average</t>
  </si>
  <si>
    <t xml:space="preserve">Prospective rate period: </t>
  </si>
  <si>
    <t xml:space="preserve">Program Supplies, materials and support </t>
  </si>
  <si>
    <t>FY20</t>
  </si>
  <si>
    <t>FY21</t>
  </si>
  <si>
    <t>Rate-to-rate CAF</t>
  </si>
  <si>
    <t>Cost Adjustment Factor (CAF) Rate Review</t>
  </si>
  <si>
    <t>CAF: (Rate Review)</t>
  </si>
  <si>
    <t>Per FTE. Includes Flex Funds, Training, Travel &amp; Occupancy</t>
  </si>
  <si>
    <t>FY21 Benchmark</t>
  </si>
  <si>
    <t>C.257 Benchmark</t>
  </si>
  <si>
    <t>Rate period FY22 &amp; FY23</t>
  </si>
  <si>
    <t>BLS Median</t>
  </si>
  <si>
    <t>Substance Abuse Case Worker (BA Level Social Work)</t>
  </si>
  <si>
    <t>Source:</t>
  </si>
  <si>
    <t>2017 / 2018</t>
  </si>
  <si>
    <t>BLS / OES</t>
  </si>
  <si>
    <t>BLS MA</t>
  </si>
  <si>
    <t>Position</t>
  </si>
  <si>
    <t>Median</t>
  </si>
  <si>
    <t>Avg</t>
  </si>
  <si>
    <t>Common model titles (not all inclusive)</t>
  </si>
  <si>
    <t>Minimum Education and/or certification/Training/Experience</t>
  </si>
  <si>
    <t>C.257 Average</t>
  </si>
  <si>
    <t>Hourly Difference b/w Avg &amp; C.257</t>
  </si>
  <si>
    <t>Direct Care (hourly)</t>
  </si>
  <si>
    <t>Direct Care, Direct Care Blend, Non Specialized DC, Peer mentor, Family Specialist/ Partner</t>
  </si>
  <si>
    <t>High School diploma / GED / State Training</t>
  </si>
  <si>
    <t>Direct Care  (annual)</t>
  </si>
  <si>
    <t>Direct Care III (hourly)</t>
  </si>
  <si>
    <t>Direct Care Supervisor, Direct Care Bachelors</t>
  </si>
  <si>
    <t>Bachelors Level or 5+ years related experience</t>
  </si>
  <si>
    <t>Direct Care III (annual)</t>
  </si>
  <si>
    <t>Certified Nursing Assistant  (hourly)</t>
  </si>
  <si>
    <t>Completed a state-approved education program and must pass their state’s competency exam. </t>
  </si>
  <si>
    <t>Certified Nursing Assistant  (annual)</t>
  </si>
  <si>
    <t xml:space="preserve">Case / Social Worker (hourly) </t>
  </si>
  <si>
    <t>BA level social worker, LSW, BSW</t>
  </si>
  <si>
    <t>Bachelors Level or 8+ years related experience</t>
  </si>
  <si>
    <t>N/A</t>
  </si>
  <si>
    <t>Case / Social Worker (annual)</t>
  </si>
  <si>
    <t>LDAC1</t>
  </si>
  <si>
    <t>Case Manager / Social Worker / Clinical w/o independent License (hourly)</t>
  </si>
  <si>
    <t>LDAC2,  LMSW, LCSW</t>
  </si>
  <si>
    <t>Masters Level</t>
  </si>
  <si>
    <t>Case Manager / Social Worker / Clinical w/o independent License</t>
  </si>
  <si>
    <t>Clinical without Independent Licensure</t>
  </si>
  <si>
    <t>Clinical w/ Independent licensure (hourly)</t>
  </si>
  <si>
    <t>LPHA, LICSW, LMHC, LBHA, BCBA</t>
  </si>
  <si>
    <t xml:space="preserve">Masters with Licensure in Related Discipline </t>
  </si>
  <si>
    <t>Clinical w/ Independent licensure (annual)</t>
  </si>
  <si>
    <t>Clinical Manager (hourly)</t>
  </si>
  <si>
    <t>Clinical Manager, Clinical Director</t>
  </si>
  <si>
    <t>Masters with Licensure in Related Discipline and supervising/managerial related experience</t>
  </si>
  <si>
    <t>Clinical Manager (annual)</t>
  </si>
  <si>
    <t>LPN (hourly)</t>
  </si>
  <si>
    <t>Complete a state approved nurse education program for licensed practical or licensed vocation nurse</t>
  </si>
  <si>
    <t>LPN (annual)</t>
  </si>
  <si>
    <t>Registerd Nurse (BA) (hourly)</t>
  </si>
  <si>
    <t>Minimum of an associates degree in nursing, a diploma from an approved nursing program, or a Bachelors of Science in Nursing</t>
  </si>
  <si>
    <t>Registered Nurse (BA) (annual)</t>
  </si>
  <si>
    <t>Registerd Nurse (MA / APRN) (hourly)</t>
  </si>
  <si>
    <t>Minimum of a Masters of Science in one of the APRN roles. Must be licensed</t>
  </si>
  <si>
    <t>Registered Nurse (MA / APRN) (annual)</t>
  </si>
  <si>
    <t>Support &amp; Direct Care Relief Staff are benched to Direct Care</t>
  </si>
  <si>
    <t xml:space="preserve">Overnight staff (asleep or awake) benchmarked to $14.25 / hr </t>
  </si>
  <si>
    <t>CY20 min. wage = $13.50 and CY20 min. wage = $14.25</t>
  </si>
  <si>
    <t xml:space="preserve"> leave, retirement and Paid Family Medical Leave tax</t>
  </si>
  <si>
    <t xml:space="preserve">Benchmarked to FY21 Commonwealth (office of the Comptroller) T&amp;F rate, less </t>
  </si>
  <si>
    <t>PFMLA</t>
  </si>
  <si>
    <t>PFLMA Contribution</t>
  </si>
  <si>
    <t>IHS Markit, Fall 2020 Forecast</t>
  </si>
  <si>
    <t>FY22</t>
  </si>
  <si>
    <t>FY23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</si>
  <si>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</si>
  <si>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</si>
  <si>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</si>
  <si>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</si>
  <si>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</si>
  <si>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</si>
  <si>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</si>
  <si>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</si>
  <si>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</si>
  <si>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</si>
  <si>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</si>
  <si>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</si>
  <si>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Assumption for Rate Reviews that are to be promulgated  July  1, 2021</t>
  </si>
  <si>
    <t>FY21Q4</t>
  </si>
  <si>
    <t>7/1/21 - 12/31/23</t>
  </si>
  <si>
    <t>(FY22 and FY23)</t>
  </si>
  <si>
    <t>READY
Formerlly know as Mass START</t>
  </si>
  <si>
    <t>Program Supplies &amp; Materials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</si>
</sst>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\$#,##0"/>
    <numFmt numFmtId="166" formatCode="&quot;$&quot;#,##0"/>
    <numFmt numFmtId="167" formatCode="&quot;$&quot;#,##0.00"/>
    <numFmt numFmtId="168" formatCode="0.000"/>
    <numFmt numFmtId="170" formatCode="0.0"/>
    <numFmt numFmtId="171" formatCode="[$-409]mmmm\ d\,\ yyyy;@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indexed="17"/>
      <name val="Calibri"/>
      <family val="2"/>
      <scheme val="minor"/>
    </font>
    <font>
      <sz val="12"/>
      <color indexed="30"/>
      <name val="Calibri"/>
      <family val="2"/>
      <scheme val="minor"/>
    </font>
    <font>
      <b/>
      <u/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1" tint="0.34998626667073579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rgb="FF00B05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theme="0"/>
      </left>
      <right/>
      <top style="thin">
        <color rgb="FFFF0000"/>
      </top>
      <bottom style="thin">
        <color theme="0"/>
      </bottom>
      <diagonal/>
    </border>
    <border>
      <left style="thin">
        <color theme="0"/>
      </left>
      <right/>
      <top style="thin">
        <color rgb="FF00B050"/>
      </top>
      <bottom/>
      <diagonal/>
    </border>
    <border>
      <left/>
      <right/>
      <top style="thin">
        <color theme="0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94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44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2" fillId="0" borderId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26" fillId="0" borderId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3" borderId="0" applyNumberFormat="0" applyBorder="0" applyAlignment="0" applyProtection="0"/>
    <xf numFmtId="0" fontId="32" fillId="16" borderId="0" applyNumberFormat="0" applyBorder="0" applyAlignment="0" applyProtection="0"/>
    <xf numFmtId="0" fontId="32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7" borderId="0" applyNumberFormat="0" applyBorder="0" applyAlignment="0" applyProtection="0"/>
    <xf numFmtId="0" fontId="34" fillId="11" borderId="0" applyNumberFormat="0" applyBorder="0" applyAlignment="0" applyProtection="0"/>
    <xf numFmtId="0" fontId="35" fillId="28" borderId="33" applyNumberFormat="0" applyAlignment="0" applyProtection="0"/>
    <xf numFmtId="0" fontId="36" fillId="29" borderId="34" applyNumberFormat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12" borderId="0" applyNumberFormat="0" applyBorder="0" applyAlignment="0" applyProtection="0"/>
    <xf numFmtId="0" fontId="39" fillId="0" borderId="35" applyNumberFormat="0" applyFill="0" applyAlignment="0" applyProtection="0"/>
    <xf numFmtId="0" fontId="40" fillId="0" borderId="36" applyNumberFormat="0" applyFill="0" applyAlignment="0" applyProtection="0"/>
    <xf numFmtId="0" fontId="41" fillId="0" borderId="37" applyNumberFormat="0" applyFill="0" applyAlignment="0" applyProtection="0"/>
    <xf numFmtId="0" fontId="41" fillId="0" borderId="0" applyNumberFormat="0" applyFill="0" applyBorder="0" applyAlignment="0" applyProtection="0"/>
    <xf numFmtId="0" fontId="42" fillId="15" borderId="33" applyNumberFormat="0" applyAlignment="0" applyProtection="0"/>
    <xf numFmtId="0" fontId="43" fillId="0" borderId="38" applyNumberFormat="0" applyFill="0" applyAlignment="0" applyProtection="0"/>
    <xf numFmtId="0" fontId="44" fillId="30" borderId="0" applyNumberFormat="0" applyBorder="0" applyAlignment="0" applyProtection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9" borderId="31" applyNumberFormat="0" applyFont="0" applyAlignment="0" applyProtection="0"/>
    <xf numFmtId="0" fontId="6" fillId="31" borderId="39" applyNumberFormat="0" applyFont="0" applyAlignment="0" applyProtection="0"/>
    <xf numFmtId="0" fontId="45" fillId="28" borderId="40" applyNumberFormat="0" applyAlignment="0" applyProtection="0"/>
    <xf numFmtId="9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41" applyNumberFormat="0" applyFill="0" applyAlignment="0" applyProtection="0"/>
    <xf numFmtId="0" fontId="48" fillId="0" borderId="0" applyNumberFormat="0" applyFill="0" applyBorder="0" applyAlignment="0" applyProtection="0"/>
  </cellStyleXfs>
  <cellXfs count="201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Alignment="1">
      <alignment horizontal="right"/>
    </xf>
    <xf numFmtId="0" fontId="8" fillId="0" borderId="0" xfId="2" applyFont="1"/>
    <xf numFmtId="0" fontId="8" fillId="0" borderId="0" xfId="2" applyFont="1" applyAlignment="1">
      <alignment horizontal="center"/>
    </xf>
    <xf numFmtId="0" fontId="9" fillId="0" borderId="0" xfId="3" applyFont="1" applyFill="1" applyBorder="1" applyAlignment="1">
      <alignment horizontal="center"/>
    </xf>
    <xf numFmtId="0" fontId="8" fillId="0" borderId="0" xfId="2" applyFont="1" applyBorder="1" applyAlignment="1">
      <alignment horizontal="left" vertical="center"/>
    </xf>
    <xf numFmtId="0" fontId="9" fillId="0" borderId="9" xfId="3" applyFont="1" applyFill="1" applyBorder="1" applyAlignment="1">
      <alignment vertical="center"/>
    </xf>
    <xf numFmtId="0" fontId="10" fillId="0" borderId="0" xfId="3" applyFont="1" applyFill="1" applyBorder="1" applyAlignment="1">
      <alignment horizontal="left" vertical="center"/>
    </xf>
    <xf numFmtId="0" fontId="9" fillId="0" borderId="0" xfId="3" applyFont="1" applyBorder="1" applyAlignment="1">
      <alignment vertical="center"/>
    </xf>
    <xf numFmtId="0" fontId="9" fillId="0" borderId="0" xfId="3" applyFont="1" applyBorder="1" applyAlignment="1">
      <alignment horizontal="right" vertical="center"/>
    </xf>
    <xf numFmtId="3" fontId="9" fillId="0" borderId="10" xfId="2" applyNumberFormat="1" applyFont="1" applyBorder="1" applyAlignment="1">
      <alignment vertical="center"/>
    </xf>
    <xf numFmtId="0" fontId="8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8" fillId="0" borderId="0" xfId="2" applyFont="1" applyBorder="1" applyAlignment="1">
      <alignment horizontal="left"/>
    </xf>
    <xf numFmtId="0" fontId="9" fillId="0" borderId="9" xfId="2" applyFont="1" applyBorder="1"/>
    <xf numFmtId="0" fontId="10" fillId="0" borderId="0" xfId="2" quotePrefix="1" applyNumberFormat="1" applyFont="1" applyBorder="1" applyAlignment="1">
      <alignment horizontal="left"/>
    </xf>
    <xf numFmtId="0" fontId="11" fillId="0" borderId="0" xfId="2" applyFont="1" applyBorder="1"/>
    <xf numFmtId="0" fontId="11" fillId="0" borderId="0" xfId="2" applyFont="1" applyBorder="1" applyAlignment="1">
      <alignment horizontal="center"/>
    </xf>
    <xf numFmtId="0" fontId="11" fillId="0" borderId="10" xfId="2" applyFont="1" applyBorder="1"/>
    <xf numFmtId="0" fontId="9" fillId="0" borderId="12" xfId="2" applyFont="1" applyBorder="1"/>
    <xf numFmtId="0" fontId="9" fillId="0" borderId="13" xfId="2" applyFont="1" applyBorder="1" applyAlignment="1">
      <alignment horizontal="left"/>
    </xf>
    <xf numFmtId="0" fontId="9" fillId="0" borderId="13" xfId="2" applyFont="1" applyBorder="1" applyAlignment="1">
      <alignment horizontal="center"/>
    </xf>
    <xf numFmtId="0" fontId="9" fillId="0" borderId="14" xfId="2" applyFont="1" applyBorder="1" applyAlignment="1">
      <alignment horizontal="right"/>
    </xf>
    <xf numFmtId="0" fontId="8" fillId="0" borderId="0" xfId="2" applyFont="1" applyBorder="1" applyAlignment="1">
      <alignment horizontal="left" wrapText="1"/>
    </xf>
    <xf numFmtId="0" fontId="9" fillId="0" borderId="0" xfId="2" applyFont="1" applyBorder="1"/>
    <xf numFmtId="0" fontId="9" fillId="0" borderId="0" xfId="2" applyFont="1" applyBorder="1" applyAlignment="1">
      <alignment horizontal="center"/>
    </xf>
    <xf numFmtId="165" fontId="12" fillId="0" borderId="9" xfId="2" applyNumberFormat="1" applyFont="1" applyBorder="1" applyAlignment="1"/>
    <xf numFmtId="166" fontId="13" fillId="0" borderId="0" xfId="2" applyNumberFormat="1" applyFont="1" applyBorder="1"/>
    <xf numFmtId="4" fontId="14" fillId="0" borderId="0" xfId="2" applyNumberFormat="1" applyFont="1" applyBorder="1" applyAlignment="1">
      <alignment horizontal="center"/>
    </xf>
    <xf numFmtId="166" fontId="11" fillId="0" borderId="10" xfId="2" applyNumberFormat="1" applyFont="1" applyBorder="1"/>
    <xf numFmtId="166" fontId="11" fillId="0" borderId="10" xfId="2" applyNumberFormat="1" applyFont="1" applyFill="1" applyBorder="1"/>
    <xf numFmtId="0" fontId="8" fillId="0" borderId="0" xfId="2" applyFont="1" applyFill="1" applyBorder="1" applyAlignment="1">
      <alignment horizontal="left"/>
    </xf>
    <xf numFmtId="0" fontId="9" fillId="0" borderId="5" xfId="2" applyFont="1" applyBorder="1"/>
    <xf numFmtId="0" fontId="9" fillId="0" borderId="6" xfId="2" applyFont="1" applyBorder="1"/>
    <xf numFmtId="4" fontId="9" fillId="0" borderId="6" xfId="2" applyNumberFormat="1" applyFont="1" applyBorder="1" applyAlignment="1">
      <alignment horizontal="center"/>
    </xf>
    <xf numFmtId="166" fontId="9" fillId="0" borderId="7" xfId="2" applyNumberFormat="1" applyFont="1" applyBorder="1"/>
    <xf numFmtId="0" fontId="11" fillId="0" borderId="16" xfId="2" applyFont="1" applyBorder="1"/>
    <xf numFmtId="0" fontId="11" fillId="0" borderId="17" xfId="2" applyFont="1" applyBorder="1"/>
    <xf numFmtId="0" fontId="11" fillId="0" borderId="17" xfId="2" applyFont="1" applyBorder="1" applyAlignment="1">
      <alignment horizontal="center"/>
    </xf>
    <xf numFmtId="166" fontId="11" fillId="0" borderId="18" xfId="2" applyNumberFormat="1" applyFont="1" applyBorder="1"/>
    <xf numFmtId="0" fontId="9" fillId="0" borderId="16" xfId="2" applyFont="1" applyBorder="1"/>
    <xf numFmtId="0" fontId="9" fillId="0" borderId="17" xfId="2" applyFont="1" applyBorder="1"/>
    <xf numFmtId="44" fontId="9" fillId="0" borderId="17" xfId="2" applyNumberFormat="1" applyFont="1" applyBorder="1" applyAlignment="1">
      <alignment horizontal="center"/>
    </xf>
    <xf numFmtId="166" fontId="9" fillId="0" borderId="18" xfId="2" applyNumberFormat="1" applyFont="1" applyBorder="1"/>
    <xf numFmtId="44" fontId="9" fillId="0" borderId="0" xfId="2" applyNumberFormat="1" applyFont="1" applyBorder="1" applyAlignment="1">
      <alignment horizontal="center"/>
    </xf>
    <xf numFmtId="166" fontId="9" fillId="0" borderId="10" xfId="2" applyNumberFormat="1" applyFont="1" applyBorder="1"/>
    <xf numFmtId="0" fontId="11" fillId="0" borderId="9" xfId="2" applyFont="1" applyBorder="1"/>
    <xf numFmtId="167" fontId="11" fillId="0" borderId="0" xfId="2" applyNumberFormat="1" applyFont="1" applyFill="1" applyBorder="1" applyAlignment="1">
      <alignment horizontal="center"/>
    </xf>
    <xf numFmtId="0" fontId="9" fillId="0" borderId="17" xfId="2" applyFont="1" applyBorder="1" applyAlignment="1">
      <alignment horizontal="center"/>
    </xf>
    <xf numFmtId="0" fontId="11" fillId="0" borderId="6" xfId="2" applyFont="1" applyBorder="1"/>
    <xf numFmtId="0" fontId="11" fillId="0" borderId="6" xfId="2" applyFont="1" applyBorder="1" applyAlignment="1">
      <alignment horizontal="center"/>
    </xf>
    <xf numFmtId="0" fontId="8" fillId="0" borderId="22" xfId="2" applyFont="1" applyBorder="1"/>
    <xf numFmtId="0" fontId="11" fillId="0" borderId="23" xfId="2" applyFont="1" applyBorder="1"/>
    <xf numFmtId="0" fontId="11" fillId="0" borderId="23" xfId="2" applyFont="1" applyBorder="1" applyAlignment="1">
      <alignment horizontal="center"/>
    </xf>
    <xf numFmtId="166" fontId="11" fillId="0" borderId="24" xfId="2" applyNumberFormat="1" applyFont="1" applyBorder="1"/>
    <xf numFmtId="164" fontId="11" fillId="0" borderId="10" xfId="6" applyNumberFormat="1" applyFont="1" applyBorder="1"/>
    <xf numFmtId="167" fontId="15" fillId="0" borderId="10" xfId="2" applyNumberFormat="1" applyFont="1" applyBorder="1" applyAlignment="1">
      <alignment horizontal="right"/>
    </xf>
    <xf numFmtId="0" fontId="9" fillId="0" borderId="19" xfId="2" applyFont="1" applyBorder="1"/>
    <xf numFmtId="0" fontId="11" fillId="0" borderId="20" xfId="2" applyFont="1" applyBorder="1"/>
    <xf numFmtId="167" fontId="11" fillId="0" borderId="20" xfId="6" applyNumberFormat="1" applyFont="1" applyBorder="1" applyAlignment="1">
      <alignment horizontal="center"/>
    </xf>
    <xf numFmtId="167" fontId="9" fillId="3" borderId="25" xfId="6" applyNumberFormat="1" applyFont="1" applyFill="1" applyBorder="1"/>
    <xf numFmtId="9" fontId="8" fillId="0" borderId="0" xfId="2" applyNumberFormat="1" applyFont="1"/>
    <xf numFmtId="167" fontId="8" fillId="0" borderId="0" xfId="2" applyNumberFormat="1" applyFont="1" applyAlignment="1">
      <alignment horizontal="center"/>
    </xf>
    <xf numFmtId="167" fontId="8" fillId="0" borderId="0" xfId="2" applyNumberFormat="1" applyFont="1"/>
    <xf numFmtId="0" fontId="8" fillId="0" borderId="0" xfId="2" applyFont="1" applyAlignment="1">
      <alignment horizontal="right"/>
    </xf>
    <xf numFmtId="0" fontId="8" fillId="0" borderId="29" xfId="2" applyFont="1" applyBorder="1"/>
    <xf numFmtId="0" fontId="8" fillId="0" borderId="30" xfId="2" applyFont="1" applyBorder="1"/>
    <xf numFmtId="0" fontId="8" fillId="0" borderId="3" xfId="2" applyFont="1" applyBorder="1"/>
    <xf numFmtId="0" fontId="8" fillId="0" borderId="4" xfId="2" applyFont="1" applyBorder="1"/>
    <xf numFmtId="10" fontId="8" fillId="0" borderId="0" xfId="2" applyNumberFormat="1" applyFont="1" applyBorder="1" applyAlignment="1">
      <alignment horizontal="center"/>
    </xf>
    <xf numFmtId="166" fontId="8" fillId="0" borderId="0" xfId="2" applyNumberFormat="1" applyFont="1" applyBorder="1" applyAlignment="1">
      <alignment horizontal="center"/>
    </xf>
    <xf numFmtId="2" fontId="8" fillId="0" borderId="0" xfId="2" applyNumberFormat="1" applyFont="1" applyBorder="1" applyAlignment="1">
      <alignment horizontal="center"/>
    </xf>
    <xf numFmtId="0" fontId="20" fillId="6" borderId="0" xfId="30" applyFont="1" applyFill="1"/>
    <xf numFmtId="0" fontId="19" fillId="0" borderId="0" xfId="20" applyFont="1"/>
    <xf numFmtId="0" fontId="6" fillId="0" borderId="0" xfId="20"/>
    <xf numFmtId="0" fontId="21" fillId="0" borderId="0" xfId="20" applyFont="1"/>
    <xf numFmtId="0" fontId="22" fillId="0" borderId="0" xfId="20" applyFont="1"/>
    <xf numFmtId="0" fontId="6" fillId="0" borderId="26" xfId="20" applyBorder="1"/>
    <xf numFmtId="0" fontId="6" fillId="0" borderId="27" xfId="20" applyBorder="1"/>
    <xf numFmtId="0" fontId="6" fillId="0" borderId="28" xfId="20" applyBorder="1"/>
    <xf numFmtId="0" fontId="6" fillId="0" borderId="29" xfId="20" applyBorder="1"/>
    <xf numFmtId="0" fontId="6" fillId="0" borderId="0" xfId="20" applyBorder="1" applyAlignment="1">
      <alignment horizontal="right"/>
    </xf>
    <xf numFmtId="0" fontId="6" fillId="0" borderId="0" xfId="20" applyBorder="1"/>
    <xf numFmtId="0" fontId="6" fillId="0" borderId="30" xfId="20" applyBorder="1"/>
    <xf numFmtId="0" fontId="23" fillId="0" borderId="30" xfId="20" applyFont="1" applyBorder="1" applyAlignment="1">
      <alignment horizontal="center"/>
    </xf>
    <xf numFmtId="0" fontId="6" fillId="0" borderId="30" xfId="20" applyBorder="1" applyAlignment="1">
      <alignment horizontal="center"/>
    </xf>
    <xf numFmtId="168" fontId="6" fillId="0" borderId="30" xfId="20" applyNumberFormat="1" applyBorder="1" applyAlignment="1">
      <alignment horizontal="center"/>
    </xf>
    <xf numFmtId="0" fontId="19" fillId="2" borderId="0" xfId="20" applyFont="1" applyFill="1" applyBorder="1" applyAlignment="1">
      <alignment horizontal="right"/>
    </xf>
    <xf numFmtId="10" fontId="19" fillId="2" borderId="30" xfId="31" applyNumberFormat="1" applyFont="1" applyFill="1" applyBorder="1" applyAlignment="1">
      <alignment horizontal="center"/>
    </xf>
    <xf numFmtId="0" fontId="6" fillId="0" borderId="3" xfId="20" applyBorder="1"/>
    <xf numFmtId="0" fontId="6" fillId="0" borderId="13" xfId="20" applyBorder="1"/>
    <xf numFmtId="0" fontId="6" fillId="0" borderId="4" xfId="20" applyBorder="1"/>
    <xf numFmtId="10" fontId="8" fillId="0" borderId="13" xfId="2" applyNumberFormat="1" applyFont="1" applyBorder="1" applyAlignment="1">
      <alignment horizontal="center"/>
    </xf>
    <xf numFmtId="0" fontId="20" fillId="7" borderId="0" xfId="30" applyFont="1" applyFill="1"/>
    <xf numFmtId="0" fontId="20" fillId="8" borderId="0" xfId="30" applyFont="1" applyFill="1"/>
    <xf numFmtId="166" fontId="8" fillId="0" borderId="0" xfId="2" applyNumberFormat="1" applyFont="1" applyBorder="1" applyAlignment="1">
      <alignment horizontal="center" vertical="center"/>
    </xf>
    <xf numFmtId="0" fontId="8" fillId="0" borderId="30" xfId="2" applyFont="1" applyBorder="1" applyAlignment="1">
      <alignment wrapText="1"/>
    </xf>
    <xf numFmtId="0" fontId="8" fillId="0" borderId="29" xfId="2" applyFont="1" applyBorder="1" applyAlignment="1">
      <alignment horizontal="left" vertical="center"/>
    </xf>
    <xf numFmtId="10" fontId="8" fillId="0" borderId="0" xfId="1" applyNumberFormat="1" applyFont="1"/>
    <xf numFmtId="0" fontId="29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171" fontId="30" fillId="0" borderId="0" xfId="0" applyNumberFormat="1" applyFont="1" applyAlignment="1">
      <alignment horizontal="left" vertical="top"/>
    </xf>
    <xf numFmtId="0" fontId="30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>
      <alignment wrapText="1"/>
    </xf>
    <xf numFmtId="0" fontId="30" fillId="0" borderId="0" xfId="0" applyFont="1"/>
    <xf numFmtId="9" fontId="30" fillId="0" borderId="0" xfId="0" applyNumberFormat="1" applyFont="1" applyAlignment="1">
      <alignment horizontal="center"/>
    </xf>
    <xf numFmtId="0" fontId="30" fillId="0" borderId="0" xfId="0" applyFont="1" applyAlignment="1">
      <alignment horizontal="left" wrapText="1"/>
    </xf>
    <xf numFmtId="0" fontId="31" fillId="0" borderId="22" xfId="0" applyFont="1" applyBorder="1"/>
    <xf numFmtId="167" fontId="31" fillId="0" borderId="8" xfId="0" applyNumberFormat="1" applyFont="1" applyBorder="1" applyAlignment="1">
      <alignment horizontal="center"/>
    </xf>
    <xf numFmtId="0" fontId="31" fillId="0" borderId="23" xfId="0" applyFont="1" applyBorder="1"/>
    <xf numFmtId="167" fontId="0" fillId="0" borderId="32" xfId="0" applyNumberFormat="1" applyBorder="1"/>
    <xf numFmtId="167" fontId="0" fillId="0" borderId="0" xfId="0" applyNumberFormat="1"/>
    <xf numFmtId="0" fontId="31" fillId="0" borderId="9" xfId="0" applyFont="1" applyBorder="1"/>
    <xf numFmtId="166" fontId="31" fillId="0" borderId="0" xfId="0" applyNumberFormat="1" applyFont="1" applyBorder="1" applyAlignment="1">
      <alignment horizontal="center"/>
    </xf>
    <xf numFmtId="166" fontId="31" fillId="0" borderId="0" xfId="0" applyNumberFormat="1" applyFont="1" applyFill="1" applyBorder="1" applyAlignment="1">
      <alignment horizontal="center"/>
    </xf>
    <xf numFmtId="0" fontId="31" fillId="0" borderId="0" xfId="0" applyFont="1" applyBorder="1"/>
    <xf numFmtId="166" fontId="0" fillId="0" borderId="21" xfId="0" applyNumberFormat="1" applyBorder="1"/>
    <xf numFmtId="167" fontId="31" fillId="0" borderId="8" xfId="0" applyNumberFormat="1" applyFont="1" applyFill="1" applyBorder="1" applyAlignment="1">
      <alignment horizontal="center"/>
    </xf>
    <xf numFmtId="0" fontId="31" fillId="0" borderId="19" xfId="0" applyFont="1" applyBorder="1"/>
    <xf numFmtId="166" fontId="31" fillId="0" borderId="20" xfId="0" applyNumberFormat="1" applyFont="1" applyBorder="1" applyAlignment="1">
      <alignment horizontal="center"/>
    </xf>
    <xf numFmtId="166" fontId="31" fillId="0" borderId="20" xfId="0" applyNumberFormat="1" applyFont="1" applyFill="1" applyBorder="1" applyAlignment="1">
      <alignment horizontal="center"/>
    </xf>
    <xf numFmtId="0" fontId="31" fillId="0" borderId="20" xfId="0" applyFont="1" applyBorder="1"/>
    <xf numFmtId="0" fontId="31" fillId="0" borderId="23" xfId="0" applyFont="1" applyFill="1" applyBorder="1"/>
    <xf numFmtId="167" fontId="28" fillId="0" borderId="0" xfId="0" applyNumberFormat="1" applyFont="1"/>
    <xf numFmtId="0" fontId="31" fillId="0" borderId="9" xfId="0" applyFont="1" applyBorder="1" applyAlignment="1">
      <alignment wrapText="1"/>
    </xf>
    <xf numFmtId="167" fontId="31" fillId="0" borderId="13" xfId="0" applyNumberFormat="1" applyFont="1" applyBorder="1" applyAlignment="1">
      <alignment horizontal="center"/>
    </xf>
    <xf numFmtId="167" fontId="31" fillId="0" borderId="13" xfId="0" applyNumberFormat="1" applyFont="1" applyFill="1" applyBorder="1" applyAlignment="1">
      <alignment horizontal="center"/>
    </xf>
    <xf numFmtId="167" fontId="0" fillId="0" borderId="11" xfId="0" applyNumberFormat="1" applyBorder="1"/>
    <xf numFmtId="0" fontId="31" fillId="0" borderId="0" xfId="0" applyFont="1" applyAlignment="1">
      <alignment horizontal="right" wrapText="1"/>
    </xf>
    <xf numFmtId="166" fontId="31" fillId="0" borderId="0" xfId="0" applyNumberFormat="1" applyFont="1" applyAlignment="1">
      <alignment horizontal="center"/>
    </xf>
    <xf numFmtId="0" fontId="31" fillId="0" borderId="0" xfId="0" applyFont="1" applyAlignment="1">
      <alignment horizontal="right"/>
    </xf>
    <xf numFmtId="10" fontId="31" fillId="0" borderId="0" xfId="0" applyNumberFormat="1" applyFont="1" applyAlignment="1">
      <alignment horizontal="center"/>
    </xf>
    <xf numFmtId="0" fontId="31" fillId="0" borderId="0" xfId="0" applyFont="1" applyFill="1" applyAlignment="1">
      <alignment horizontal="right"/>
    </xf>
    <xf numFmtId="166" fontId="12" fillId="0" borderId="0" xfId="2" applyNumberFormat="1" applyFont="1" applyBorder="1" applyAlignment="1">
      <alignment horizontal="right"/>
    </xf>
    <xf numFmtId="2" fontId="12" fillId="0" borderId="0" xfId="2" applyNumberFormat="1" applyFont="1" applyBorder="1" applyAlignment="1">
      <alignment horizontal="center"/>
    </xf>
    <xf numFmtId="4" fontId="12" fillId="0" borderId="0" xfId="2" applyNumberFormat="1" applyFont="1" applyBorder="1" applyAlignment="1">
      <alignment horizontal="center"/>
    </xf>
    <xf numFmtId="166" fontId="11" fillId="0" borderId="10" xfId="2" applyNumberFormat="1" applyFont="1" applyBorder="1" applyAlignment="1">
      <alignment horizontal="right"/>
    </xf>
    <xf numFmtId="10" fontId="11" fillId="0" borderId="0" xfId="2" applyNumberFormat="1" applyFont="1" applyBorder="1"/>
    <xf numFmtId="10" fontId="12" fillId="0" borderId="17" xfId="2" applyNumberFormat="1" applyFont="1" applyBorder="1"/>
    <xf numFmtId="10" fontId="12" fillId="0" borderId="0" xfId="2" applyNumberFormat="1" applyFont="1" applyBorder="1"/>
    <xf numFmtId="166" fontId="11" fillId="0" borderId="0" xfId="2" applyNumberFormat="1" applyFont="1" applyBorder="1"/>
    <xf numFmtId="0" fontId="17" fillId="5" borderId="23" xfId="76" applyFont="1" applyFill="1" applyBorder="1"/>
    <xf numFmtId="0" fontId="4" fillId="5" borderId="24" xfId="76" applyFont="1" applyFill="1" applyBorder="1"/>
    <xf numFmtId="0" fontId="6" fillId="0" borderId="0" xfId="76"/>
    <xf numFmtId="0" fontId="4" fillId="5" borderId="0" xfId="76" applyFont="1" applyFill="1" applyBorder="1"/>
    <xf numFmtId="0" fontId="19" fillId="5" borderId="10" xfId="76" applyFont="1" applyFill="1" applyBorder="1"/>
    <xf numFmtId="0" fontId="18" fillId="5" borderId="20" xfId="76" applyFont="1" applyFill="1" applyBorder="1"/>
    <xf numFmtId="0" fontId="19" fillId="5" borderId="25" xfId="76" applyFont="1" applyFill="1" applyBorder="1"/>
    <xf numFmtId="0" fontId="19" fillId="0" borderId="0" xfId="76" applyFont="1"/>
    <xf numFmtId="0" fontId="20" fillId="32" borderId="0" xfId="30" applyFont="1" applyFill="1"/>
    <xf numFmtId="14" fontId="19" fillId="0" borderId="0" xfId="76" applyNumberFormat="1" applyFont="1"/>
    <xf numFmtId="168" fontId="6" fillId="0" borderId="0" xfId="76" applyNumberFormat="1"/>
    <xf numFmtId="0" fontId="6" fillId="0" borderId="42" xfId="76" applyBorder="1"/>
    <xf numFmtId="0" fontId="6" fillId="0" borderId="43" xfId="76" applyBorder="1"/>
    <xf numFmtId="0" fontId="6" fillId="0" borderId="44" xfId="76" applyBorder="1"/>
    <xf numFmtId="0" fontId="6" fillId="0" borderId="45" xfId="76" applyBorder="1"/>
    <xf numFmtId="0" fontId="6" fillId="0" borderId="46" xfId="76" applyBorder="1"/>
    <xf numFmtId="0" fontId="6" fillId="0" borderId="47" xfId="76" applyBorder="1"/>
    <xf numFmtId="0" fontId="6" fillId="0" borderId="48" xfId="76" applyBorder="1"/>
    <xf numFmtId="0" fontId="6" fillId="0" borderId="49" xfId="76" applyBorder="1"/>
    <xf numFmtId="2" fontId="6" fillId="0" borderId="0" xfId="76" applyNumberFormat="1"/>
    <xf numFmtId="170" fontId="6" fillId="0" borderId="0" xfId="76" applyNumberFormat="1"/>
    <xf numFmtId="168" fontId="6" fillId="0" borderId="43" xfId="76" applyNumberFormat="1" applyBorder="1"/>
    <xf numFmtId="0" fontId="6" fillId="0" borderId="50" xfId="20" applyBorder="1"/>
    <xf numFmtId="0" fontId="6" fillId="0" borderId="51" xfId="76" applyBorder="1"/>
    <xf numFmtId="168" fontId="6" fillId="0" borderId="44" xfId="76" applyNumberFormat="1" applyBorder="1"/>
    <xf numFmtId="168" fontId="6" fillId="0" borderId="45" xfId="76" applyNumberFormat="1" applyBorder="1"/>
    <xf numFmtId="168" fontId="6" fillId="0" borderId="46" xfId="76" applyNumberFormat="1" applyBorder="1"/>
    <xf numFmtId="0" fontId="9" fillId="4" borderId="5" xfId="3" applyFont="1" applyFill="1" applyBorder="1" applyAlignment="1">
      <alignment horizontal="center" vertical="center" wrapText="1"/>
    </xf>
    <xf numFmtId="0" fontId="9" fillId="4" borderId="6" xfId="3" applyFont="1" applyFill="1" applyBorder="1" applyAlignment="1">
      <alignment horizontal="center" vertical="center"/>
    </xf>
    <xf numFmtId="0" fontId="9" fillId="4" borderId="7" xfId="3" applyFont="1" applyFill="1" applyBorder="1" applyAlignment="1">
      <alignment horizontal="center" vertical="center"/>
    </xf>
    <xf numFmtId="0" fontId="16" fillId="0" borderId="2" xfId="2" applyFont="1" applyBorder="1"/>
    <xf numFmtId="0" fontId="16" fillId="0" borderId="15" xfId="2" applyFont="1" applyBorder="1"/>
    <xf numFmtId="0" fontId="16" fillId="0" borderId="1" xfId="2" applyFont="1" applyBorder="1"/>
    <xf numFmtId="0" fontId="16" fillId="0" borderId="2" xfId="2" applyFont="1" applyBorder="1" applyAlignment="1">
      <alignment vertical="center"/>
    </xf>
    <xf numFmtId="0" fontId="16" fillId="0" borderId="15" xfId="2" applyFont="1" applyBorder="1" applyAlignment="1">
      <alignment vertical="center"/>
    </xf>
    <xf numFmtId="0" fontId="16" fillId="0" borderId="1" xfId="2" applyFont="1" applyBorder="1" applyAlignment="1">
      <alignment vertical="center"/>
    </xf>
    <xf numFmtId="167" fontId="0" fillId="0" borderId="32" xfId="0" applyNumberFormat="1" applyBorder="1" applyAlignment="1">
      <alignment horizontal="right" vertical="center"/>
    </xf>
    <xf numFmtId="167" fontId="0" fillId="0" borderId="21" xfId="0" applyNumberFormat="1" applyBorder="1" applyAlignment="1">
      <alignment horizontal="right" vertical="center"/>
    </xf>
    <xf numFmtId="0" fontId="31" fillId="0" borderId="23" xfId="0" applyFont="1" applyBorder="1" applyAlignment="1">
      <alignment horizontal="left" vertical="top" wrapText="1"/>
    </xf>
    <xf numFmtId="0" fontId="31" fillId="0" borderId="20" xfId="0" applyFont="1" applyBorder="1" applyAlignment="1">
      <alignment horizontal="left" vertical="top" wrapText="1"/>
    </xf>
    <xf numFmtId="0" fontId="31" fillId="0" borderId="24" xfId="0" applyFont="1" applyBorder="1" applyAlignment="1">
      <alignment horizontal="left" vertical="center" wrapText="1"/>
    </xf>
    <xf numFmtId="0" fontId="31" fillId="0" borderId="25" xfId="0" applyFont="1" applyBorder="1" applyAlignment="1">
      <alignment horizontal="left" vertical="center" wrapText="1"/>
    </xf>
    <xf numFmtId="0" fontId="31" fillId="0" borderId="10" xfId="0" applyFont="1" applyBorder="1" applyAlignment="1">
      <alignment horizontal="left" vertical="center" wrapText="1"/>
    </xf>
    <xf numFmtId="0" fontId="31" fillId="0" borderId="23" xfId="0" applyFont="1" applyBorder="1" applyAlignment="1">
      <alignment vertical="top" wrapText="1"/>
    </xf>
    <xf numFmtId="0" fontId="31" fillId="0" borderId="20" xfId="0" applyFont="1" applyBorder="1" applyAlignment="1">
      <alignment vertical="top" wrapText="1"/>
    </xf>
    <xf numFmtId="0" fontId="6" fillId="0" borderId="29" xfId="20" applyBorder="1" applyAlignment="1">
      <alignment horizontal="right"/>
    </xf>
    <xf numFmtId="0" fontId="6" fillId="0" borderId="0" xfId="20" applyBorder="1" applyAlignment="1">
      <alignment horizontal="right"/>
    </xf>
    <xf numFmtId="0" fontId="9" fillId="4" borderId="0" xfId="3" applyFont="1" applyFill="1" applyBorder="1" applyAlignment="1">
      <alignment horizontal="center" vertical="center"/>
    </xf>
    <xf numFmtId="3" fontId="9" fillId="0" borderId="0" xfId="2" applyNumberFormat="1" applyFont="1" applyBorder="1" applyAlignment="1">
      <alignment vertical="center"/>
    </xf>
    <xf numFmtId="0" fontId="9" fillId="0" borderId="0" xfId="2" applyFont="1" applyBorder="1" applyAlignment="1">
      <alignment horizontal="right"/>
    </xf>
    <xf numFmtId="166" fontId="11" fillId="0" borderId="0" xfId="2" applyNumberFormat="1" applyFont="1" applyBorder="1" applyAlignment="1">
      <alignment horizontal="right"/>
    </xf>
    <xf numFmtId="166" fontId="9" fillId="0" borderId="0" xfId="2" applyNumberFormat="1" applyFont="1" applyBorder="1"/>
    <xf numFmtId="166" fontId="11" fillId="0" borderId="0" xfId="2" applyNumberFormat="1" applyFont="1" applyFill="1" applyBorder="1"/>
    <xf numFmtId="164" fontId="11" fillId="0" borderId="0" xfId="6" applyNumberFormat="1" applyFont="1" applyBorder="1"/>
    <xf numFmtId="167" fontId="15" fillId="0" borderId="0" xfId="2" applyNumberFormat="1" applyFont="1" applyBorder="1" applyAlignment="1">
      <alignment horizontal="right"/>
    </xf>
    <xf numFmtId="167" fontId="9" fillId="3" borderId="0" xfId="6" applyNumberFormat="1" applyFont="1" applyFill="1" applyBorder="1"/>
  </cellXfs>
  <cellStyles count="94">
    <cellStyle name="20% - Accent1 2" xfId="33"/>
    <cellStyle name="20% - Accent2 2" xfId="34"/>
    <cellStyle name="20% - Accent3 2" xfId="35"/>
    <cellStyle name="20% - Accent4 2" xfId="36"/>
    <cellStyle name="20% - Accent5 2" xfId="37"/>
    <cellStyle name="20% - Accent6 2" xfId="38"/>
    <cellStyle name="40% - Accent1 2" xfId="39"/>
    <cellStyle name="40% - Accent2 2" xfId="40"/>
    <cellStyle name="40% - Accent3 2" xfId="41"/>
    <cellStyle name="40% - Accent4 2" xfId="42"/>
    <cellStyle name="40% - Accent5 2" xfId="43"/>
    <cellStyle name="40% - Accent6 2" xfId="44"/>
    <cellStyle name="60% - Accent1 2" xfId="45"/>
    <cellStyle name="60% - Accent2 2" xfId="46"/>
    <cellStyle name="60% - Accent3 2" xfId="47"/>
    <cellStyle name="60% - Accent4 2" xfId="48"/>
    <cellStyle name="60% - Accent5 2" xfId="49"/>
    <cellStyle name="60% - Accent6 2" xfId="50"/>
    <cellStyle name="Accent1 2" xfId="51"/>
    <cellStyle name="Accent2 2" xfId="52"/>
    <cellStyle name="Accent3 2" xfId="53"/>
    <cellStyle name="Accent4 2" xfId="54"/>
    <cellStyle name="Accent5 2" xfId="55"/>
    <cellStyle name="Accent6 2" xfId="56"/>
    <cellStyle name="Bad 2" xfId="57"/>
    <cellStyle name="Calculation 2" xfId="58"/>
    <cellStyle name="Check Cell 2" xfId="59"/>
    <cellStyle name="Comma 2" xfId="7"/>
    <cellStyle name="Comma 3" xfId="8"/>
    <cellStyle name="Comma 3 2" xfId="60"/>
    <cellStyle name="Comma 4" xfId="61"/>
    <cellStyle name="Comma 5" xfId="62"/>
    <cellStyle name="Comma 6" xfId="63"/>
    <cellStyle name="Currency [0] 2" xfId="9"/>
    <cellStyle name="Currency 2" xfId="10"/>
    <cellStyle name="Currency 2 2" xfId="64"/>
    <cellStyle name="Currency 3" xfId="4"/>
    <cellStyle name="Currency 3 2" xfId="11"/>
    <cellStyle name="Currency 3 3" xfId="65"/>
    <cellStyle name="Currency 4" xfId="6"/>
    <cellStyle name="Currency 4 2" xfId="66"/>
    <cellStyle name="Currency 5" xfId="12"/>
    <cellStyle name="Currency 5 2" xfId="13"/>
    <cellStyle name="Currency 6" xfId="14"/>
    <cellStyle name="Currency 7" xfId="15"/>
    <cellStyle name="Explanatory Text 2" xfId="67"/>
    <cellStyle name="Good 2" xfId="68"/>
    <cellStyle name="Heading 1 2" xfId="69"/>
    <cellStyle name="Heading 2 2" xfId="70"/>
    <cellStyle name="Heading 3 2" xfId="71"/>
    <cellStyle name="Heading 4 2" xfId="72"/>
    <cellStyle name="Input 2" xfId="73"/>
    <cellStyle name="Linked Cell 2" xfId="74"/>
    <cellStyle name="Neutral 2" xfId="75"/>
    <cellStyle name="Normal" xfId="0" builtinId="0"/>
    <cellStyle name="Normal 12" xfId="76"/>
    <cellStyle name="Normal 13" xfId="16"/>
    <cellStyle name="Normal 17" xfId="77"/>
    <cellStyle name="Normal 2" xfId="2"/>
    <cellStyle name="Normal 2 2" xfId="17"/>
    <cellStyle name="Normal 2 2 2" xfId="78"/>
    <cellStyle name="Normal 2 3" xfId="18"/>
    <cellStyle name="Normal 2 4" xfId="79"/>
    <cellStyle name="Normal 3" xfId="3"/>
    <cellStyle name="Normal 3 2" xfId="19"/>
    <cellStyle name="Normal 3 3" xfId="80"/>
    <cellStyle name="Normal 3 9" xfId="81"/>
    <cellStyle name="Normal 4" xfId="20"/>
    <cellStyle name="Normal 4 2" xfId="21"/>
    <cellStyle name="Normal 4 2 2" xfId="82"/>
    <cellStyle name="Normal 5" xfId="22"/>
    <cellStyle name="Normal 5 2" xfId="23"/>
    <cellStyle name="Normal 6" xfId="24"/>
    <cellStyle name="Normal 6 2" xfId="30"/>
    <cellStyle name="Normal 6 2 2" xfId="83"/>
    <cellStyle name="Normal 6 3" xfId="84"/>
    <cellStyle name="Normal 7" xfId="25"/>
    <cellStyle name="Normal 8" xfId="32"/>
    <cellStyle name="Normal 9 2" xfId="85"/>
    <cellStyle name="Note 2" xfId="86"/>
    <cellStyle name="Note 2 2" xfId="87"/>
    <cellStyle name="Output 2" xfId="88"/>
    <cellStyle name="Percent" xfId="1" builtinId="5"/>
    <cellStyle name="Percent 2" xfId="5"/>
    <cellStyle name="Percent 2 2" xfId="26"/>
    <cellStyle name="Percent 3" xfId="27"/>
    <cellStyle name="Percent 4" xfId="28"/>
    <cellStyle name="Percent 4 2" xfId="89"/>
    <cellStyle name="Percent 5" xfId="29"/>
    <cellStyle name="Percent 6" xfId="31"/>
    <cellStyle name="Title 2" xfId="90"/>
    <cellStyle name="Title 2 2" xfId="91"/>
    <cellStyle name="Total 2" xfId="92"/>
    <cellStyle name="Warning Text 2" xfId="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Administrative%20Services-POS%20Policy%20Office\Admin%20&amp;%20Staff\Kara\Workforce%20Initiatives\3.%20Benchmark%20Analysis%20for%20FY21%20FO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"/>
      <sheetName val="Direct Care"/>
      <sheetName val="Direct Care III "/>
      <sheetName val="CNA"/>
      <sheetName val="Caseworker BA"/>
      <sheetName val="Casemanager MA "/>
      <sheetName val="Clinician w indep Lic"/>
      <sheetName val="Clinical Manager"/>
      <sheetName val="LPN"/>
      <sheetName val="BS RN"/>
      <sheetName val="MA RN. APR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2"/>
  <sheetViews>
    <sheetView topLeftCell="A22" zoomScale="90" zoomScaleNormal="90" workbookViewId="0">
      <selection activeCell="B32" sqref="B32"/>
    </sheetView>
  </sheetViews>
  <sheetFormatPr defaultRowHeight="14.4" x14ac:dyDescent="0.3"/>
  <cols>
    <col min="1" max="1" width="5.5546875" customWidth="1"/>
    <col min="2" max="2" width="58" customWidth="1"/>
    <col min="3" max="3" width="16.109375" customWidth="1"/>
    <col min="4" max="4" width="10" hidden="1" customWidth="1"/>
    <col min="5" max="5" width="1.6640625" customWidth="1"/>
    <col min="6" max="6" width="57.109375" customWidth="1"/>
    <col min="7" max="7" width="62.109375" style="102" customWidth="1"/>
    <col min="8" max="8" width="14.77734375" hidden="1" customWidth="1"/>
    <col min="9" max="9" width="0" hidden="1" customWidth="1"/>
    <col min="10" max="10" width="11" hidden="1" customWidth="1"/>
    <col min="11" max="11" width="0" hidden="1" customWidth="1"/>
  </cols>
  <sheetData>
    <row r="1" spans="2:10" x14ac:dyDescent="0.3">
      <c r="C1" s="101" t="s">
        <v>118</v>
      </c>
    </row>
    <row r="2" spans="2:10" x14ac:dyDescent="0.3">
      <c r="C2" s="103" t="s">
        <v>119</v>
      </c>
    </row>
    <row r="3" spans="2:10" ht="21" x14ac:dyDescent="0.4">
      <c r="B3" s="104"/>
      <c r="C3" s="105" t="s">
        <v>120</v>
      </c>
      <c r="D3" s="105" t="s">
        <v>121</v>
      </c>
      <c r="E3" s="106"/>
      <c r="F3" s="106"/>
      <c r="G3" s="107"/>
    </row>
    <row r="4" spans="2:10" ht="42.6" thickBot="1" x14ac:dyDescent="0.45">
      <c r="B4" s="108" t="s">
        <v>122</v>
      </c>
      <c r="C4" s="109" t="s">
        <v>123</v>
      </c>
      <c r="D4" s="105" t="s">
        <v>124</v>
      </c>
      <c r="E4" s="106"/>
      <c r="F4" s="108" t="s">
        <v>125</v>
      </c>
      <c r="G4" s="110" t="s">
        <v>126</v>
      </c>
      <c r="H4" s="103" t="s">
        <v>127</v>
      </c>
      <c r="J4" t="s">
        <v>128</v>
      </c>
    </row>
    <row r="5" spans="2:10" ht="31.2" customHeight="1" x14ac:dyDescent="0.4">
      <c r="B5" s="111" t="s">
        <v>129</v>
      </c>
      <c r="C5" s="112">
        <v>15.48</v>
      </c>
      <c r="D5" s="112" t="e">
        <f>'[1]Direct Care'!#REF!</f>
        <v>#REF!</v>
      </c>
      <c r="E5" s="113"/>
      <c r="F5" s="183" t="s">
        <v>130</v>
      </c>
      <c r="G5" s="185" t="s">
        <v>131</v>
      </c>
      <c r="H5" s="114">
        <f>H6/2080</f>
        <v>15.480288461538462</v>
      </c>
      <c r="J5" s="115" t="e">
        <f>D5-H5</f>
        <v>#REF!</v>
      </c>
    </row>
    <row r="6" spans="2:10" ht="31.2" customHeight="1" thickBot="1" x14ac:dyDescent="0.45">
      <c r="B6" s="116" t="s">
        <v>132</v>
      </c>
      <c r="C6" s="117">
        <f>C5*2080</f>
        <v>32198.400000000001</v>
      </c>
      <c r="D6" s="118" t="e">
        <f>D5*2080</f>
        <v>#REF!</v>
      </c>
      <c r="E6" s="119"/>
      <c r="F6" s="184"/>
      <c r="G6" s="186"/>
      <c r="H6" s="120">
        <v>32199</v>
      </c>
      <c r="J6" s="115"/>
    </row>
    <row r="7" spans="2:10" ht="21" x14ac:dyDescent="0.4">
      <c r="B7" s="111" t="s">
        <v>133</v>
      </c>
      <c r="C7" s="112">
        <v>19.96</v>
      </c>
      <c r="D7" s="121" t="e">
        <f>'[1]Direct Care III '!#REF!</f>
        <v>#REF!</v>
      </c>
      <c r="E7" s="113"/>
      <c r="F7" s="113" t="s">
        <v>134</v>
      </c>
      <c r="G7" s="185" t="s">
        <v>135</v>
      </c>
      <c r="H7" s="114">
        <f>H8/2080</f>
        <v>18.400480769230768</v>
      </c>
      <c r="J7" s="115" t="e">
        <f>D7-H7</f>
        <v>#REF!</v>
      </c>
    </row>
    <row r="8" spans="2:10" ht="21.6" thickBot="1" x14ac:dyDescent="0.45">
      <c r="B8" s="122" t="s">
        <v>136</v>
      </c>
      <c r="C8" s="123">
        <f>C7*2080</f>
        <v>41516.800000000003</v>
      </c>
      <c r="D8" s="124" t="e">
        <f>D7*2080</f>
        <v>#REF!</v>
      </c>
      <c r="E8" s="125"/>
      <c r="F8" s="125"/>
      <c r="G8" s="186"/>
      <c r="H8" s="120">
        <v>38273</v>
      </c>
      <c r="J8" s="115"/>
    </row>
    <row r="9" spans="2:10" ht="21" x14ac:dyDescent="0.4">
      <c r="B9" s="111" t="s">
        <v>137</v>
      </c>
      <c r="C9" s="112">
        <v>15.53</v>
      </c>
      <c r="D9" s="121" t="e">
        <f>[1]CNA!#REF!</f>
        <v>#REF!</v>
      </c>
      <c r="E9" s="113"/>
      <c r="F9" s="126"/>
      <c r="G9" s="185" t="s">
        <v>138</v>
      </c>
      <c r="H9" s="114">
        <f>H10/2080</f>
        <v>20.43028846153846</v>
      </c>
      <c r="J9" s="127" t="e">
        <f>D9-H9</f>
        <v>#REF!</v>
      </c>
    </row>
    <row r="10" spans="2:10" ht="21.6" thickBot="1" x14ac:dyDescent="0.45">
      <c r="B10" s="122" t="s">
        <v>139</v>
      </c>
      <c r="C10" s="123">
        <f>C9*2080</f>
        <v>32302.399999999998</v>
      </c>
      <c r="D10" s="124" t="e">
        <f>D9*2080</f>
        <v>#REF!</v>
      </c>
      <c r="E10" s="125"/>
      <c r="F10" s="125"/>
      <c r="G10" s="186"/>
      <c r="H10" s="120">
        <v>42495</v>
      </c>
      <c r="J10" s="115"/>
    </row>
    <row r="11" spans="2:10" ht="21" x14ac:dyDescent="0.4">
      <c r="B11" s="111" t="s">
        <v>140</v>
      </c>
      <c r="C11" s="112">
        <v>21.14</v>
      </c>
      <c r="D11" s="121" t="e">
        <f>'[1]Caseworker BA'!#REF!</f>
        <v>#REF!</v>
      </c>
      <c r="E11" s="113"/>
      <c r="F11" s="113" t="s">
        <v>141</v>
      </c>
      <c r="G11" s="185" t="s">
        <v>142</v>
      </c>
      <c r="H11" s="181" t="s">
        <v>143</v>
      </c>
      <c r="J11" s="115"/>
    </row>
    <row r="12" spans="2:10" ht="21.6" thickBot="1" x14ac:dyDescent="0.45">
      <c r="B12" s="122" t="s">
        <v>144</v>
      </c>
      <c r="C12" s="123">
        <f>C11*2080</f>
        <v>43971.200000000004</v>
      </c>
      <c r="D12" s="124" t="e">
        <f>D11*2080</f>
        <v>#REF!</v>
      </c>
      <c r="E12" s="125"/>
      <c r="F12" s="125" t="s">
        <v>145</v>
      </c>
      <c r="G12" s="186"/>
      <c r="H12" s="182"/>
      <c r="J12" s="115"/>
    </row>
    <row r="13" spans="2:10" ht="42" x14ac:dyDescent="0.4">
      <c r="B13" s="128" t="s">
        <v>146</v>
      </c>
      <c r="C13" s="129">
        <v>25.32</v>
      </c>
      <c r="D13" s="130" t="e">
        <f>'[1]Casemanager MA '!#REF!</f>
        <v>#REF!</v>
      </c>
      <c r="E13" s="119"/>
      <c r="F13" s="119" t="s">
        <v>147</v>
      </c>
      <c r="G13" s="187" t="s">
        <v>148</v>
      </c>
      <c r="H13" s="114">
        <f>H14/2080</f>
        <v>19.703365384615385</v>
      </c>
      <c r="J13" s="115" t="e">
        <f>D13-H13</f>
        <v>#REF!</v>
      </c>
    </row>
    <row r="14" spans="2:10" ht="42.6" thickBot="1" x14ac:dyDescent="0.45">
      <c r="B14" s="128" t="s">
        <v>149</v>
      </c>
      <c r="C14" s="123">
        <f>C13*2080</f>
        <v>52665.599999999999</v>
      </c>
      <c r="D14" s="124" t="e">
        <f>D13*2080</f>
        <v>#REF!</v>
      </c>
      <c r="E14" s="125"/>
      <c r="F14" s="125" t="s">
        <v>150</v>
      </c>
      <c r="G14" s="186"/>
      <c r="H14" s="120">
        <v>40983</v>
      </c>
      <c r="J14" s="115"/>
    </row>
    <row r="15" spans="2:10" ht="21" x14ac:dyDescent="0.4">
      <c r="B15" s="111" t="s">
        <v>151</v>
      </c>
      <c r="C15" s="112">
        <v>29.29</v>
      </c>
      <c r="D15" s="121" t="e">
        <f>'[1]Clinician w indep Lic'!#REF!</f>
        <v>#REF!</v>
      </c>
      <c r="E15" s="113"/>
      <c r="F15" s="113" t="s">
        <v>152</v>
      </c>
      <c r="G15" s="185" t="s">
        <v>153</v>
      </c>
      <c r="H15" s="114">
        <f>H16/2080</f>
        <v>27.190865384615385</v>
      </c>
      <c r="J15" s="115" t="e">
        <f>D15-H15</f>
        <v>#REF!</v>
      </c>
    </row>
    <row r="16" spans="2:10" ht="21.6" thickBot="1" x14ac:dyDescent="0.45">
      <c r="B16" s="122" t="s">
        <v>154</v>
      </c>
      <c r="C16" s="123">
        <f>C15*2080</f>
        <v>60923.199999999997</v>
      </c>
      <c r="D16" s="124" t="e">
        <f>D15*2080</f>
        <v>#REF!</v>
      </c>
      <c r="E16" s="125"/>
      <c r="F16" s="125"/>
      <c r="G16" s="186"/>
      <c r="H16" s="120">
        <v>56557</v>
      </c>
      <c r="J16" s="115"/>
    </row>
    <row r="17" spans="2:10" ht="21" x14ac:dyDescent="0.4">
      <c r="B17" s="111" t="s">
        <v>155</v>
      </c>
      <c r="C17" s="112">
        <v>40.06</v>
      </c>
      <c r="D17" s="121" t="e">
        <f>'[1]Clinical Manager'!#REF!</f>
        <v>#REF!</v>
      </c>
      <c r="E17" s="113"/>
      <c r="F17" s="188" t="s">
        <v>156</v>
      </c>
      <c r="G17" s="185" t="s">
        <v>157</v>
      </c>
      <c r="H17" s="114">
        <f>H18/2080</f>
        <v>33.217788461538461</v>
      </c>
      <c r="J17" s="115" t="e">
        <f>D17-H17</f>
        <v>#REF!</v>
      </c>
    </row>
    <row r="18" spans="2:10" ht="21.6" thickBot="1" x14ac:dyDescent="0.45">
      <c r="B18" s="122" t="s">
        <v>158</v>
      </c>
      <c r="C18" s="123">
        <f>C17*2080</f>
        <v>83324.800000000003</v>
      </c>
      <c r="D18" s="124" t="e">
        <f>D17*2080</f>
        <v>#REF!</v>
      </c>
      <c r="E18" s="125"/>
      <c r="F18" s="189"/>
      <c r="G18" s="186"/>
      <c r="H18" s="120">
        <v>69093</v>
      </c>
      <c r="J18" s="115"/>
    </row>
    <row r="19" spans="2:10" ht="21" x14ac:dyDescent="0.4">
      <c r="B19" s="111" t="s">
        <v>159</v>
      </c>
      <c r="C19" s="112">
        <v>27.62</v>
      </c>
      <c r="D19" s="121" t="e">
        <f>[1]LPN!#REF!</f>
        <v>#REF!</v>
      </c>
      <c r="E19" s="113"/>
      <c r="F19" s="113"/>
      <c r="G19" s="185" t="s">
        <v>160</v>
      </c>
      <c r="H19" s="114">
        <f>H20/2080</f>
        <v>25.143750000000001</v>
      </c>
      <c r="J19" s="115" t="e">
        <f>D19-H19</f>
        <v>#REF!</v>
      </c>
    </row>
    <row r="20" spans="2:10" ht="21.6" thickBot="1" x14ac:dyDescent="0.45">
      <c r="B20" s="122" t="s">
        <v>161</v>
      </c>
      <c r="C20" s="123">
        <f>C19*2080</f>
        <v>57449.599999999999</v>
      </c>
      <c r="D20" s="124" t="e">
        <f>D19*2080</f>
        <v>#REF!</v>
      </c>
      <c r="E20" s="125"/>
      <c r="F20" s="125"/>
      <c r="G20" s="186"/>
      <c r="H20" s="120">
        <v>52299</v>
      </c>
      <c r="J20" s="115"/>
    </row>
    <row r="21" spans="2:10" ht="21" x14ac:dyDescent="0.4">
      <c r="B21" s="111" t="s">
        <v>162</v>
      </c>
      <c r="C21" s="112">
        <v>41.76</v>
      </c>
      <c r="D21" s="121" t="e">
        <f>'[1]BS RN'!#REF!</f>
        <v>#REF!</v>
      </c>
      <c r="E21" s="113"/>
      <c r="F21" s="113"/>
      <c r="G21" s="185" t="s">
        <v>163</v>
      </c>
      <c r="H21" s="131">
        <f>H22/2080</f>
        <v>33.460576923076921</v>
      </c>
      <c r="J21" s="115" t="e">
        <f>D21-H21</f>
        <v>#REF!</v>
      </c>
    </row>
    <row r="22" spans="2:10" ht="21.6" thickBot="1" x14ac:dyDescent="0.45">
      <c r="B22" s="122" t="s">
        <v>164</v>
      </c>
      <c r="C22" s="123">
        <f>C21*2080</f>
        <v>86860.800000000003</v>
      </c>
      <c r="D22" s="124" t="e">
        <f>D21*2080</f>
        <v>#REF!</v>
      </c>
      <c r="E22" s="125"/>
      <c r="F22" s="125"/>
      <c r="G22" s="186"/>
      <c r="H22" s="120">
        <v>69598</v>
      </c>
      <c r="J22" s="115"/>
    </row>
    <row r="23" spans="2:10" ht="21" x14ac:dyDescent="0.4">
      <c r="B23" s="111" t="s">
        <v>165</v>
      </c>
      <c r="C23" s="112">
        <v>57.41</v>
      </c>
      <c r="D23" s="121" t="e">
        <f>'[1]MA RN. APRN'!#REF!</f>
        <v>#REF!</v>
      </c>
      <c r="E23" s="113"/>
      <c r="F23" s="113"/>
      <c r="G23" s="185" t="s">
        <v>166</v>
      </c>
      <c r="H23" s="114">
        <f>H24/2080</f>
        <v>48.354326923076925</v>
      </c>
      <c r="J23" s="115" t="e">
        <f>D23-H23</f>
        <v>#REF!</v>
      </c>
    </row>
    <row r="24" spans="2:10" ht="21.6" thickBot="1" x14ac:dyDescent="0.45">
      <c r="B24" s="122" t="s">
        <v>167</v>
      </c>
      <c r="C24" s="123">
        <f>C23*2080</f>
        <v>119412.79999999999</v>
      </c>
      <c r="D24" s="124" t="e">
        <f>D23*2080</f>
        <v>#REF!</v>
      </c>
      <c r="E24" s="125"/>
      <c r="F24" s="125"/>
      <c r="G24" s="186"/>
      <c r="H24" s="120">
        <v>100577</v>
      </c>
      <c r="J24" s="115"/>
    </row>
    <row r="25" spans="2:10" ht="21" x14ac:dyDescent="0.4">
      <c r="B25" s="106"/>
      <c r="C25" s="106"/>
      <c r="D25" s="106"/>
      <c r="E25" s="106"/>
      <c r="F25" s="106"/>
      <c r="G25" s="107"/>
    </row>
    <row r="26" spans="2:10" ht="42" x14ac:dyDescent="0.4">
      <c r="B26" s="132" t="s">
        <v>168</v>
      </c>
      <c r="C26" s="133">
        <v>32198</v>
      </c>
      <c r="D26" s="106"/>
      <c r="E26" s="106"/>
      <c r="F26" s="106"/>
      <c r="G26" s="107"/>
    </row>
    <row r="27" spans="2:10" ht="21" x14ac:dyDescent="0.4">
      <c r="B27" s="106"/>
      <c r="C27" s="106"/>
      <c r="D27" s="106"/>
      <c r="E27" s="106"/>
      <c r="F27" s="106"/>
      <c r="G27" s="107"/>
    </row>
    <row r="28" spans="2:10" ht="42" x14ac:dyDescent="0.4">
      <c r="B28" s="132" t="s">
        <v>169</v>
      </c>
      <c r="C28" s="133">
        <v>29640</v>
      </c>
      <c r="D28" s="106"/>
      <c r="E28" s="106"/>
      <c r="F28" s="106" t="s">
        <v>170</v>
      </c>
      <c r="G28" s="107"/>
    </row>
    <row r="29" spans="2:10" ht="21" x14ac:dyDescent="0.4">
      <c r="B29" s="106"/>
      <c r="C29" s="106"/>
      <c r="D29" s="106"/>
      <c r="E29" s="106"/>
      <c r="F29" s="106"/>
      <c r="G29" s="107"/>
    </row>
    <row r="30" spans="2:10" ht="21" x14ac:dyDescent="0.4">
      <c r="B30" s="134"/>
      <c r="C30" s="135">
        <v>0.224</v>
      </c>
      <c r="D30" s="106"/>
      <c r="E30" s="106"/>
      <c r="F30" s="106" t="s">
        <v>172</v>
      </c>
      <c r="G30" s="107"/>
    </row>
    <row r="31" spans="2:10" ht="21" x14ac:dyDescent="0.4">
      <c r="B31" s="136"/>
      <c r="C31" s="135"/>
      <c r="D31" s="106"/>
      <c r="E31" s="106"/>
      <c r="F31" s="106" t="s">
        <v>171</v>
      </c>
      <c r="G31" s="107"/>
    </row>
    <row r="32" spans="2:10" ht="21" x14ac:dyDescent="0.4">
      <c r="B32" s="136" t="s">
        <v>173</v>
      </c>
      <c r="C32" s="135">
        <v>3.7000000000000002E-3</v>
      </c>
      <c r="D32" s="106"/>
      <c r="E32" s="106"/>
      <c r="F32" s="106"/>
      <c r="G32" s="107"/>
    </row>
  </sheetData>
  <mergeCells count="13">
    <mergeCell ref="G23:G24"/>
    <mergeCell ref="G13:G14"/>
    <mergeCell ref="G15:G16"/>
    <mergeCell ref="F17:F18"/>
    <mergeCell ref="G17:G18"/>
    <mergeCell ref="G19:G20"/>
    <mergeCell ref="G21:G22"/>
    <mergeCell ref="H11:H12"/>
    <mergeCell ref="F5:F6"/>
    <mergeCell ref="G5:G6"/>
    <mergeCell ref="G7:G8"/>
    <mergeCell ref="G9:G10"/>
    <mergeCell ref="G11:G12"/>
  </mergeCells>
  <pageMargins left="0.25" right="0.25" top="0.25" bottom="0.25" header="0.05" footer="0.05"/>
  <pageSetup scale="66" fitToHeight="0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D29"/>
  <sheetViews>
    <sheetView tabSelected="1" topLeftCell="C1" zoomScale="70" zoomScaleNormal="70" workbookViewId="0">
      <pane activePane="bottomRight" state="frozen"/>
      <selection activeCell="I2" sqref="I2"/>
    </sheetView>
  </sheetViews>
  <sheetFormatPr defaultColWidth="8.88671875" defaultRowHeight="15.6" x14ac:dyDescent="0.3"/>
  <cols>
    <col min="1" max="1" width="8.88671875" style="1"/>
    <col min="2" max="2" width="12.33203125" style="1" customWidth="1"/>
    <col min="3" max="3" width="48.5546875" style="1" customWidth="1"/>
    <col min="4" max="4" width="5.88671875" style="1" customWidth="1"/>
    <col min="5" max="5" width="10.6640625" style="1" customWidth="1"/>
    <col min="6" max="6" width="10.6640625" style="2" customWidth="1"/>
    <col min="7" max="7" width="14.6640625" style="1" customWidth="1"/>
    <col min="8" max="8" width="1.44140625" style="1" customWidth="1"/>
    <col min="9" max="9" width="50.5546875" style="4" customWidth="1"/>
    <col min="10" max="10" width="11.33203125" style="5" bestFit="1" customWidth="1"/>
    <col min="11" max="11" width="35.109375" style="4" customWidth="1"/>
    <col min="12" max="30" width="8.88671875" style="4"/>
    <col min="31" max="16384" width="8.88671875" style="1"/>
  </cols>
  <sheetData>
    <row r="1" spans="2:30" ht="18" customHeight="1" x14ac:dyDescent="0.3"/>
    <row r="2" spans="2:30" ht="21" customHeight="1" thickBot="1" x14ac:dyDescent="0.35">
      <c r="B2" s="4"/>
      <c r="C2" s="4"/>
      <c r="D2" s="4"/>
      <c r="E2" s="4"/>
      <c r="F2" s="5"/>
      <c r="G2" s="4"/>
      <c r="H2" s="4"/>
    </row>
    <row r="3" spans="2:30" ht="34.950000000000003" customHeight="1" thickBot="1" x14ac:dyDescent="0.35">
      <c r="B3" s="6"/>
      <c r="C3" s="172" t="s">
        <v>194</v>
      </c>
      <c r="D3" s="173"/>
      <c r="E3" s="173"/>
      <c r="F3" s="173"/>
      <c r="G3" s="174"/>
      <c r="H3" s="192"/>
    </row>
    <row r="4" spans="2:30" s="14" customFormat="1" ht="18.75" customHeight="1" x14ac:dyDescent="0.3">
      <c r="B4" s="7"/>
      <c r="C4" s="8" t="s">
        <v>3</v>
      </c>
      <c r="D4" s="9">
        <v>20</v>
      </c>
      <c r="E4" s="10"/>
      <c r="F4" s="11" t="s">
        <v>4</v>
      </c>
      <c r="G4" s="12">
        <f>D4*D5</f>
        <v>5200</v>
      </c>
      <c r="H4" s="193"/>
      <c r="I4" s="178" t="s">
        <v>2</v>
      </c>
      <c r="J4" s="179"/>
      <c r="K4" s="180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</row>
    <row r="5" spans="2:30" ht="15.6" customHeight="1" x14ac:dyDescent="0.3">
      <c r="B5" s="15"/>
      <c r="C5" s="16" t="s">
        <v>5</v>
      </c>
      <c r="D5" s="17">
        <v>260</v>
      </c>
      <c r="E5" s="18"/>
      <c r="F5" s="19"/>
      <c r="G5" s="20"/>
      <c r="H5" s="18"/>
      <c r="I5" s="67"/>
      <c r="J5" s="72"/>
      <c r="K5" s="68"/>
    </row>
    <row r="6" spans="2:30" ht="15" customHeight="1" x14ac:dyDescent="0.3">
      <c r="B6" s="15"/>
      <c r="C6" s="21"/>
      <c r="D6" s="22"/>
      <c r="E6" s="23" t="s">
        <v>0</v>
      </c>
      <c r="F6" s="23" t="s">
        <v>1</v>
      </c>
      <c r="G6" s="24" t="s">
        <v>6</v>
      </c>
      <c r="H6" s="194"/>
      <c r="I6" s="67" t="s">
        <v>117</v>
      </c>
      <c r="J6" s="72">
        <f>Chart!C12</f>
        <v>43971.200000000004</v>
      </c>
      <c r="K6" s="68" t="s">
        <v>116</v>
      </c>
    </row>
    <row r="7" spans="2:30" ht="11.4" customHeight="1" x14ac:dyDescent="0.3">
      <c r="B7" s="25"/>
      <c r="C7" s="28"/>
      <c r="D7" s="26"/>
      <c r="E7" s="137"/>
      <c r="F7" s="138"/>
      <c r="G7" s="140"/>
      <c r="H7" s="195"/>
      <c r="I7" s="175" t="s">
        <v>17</v>
      </c>
      <c r="J7" s="176"/>
      <c r="K7" s="177"/>
    </row>
    <row r="8" spans="2:30" ht="17.25" customHeight="1" x14ac:dyDescent="0.3">
      <c r="B8" s="25"/>
      <c r="C8" s="28" t="str">
        <f>I6</f>
        <v>Substance Abuse Case Worker (BA Level Social Work)</v>
      </c>
      <c r="D8" s="26"/>
      <c r="E8" s="137">
        <f>J6</f>
        <v>43971.200000000004</v>
      </c>
      <c r="F8" s="139">
        <f>J9</f>
        <v>1</v>
      </c>
      <c r="G8" s="31">
        <f>E8*F8</f>
        <v>43971.200000000004</v>
      </c>
      <c r="H8" s="144"/>
      <c r="I8" s="67"/>
      <c r="J8" s="73"/>
      <c r="K8" s="68"/>
    </row>
    <row r="9" spans="2:30" ht="17.25" customHeight="1" thickBot="1" x14ac:dyDescent="0.35">
      <c r="B9" s="25"/>
      <c r="C9" s="28"/>
      <c r="D9" s="26"/>
      <c r="E9" s="29"/>
      <c r="F9" s="30"/>
      <c r="G9" s="31"/>
      <c r="H9" s="144"/>
      <c r="I9" s="67" t="str">
        <f>I6</f>
        <v>Substance Abuse Case Worker (BA Level Social Work)</v>
      </c>
      <c r="J9" s="73">
        <v>1</v>
      </c>
      <c r="K9" s="68" t="s">
        <v>18</v>
      </c>
    </row>
    <row r="10" spans="2:30" ht="16.2" thickBot="1" x14ac:dyDescent="0.35">
      <c r="B10" s="33"/>
      <c r="C10" s="34" t="s">
        <v>7</v>
      </c>
      <c r="D10" s="35"/>
      <c r="E10" s="35"/>
      <c r="F10" s="36">
        <f>SUM(F7:F8)</f>
        <v>1</v>
      </c>
      <c r="G10" s="37">
        <f>G8+G7</f>
        <v>43971.200000000004</v>
      </c>
      <c r="H10" s="196"/>
      <c r="I10" s="175" t="s">
        <v>9</v>
      </c>
      <c r="J10" s="176"/>
      <c r="K10" s="177"/>
    </row>
    <row r="11" spans="2:30" x14ac:dyDescent="0.3">
      <c r="B11" s="15"/>
      <c r="C11" s="48" t="str">
        <f>I12</f>
        <v>PFLMA Contribution</v>
      </c>
      <c r="D11" s="18"/>
      <c r="E11" s="141">
        <f>J12</f>
        <v>3.7000000000000002E-3</v>
      </c>
      <c r="F11" s="27"/>
      <c r="G11" s="31">
        <f>G10*E11</f>
        <v>162.69344000000001</v>
      </c>
      <c r="H11" s="144"/>
      <c r="I11" s="67" t="s">
        <v>19</v>
      </c>
      <c r="J11" s="71">
        <v>0.224</v>
      </c>
      <c r="K11" s="68" t="s">
        <v>113</v>
      </c>
    </row>
    <row r="12" spans="2:30" ht="32.4" customHeight="1" thickBot="1" x14ac:dyDescent="0.35">
      <c r="B12" s="33"/>
      <c r="C12" s="38" t="s">
        <v>8</v>
      </c>
      <c r="D12" s="39"/>
      <c r="E12" s="142">
        <f>J11</f>
        <v>0.224</v>
      </c>
      <c r="F12" s="40"/>
      <c r="G12" s="41">
        <f>E12*G10</f>
        <v>9849.5488000000005</v>
      </c>
      <c r="H12" s="144"/>
      <c r="I12" s="67" t="s">
        <v>174</v>
      </c>
      <c r="J12" s="71">
        <v>3.7000000000000002E-3</v>
      </c>
      <c r="K12" s="68"/>
    </row>
    <row r="13" spans="2:30" s="3" customFormat="1" ht="16.8" thickTop="1" thickBot="1" x14ac:dyDescent="0.35">
      <c r="B13" s="15"/>
      <c r="C13" s="42" t="s">
        <v>10</v>
      </c>
      <c r="D13" s="43"/>
      <c r="E13" s="43"/>
      <c r="F13" s="44"/>
      <c r="G13" s="45">
        <f>SUM(G10:G12)</f>
        <v>53983.442240000004</v>
      </c>
      <c r="H13" s="196"/>
      <c r="I13" s="99"/>
      <c r="J13" s="97"/>
      <c r="K13" s="98"/>
      <c r="L13" s="4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</row>
    <row r="14" spans="2:30" s="3" customFormat="1" ht="34.200000000000003" customHeight="1" thickTop="1" x14ac:dyDescent="0.3">
      <c r="B14" s="33"/>
      <c r="C14" s="16"/>
      <c r="D14" s="26"/>
      <c r="E14" s="26"/>
      <c r="F14" s="46"/>
      <c r="G14" s="47"/>
      <c r="H14" s="196"/>
      <c r="I14" s="99" t="s">
        <v>195</v>
      </c>
      <c r="J14" s="97">
        <f>12675.5*(3.24%+1)+(2.68%+1)</f>
        <v>13087.213</v>
      </c>
      <c r="K14" s="98" t="s">
        <v>112</v>
      </c>
      <c r="L14" s="4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</row>
    <row r="15" spans="2:30" s="3" customFormat="1" x14ac:dyDescent="0.3">
      <c r="B15" s="33"/>
      <c r="C15" s="48" t="s">
        <v>106</v>
      </c>
      <c r="D15" s="18"/>
      <c r="E15" s="144">
        <f>J14</f>
        <v>13087.213</v>
      </c>
      <c r="F15" s="49"/>
      <c r="G15" s="32">
        <f>E15*F10</f>
        <v>13087.213</v>
      </c>
      <c r="H15" s="197"/>
      <c r="I15" s="67" t="s">
        <v>20</v>
      </c>
      <c r="J15" s="71">
        <v>0.12</v>
      </c>
      <c r="K15" s="68" t="s">
        <v>114</v>
      </c>
      <c r="L15" s="4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</row>
    <row r="16" spans="2:30" s="3" customFormat="1" ht="16.2" thickBot="1" x14ac:dyDescent="0.35">
      <c r="B16" s="4"/>
      <c r="C16" s="42" t="s">
        <v>11</v>
      </c>
      <c r="D16" s="43"/>
      <c r="E16" s="43"/>
      <c r="F16" s="50"/>
      <c r="G16" s="45">
        <f>SUM(G13:G15)</f>
        <v>67070.655240000007</v>
      </c>
      <c r="H16" s="196"/>
      <c r="I16" s="69"/>
      <c r="J16" s="94"/>
      <c r="K16" s="70"/>
      <c r="L16" s="4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</row>
    <row r="17" spans="2:30" s="3" customFormat="1" ht="16.2" thickTop="1" x14ac:dyDescent="0.3">
      <c r="B17" s="4"/>
      <c r="C17" s="48"/>
      <c r="D17" s="18"/>
      <c r="E17" s="18"/>
      <c r="F17" s="19"/>
      <c r="G17" s="31"/>
      <c r="H17" s="144"/>
      <c r="I17" s="69" t="s">
        <v>110</v>
      </c>
      <c r="J17" s="94">
        <f>'CAF Fall 2020'!BY24</f>
        <v>1.9959404600811814E-2</v>
      </c>
      <c r="K17" s="70" t="s">
        <v>115</v>
      </c>
      <c r="L17" s="4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</row>
    <row r="18" spans="2:30" s="3" customFormat="1" ht="17.25" customHeight="1" x14ac:dyDescent="0.3">
      <c r="B18" s="4"/>
      <c r="C18" s="48" t="s">
        <v>12</v>
      </c>
      <c r="D18" s="18"/>
      <c r="E18" s="143">
        <f>J15</f>
        <v>0.12</v>
      </c>
      <c r="F18" s="19"/>
      <c r="G18" s="31">
        <f>E18*G16</f>
        <v>8048.4786288000005</v>
      </c>
      <c r="H18" s="144"/>
      <c r="I18" s="4"/>
      <c r="J18" s="5"/>
      <c r="K18" s="4"/>
      <c r="L18" s="4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</row>
    <row r="19" spans="2:30" s="3" customFormat="1" ht="16.2" thickBot="1" x14ac:dyDescent="0.35">
      <c r="B19" s="4"/>
      <c r="C19" s="48"/>
      <c r="D19" s="18"/>
      <c r="E19" s="18"/>
      <c r="F19" s="19"/>
      <c r="G19" s="31"/>
      <c r="H19" s="144"/>
      <c r="I19" s="4"/>
      <c r="J19" s="5"/>
      <c r="K19" s="4"/>
      <c r="L19" s="4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</row>
    <row r="20" spans="2:30" s="3" customFormat="1" ht="15" customHeight="1" thickBot="1" x14ac:dyDescent="0.35">
      <c r="B20" s="4"/>
      <c r="C20" s="34" t="s">
        <v>13</v>
      </c>
      <c r="D20" s="51"/>
      <c r="E20" s="51"/>
      <c r="F20" s="52"/>
      <c r="G20" s="37">
        <f>SUM(G16:G18)</f>
        <v>75119.133868800011</v>
      </c>
      <c r="H20" s="196"/>
      <c r="I20" s="4"/>
      <c r="J20" s="5"/>
      <c r="K20" s="4"/>
      <c r="L20" s="4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</row>
    <row r="21" spans="2:30" s="3" customFormat="1" x14ac:dyDescent="0.3">
      <c r="B21" s="4"/>
      <c r="C21" s="53"/>
      <c r="D21" s="54"/>
      <c r="E21" s="54"/>
      <c r="F21" s="55"/>
      <c r="G21" s="56"/>
      <c r="H21" s="144"/>
      <c r="I21" s="4"/>
      <c r="J21" s="5"/>
      <c r="K21" s="4"/>
      <c r="L21" s="4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</row>
    <row r="22" spans="2:30" s="3" customFormat="1" x14ac:dyDescent="0.3">
      <c r="B22" s="4"/>
      <c r="C22" s="48" t="s">
        <v>111</v>
      </c>
      <c r="D22" s="18"/>
      <c r="E22" s="143">
        <f>J17</f>
        <v>1.9959404600811814E-2</v>
      </c>
      <c r="F22" s="19"/>
      <c r="G22" s="57">
        <f>G20*(1+E22)</f>
        <v>76618.467054949942</v>
      </c>
      <c r="H22" s="198"/>
      <c r="I22" s="4"/>
      <c r="J22" s="5"/>
      <c r="K22" s="4"/>
      <c r="L22" s="4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</row>
    <row r="23" spans="2:30" x14ac:dyDescent="0.3">
      <c r="B23" s="4"/>
      <c r="C23" s="48"/>
      <c r="D23" s="18"/>
      <c r="E23" s="18"/>
      <c r="F23" s="19"/>
      <c r="G23" s="58" t="s">
        <v>15</v>
      </c>
      <c r="H23" s="199"/>
    </row>
    <row r="24" spans="2:30" ht="16.2" thickBot="1" x14ac:dyDescent="0.35">
      <c r="B24" s="4"/>
      <c r="C24" s="59" t="s">
        <v>16</v>
      </c>
      <c r="D24" s="60"/>
      <c r="E24" s="60"/>
      <c r="F24" s="61">
        <f>G20/G4</f>
        <v>14.445987282461541</v>
      </c>
      <c r="G24" s="62">
        <f>G22/G4</f>
        <v>14.734320587490373</v>
      </c>
      <c r="H24" s="200"/>
    </row>
    <row r="25" spans="2:30" x14ac:dyDescent="0.3">
      <c r="B25" s="4"/>
      <c r="C25" s="4"/>
      <c r="D25" s="4"/>
      <c r="E25" s="63"/>
      <c r="F25" s="64"/>
      <c r="G25" s="65"/>
      <c r="H25" s="65"/>
    </row>
    <row r="26" spans="2:30" x14ac:dyDescent="0.3">
      <c r="B26" s="4"/>
      <c r="C26" s="4"/>
      <c r="D26" s="4"/>
      <c r="E26" s="63"/>
      <c r="F26" s="64"/>
      <c r="G26" s="100"/>
      <c r="H26" s="100"/>
    </row>
    <row r="27" spans="2:30" x14ac:dyDescent="0.3">
      <c r="B27" s="4"/>
      <c r="C27" s="4"/>
      <c r="D27" s="4"/>
      <c r="E27" s="4"/>
      <c r="F27" s="5"/>
      <c r="G27" s="4"/>
      <c r="H27" s="4"/>
    </row>
    <row r="28" spans="2:30" s="3" customFormat="1" x14ac:dyDescent="0.3">
      <c r="B28" s="1"/>
      <c r="C28" s="1"/>
      <c r="D28" s="1"/>
      <c r="E28" s="65"/>
      <c r="F28" s="65"/>
      <c r="G28" s="65"/>
      <c r="H28" s="65"/>
      <c r="I28" s="4"/>
      <c r="J28" s="5"/>
      <c r="K28" s="4"/>
      <c r="L28" s="4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</row>
    <row r="29" spans="2:30" s="3" customFormat="1" x14ac:dyDescent="0.3">
      <c r="B29" s="1"/>
      <c r="C29" s="1"/>
      <c r="D29" s="1"/>
      <c r="E29" s="1"/>
      <c r="F29" s="2"/>
      <c r="G29" s="1"/>
      <c r="H29" s="1"/>
      <c r="I29" s="4"/>
      <c r="J29" s="5"/>
      <c r="K29" s="4"/>
      <c r="L29" s="4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</row>
  </sheetData>
  <mergeCells count="4">
    <mergeCell ref="C3:G3"/>
    <mergeCell ref="I4:K4"/>
    <mergeCell ref="I7:K7"/>
    <mergeCell ref="I10:K10"/>
  </mergeCells>
  <pageMargins left="0.25" right="0.25" top="0.75" bottom="0.75" header="0.3" footer="0.3"/>
  <pageSetup scale="7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5"/>
  <sheetViews>
    <sheetView topLeftCell="BL14" workbookViewId="0">
      <selection activeCell="CA17" sqref="CA17"/>
    </sheetView>
  </sheetViews>
  <sheetFormatPr defaultRowHeight="13.2" x14ac:dyDescent="0.25"/>
  <cols>
    <col min="1" max="1" width="38.44140625" style="147" customWidth="1"/>
    <col min="2" max="2" width="12.88671875" style="152" customWidth="1"/>
    <col min="3" max="67" width="7.6640625" style="147" customWidth="1"/>
    <col min="68" max="68" width="8.109375" style="147" bestFit="1" customWidth="1"/>
    <col min="69" max="82" width="7.6640625" style="147" customWidth="1"/>
    <col min="83" max="256" width="8.88671875" style="147"/>
    <col min="257" max="257" width="38.44140625" style="147" customWidth="1"/>
    <col min="258" max="258" width="12.88671875" style="147" customWidth="1"/>
    <col min="259" max="323" width="7.6640625" style="147" customWidth="1"/>
    <col min="324" max="324" width="8.109375" style="147" bestFit="1" customWidth="1"/>
    <col min="325" max="338" width="7.6640625" style="147" customWidth="1"/>
    <col min="339" max="512" width="8.88671875" style="147"/>
    <col min="513" max="513" width="38.44140625" style="147" customWidth="1"/>
    <col min="514" max="514" width="12.88671875" style="147" customWidth="1"/>
    <col min="515" max="579" width="7.6640625" style="147" customWidth="1"/>
    <col min="580" max="580" width="8.109375" style="147" bestFit="1" customWidth="1"/>
    <col min="581" max="594" width="7.6640625" style="147" customWidth="1"/>
    <col min="595" max="768" width="8.88671875" style="147"/>
    <col min="769" max="769" width="38.44140625" style="147" customWidth="1"/>
    <col min="770" max="770" width="12.88671875" style="147" customWidth="1"/>
    <col min="771" max="835" width="7.6640625" style="147" customWidth="1"/>
    <col min="836" max="836" width="8.109375" style="147" bestFit="1" customWidth="1"/>
    <col min="837" max="850" width="7.6640625" style="147" customWidth="1"/>
    <col min="851" max="1024" width="8.88671875" style="147"/>
    <col min="1025" max="1025" width="38.44140625" style="147" customWidth="1"/>
    <col min="1026" max="1026" width="12.88671875" style="147" customWidth="1"/>
    <col min="1027" max="1091" width="7.6640625" style="147" customWidth="1"/>
    <col min="1092" max="1092" width="8.109375" style="147" bestFit="1" customWidth="1"/>
    <col min="1093" max="1106" width="7.6640625" style="147" customWidth="1"/>
    <col min="1107" max="1280" width="8.88671875" style="147"/>
    <col min="1281" max="1281" width="38.44140625" style="147" customWidth="1"/>
    <col min="1282" max="1282" width="12.88671875" style="147" customWidth="1"/>
    <col min="1283" max="1347" width="7.6640625" style="147" customWidth="1"/>
    <col min="1348" max="1348" width="8.109375" style="147" bestFit="1" customWidth="1"/>
    <col min="1349" max="1362" width="7.6640625" style="147" customWidth="1"/>
    <col min="1363" max="1536" width="8.88671875" style="147"/>
    <col min="1537" max="1537" width="38.44140625" style="147" customWidth="1"/>
    <col min="1538" max="1538" width="12.88671875" style="147" customWidth="1"/>
    <col min="1539" max="1603" width="7.6640625" style="147" customWidth="1"/>
    <col min="1604" max="1604" width="8.109375" style="147" bestFit="1" customWidth="1"/>
    <col min="1605" max="1618" width="7.6640625" style="147" customWidth="1"/>
    <col min="1619" max="1792" width="8.88671875" style="147"/>
    <col min="1793" max="1793" width="38.44140625" style="147" customWidth="1"/>
    <col min="1794" max="1794" width="12.88671875" style="147" customWidth="1"/>
    <col min="1795" max="1859" width="7.6640625" style="147" customWidth="1"/>
    <col min="1860" max="1860" width="8.109375" style="147" bestFit="1" customWidth="1"/>
    <col min="1861" max="1874" width="7.6640625" style="147" customWidth="1"/>
    <col min="1875" max="2048" width="8.88671875" style="147"/>
    <col min="2049" max="2049" width="38.44140625" style="147" customWidth="1"/>
    <col min="2050" max="2050" width="12.88671875" style="147" customWidth="1"/>
    <col min="2051" max="2115" width="7.6640625" style="147" customWidth="1"/>
    <col min="2116" max="2116" width="8.109375" style="147" bestFit="1" customWidth="1"/>
    <col min="2117" max="2130" width="7.6640625" style="147" customWidth="1"/>
    <col min="2131" max="2304" width="8.88671875" style="147"/>
    <col min="2305" max="2305" width="38.44140625" style="147" customWidth="1"/>
    <col min="2306" max="2306" width="12.88671875" style="147" customWidth="1"/>
    <col min="2307" max="2371" width="7.6640625" style="147" customWidth="1"/>
    <col min="2372" max="2372" width="8.109375" style="147" bestFit="1" customWidth="1"/>
    <col min="2373" max="2386" width="7.6640625" style="147" customWidth="1"/>
    <col min="2387" max="2560" width="8.88671875" style="147"/>
    <col min="2561" max="2561" width="38.44140625" style="147" customWidth="1"/>
    <col min="2562" max="2562" width="12.88671875" style="147" customWidth="1"/>
    <col min="2563" max="2627" width="7.6640625" style="147" customWidth="1"/>
    <col min="2628" max="2628" width="8.109375" style="147" bestFit="1" customWidth="1"/>
    <col min="2629" max="2642" width="7.6640625" style="147" customWidth="1"/>
    <col min="2643" max="2816" width="8.88671875" style="147"/>
    <col min="2817" max="2817" width="38.44140625" style="147" customWidth="1"/>
    <col min="2818" max="2818" width="12.88671875" style="147" customWidth="1"/>
    <col min="2819" max="2883" width="7.6640625" style="147" customWidth="1"/>
    <col min="2884" max="2884" width="8.109375" style="147" bestFit="1" customWidth="1"/>
    <col min="2885" max="2898" width="7.6640625" style="147" customWidth="1"/>
    <col min="2899" max="3072" width="8.88671875" style="147"/>
    <col min="3073" max="3073" width="38.44140625" style="147" customWidth="1"/>
    <col min="3074" max="3074" width="12.88671875" style="147" customWidth="1"/>
    <col min="3075" max="3139" width="7.6640625" style="147" customWidth="1"/>
    <col min="3140" max="3140" width="8.109375" style="147" bestFit="1" customWidth="1"/>
    <col min="3141" max="3154" width="7.6640625" style="147" customWidth="1"/>
    <col min="3155" max="3328" width="8.88671875" style="147"/>
    <col min="3329" max="3329" width="38.44140625" style="147" customWidth="1"/>
    <col min="3330" max="3330" width="12.88671875" style="147" customWidth="1"/>
    <col min="3331" max="3395" width="7.6640625" style="147" customWidth="1"/>
    <col min="3396" max="3396" width="8.109375" style="147" bestFit="1" customWidth="1"/>
    <col min="3397" max="3410" width="7.6640625" style="147" customWidth="1"/>
    <col min="3411" max="3584" width="8.88671875" style="147"/>
    <col min="3585" max="3585" width="38.44140625" style="147" customWidth="1"/>
    <col min="3586" max="3586" width="12.88671875" style="147" customWidth="1"/>
    <col min="3587" max="3651" width="7.6640625" style="147" customWidth="1"/>
    <col min="3652" max="3652" width="8.109375" style="147" bestFit="1" customWidth="1"/>
    <col min="3653" max="3666" width="7.6640625" style="147" customWidth="1"/>
    <col min="3667" max="3840" width="8.88671875" style="147"/>
    <col min="3841" max="3841" width="38.44140625" style="147" customWidth="1"/>
    <col min="3842" max="3842" width="12.88671875" style="147" customWidth="1"/>
    <col min="3843" max="3907" width="7.6640625" style="147" customWidth="1"/>
    <col min="3908" max="3908" width="8.109375" style="147" bestFit="1" customWidth="1"/>
    <col min="3909" max="3922" width="7.6640625" style="147" customWidth="1"/>
    <col min="3923" max="4096" width="8.88671875" style="147"/>
    <col min="4097" max="4097" width="38.44140625" style="147" customWidth="1"/>
    <col min="4098" max="4098" width="12.88671875" style="147" customWidth="1"/>
    <col min="4099" max="4163" width="7.6640625" style="147" customWidth="1"/>
    <col min="4164" max="4164" width="8.109375" style="147" bestFit="1" customWidth="1"/>
    <col min="4165" max="4178" width="7.6640625" style="147" customWidth="1"/>
    <col min="4179" max="4352" width="8.88671875" style="147"/>
    <col min="4353" max="4353" width="38.44140625" style="147" customWidth="1"/>
    <col min="4354" max="4354" width="12.88671875" style="147" customWidth="1"/>
    <col min="4355" max="4419" width="7.6640625" style="147" customWidth="1"/>
    <col min="4420" max="4420" width="8.109375" style="147" bestFit="1" customWidth="1"/>
    <col min="4421" max="4434" width="7.6640625" style="147" customWidth="1"/>
    <col min="4435" max="4608" width="8.88671875" style="147"/>
    <col min="4609" max="4609" width="38.44140625" style="147" customWidth="1"/>
    <col min="4610" max="4610" width="12.88671875" style="147" customWidth="1"/>
    <col min="4611" max="4675" width="7.6640625" style="147" customWidth="1"/>
    <col min="4676" max="4676" width="8.109375" style="147" bestFit="1" customWidth="1"/>
    <col min="4677" max="4690" width="7.6640625" style="147" customWidth="1"/>
    <col min="4691" max="4864" width="8.88671875" style="147"/>
    <col min="4865" max="4865" width="38.44140625" style="147" customWidth="1"/>
    <col min="4866" max="4866" width="12.88671875" style="147" customWidth="1"/>
    <col min="4867" max="4931" width="7.6640625" style="147" customWidth="1"/>
    <col min="4932" max="4932" width="8.109375" style="147" bestFit="1" customWidth="1"/>
    <col min="4933" max="4946" width="7.6640625" style="147" customWidth="1"/>
    <col min="4947" max="5120" width="8.88671875" style="147"/>
    <col min="5121" max="5121" width="38.44140625" style="147" customWidth="1"/>
    <col min="5122" max="5122" width="12.88671875" style="147" customWidth="1"/>
    <col min="5123" max="5187" width="7.6640625" style="147" customWidth="1"/>
    <col min="5188" max="5188" width="8.109375" style="147" bestFit="1" customWidth="1"/>
    <col min="5189" max="5202" width="7.6640625" style="147" customWidth="1"/>
    <col min="5203" max="5376" width="8.88671875" style="147"/>
    <col min="5377" max="5377" width="38.44140625" style="147" customWidth="1"/>
    <col min="5378" max="5378" width="12.88671875" style="147" customWidth="1"/>
    <col min="5379" max="5443" width="7.6640625" style="147" customWidth="1"/>
    <col min="5444" max="5444" width="8.109375" style="147" bestFit="1" customWidth="1"/>
    <col min="5445" max="5458" width="7.6640625" style="147" customWidth="1"/>
    <col min="5459" max="5632" width="8.88671875" style="147"/>
    <col min="5633" max="5633" width="38.44140625" style="147" customWidth="1"/>
    <col min="5634" max="5634" width="12.88671875" style="147" customWidth="1"/>
    <col min="5635" max="5699" width="7.6640625" style="147" customWidth="1"/>
    <col min="5700" max="5700" width="8.109375" style="147" bestFit="1" customWidth="1"/>
    <col min="5701" max="5714" width="7.6640625" style="147" customWidth="1"/>
    <col min="5715" max="5888" width="8.88671875" style="147"/>
    <col min="5889" max="5889" width="38.44140625" style="147" customWidth="1"/>
    <col min="5890" max="5890" width="12.88671875" style="147" customWidth="1"/>
    <col min="5891" max="5955" width="7.6640625" style="147" customWidth="1"/>
    <col min="5956" max="5956" width="8.109375" style="147" bestFit="1" customWidth="1"/>
    <col min="5957" max="5970" width="7.6640625" style="147" customWidth="1"/>
    <col min="5971" max="6144" width="8.88671875" style="147"/>
    <col min="6145" max="6145" width="38.44140625" style="147" customWidth="1"/>
    <col min="6146" max="6146" width="12.88671875" style="147" customWidth="1"/>
    <col min="6147" max="6211" width="7.6640625" style="147" customWidth="1"/>
    <col min="6212" max="6212" width="8.109375" style="147" bestFit="1" customWidth="1"/>
    <col min="6213" max="6226" width="7.6640625" style="147" customWidth="1"/>
    <col min="6227" max="6400" width="8.88671875" style="147"/>
    <col min="6401" max="6401" width="38.44140625" style="147" customWidth="1"/>
    <col min="6402" max="6402" width="12.88671875" style="147" customWidth="1"/>
    <col min="6403" max="6467" width="7.6640625" style="147" customWidth="1"/>
    <col min="6468" max="6468" width="8.109375" style="147" bestFit="1" customWidth="1"/>
    <col min="6469" max="6482" width="7.6640625" style="147" customWidth="1"/>
    <col min="6483" max="6656" width="8.88671875" style="147"/>
    <col min="6657" max="6657" width="38.44140625" style="147" customWidth="1"/>
    <col min="6658" max="6658" width="12.88671875" style="147" customWidth="1"/>
    <col min="6659" max="6723" width="7.6640625" style="147" customWidth="1"/>
    <col min="6724" max="6724" width="8.109375" style="147" bestFit="1" customWidth="1"/>
    <col min="6725" max="6738" width="7.6640625" style="147" customWidth="1"/>
    <col min="6739" max="6912" width="8.88671875" style="147"/>
    <col min="6913" max="6913" width="38.44140625" style="147" customWidth="1"/>
    <col min="6914" max="6914" width="12.88671875" style="147" customWidth="1"/>
    <col min="6915" max="6979" width="7.6640625" style="147" customWidth="1"/>
    <col min="6980" max="6980" width="8.109375" style="147" bestFit="1" customWidth="1"/>
    <col min="6981" max="6994" width="7.6640625" style="147" customWidth="1"/>
    <col min="6995" max="7168" width="8.88671875" style="147"/>
    <col min="7169" max="7169" width="38.44140625" style="147" customWidth="1"/>
    <col min="7170" max="7170" width="12.88671875" style="147" customWidth="1"/>
    <col min="7171" max="7235" width="7.6640625" style="147" customWidth="1"/>
    <col min="7236" max="7236" width="8.109375" style="147" bestFit="1" customWidth="1"/>
    <col min="7237" max="7250" width="7.6640625" style="147" customWidth="1"/>
    <col min="7251" max="7424" width="8.88671875" style="147"/>
    <col min="7425" max="7425" width="38.44140625" style="147" customWidth="1"/>
    <col min="7426" max="7426" width="12.88671875" style="147" customWidth="1"/>
    <col min="7427" max="7491" width="7.6640625" style="147" customWidth="1"/>
    <col min="7492" max="7492" width="8.109375" style="147" bestFit="1" customWidth="1"/>
    <col min="7493" max="7506" width="7.6640625" style="147" customWidth="1"/>
    <col min="7507" max="7680" width="8.88671875" style="147"/>
    <col min="7681" max="7681" width="38.44140625" style="147" customWidth="1"/>
    <col min="7682" max="7682" width="12.88671875" style="147" customWidth="1"/>
    <col min="7683" max="7747" width="7.6640625" style="147" customWidth="1"/>
    <col min="7748" max="7748" width="8.109375" style="147" bestFit="1" customWidth="1"/>
    <col min="7749" max="7762" width="7.6640625" style="147" customWidth="1"/>
    <col min="7763" max="7936" width="8.88671875" style="147"/>
    <col min="7937" max="7937" width="38.44140625" style="147" customWidth="1"/>
    <col min="7938" max="7938" width="12.88671875" style="147" customWidth="1"/>
    <col min="7939" max="8003" width="7.6640625" style="147" customWidth="1"/>
    <col min="8004" max="8004" width="8.109375" style="147" bestFit="1" customWidth="1"/>
    <col min="8005" max="8018" width="7.6640625" style="147" customWidth="1"/>
    <col min="8019" max="8192" width="8.88671875" style="147"/>
    <col min="8193" max="8193" width="38.44140625" style="147" customWidth="1"/>
    <col min="8194" max="8194" width="12.88671875" style="147" customWidth="1"/>
    <col min="8195" max="8259" width="7.6640625" style="147" customWidth="1"/>
    <col min="8260" max="8260" width="8.109375" style="147" bestFit="1" customWidth="1"/>
    <col min="8261" max="8274" width="7.6640625" style="147" customWidth="1"/>
    <col min="8275" max="8448" width="8.88671875" style="147"/>
    <col min="8449" max="8449" width="38.44140625" style="147" customWidth="1"/>
    <col min="8450" max="8450" width="12.88671875" style="147" customWidth="1"/>
    <col min="8451" max="8515" width="7.6640625" style="147" customWidth="1"/>
    <col min="8516" max="8516" width="8.109375" style="147" bestFit="1" customWidth="1"/>
    <col min="8517" max="8530" width="7.6640625" style="147" customWidth="1"/>
    <col min="8531" max="8704" width="8.88671875" style="147"/>
    <col min="8705" max="8705" width="38.44140625" style="147" customWidth="1"/>
    <col min="8706" max="8706" width="12.88671875" style="147" customWidth="1"/>
    <col min="8707" max="8771" width="7.6640625" style="147" customWidth="1"/>
    <col min="8772" max="8772" width="8.109375" style="147" bestFit="1" customWidth="1"/>
    <col min="8773" max="8786" width="7.6640625" style="147" customWidth="1"/>
    <col min="8787" max="8960" width="8.88671875" style="147"/>
    <col min="8961" max="8961" width="38.44140625" style="147" customWidth="1"/>
    <col min="8962" max="8962" width="12.88671875" style="147" customWidth="1"/>
    <col min="8963" max="9027" width="7.6640625" style="147" customWidth="1"/>
    <col min="9028" max="9028" width="8.109375" style="147" bestFit="1" customWidth="1"/>
    <col min="9029" max="9042" width="7.6640625" style="147" customWidth="1"/>
    <col min="9043" max="9216" width="8.88671875" style="147"/>
    <col min="9217" max="9217" width="38.44140625" style="147" customWidth="1"/>
    <col min="9218" max="9218" width="12.88671875" style="147" customWidth="1"/>
    <col min="9219" max="9283" width="7.6640625" style="147" customWidth="1"/>
    <col min="9284" max="9284" width="8.109375" style="147" bestFit="1" customWidth="1"/>
    <col min="9285" max="9298" width="7.6640625" style="147" customWidth="1"/>
    <col min="9299" max="9472" width="8.88671875" style="147"/>
    <col min="9473" max="9473" width="38.44140625" style="147" customWidth="1"/>
    <col min="9474" max="9474" width="12.88671875" style="147" customWidth="1"/>
    <col min="9475" max="9539" width="7.6640625" style="147" customWidth="1"/>
    <col min="9540" max="9540" width="8.109375" style="147" bestFit="1" customWidth="1"/>
    <col min="9541" max="9554" width="7.6640625" style="147" customWidth="1"/>
    <col min="9555" max="9728" width="8.88671875" style="147"/>
    <col min="9729" max="9729" width="38.44140625" style="147" customWidth="1"/>
    <col min="9730" max="9730" width="12.88671875" style="147" customWidth="1"/>
    <col min="9731" max="9795" width="7.6640625" style="147" customWidth="1"/>
    <col min="9796" max="9796" width="8.109375" style="147" bestFit="1" customWidth="1"/>
    <col min="9797" max="9810" width="7.6640625" style="147" customWidth="1"/>
    <col min="9811" max="9984" width="8.88671875" style="147"/>
    <col min="9985" max="9985" width="38.44140625" style="147" customWidth="1"/>
    <col min="9986" max="9986" width="12.88671875" style="147" customWidth="1"/>
    <col min="9987" max="10051" width="7.6640625" style="147" customWidth="1"/>
    <col min="10052" max="10052" width="8.109375" style="147" bestFit="1" customWidth="1"/>
    <col min="10053" max="10066" width="7.6640625" style="147" customWidth="1"/>
    <col min="10067" max="10240" width="8.88671875" style="147"/>
    <col min="10241" max="10241" width="38.44140625" style="147" customWidth="1"/>
    <col min="10242" max="10242" width="12.88671875" style="147" customWidth="1"/>
    <col min="10243" max="10307" width="7.6640625" style="147" customWidth="1"/>
    <col min="10308" max="10308" width="8.109375" style="147" bestFit="1" customWidth="1"/>
    <col min="10309" max="10322" width="7.6640625" style="147" customWidth="1"/>
    <col min="10323" max="10496" width="8.88671875" style="147"/>
    <col min="10497" max="10497" width="38.44140625" style="147" customWidth="1"/>
    <col min="10498" max="10498" width="12.88671875" style="147" customWidth="1"/>
    <col min="10499" max="10563" width="7.6640625" style="147" customWidth="1"/>
    <col min="10564" max="10564" width="8.109375" style="147" bestFit="1" customWidth="1"/>
    <col min="10565" max="10578" width="7.6640625" style="147" customWidth="1"/>
    <col min="10579" max="10752" width="8.88671875" style="147"/>
    <col min="10753" max="10753" width="38.44140625" style="147" customWidth="1"/>
    <col min="10754" max="10754" width="12.88671875" style="147" customWidth="1"/>
    <col min="10755" max="10819" width="7.6640625" style="147" customWidth="1"/>
    <col min="10820" max="10820" width="8.109375" style="147" bestFit="1" customWidth="1"/>
    <col min="10821" max="10834" width="7.6640625" style="147" customWidth="1"/>
    <col min="10835" max="11008" width="8.88671875" style="147"/>
    <col min="11009" max="11009" width="38.44140625" style="147" customWidth="1"/>
    <col min="11010" max="11010" width="12.88671875" style="147" customWidth="1"/>
    <col min="11011" max="11075" width="7.6640625" style="147" customWidth="1"/>
    <col min="11076" max="11076" width="8.109375" style="147" bestFit="1" customWidth="1"/>
    <col min="11077" max="11090" width="7.6640625" style="147" customWidth="1"/>
    <col min="11091" max="11264" width="8.88671875" style="147"/>
    <col min="11265" max="11265" width="38.44140625" style="147" customWidth="1"/>
    <col min="11266" max="11266" width="12.88671875" style="147" customWidth="1"/>
    <col min="11267" max="11331" width="7.6640625" style="147" customWidth="1"/>
    <col min="11332" max="11332" width="8.109375" style="147" bestFit="1" customWidth="1"/>
    <col min="11333" max="11346" width="7.6640625" style="147" customWidth="1"/>
    <col min="11347" max="11520" width="8.88671875" style="147"/>
    <col min="11521" max="11521" width="38.44140625" style="147" customWidth="1"/>
    <col min="11522" max="11522" width="12.88671875" style="147" customWidth="1"/>
    <col min="11523" max="11587" width="7.6640625" style="147" customWidth="1"/>
    <col min="11588" max="11588" width="8.109375" style="147" bestFit="1" customWidth="1"/>
    <col min="11589" max="11602" width="7.6640625" style="147" customWidth="1"/>
    <col min="11603" max="11776" width="8.88671875" style="147"/>
    <col min="11777" max="11777" width="38.44140625" style="147" customWidth="1"/>
    <col min="11778" max="11778" width="12.88671875" style="147" customWidth="1"/>
    <col min="11779" max="11843" width="7.6640625" style="147" customWidth="1"/>
    <col min="11844" max="11844" width="8.109375" style="147" bestFit="1" customWidth="1"/>
    <col min="11845" max="11858" width="7.6640625" style="147" customWidth="1"/>
    <col min="11859" max="12032" width="8.88671875" style="147"/>
    <col min="12033" max="12033" width="38.44140625" style="147" customWidth="1"/>
    <col min="12034" max="12034" width="12.88671875" style="147" customWidth="1"/>
    <col min="12035" max="12099" width="7.6640625" style="147" customWidth="1"/>
    <col min="12100" max="12100" width="8.109375" style="147" bestFit="1" customWidth="1"/>
    <col min="12101" max="12114" width="7.6640625" style="147" customWidth="1"/>
    <col min="12115" max="12288" width="8.88671875" style="147"/>
    <col min="12289" max="12289" width="38.44140625" style="147" customWidth="1"/>
    <col min="12290" max="12290" width="12.88671875" style="147" customWidth="1"/>
    <col min="12291" max="12355" width="7.6640625" style="147" customWidth="1"/>
    <col min="12356" max="12356" width="8.109375" style="147" bestFit="1" customWidth="1"/>
    <col min="12357" max="12370" width="7.6640625" style="147" customWidth="1"/>
    <col min="12371" max="12544" width="8.88671875" style="147"/>
    <col min="12545" max="12545" width="38.44140625" style="147" customWidth="1"/>
    <col min="12546" max="12546" width="12.88671875" style="147" customWidth="1"/>
    <col min="12547" max="12611" width="7.6640625" style="147" customWidth="1"/>
    <col min="12612" max="12612" width="8.109375" style="147" bestFit="1" customWidth="1"/>
    <col min="12613" max="12626" width="7.6640625" style="147" customWidth="1"/>
    <col min="12627" max="12800" width="8.88671875" style="147"/>
    <col min="12801" max="12801" width="38.44140625" style="147" customWidth="1"/>
    <col min="12802" max="12802" width="12.88671875" style="147" customWidth="1"/>
    <col min="12803" max="12867" width="7.6640625" style="147" customWidth="1"/>
    <col min="12868" max="12868" width="8.109375" style="147" bestFit="1" customWidth="1"/>
    <col min="12869" max="12882" width="7.6640625" style="147" customWidth="1"/>
    <col min="12883" max="13056" width="8.88671875" style="147"/>
    <col min="13057" max="13057" width="38.44140625" style="147" customWidth="1"/>
    <col min="13058" max="13058" width="12.88671875" style="147" customWidth="1"/>
    <col min="13059" max="13123" width="7.6640625" style="147" customWidth="1"/>
    <col min="13124" max="13124" width="8.109375" style="147" bestFit="1" customWidth="1"/>
    <col min="13125" max="13138" width="7.6640625" style="147" customWidth="1"/>
    <col min="13139" max="13312" width="8.88671875" style="147"/>
    <col min="13313" max="13313" width="38.44140625" style="147" customWidth="1"/>
    <col min="13314" max="13314" width="12.88671875" style="147" customWidth="1"/>
    <col min="13315" max="13379" width="7.6640625" style="147" customWidth="1"/>
    <col min="13380" max="13380" width="8.109375" style="147" bestFit="1" customWidth="1"/>
    <col min="13381" max="13394" width="7.6640625" style="147" customWidth="1"/>
    <col min="13395" max="13568" width="8.88671875" style="147"/>
    <col min="13569" max="13569" width="38.44140625" style="147" customWidth="1"/>
    <col min="13570" max="13570" width="12.88671875" style="147" customWidth="1"/>
    <col min="13571" max="13635" width="7.6640625" style="147" customWidth="1"/>
    <col min="13636" max="13636" width="8.109375" style="147" bestFit="1" customWidth="1"/>
    <col min="13637" max="13650" width="7.6640625" style="147" customWidth="1"/>
    <col min="13651" max="13824" width="8.88671875" style="147"/>
    <col min="13825" max="13825" width="38.44140625" style="147" customWidth="1"/>
    <col min="13826" max="13826" width="12.88671875" style="147" customWidth="1"/>
    <col min="13827" max="13891" width="7.6640625" style="147" customWidth="1"/>
    <col min="13892" max="13892" width="8.109375" style="147" bestFit="1" customWidth="1"/>
    <col min="13893" max="13906" width="7.6640625" style="147" customWidth="1"/>
    <col min="13907" max="14080" width="8.88671875" style="147"/>
    <col min="14081" max="14081" width="38.44140625" style="147" customWidth="1"/>
    <col min="14082" max="14082" width="12.88671875" style="147" customWidth="1"/>
    <col min="14083" max="14147" width="7.6640625" style="147" customWidth="1"/>
    <col min="14148" max="14148" width="8.109375" style="147" bestFit="1" customWidth="1"/>
    <col min="14149" max="14162" width="7.6640625" style="147" customWidth="1"/>
    <col min="14163" max="14336" width="8.88671875" style="147"/>
    <col min="14337" max="14337" width="38.44140625" style="147" customWidth="1"/>
    <col min="14338" max="14338" width="12.88671875" style="147" customWidth="1"/>
    <col min="14339" max="14403" width="7.6640625" style="147" customWidth="1"/>
    <col min="14404" max="14404" width="8.109375" style="147" bestFit="1" customWidth="1"/>
    <col min="14405" max="14418" width="7.6640625" style="147" customWidth="1"/>
    <col min="14419" max="14592" width="8.88671875" style="147"/>
    <col min="14593" max="14593" width="38.44140625" style="147" customWidth="1"/>
    <col min="14594" max="14594" width="12.88671875" style="147" customWidth="1"/>
    <col min="14595" max="14659" width="7.6640625" style="147" customWidth="1"/>
    <col min="14660" max="14660" width="8.109375" style="147" bestFit="1" customWidth="1"/>
    <col min="14661" max="14674" width="7.6640625" style="147" customWidth="1"/>
    <col min="14675" max="14848" width="8.88671875" style="147"/>
    <col min="14849" max="14849" width="38.44140625" style="147" customWidth="1"/>
    <col min="14850" max="14850" width="12.88671875" style="147" customWidth="1"/>
    <col min="14851" max="14915" width="7.6640625" style="147" customWidth="1"/>
    <col min="14916" max="14916" width="8.109375" style="147" bestFit="1" customWidth="1"/>
    <col min="14917" max="14930" width="7.6640625" style="147" customWidth="1"/>
    <col min="14931" max="15104" width="8.88671875" style="147"/>
    <col min="15105" max="15105" width="38.44140625" style="147" customWidth="1"/>
    <col min="15106" max="15106" width="12.88671875" style="147" customWidth="1"/>
    <col min="15107" max="15171" width="7.6640625" style="147" customWidth="1"/>
    <col min="15172" max="15172" width="8.109375" style="147" bestFit="1" customWidth="1"/>
    <col min="15173" max="15186" width="7.6640625" style="147" customWidth="1"/>
    <col min="15187" max="15360" width="8.88671875" style="147"/>
    <col min="15361" max="15361" width="38.44140625" style="147" customWidth="1"/>
    <col min="15362" max="15362" width="12.88671875" style="147" customWidth="1"/>
    <col min="15363" max="15427" width="7.6640625" style="147" customWidth="1"/>
    <col min="15428" max="15428" width="8.109375" style="147" bestFit="1" customWidth="1"/>
    <col min="15429" max="15442" width="7.6640625" style="147" customWidth="1"/>
    <col min="15443" max="15616" width="8.88671875" style="147"/>
    <col min="15617" max="15617" width="38.44140625" style="147" customWidth="1"/>
    <col min="15618" max="15618" width="12.88671875" style="147" customWidth="1"/>
    <col min="15619" max="15683" width="7.6640625" style="147" customWidth="1"/>
    <col min="15684" max="15684" width="8.109375" style="147" bestFit="1" customWidth="1"/>
    <col min="15685" max="15698" width="7.6640625" style="147" customWidth="1"/>
    <col min="15699" max="15872" width="8.88671875" style="147"/>
    <col min="15873" max="15873" width="38.44140625" style="147" customWidth="1"/>
    <col min="15874" max="15874" width="12.88671875" style="147" customWidth="1"/>
    <col min="15875" max="15939" width="7.6640625" style="147" customWidth="1"/>
    <col min="15940" max="15940" width="8.109375" style="147" bestFit="1" customWidth="1"/>
    <col min="15941" max="15954" width="7.6640625" style="147" customWidth="1"/>
    <col min="15955" max="16128" width="8.88671875" style="147"/>
    <col min="16129" max="16129" width="38.44140625" style="147" customWidth="1"/>
    <col min="16130" max="16130" width="12.88671875" style="147" customWidth="1"/>
    <col min="16131" max="16195" width="7.6640625" style="147" customWidth="1"/>
    <col min="16196" max="16196" width="8.109375" style="147" bestFit="1" customWidth="1"/>
    <col min="16197" max="16210" width="7.6640625" style="147" customWidth="1"/>
    <col min="16211" max="16384" width="8.88671875" style="147"/>
  </cols>
  <sheetData>
    <row r="1" spans="1:87" ht="17.399999999999999" x14ac:dyDescent="0.3">
      <c r="A1" s="145" t="s">
        <v>21</v>
      </c>
      <c r="B1" s="146"/>
    </row>
    <row r="2" spans="1:87" ht="15.6" x14ac:dyDescent="0.3">
      <c r="A2" s="148" t="s">
        <v>175</v>
      </c>
      <c r="B2" s="149"/>
    </row>
    <row r="3" spans="1:87" ht="14.4" thickBot="1" x14ac:dyDescent="0.3">
      <c r="A3" s="150" t="s">
        <v>22</v>
      </c>
      <c r="B3" s="151"/>
    </row>
    <row r="6" spans="1:87" x14ac:dyDescent="0.25">
      <c r="BM6" s="95" t="s">
        <v>107</v>
      </c>
      <c r="BN6" s="95" t="s">
        <v>107</v>
      </c>
      <c r="BO6" s="95" t="s">
        <v>107</v>
      </c>
      <c r="BP6" s="95" t="s">
        <v>107</v>
      </c>
      <c r="BQ6" s="96" t="s">
        <v>108</v>
      </c>
      <c r="BR6" s="96" t="s">
        <v>108</v>
      </c>
      <c r="BS6" s="96" t="s">
        <v>108</v>
      </c>
      <c r="BT6" s="96" t="s">
        <v>108</v>
      </c>
      <c r="BU6" s="74" t="s">
        <v>176</v>
      </c>
      <c r="BV6" s="74" t="s">
        <v>176</v>
      </c>
      <c r="BW6" s="74" t="s">
        <v>176</v>
      </c>
      <c r="BX6" s="74" t="s">
        <v>176</v>
      </c>
      <c r="BY6" s="153" t="s">
        <v>177</v>
      </c>
      <c r="BZ6" s="153" t="s">
        <v>177</v>
      </c>
      <c r="CA6" s="153" t="s">
        <v>177</v>
      </c>
      <c r="CB6" s="153" t="s">
        <v>177</v>
      </c>
    </row>
    <row r="7" spans="1:87" s="152" customFormat="1" x14ac:dyDescent="0.25">
      <c r="B7" s="152" t="s">
        <v>23</v>
      </c>
      <c r="C7" s="154" t="s">
        <v>24</v>
      </c>
      <c r="D7" s="154" t="s">
        <v>25</v>
      </c>
      <c r="E7" s="154" t="s">
        <v>26</v>
      </c>
      <c r="F7" s="154" t="s">
        <v>27</v>
      </c>
      <c r="G7" s="154" t="s">
        <v>28</v>
      </c>
      <c r="H7" s="154" t="s">
        <v>29</v>
      </c>
      <c r="I7" s="154" t="s">
        <v>30</v>
      </c>
      <c r="J7" s="154" t="s">
        <v>31</v>
      </c>
      <c r="K7" s="154" t="s">
        <v>32</v>
      </c>
      <c r="L7" s="154" t="s">
        <v>33</v>
      </c>
      <c r="M7" s="154" t="s">
        <v>34</v>
      </c>
      <c r="N7" s="154" t="s">
        <v>35</v>
      </c>
      <c r="O7" s="154" t="s">
        <v>36</v>
      </c>
      <c r="P7" s="154" t="s">
        <v>37</v>
      </c>
      <c r="Q7" s="154" t="s">
        <v>38</v>
      </c>
      <c r="R7" s="154" t="s">
        <v>39</v>
      </c>
      <c r="S7" s="154" t="s">
        <v>40</v>
      </c>
      <c r="T7" s="154" t="s">
        <v>41</v>
      </c>
      <c r="U7" s="154" t="s">
        <v>42</v>
      </c>
      <c r="V7" s="154" t="s">
        <v>43</v>
      </c>
      <c r="W7" s="154" t="s">
        <v>44</v>
      </c>
      <c r="X7" s="154" t="s">
        <v>45</v>
      </c>
      <c r="Y7" s="154" t="s">
        <v>46</v>
      </c>
      <c r="Z7" s="154" t="s">
        <v>47</v>
      </c>
      <c r="AA7" s="154" t="s">
        <v>48</v>
      </c>
      <c r="AB7" s="154" t="s">
        <v>49</v>
      </c>
      <c r="AC7" s="154" t="s">
        <v>50</v>
      </c>
      <c r="AD7" s="154" t="s">
        <v>51</v>
      </c>
      <c r="AE7" s="154" t="s">
        <v>52</v>
      </c>
      <c r="AF7" s="154" t="s">
        <v>53</v>
      </c>
      <c r="AG7" s="154" t="s">
        <v>54</v>
      </c>
      <c r="AH7" s="154" t="s">
        <v>55</v>
      </c>
      <c r="AI7" s="154" t="s">
        <v>56</v>
      </c>
      <c r="AJ7" s="154" t="s">
        <v>57</v>
      </c>
      <c r="AK7" s="154" t="s">
        <v>58</v>
      </c>
      <c r="AL7" s="154" t="s">
        <v>59</v>
      </c>
      <c r="AM7" s="154" t="s">
        <v>60</v>
      </c>
      <c r="AN7" s="154" t="s">
        <v>61</v>
      </c>
      <c r="AO7" s="154" t="s">
        <v>62</v>
      </c>
      <c r="AP7" s="154" t="s">
        <v>63</v>
      </c>
      <c r="AQ7" s="154" t="s">
        <v>64</v>
      </c>
      <c r="AR7" s="154" t="s">
        <v>65</v>
      </c>
      <c r="AS7" s="154" t="s">
        <v>66</v>
      </c>
      <c r="AT7" s="154" t="s">
        <v>67</v>
      </c>
      <c r="AU7" s="152" t="s">
        <v>68</v>
      </c>
      <c r="AV7" s="152" t="s">
        <v>69</v>
      </c>
      <c r="AW7" s="152" t="s">
        <v>70</v>
      </c>
      <c r="AX7" s="152" t="s">
        <v>71</v>
      </c>
      <c r="AY7" s="152" t="s">
        <v>72</v>
      </c>
      <c r="AZ7" s="152" t="s">
        <v>73</v>
      </c>
      <c r="BA7" s="152" t="s">
        <v>74</v>
      </c>
      <c r="BB7" s="152" t="s">
        <v>75</v>
      </c>
      <c r="BC7" s="152" t="s">
        <v>76</v>
      </c>
      <c r="BD7" s="152" t="s">
        <v>77</v>
      </c>
      <c r="BE7" s="152" t="s">
        <v>78</v>
      </c>
      <c r="BF7" s="152" t="s">
        <v>79</v>
      </c>
      <c r="BG7" s="152" t="s">
        <v>80</v>
      </c>
      <c r="BH7" s="152" t="s">
        <v>81</v>
      </c>
      <c r="BI7" s="152" t="s">
        <v>82</v>
      </c>
      <c r="BJ7" s="152" t="s">
        <v>83</v>
      </c>
      <c r="BK7" s="152" t="s">
        <v>84</v>
      </c>
      <c r="BL7" s="152" t="s">
        <v>85</v>
      </c>
      <c r="BM7" s="152" t="s">
        <v>86</v>
      </c>
      <c r="BN7" s="152" t="s">
        <v>87</v>
      </c>
      <c r="BO7" s="152" t="s">
        <v>88</v>
      </c>
      <c r="BP7" s="152" t="s">
        <v>89</v>
      </c>
      <c r="BQ7" s="152" t="s">
        <v>90</v>
      </c>
      <c r="BR7" s="152" t="s">
        <v>91</v>
      </c>
      <c r="BS7" s="152" t="s">
        <v>92</v>
      </c>
      <c r="BT7" s="152" t="s">
        <v>93</v>
      </c>
      <c r="BU7" s="152" t="s">
        <v>94</v>
      </c>
      <c r="BV7" s="152" t="s">
        <v>95</v>
      </c>
      <c r="BW7" s="152" t="s">
        <v>178</v>
      </c>
      <c r="BX7" s="152" t="s">
        <v>179</v>
      </c>
      <c r="BY7" s="152" t="s">
        <v>180</v>
      </c>
      <c r="BZ7" s="152" t="s">
        <v>181</v>
      </c>
      <c r="CA7" s="152" t="s">
        <v>182</v>
      </c>
      <c r="CB7" s="152" t="s">
        <v>183</v>
      </c>
      <c r="CC7" s="152" t="s">
        <v>184</v>
      </c>
      <c r="CD7" s="152" t="s">
        <v>185</v>
      </c>
      <c r="CE7" s="152" t="s">
        <v>186</v>
      </c>
      <c r="CF7" s="152" t="s">
        <v>187</v>
      </c>
      <c r="CG7" s="152" t="s">
        <v>188</v>
      </c>
      <c r="CH7" s="152" t="s">
        <v>189</v>
      </c>
      <c r="CI7" s="152" t="s">
        <v>96</v>
      </c>
    </row>
    <row r="8" spans="1:87" x14ac:dyDescent="0.25">
      <c r="A8" s="152" t="s">
        <v>97</v>
      </c>
      <c r="B8" s="152" t="s">
        <v>98</v>
      </c>
      <c r="C8" s="155">
        <v>2.0350000000000001</v>
      </c>
      <c r="D8" s="155">
        <v>2.06</v>
      </c>
      <c r="E8" s="155">
        <v>2.0649999999999999</v>
      </c>
      <c r="F8" s="155">
        <v>2.0870000000000002</v>
      </c>
      <c r="G8" s="155">
        <v>2.1040000000000001</v>
      </c>
      <c r="H8" s="155">
        <v>2.1150000000000002</v>
      </c>
      <c r="I8" s="155">
        <v>2.1509999999999998</v>
      </c>
      <c r="J8" s="155">
        <v>2.17</v>
      </c>
      <c r="K8" s="155">
        <v>2.1869999999999998</v>
      </c>
      <c r="L8" s="155">
        <v>2.2130000000000001</v>
      </c>
      <c r="M8" s="155">
        <v>2.2349999999999999</v>
      </c>
      <c r="N8" s="155">
        <v>2.2200000000000002</v>
      </c>
      <c r="O8" s="155">
        <v>2.2320000000000002</v>
      </c>
      <c r="P8" s="155">
        <v>2.258</v>
      </c>
      <c r="Q8" s="155">
        <v>2.2759999999999998</v>
      </c>
      <c r="R8" s="155">
        <v>2.302</v>
      </c>
      <c r="S8" s="155">
        <v>2.319</v>
      </c>
      <c r="T8" s="155">
        <v>2.363</v>
      </c>
      <c r="U8" s="155">
        <v>2.4039999999999999</v>
      </c>
      <c r="V8" s="155">
        <v>2.351</v>
      </c>
      <c r="W8" s="155">
        <v>2.34</v>
      </c>
      <c r="X8" s="155">
        <v>2.3460000000000001</v>
      </c>
      <c r="Y8" s="155">
        <v>2.3660000000000001</v>
      </c>
      <c r="Z8" s="155">
        <v>2.3809999999999998</v>
      </c>
      <c r="AA8" s="155">
        <v>2.379</v>
      </c>
      <c r="AB8" s="155">
        <v>2.383</v>
      </c>
      <c r="AC8" s="155">
        <v>2.3980000000000001</v>
      </c>
      <c r="AD8" s="155">
        <v>2.4220000000000002</v>
      </c>
      <c r="AE8" s="155">
        <v>2.4319999999999999</v>
      </c>
      <c r="AF8" s="155">
        <v>2.4769999999999999</v>
      </c>
      <c r="AG8" s="155">
        <v>2.4889999999999999</v>
      </c>
      <c r="AH8" s="155">
        <v>2.4969999999999999</v>
      </c>
      <c r="AI8" s="155">
        <v>2.5129999999999999</v>
      </c>
      <c r="AJ8" s="155">
        <v>2.5190000000000001</v>
      </c>
      <c r="AK8" s="155">
        <v>2.5299999999999998</v>
      </c>
      <c r="AL8" s="155">
        <v>2.5499999999999998</v>
      </c>
      <c r="AM8" s="155">
        <v>2.5569999999999999</v>
      </c>
      <c r="AN8" s="155">
        <v>2.5550000000000002</v>
      </c>
      <c r="AO8" s="155">
        <v>2.5739999999999998</v>
      </c>
      <c r="AP8" s="155">
        <v>2.5880000000000001</v>
      </c>
      <c r="AQ8" s="155">
        <v>2.597</v>
      </c>
      <c r="AR8" s="155">
        <v>2.6080000000000001</v>
      </c>
      <c r="AS8" s="155">
        <v>2.6139999999999999</v>
      </c>
      <c r="AT8" s="155">
        <v>2.617</v>
      </c>
      <c r="AU8" s="147">
        <v>2.6120000000000001</v>
      </c>
      <c r="AV8" s="147">
        <v>2.6230000000000002</v>
      </c>
      <c r="AW8" s="147">
        <v>2.6190000000000002</v>
      </c>
      <c r="AX8" s="147">
        <v>2.6259999999999999</v>
      </c>
      <c r="AY8" s="147">
        <v>2.6190000000000002</v>
      </c>
      <c r="AZ8" s="147">
        <v>2.6419999999999999</v>
      </c>
      <c r="BA8" s="147">
        <v>2.6619999999999999</v>
      </c>
      <c r="BB8" s="147">
        <v>2.677</v>
      </c>
      <c r="BC8" s="147">
        <v>2.6909999999999998</v>
      </c>
      <c r="BD8" s="147">
        <v>2.6949999999999998</v>
      </c>
      <c r="BE8" s="147">
        <v>2.7069999999999999</v>
      </c>
      <c r="BF8" s="147">
        <v>2.7210000000000001</v>
      </c>
      <c r="BG8" s="147">
        <v>2.7570000000000001</v>
      </c>
      <c r="BH8" s="147">
        <v>2.77</v>
      </c>
      <c r="BI8" s="147">
        <v>2.7759999999999998</v>
      </c>
      <c r="BJ8" s="147">
        <v>2.7890000000000001</v>
      </c>
      <c r="BK8" s="147">
        <v>2.802</v>
      </c>
      <c r="BL8" s="147">
        <v>2.8149999999999999</v>
      </c>
      <c r="BM8" s="147">
        <v>2.8279999999999998</v>
      </c>
      <c r="BN8" s="147">
        <v>2.8439999999999999</v>
      </c>
      <c r="BO8" s="147">
        <v>2.8610000000000002</v>
      </c>
      <c r="BP8" s="147">
        <v>2.8660000000000001</v>
      </c>
      <c r="BQ8" s="147">
        <v>2.9039999999999999</v>
      </c>
      <c r="BR8" s="147">
        <v>2.92</v>
      </c>
      <c r="BS8" s="147">
        <v>2.944</v>
      </c>
      <c r="BT8" s="147">
        <v>2.964</v>
      </c>
      <c r="BU8" s="156">
        <v>2.9849999999999999</v>
      </c>
      <c r="BV8" s="156">
        <v>3.0049999999999999</v>
      </c>
      <c r="BW8" s="147">
        <v>3.0219999999999998</v>
      </c>
      <c r="BX8" s="147">
        <v>3.0379999999999998</v>
      </c>
      <c r="BY8" s="147">
        <v>3.052</v>
      </c>
      <c r="BZ8" s="147">
        <v>3.069</v>
      </c>
      <c r="CA8" s="147">
        <v>3.081</v>
      </c>
      <c r="CB8" s="147">
        <v>3.0939999999999999</v>
      </c>
      <c r="CC8" s="147">
        <v>3.1080000000000001</v>
      </c>
      <c r="CD8" s="147">
        <v>3.1230000000000002</v>
      </c>
      <c r="CE8" s="147">
        <v>3.1379999999999999</v>
      </c>
      <c r="CF8" s="147">
        <v>3.1539999999999999</v>
      </c>
      <c r="CG8" s="147">
        <v>3.1709999999999998</v>
      </c>
      <c r="CH8" s="147">
        <v>3.1880000000000002</v>
      </c>
    </row>
    <row r="9" spans="1:87" x14ac:dyDescent="0.25">
      <c r="A9" s="152" t="s">
        <v>99</v>
      </c>
      <c r="B9" s="152" t="s">
        <v>100</v>
      </c>
      <c r="C9" s="155">
        <v>2.0350000000000001</v>
      </c>
      <c r="D9" s="155">
        <v>2.06</v>
      </c>
      <c r="E9" s="155">
        <v>2.0649999999999999</v>
      </c>
      <c r="F9" s="155">
        <v>2.0870000000000002</v>
      </c>
      <c r="G9" s="155">
        <v>2.1040000000000001</v>
      </c>
      <c r="H9" s="155">
        <v>2.1150000000000002</v>
      </c>
      <c r="I9" s="155">
        <v>2.1509999999999998</v>
      </c>
      <c r="J9" s="155">
        <v>2.17</v>
      </c>
      <c r="K9" s="155">
        <v>2.1869999999999998</v>
      </c>
      <c r="L9" s="155">
        <v>2.2130000000000001</v>
      </c>
      <c r="M9" s="155">
        <v>2.2349999999999999</v>
      </c>
      <c r="N9" s="155">
        <v>2.2200000000000002</v>
      </c>
      <c r="O9" s="155">
        <v>2.2320000000000002</v>
      </c>
      <c r="P9" s="155">
        <v>2.258</v>
      </c>
      <c r="Q9" s="155">
        <v>2.2759999999999998</v>
      </c>
      <c r="R9" s="155">
        <v>2.302</v>
      </c>
      <c r="S9" s="155">
        <v>2.319</v>
      </c>
      <c r="T9" s="155">
        <v>2.363</v>
      </c>
      <c r="U9" s="155">
        <v>2.4039999999999999</v>
      </c>
      <c r="V9" s="155">
        <v>2.351</v>
      </c>
      <c r="W9" s="155">
        <v>2.34</v>
      </c>
      <c r="X9" s="155">
        <v>2.3460000000000001</v>
      </c>
      <c r="Y9" s="155">
        <v>2.3660000000000001</v>
      </c>
      <c r="Z9" s="155">
        <v>2.3809999999999998</v>
      </c>
      <c r="AA9" s="155">
        <v>2.379</v>
      </c>
      <c r="AB9" s="155">
        <v>2.383</v>
      </c>
      <c r="AC9" s="155">
        <v>2.3980000000000001</v>
      </c>
      <c r="AD9" s="155">
        <v>2.4220000000000002</v>
      </c>
      <c r="AE9" s="155">
        <v>2.4319999999999999</v>
      </c>
      <c r="AF9" s="155">
        <v>2.4769999999999999</v>
      </c>
      <c r="AG9" s="155">
        <v>2.4889999999999999</v>
      </c>
      <c r="AH9" s="155">
        <v>2.4969999999999999</v>
      </c>
      <c r="AI9" s="155">
        <v>2.5129999999999999</v>
      </c>
      <c r="AJ9" s="155">
        <v>2.5190000000000001</v>
      </c>
      <c r="AK9" s="155">
        <v>2.5299999999999998</v>
      </c>
      <c r="AL9" s="155">
        <v>2.5499999999999998</v>
      </c>
      <c r="AM9" s="155">
        <v>2.5569999999999999</v>
      </c>
      <c r="AN9" s="155">
        <v>2.5550000000000002</v>
      </c>
      <c r="AO9" s="155">
        <v>2.5739999999999998</v>
      </c>
      <c r="AP9" s="155">
        <v>2.5880000000000001</v>
      </c>
      <c r="AQ9" s="155">
        <v>2.597</v>
      </c>
      <c r="AR9" s="155">
        <v>2.6080000000000001</v>
      </c>
      <c r="AS9" s="155">
        <v>2.6139999999999999</v>
      </c>
      <c r="AT9" s="155">
        <v>2.617</v>
      </c>
      <c r="AU9" s="147">
        <v>2.6120000000000001</v>
      </c>
      <c r="AV9" s="147">
        <v>2.6230000000000002</v>
      </c>
      <c r="AW9" s="147">
        <v>2.6190000000000002</v>
      </c>
      <c r="AX9" s="147">
        <v>2.6259999999999999</v>
      </c>
      <c r="AY9" s="147">
        <v>2.6190000000000002</v>
      </c>
      <c r="AZ9" s="147">
        <v>2.6419999999999999</v>
      </c>
      <c r="BA9" s="147">
        <v>2.6619999999999999</v>
      </c>
      <c r="BB9" s="147">
        <v>2.677</v>
      </c>
      <c r="BC9" s="147">
        <v>2.6909999999999998</v>
      </c>
      <c r="BD9" s="147">
        <v>2.6949999999999998</v>
      </c>
      <c r="BE9" s="147">
        <v>2.7069999999999999</v>
      </c>
      <c r="BF9" s="147">
        <v>2.7210000000000001</v>
      </c>
      <c r="BG9" s="147">
        <v>2.7570000000000001</v>
      </c>
      <c r="BH9" s="147">
        <v>2.77</v>
      </c>
      <c r="BI9" s="147">
        <v>2.7759999999999998</v>
      </c>
      <c r="BJ9" s="147">
        <v>2.7890000000000001</v>
      </c>
      <c r="BK9" s="147">
        <v>2.802</v>
      </c>
      <c r="BL9" s="147">
        <v>2.8149999999999999</v>
      </c>
      <c r="BM9" s="147">
        <v>2.8279999999999998</v>
      </c>
      <c r="BN9" s="147">
        <v>2.8439999999999999</v>
      </c>
      <c r="BO9" s="147">
        <v>2.8610000000000002</v>
      </c>
      <c r="BP9" s="147">
        <v>2.8660000000000001</v>
      </c>
      <c r="BQ9" s="147">
        <v>2.9039999999999999</v>
      </c>
      <c r="BR9" s="147">
        <v>2.9180000000000001</v>
      </c>
      <c r="BS9" s="147">
        <v>2.94</v>
      </c>
      <c r="BT9" s="157">
        <v>2.956</v>
      </c>
      <c r="BU9" s="158">
        <v>2.9729999999999999</v>
      </c>
      <c r="BV9" s="159">
        <v>2.9889999999999999</v>
      </c>
      <c r="BW9" s="158">
        <v>3.0009999999999999</v>
      </c>
      <c r="BX9" s="159">
        <v>3.0129999999999999</v>
      </c>
      <c r="BY9" s="159">
        <v>3.0219999999999998</v>
      </c>
      <c r="BZ9" s="159">
        <v>3.0329999999999999</v>
      </c>
      <c r="CA9" s="159">
        <v>3.04</v>
      </c>
      <c r="CB9" s="160">
        <v>3.0489999999999999</v>
      </c>
      <c r="CC9" s="147">
        <v>3.0590000000000002</v>
      </c>
      <c r="CD9" s="147">
        <v>3.0710000000000002</v>
      </c>
      <c r="CE9" s="147">
        <v>3.0819999999999999</v>
      </c>
      <c r="CF9" s="147">
        <v>3.0950000000000002</v>
      </c>
      <c r="CG9" s="147">
        <v>3.1080000000000001</v>
      </c>
      <c r="CH9" s="147">
        <v>3.121</v>
      </c>
    </row>
    <row r="10" spans="1:87" x14ac:dyDescent="0.25">
      <c r="A10" s="152" t="s">
        <v>101</v>
      </c>
      <c r="B10" s="152" t="s">
        <v>102</v>
      </c>
      <c r="C10" s="155">
        <v>2.0350000000000001</v>
      </c>
      <c r="D10" s="155">
        <v>2.06</v>
      </c>
      <c r="E10" s="155">
        <v>2.0649999999999999</v>
      </c>
      <c r="F10" s="155">
        <v>2.0870000000000002</v>
      </c>
      <c r="G10" s="155">
        <v>2.1040000000000001</v>
      </c>
      <c r="H10" s="155">
        <v>2.1150000000000002</v>
      </c>
      <c r="I10" s="155">
        <v>2.1509999999999998</v>
      </c>
      <c r="J10" s="155">
        <v>2.17</v>
      </c>
      <c r="K10" s="155">
        <v>2.1869999999999998</v>
      </c>
      <c r="L10" s="155">
        <v>2.2130000000000001</v>
      </c>
      <c r="M10" s="155">
        <v>2.2349999999999999</v>
      </c>
      <c r="N10" s="155">
        <v>2.2200000000000002</v>
      </c>
      <c r="O10" s="155">
        <v>2.2320000000000002</v>
      </c>
      <c r="P10" s="155">
        <v>2.258</v>
      </c>
      <c r="Q10" s="155">
        <v>2.2759999999999998</v>
      </c>
      <c r="R10" s="155">
        <v>2.302</v>
      </c>
      <c r="S10" s="155">
        <v>2.319</v>
      </c>
      <c r="T10" s="155">
        <v>2.363</v>
      </c>
      <c r="U10" s="155">
        <v>2.4039999999999999</v>
      </c>
      <c r="V10" s="155">
        <v>2.351</v>
      </c>
      <c r="W10" s="155">
        <v>2.34</v>
      </c>
      <c r="X10" s="155">
        <v>2.3460000000000001</v>
      </c>
      <c r="Y10" s="155">
        <v>2.3660000000000001</v>
      </c>
      <c r="Z10" s="155">
        <v>2.3809999999999998</v>
      </c>
      <c r="AA10" s="155">
        <v>2.379</v>
      </c>
      <c r="AB10" s="155">
        <v>2.383</v>
      </c>
      <c r="AC10" s="155">
        <v>2.3980000000000001</v>
      </c>
      <c r="AD10" s="155">
        <v>2.4220000000000002</v>
      </c>
      <c r="AE10" s="155">
        <v>2.4319999999999999</v>
      </c>
      <c r="AF10" s="155">
        <v>2.4769999999999999</v>
      </c>
      <c r="AG10" s="155">
        <v>2.4889999999999999</v>
      </c>
      <c r="AH10" s="155">
        <v>2.4969999999999999</v>
      </c>
      <c r="AI10" s="155">
        <v>2.5129999999999999</v>
      </c>
      <c r="AJ10" s="155">
        <v>2.5190000000000001</v>
      </c>
      <c r="AK10" s="155">
        <v>2.5299999999999998</v>
      </c>
      <c r="AL10" s="155">
        <v>2.5499999999999998</v>
      </c>
      <c r="AM10" s="155">
        <v>2.5569999999999999</v>
      </c>
      <c r="AN10" s="155">
        <v>2.5550000000000002</v>
      </c>
      <c r="AO10" s="155">
        <v>2.5739999999999998</v>
      </c>
      <c r="AP10" s="155">
        <v>2.5880000000000001</v>
      </c>
      <c r="AQ10" s="155">
        <v>2.597</v>
      </c>
      <c r="AR10" s="155">
        <v>2.6080000000000001</v>
      </c>
      <c r="AS10" s="155">
        <v>2.6139999999999999</v>
      </c>
      <c r="AT10" s="155">
        <v>2.617</v>
      </c>
      <c r="AU10" s="147">
        <v>2.6120000000000001</v>
      </c>
      <c r="AV10" s="147">
        <v>2.6230000000000002</v>
      </c>
      <c r="AW10" s="147">
        <v>2.6190000000000002</v>
      </c>
      <c r="AX10" s="147">
        <v>2.6259999999999999</v>
      </c>
      <c r="AY10" s="147">
        <v>2.6190000000000002</v>
      </c>
      <c r="AZ10" s="147">
        <v>2.6419999999999999</v>
      </c>
      <c r="BA10" s="147">
        <v>2.6619999999999999</v>
      </c>
      <c r="BB10" s="147">
        <v>2.677</v>
      </c>
      <c r="BC10" s="147">
        <v>2.6909999999999998</v>
      </c>
      <c r="BD10" s="147">
        <v>2.6949999999999998</v>
      </c>
      <c r="BE10" s="147">
        <v>2.7069999999999999</v>
      </c>
      <c r="BF10" s="147">
        <v>2.7210000000000001</v>
      </c>
      <c r="BG10" s="147">
        <v>2.7570000000000001</v>
      </c>
      <c r="BH10" s="147">
        <v>2.77</v>
      </c>
      <c r="BI10" s="147">
        <v>2.7759999999999998</v>
      </c>
      <c r="BJ10" s="147">
        <v>2.7890000000000001</v>
      </c>
      <c r="BK10" s="147">
        <v>2.802</v>
      </c>
      <c r="BL10" s="147">
        <v>2.8149999999999999</v>
      </c>
      <c r="BM10" s="147">
        <v>2.8279999999999998</v>
      </c>
      <c r="BN10" s="147">
        <v>2.8439999999999999</v>
      </c>
      <c r="BO10" s="147">
        <v>2.8610000000000002</v>
      </c>
      <c r="BP10" s="147">
        <v>2.8660000000000001</v>
      </c>
      <c r="BQ10" s="147">
        <v>2.9039999999999999</v>
      </c>
      <c r="BR10" s="147">
        <v>2.923</v>
      </c>
      <c r="BS10" s="147">
        <v>2.95</v>
      </c>
      <c r="BT10" s="161">
        <v>2.9729999999999999</v>
      </c>
      <c r="BU10" s="162">
        <v>2.9990000000000001</v>
      </c>
      <c r="BV10" s="147">
        <v>3.0249999999999999</v>
      </c>
      <c r="BW10" s="147">
        <v>3.0470000000000002</v>
      </c>
      <c r="BX10" s="147">
        <v>3.069</v>
      </c>
      <c r="BY10" s="147">
        <v>3.09</v>
      </c>
      <c r="BZ10" s="147">
        <v>3.113</v>
      </c>
      <c r="CA10" s="147">
        <v>3.133</v>
      </c>
      <c r="CB10" s="147">
        <v>3.1539999999999999</v>
      </c>
      <c r="CC10" s="147">
        <v>3.1760000000000002</v>
      </c>
      <c r="CD10" s="147">
        <v>3.198</v>
      </c>
      <c r="CE10" s="147">
        <v>3.22</v>
      </c>
      <c r="CF10" s="147">
        <v>3.2440000000000002</v>
      </c>
      <c r="CG10" s="147">
        <v>3.2690000000000001</v>
      </c>
      <c r="CH10" s="147">
        <v>3.2949999999999999</v>
      </c>
    </row>
    <row r="11" spans="1:87" x14ac:dyDescent="0.25">
      <c r="BT11" s="163"/>
    </row>
    <row r="12" spans="1:87" x14ac:dyDescent="0.25"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P12" s="164"/>
      <c r="AQ12" s="164"/>
      <c r="AR12" s="164"/>
      <c r="AS12" s="164"/>
      <c r="AT12" s="164"/>
    </row>
    <row r="13" spans="1:87" x14ac:dyDescent="0.25"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164"/>
      <c r="AN13" s="164"/>
      <c r="AO13" s="164"/>
      <c r="AP13" s="164"/>
      <c r="AQ13" s="164"/>
      <c r="AR13" s="164"/>
      <c r="AS13" s="164"/>
      <c r="AT13" s="164"/>
    </row>
    <row r="14" spans="1:87" x14ac:dyDescent="0.25"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BN14" s="75" t="s">
        <v>109</v>
      </c>
      <c r="BO14" s="76"/>
      <c r="BP14" s="76"/>
      <c r="BQ14" s="77" t="s">
        <v>190</v>
      </c>
      <c r="BR14" s="78"/>
      <c r="BS14" s="78"/>
      <c r="BT14" s="78"/>
      <c r="BU14" s="78"/>
      <c r="BV14" s="78"/>
      <c r="BW14" s="76"/>
      <c r="BX14" s="76"/>
      <c r="BY14" s="76"/>
    </row>
    <row r="15" spans="1:87" x14ac:dyDescent="0.25"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BN15" s="79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1"/>
    </row>
    <row r="16" spans="1:87" x14ac:dyDescent="0.25"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BN16" s="82"/>
      <c r="BO16" s="83" t="s">
        <v>103</v>
      </c>
      <c r="BP16" s="84" t="s">
        <v>191</v>
      </c>
      <c r="BQ16" s="84"/>
      <c r="BR16" s="84"/>
      <c r="BS16" s="84"/>
      <c r="BT16" s="84"/>
      <c r="BU16" s="84"/>
      <c r="BV16" s="84"/>
      <c r="BW16" s="84"/>
      <c r="BX16" s="84"/>
      <c r="BY16" s="85"/>
    </row>
    <row r="17" spans="3:79" x14ac:dyDescent="0.25"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BN17" s="82"/>
      <c r="BO17" s="84"/>
      <c r="BP17" s="154" t="str">
        <f>BT7</f>
        <v>2021Q2</v>
      </c>
      <c r="BQ17" s="84"/>
      <c r="BR17" s="84"/>
      <c r="BS17" s="84"/>
      <c r="BT17" s="84"/>
      <c r="BU17" s="84"/>
      <c r="BV17" s="84"/>
      <c r="BW17" s="84"/>
      <c r="BX17" s="84"/>
      <c r="BY17" s="86" t="s">
        <v>104</v>
      </c>
    </row>
    <row r="18" spans="3:79" x14ac:dyDescent="0.25">
      <c r="BN18" s="82"/>
      <c r="BO18" s="84"/>
      <c r="BP18" s="166">
        <f>BT9</f>
        <v>2.956</v>
      </c>
      <c r="BQ18" s="167"/>
      <c r="BR18" s="84"/>
      <c r="BS18" s="84"/>
      <c r="BT18" s="84"/>
      <c r="BU18" s="84"/>
      <c r="BV18" s="84"/>
      <c r="BW18" s="84"/>
      <c r="BX18" s="84"/>
      <c r="BY18" s="88">
        <f>BP18</f>
        <v>2.956</v>
      </c>
    </row>
    <row r="19" spans="3:79" x14ac:dyDescent="0.25">
      <c r="BN19" s="82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7"/>
      <c r="CA19" s="168"/>
    </row>
    <row r="20" spans="3:79" x14ac:dyDescent="0.25">
      <c r="BN20" s="190" t="s">
        <v>105</v>
      </c>
      <c r="BO20" s="191"/>
      <c r="BP20" s="191"/>
      <c r="BQ20" s="84" t="s">
        <v>192</v>
      </c>
      <c r="BR20" s="84"/>
      <c r="BS20" s="84" t="s">
        <v>193</v>
      </c>
      <c r="BT20" s="84"/>
      <c r="BU20" s="84"/>
      <c r="BV20" s="84"/>
      <c r="BW20" s="84"/>
      <c r="BX20" s="84"/>
      <c r="BY20" s="87"/>
    </row>
    <row r="21" spans="3:79" x14ac:dyDescent="0.25">
      <c r="BN21" s="82"/>
      <c r="BO21" s="84"/>
      <c r="BP21" s="152" t="str">
        <f>BU7</f>
        <v>2021Q3</v>
      </c>
      <c r="BQ21" s="152" t="str">
        <f t="shared" ref="BQ21:BW21" si="0">BV7</f>
        <v>2021Q4</v>
      </c>
      <c r="BR21" s="152" t="str">
        <f t="shared" si="0"/>
        <v>2022Q1</v>
      </c>
      <c r="BS21" s="152" t="str">
        <f t="shared" si="0"/>
        <v>2022Q2</v>
      </c>
      <c r="BT21" s="152" t="str">
        <f t="shared" si="0"/>
        <v>2022Q3</v>
      </c>
      <c r="BU21" s="152" t="str">
        <f t="shared" si="0"/>
        <v>2022Q4</v>
      </c>
      <c r="BV21" s="152" t="str">
        <f t="shared" si="0"/>
        <v>2023Q1</v>
      </c>
      <c r="BW21" s="152" t="str">
        <f t="shared" si="0"/>
        <v>2023Q2</v>
      </c>
      <c r="BX21" s="84"/>
      <c r="BY21" s="87"/>
    </row>
    <row r="22" spans="3:79" x14ac:dyDescent="0.25">
      <c r="BN22" s="82"/>
      <c r="BO22" s="84"/>
      <c r="BP22" s="169">
        <f>BU9</f>
        <v>2.9729999999999999</v>
      </c>
      <c r="BQ22" s="170">
        <f t="shared" ref="BQ22:BW22" si="1">BV9</f>
        <v>2.9889999999999999</v>
      </c>
      <c r="BR22" s="170">
        <f t="shared" si="1"/>
        <v>3.0009999999999999</v>
      </c>
      <c r="BS22" s="170">
        <f t="shared" si="1"/>
        <v>3.0129999999999999</v>
      </c>
      <c r="BT22" s="170">
        <f t="shared" si="1"/>
        <v>3.0219999999999998</v>
      </c>
      <c r="BU22" s="170">
        <f t="shared" si="1"/>
        <v>3.0329999999999999</v>
      </c>
      <c r="BV22" s="170">
        <f t="shared" si="1"/>
        <v>3.04</v>
      </c>
      <c r="BW22" s="171">
        <f t="shared" si="1"/>
        <v>3.0489999999999999</v>
      </c>
      <c r="BX22" s="84"/>
      <c r="BY22" s="88">
        <f>AVERAGE(BP22:BW22)</f>
        <v>3.0149999999999997</v>
      </c>
    </row>
    <row r="23" spans="3:79" x14ac:dyDescent="0.25">
      <c r="BN23" s="82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7"/>
    </row>
    <row r="24" spans="3:79" x14ac:dyDescent="0.25">
      <c r="BN24" s="82"/>
      <c r="BO24" s="84"/>
      <c r="BP24" s="84"/>
      <c r="BQ24" s="84"/>
      <c r="BR24" s="84"/>
      <c r="BS24" s="84"/>
      <c r="BT24" s="84"/>
      <c r="BU24" s="84"/>
      <c r="BV24" s="84"/>
      <c r="BW24" s="84"/>
      <c r="BX24" s="89" t="s">
        <v>14</v>
      </c>
      <c r="BY24" s="90">
        <f>(BY22-BY18)/BY18</f>
        <v>1.9959404600811814E-2</v>
      </c>
    </row>
    <row r="25" spans="3:79" x14ac:dyDescent="0.25">
      <c r="BN25" s="91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3"/>
    </row>
  </sheetData>
  <mergeCells count="1">
    <mergeCell ref="BN20:BP20"/>
  </mergeCells>
  <pageMargins left="0.25" right="0.2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Chart</vt:lpstr>
      <vt:lpstr>READY review-2514 (FY22)</vt:lpstr>
      <vt:lpstr>CAF Fall 2020</vt:lpstr>
      <vt:lpstr>Chart!Print_Area</vt:lpstr>
      <vt:lpstr>'READY review-2514 (FY22)'!Print_Area</vt:lpstr>
      <vt:lpstr>'CAF Fall 2020'!Print_Titles</vt:lpstr>
    </vt:vector>
  </TitlesOfParts>
  <Company>EOHHS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EOHHS</dc:creator>
  <cp:lastModifiedBy>kara</cp:lastModifiedBy>
  <cp:lastPrinted>2021-01-28T19:14:19Z</cp:lastPrinted>
  <dcterms:created xsi:type="dcterms:W3CDTF">2016-03-29T16:21:48Z</dcterms:created>
  <dcterms:modified xsi:type="dcterms:W3CDTF">2021-01-28T19:26:27Z</dcterms:modified>
</cp:coreProperties>
</file>