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lyn_grant_mass_gov/Documents/Desktop/"/>
    </mc:Choice>
  </mc:AlternateContent>
  <xr:revisionPtr revIDLastSave="0" documentId="8_{F4C7EEEE-1C14-48DA-81B1-C8D4738EDBAD}" xr6:coauthVersionLast="47" xr6:coauthVersionMax="47" xr10:uidLastSave="{00000000-0000-0000-0000-000000000000}"/>
  <bookViews>
    <workbookView xWindow="1215" yWindow="1560" windowWidth="27585" windowHeight="14205" tabRatio="855" firstSheet="1" activeTab="1" xr2:uid="{00000000-000D-0000-FFFF-FFFF00000000}"/>
  </bookViews>
  <sheets>
    <sheet name="calendar split" sheetId="27" state="hidden" r:id="rId1"/>
    <sheet name="Summary" sheetId="33" r:id="rId2"/>
    <sheet name="Shared Living" sheetId="3" r:id="rId3"/>
    <sheet name="Shared Living Rate Component" sheetId="35" r:id="rId4"/>
    <sheet name="ALTR" sheetId="31" r:id="rId5"/>
    <sheet name="ALTR Rate Component" sheetId="36" r:id="rId6"/>
    <sheet name="In Home Supp" sheetId="18" r:id="rId7"/>
    <sheet name="Emp &amp; Day" sheetId="19" r:id="rId8"/>
    <sheet name="Family Supports" sheetId="20" r:id="rId9"/>
    <sheet name="DESE" sheetId="37" r:id="rId10"/>
    <sheet name="AWC" sheetId="32" r:id="rId11"/>
    <sheet name="Visual" sheetId="12" r:id="rId12"/>
    <sheet name="Corp Rep Payee" sheetId="13" r:id="rId13"/>
    <sheet name="Clinical Team" sheetId="15" r:id="rId14"/>
    <sheet name="Autism" sheetId="28" r:id="rId15"/>
    <sheet name="Assisive Tech" sheetId="34" r:id="rId16"/>
    <sheet name="Remote Supports" sheetId="30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5" hidden="1">'ALTR Rate Component'!$B$2:$K$227</definedName>
    <definedName name="_xlnm._FilterDatabase" localSheetId="8" hidden="1">'Family Supports'!$A$14:$E$66</definedName>
    <definedName name="_xlnm._FilterDatabase" localSheetId="1" hidden="1">Summary!$B$2:$E$51</definedName>
    <definedName name="_Hlk128039669" localSheetId="9">DESE!#REF!</definedName>
    <definedName name="_Hlk346582437" localSheetId="4">ALTR!#REF!</definedName>
    <definedName name="asdfasdf">#REF!</definedName>
    <definedName name="Average">#REF!</definedName>
    <definedName name="Break">'[1]Tech Stuff'!$E$4</definedName>
    <definedName name="CAF_NEW">[2]RawDataCalcs!$L$70:$DB$70</definedName>
    <definedName name="Cap">[3]RawDataCalcs!$L$13:$DB$13</definedName>
    <definedName name="Data">#REF!</definedName>
    <definedName name="Floor">[3]RawDataCalcs!$L$12:$DB$12</definedName>
    <definedName name="Funds">'[4]RawDataCalcs3386&amp;3401'!$L$68:$DB$68</definedName>
    <definedName name="gk">#REF!</definedName>
    <definedName name="hhh">#REF!</definedName>
    <definedName name="JailDAverage">#REF!</definedName>
    <definedName name="JailDCap">[5]ALLRawDataCalcs!$L$80:$DB$80</definedName>
    <definedName name="JailDFloor">[5]ALLRawDataCalcs!$L$79:$DB$79</definedName>
    <definedName name="JailDgk">#REF!</definedName>
    <definedName name="JailDMax">#REF!</definedName>
    <definedName name="JailDMedian">#REF!</definedName>
    <definedName name="kls">#REF!</definedName>
    <definedName name="ListProviders">'[6]List of Programs'!$A$24:$A$29</definedName>
    <definedName name="Max">#REF!</definedName>
    <definedName name="Median">#REF!</definedName>
    <definedName name="Min">#REF!</definedName>
    <definedName name="MT">#REF!</definedName>
    <definedName name="new">#REF!</definedName>
    <definedName name="ok">#REF!</definedName>
    <definedName name="_xlnm.Print_Area" localSheetId="4">ALTR!$A$1:$C$3</definedName>
    <definedName name="_xlnm.Print_Area" localSheetId="2">'Shared Living'!$A$1:$C$47</definedName>
    <definedName name="Program_File">#REF!</definedName>
    <definedName name="Programs">'[6]List of Programs'!$B$3:$B$19</definedName>
    <definedName name="ProvFTE">'[7]FTE Data'!$A$3:$AW$56</definedName>
    <definedName name="PurchasedBy">'[7]FTE Data'!$C$263:$AZ$657</definedName>
    <definedName name="Res">#REF!</definedName>
    <definedName name="resmay2007">#REF!</definedName>
    <definedName name="Site_list">[7]Lists!$A$2:$A$53</definedName>
    <definedName name="Source">#REF!</definedName>
    <definedName name="Source_2">#REF!</definedName>
    <definedName name="SourcePathAndFileName">#REF!</definedName>
    <definedName name="Total_UFR">#REF!</definedName>
    <definedName name="Total_UFRs">#REF!</definedName>
    <definedName name="Total_UFRs_">#REF!</definedName>
    <definedName name="UFR">'[8]Complete UFR List'!#REF!</definedName>
    <definedName name="UFRS">'[8]Complete UFR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28" l="1"/>
  <c r="E17" i="28"/>
  <c r="E16" i="28"/>
  <c r="D24" i="37"/>
  <c r="E8" i="20"/>
  <c r="E28" i="20"/>
  <c r="E30" i="20"/>
  <c r="E21" i="20" l="1"/>
  <c r="D8" i="32" l="1"/>
  <c r="C9" i="28"/>
  <c r="C8" i="28"/>
  <c r="E37" i="20"/>
  <c r="E36" i="20"/>
  <c r="E35" i="20"/>
  <c r="E34" i="20"/>
  <c r="E29" i="20"/>
  <c r="E16" i="37"/>
  <c r="A19" i="32"/>
  <c r="E24" i="37"/>
  <c r="D23" i="37"/>
  <c r="E23" i="37" l="1"/>
  <c r="D13" i="37"/>
  <c r="E13" i="37" s="1"/>
  <c r="D7" i="37"/>
  <c r="E7" i="37" s="1"/>
  <c r="D12" i="37"/>
  <c r="E12" i="37" s="1"/>
  <c r="D11" i="37"/>
  <c r="E11" i="37" s="1"/>
  <c r="D10" i="37"/>
  <c r="E10" i="37" s="1"/>
  <c r="H227" i="36"/>
  <c r="H226" i="36"/>
  <c r="H225" i="36"/>
  <c r="H224" i="36"/>
  <c r="H223" i="36"/>
  <c r="H222" i="36"/>
  <c r="H221" i="36"/>
  <c r="H220" i="36"/>
  <c r="H219" i="36"/>
  <c r="H218" i="36"/>
  <c r="H217" i="36"/>
  <c r="H216" i="36"/>
  <c r="H215" i="36"/>
  <c r="H214" i="36"/>
  <c r="H213" i="36"/>
  <c r="H212" i="36"/>
  <c r="H211" i="36"/>
  <c r="H210" i="36"/>
  <c r="H209" i="36"/>
  <c r="H208" i="36"/>
  <c r="H207" i="36"/>
  <c r="H206" i="36"/>
  <c r="H205" i="36"/>
  <c r="H204" i="36"/>
  <c r="H203" i="36"/>
  <c r="H202" i="36"/>
  <c r="H201" i="36"/>
  <c r="H200" i="36"/>
  <c r="H199" i="36"/>
  <c r="H198" i="36"/>
  <c r="H197" i="36"/>
  <c r="H196" i="36"/>
  <c r="H195" i="36"/>
  <c r="H194" i="36"/>
  <c r="H193" i="36"/>
  <c r="H192" i="36"/>
  <c r="H191" i="36"/>
  <c r="H190" i="36"/>
  <c r="H189" i="36"/>
  <c r="H188" i="36"/>
  <c r="H187" i="36"/>
  <c r="H186" i="36"/>
  <c r="H185" i="36"/>
  <c r="H184" i="36"/>
  <c r="H183" i="36"/>
  <c r="H182" i="36"/>
  <c r="H181" i="36"/>
  <c r="H180" i="36"/>
  <c r="H179" i="36"/>
  <c r="H178" i="36"/>
  <c r="H177" i="36"/>
  <c r="H176" i="36"/>
  <c r="H175" i="36"/>
  <c r="H174" i="36"/>
  <c r="H173" i="36"/>
  <c r="H172" i="36"/>
  <c r="H171" i="36"/>
  <c r="H170" i="36"/>
  <c r="H169" i="36"/>
  <c r="H168" i="36"/>
  <c r="H167" i="36"/>
  <c r="H166" i="36"/>
  <c r="H165" i="36"/>
  <c r="H164" i="36"/>
  <c r="H163" i="36"/>
  <c r="H162" i="36"/>
  <c r="H161" i="36"/>
  <c r="H160" i="36"/>
  <c r="H159" i="36"/>
  <c r="H158" i="36"/>
  <c r="H157" i="36"/>
  <c r="H156" i="36"/>
  <c r="H155" i="36"/>
  <c r="H154" i="36"/>
  <c r="H153" i="36"/>
  <c r="H152" i="36"/>
  <c r="H151" i="36"/>
  <c r="H150" i="36"/>
  <c r="H149" i="36"/>
  <c r="H148" i="36"/>
  <c r="H147" i="36"/>
  <c r="H146" i="36"/>
  <c r="H145" i="36"/>
  <c r="H144" i="36"/>
  <c r="H143" i="36"/>
  <c r="H142" i="36"/>
  <c r="H141" i="36"/>
  <c r="H140" i="36"/>
  <c r="H139" i="36"/>
  <c r="H138" i="36"/>
  <c r="H137" i="36"/>
  <c r="H136" i="36"/>
  <c r="H135" i="36"/>
  <c r="H134" i="36"/>
  <c r="H133" i="36"/>
  <c r="H132" i="36"/>
  <c r="H131" i="36"/>
  <c r="H130" i="36"/>
  <c r="H129" i="36"/>
  <c r="H128" i="36"/>
  <c r="H127" i="36"/>
  <c r="H126" i="36"/>
  <c r="H125" i="36"/>
  <c r="H124" i="36"/>
  <c r="H123" i="36"/>
  <c r="H122" i="36"/>
  <c r="H121" i="36"/>
  <c r="H120" i="36"/>
  <c r="H119" i="36"/>
  <c r="H118" i="36"/>
  <c r="H117" i="36"/>
  <c r="H116" i="36"/>
  <c r="H115" i="36"/>
  <c r="H114" i="36"/>
  <c r="H113" i="36"/>
  <c r="H112" i="36"/>
  <c r="H111" i="36"/>
  <c r="H110" i="36"/>
  <c r="H109" i="36"/>
  <c r="H108" i="36"/>
  <c r="H107" i="36"/>
  <c r="H106" i="36"/>
  <c r="H105" i="36"/>
  <c r="H104" i="36"/>
  <c r="H103" i="36"/>
  <c r="H102" i="36"/>
  <c r="H101" i="36"/>
  <c r="H100" i="36"/>
  <c r="H99" i="36"/>
  <c r="H98" i="36"/>
  <c r="H97" i="36"/>
  <c r="H96" i="36"/>
  <c r="H95" i="36"/>
  <c r="H94" i="36"/>
  <c r="H93" i="36"/>
  <c r="H92" i="36"/>
  <c r="H91" i="36"/>
  <c r="H90" i="36"/>
  <c r="H89" i="36"/>
  <c r="H88" i="36"/>
  <c r="H87" i="36"/>
  <c r="H86" i="36"/>
  <c r="H85" i="36"/>
  <c r="H84" i="36"/>
  <c r="H83" i="36"/>
  <c r="H82" i="36"/>
  <c r="H81" i="36"/>
  <c r="H80" i="36"/>
  <c r="H79" i="36"/>
  <c r="H78" i="36"/>
  <c r="H77" i="36"/>
  <c r="H76" i="36"/>
  <c r="H75" i="36"/>
  <c r="H74" i="36"/>
  <c r="H73" i="36"/>
  <c r="H72" i="36"/>
  <c r="H71" i="36"/>
  <c r="H70" i="36"/>
  <c r="H69" i="36"/>
  <c r="H68" i="36"/>
  <c r="H67" i="36"/>
  <c r="H66" i="36"/>
  <c r="H65" i="36"/>
  <c r="H64" i="36"/>
  <c r="H63" i="36"/>
  <c r="H62" i="36"/>
  <c r="H61" i="36"/>
  <c r="H60" i="36"/>
  <c r="H59" i="36"/>
  <c r="H58" i="36"/>
  <c r="H57" i="36"/>
  <c r="H56" i="36"/>
  <c r="H55" i="36"/>
  <c r="H54" i="36"/>
  <c r="H53" i="36"/>
  <c r="H52" i="36"/>
  <c r="H51" i="36"/>
  <c r="H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H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23" i="36"/>
  <c r="H22" i="36"/>
  <c r="H21" i="36"/>
  <c r="H20" i="36"/>
  <c r="H19" i="36"/>
  <c r="H18" i="36"/>
  <c r="H17" i="36"/>
  <c r="H16" i="36"/>
  <c r="H15" i="36"/>
  <c r="H14" i="36"/>
  <c r="H13" i="36"/>
  <c r="H12" i="36"/>
  <c r="H11" i="36"/>
  <c r="H10" i="36"/>
  <c r="H9" i="36"/>
  <c r="H8" i="36"/>
  <c r="H7" i="36"/>
  <c r="H6" i="36"/>
  <c r="H5" i="36"/>
  <c r="H4" i="36"/>
  <c r="H3" i="36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D14" i="35"/>
  <c r="H14" i="35" s="1"/>
  <c r="J14" i="35" s="1"/>
  <c r="C14" i="35"/>
  <c r="G14" i="35" s="1"/>
  <c r="I14" i="35" s="1"/>
  <c r="H13" i="35"/>
  <c r="J13" i="35" s="1"/>
  <c r="F13" i="35"/>
  <c r="D13" i="35"/>
  <c r="C13" i="35"/>
  <c r="G13" i="35" s="1"/>
  <c r="I13" i="35" s="1"/>
  <c r="H12" i="35"/>
  <c r="J12" i="35" s="1"/>
  <c r="F12" i="35"/>
  <c r="D12" i="35"/>
  <c r="C12" i="35"/>
  <c r="G12" i="35" s="1"/>
  <c r="I12" i="35" s="1"/>
  <c r="E12" i="35" l="1"/>
  <c r="E13" i="35"/>
  <c r="E14" i="35"/>
  <c r="F14" i="35"/>
  <c r="D8" i="12"/>
  <c r="D7" i="12"/>
  <c r="I46" i="31"/>
  <c r="I56" i="31"/>
  <c r="I26" i="31"/>
  <c r="N112" i="31" l="1"/>
  <c r="N113" i="31"/>
  <c r="N114" i="31"/>
  <c r="N115" i="31"/>
  <c r="N116" i="31"/>
  <c r="N117" i="31"/>
  <c r="N118" i="31"/>
  <c r="N119" i="31"/>
  <c r="N120" i="31"/>
  <c r="N121" i="31"/>
  <c r="N122" i="31"/>
  <c r="N123" i="31"/>
  <c r="N124" i="31"/>
  <c r="N125" i="31"/>
  <c r="N126" i="31"/>
  <c r="N127" i="31"/>
  <c r="N128" i="31"/>
  <c r="N129" i="31"/>
  <c r="N111" i="31"/>
  <c r="N110" i="31"/>
  <c r="I85" i="31"/>
  <c r="I86" i="31"/>
  <c r="I87" i="31"/>
  <c r="I88" i="31"/>
  <c r="I89" i="31"/>
  <c r="I90" i="31"/>
  <c r="I91" i="31"/>
  <c r="I92" i="31"/>
  <c r="I93" i="31"/>
  <c r="I94" i="31"/>
  <c r="I95" i="31"/>
  <c r="I96" i="31"/>
  <c r="I97" i="31"/>
  <c r="I98" i="31"/>
  <c r="I84" i="31"/>
  <c r="I83" i="31"/>
  <c r="F7" i="34" l="1"/>
  <c r="E9" i="20" l="1"/>
  <c r="G44" i="19"/>
  <c r="G45" i="19"/>
  <c r="G46" i="19"/>
  <c r="G43" i="19"/>
  <c r="F43" i="19"/>
  <c r="F44" i="19"/>
  <c r="F45" i="19"/>
  <c r="F46" i="19"/>
  <c r="D22" i="32" l="1"/>
  <c r="N109" i="31"/>
  <c r="N108" i="31"/>
  <c r="N107" i="31"/>
  <c r="N106" i="31"/>
  <c r="N105" i="31"/>
  <c r="N104" i="31"/>
  <c r="N103" i="31"/>
  <c r="N102" i="31"/>
  <c r="N101" i="31"/>
  <c r="N100" i="31"/>
  <c r="N99" i="31"/>
  <c r="N98" i="31"/>
  <c r="N97" i="31"/>
  <c r="N96" i="31"/>
  <c r="N95" i="31"/>
  <c r="N94" i="31"/>
  <c r="N93" i="31"/>
  <c r="N92" i="31"/>
  <c r="N91" i="31"/>
  <c r="N90" i="31"/>
  <c r="N89" i="31"/>
  <c r="N88" i="31"/>
  <c r="N87" i="31"/>
  <c r="N86" i="31"/>
  <c r="N85" i="31"/>
  <c r="N84" i="31"/>
  <c r="N83" i="31"/>
  <c r="N82" i="31"/>
  <c r="I82" i="31"/>
  <c r="N81" i="31"/>
  <c r="I81" i="31"/>
  <c r="N80" i="31"/>
  <c r="I80" i="31"/>
  <c r="N79" i="31"/>
  <c r="I79" i="31"/>
  <c r="N78" i="31"/>
  <c r="I78" i="31"/>
  <c r="N77" i="31"/>
  <c r="I77" i="31"/>
  <c r="N76" i="31"/>
  <c r="I76" i="31"/>
  <c r="N75" i="31"/>
  <c r="I75" i="31"/>
  <c r="N74" i="31"/>
  <c r="I74" i="31"/>
  <c r="N73" i="31"/>
  <c r="I73" i="31"/>
  <c r="N72" i="31"/>
  <c r="I72" i="31"/>
  <c r="N71" i="31"/>
  <c r="I71" i="31"/>
  <c r="N70" i="31"/>
  <c r="I70" i="31"/>
  <c r="N69" i="31"/>
  <c r="I69" i="31"/>
  <c r="N68" i="31"/>
  <c r="I68" i="31"/>
  <c r="N67" i="31"/>
  <c r="I67" i="31"/>
  <c r="N66" i="31"/>
  <c r="I66" i="31"/>
  <c r="N65" i="31"/>
  <c r="I65" i="31"/>
  <c r="N64" i="31"/>
  <c r="I64" i="31"/>
  <c r="N63" i="31"/>
  <c r="I63" i="31"/>
  <c r="N62" i="31"/>
  <c r="I62" i="31"/>
  <c r="N61" i="31"/>
  <c r="I61" i="31"/>
  <c r="N60" i="31"/>
  <c r="I60" i="31"/>
  <c r="N59" i="31"/>
  <c r="I59" i="31"/>
  <c r="N58" i="31"/>
  <c r="I58" i="31"/>
  <c r="N57" i="31"/>
  <c r="I57" i="31"/>
  <c r="N56" i="31"/>
  <c r="N55" i="31"/>
  <c r="I55" i="31"/>
  <c r="N54" i="31"/>
  <c r="I54" i="31"/>
  <c r="N53" i="31"/>
  <c r="I53" i="31"/>
  <c r="N52" i="31"/>
  <c r="I52" i="31"/>
  <c r="N51" i="31"/>
  <c r="I51" i="31"/>
  <c r="N50" i="31"/>
  <c r="I50" i="31"/>
  <c r="N49" i="31"/>
  <c r="I49" i="31"/>
  <c r="N48" i="31"/>
  <c r="I48" i="31"/>
  <c r="N47" i="31"/>
  <c r="I47" i="31"/>
  <c r="N46" i="31"/>
  <c r="N45" i="31"/>
  <c r="I45" i="31"/>
  <c r="N44" i="31"/>
  <c r="I44" i="31"/>
  <c r="N43" i="31"/>
  <c r="I43" i="31"/>
  <c r="N42" i="31"/>
  <c r="I42" i="31"/>
  <c r="N41" i="31"/>
  <c r="I41" i="31"/>
  <c r="N40" i="31"/>
  <c r="I40" i="31"/>
  <c r="N39" i="31"/>
  <c r="I39" i="31"/>
  <c r="N38" i="31"/>
  <c r="I38" i="31"/>
  <c r="N37" i="31"/>
  <c r="I37" i="31"/>
  <c r="N36" i="31"/>
  <c r="I36" i="31"/>
  <c r="N35" i="31"/>
  <c r="I35" i="31"/>
  <c r="N34" i="31"/>
  <c r="I34" i="31"/>
  <c r="N33" i="31"/>
  <c r="I33" i="31"/>
  <c r="N32" i="31"/>
  <c r="I32" i="31"/>
  <c r="N31" i="31"/>
  <c r="I31" i="31"/>
  <c r="N30" i="31"/>
  <c r="I30" i="31"/>
  <c r="N29" i="31"/>
  <c r="I29" i="31"/>
  <c r="N28" i="31"/>
  <c r="I28" i="31"/>
  <c r="N27" i="31"/>
  <c r="I27" i="31"/>
  <c r="N26" i="31"/>
  <c r="N25" i="31"/>
  <c r="I25" i="31"/>
  <c r="N24" i="31"/>
  <c r="I24" i="31"/>
  <c r="N23" i="31"/>
  <c r="I23" i="31"/>
  <c r="N22" i="31"/>
  <c r="I22" i="31"/>
  <c r="N21" i="31"/>
  <c r="I21" i="31"/>
  <c r="N20" i="31"/>
  <c r="I20" i="31"/>
  <c r="N19" i="31"/>
  <c r="I19" i="31"/>
  <c r="N18" i="31"/>
  <c r="I18" i="31"/>
  <c r="N17" i="31"/>
  <c r="I17" i="31"/>
  <c r="N16" i="31"/>
  <c r="I16" i="31"/>
  <c r="D16" i="31"/>
  <c r="N15" i="31"/>
  <c r="I15" i="31"/>
  <c r="D15" i="31"/>
  <c r="N14" i="31"/>
  <c r="I14" i="31"/>
  <c r="D14" i="31"/>
  <c r="N13" i="31"/>
  <c r="I13" i="31"/>
  <c r="D13" i="31"/>
  <c r="N12" i="31"/>
  <c r="I12" i="31"/>
  <c r="D12" i="31"/>
  <c r="N11" i="31"/>
  <c r="I11" i="31"/>
  <c r="D11" i="31"/>
  <c r="N10" i="31"/>
  <c r="I10" i="31"/>
  <c r="D10" i="31"/>
  <c r="N9" i="31"/>
  <c r="I9" i="31"/>
  <c r="D9" i="31"/>
  <c r="N8" i="31"/>
  <c r="I8" i="31"/>
  <c r="D8" i="31"/>
  <c r="N7" i="31"/>
  <c r="I7" i="31"/>
  <c r="D7" i="31"/>
  <c r="D26" i="19" l="1"/>
  <c r="D25" i="19"/>
  <c r="D24" i="19"/>
  <c r="F7" i="18" l="1"/>
  <c r="D15" i="32" s="1"/>
  <c r="F8" i="18"/>
  <c r="F9" i="18"/>
  <c r="F6" i="18"/>
  <c r="F9" i="27"/>
  <c r="F11" i="27" s="1"/>
  <c r="C9" i="27"/>
  <c r="C11" i="27" s="1"/>
</calcChain>
</file>

<file path=xl/sharedStrings.xml><?xml version="1.0" encoding="utf-8"?>
<sst xmlns="http://schemas.openxmlformats.org/spreadsheetml/2006/main" count="1777" uniqueCount="518">
  <si>
    <t>Rate</t>
  </si>
  <si>
    <t>Unit</t>
  </si>
  <si>
    <t>A</t>
  </si>
  <si>
    <t>B</t>
  </si>
  <si>
    <t>C</t>
  </si>
  <si>
    <t>Level</t>
  </si>
  <si>
    <t>Activity Code</t>
  </si>
  <si>
    <t>Unit of Service</t>
  </si>
  <si>
    <t>Operational Rate Level</t>
  </si>
  <si>
    <t>Minimum Stipend Level</t>
  </si>
  <si>
    <t>Maximum Stipend Level</t>
  </si>
  <si>
    <t xml:space="preserve">Service </t>
  </si>
  <si>
    <t>Units</t>
  </si>
  <si>
    <t>Per Placement Per Day</t>
  </si>
  <si>
    <t>Per Hour</t>
  </si>
  <si>
    <t>OPERATIONAL RATES</t>
  </si>
  <si>
    <t>STIPEND RATES</t>
  </si>
  <si>
    <t>Activity</t>
  </si>
  <si>
    <t>Orientation and Mobility (Level 1)</t>
  </si>
  <si>
    <t>Service Description</t>
  </si>
  <si>
    <t>Shared Living</t>
  </si>
  <si>
    <t xml:space="preserve"> </t>
  </si>
  <si>
    <t>Registered Nurse</t>
  </si>
  <si>
    <t>Licensed Practical Nurse</t>
  </si>
  <si>
    <t>Corporate Representative Payee</t>
  </si>
  <si>
    <t>Client Per Month</t>
  </si>
  <si>
    <t>Basic Intensity</t>
  </si>
  <si>
    <t>Moderate Intensity</t>
  </si>
  <si>
    <t>High Intensity</t>
  </si>
  <si>
    <t>Level I</t>
  </si>
  <si>
    <t>Level II</t>
  </si>
  <si>
    <t>Level III</t>
  </si>
  <si>
    <t>Level IV</t>
  </si>
  <si>
    <t>Clinical Team</t>
  </si>
  <si>
    <t>Vocational Rehab Assistanct</t>
  </si>
  <si>
    <t xml:space="preserve">In-Home Supports - 3798 </t>
  </si>
  <si>
    <t>Program Type</t>
  </si>
  <si>
    <t>In Home Supports</t>
  </si>
  <si>
    <t>15 minutes</t>
  </si>
  <si>
    <t>D</t>
  </si>
  <si>
    <t>I</t>
  </si>
  <si>
    <t>Activity code</t>
  </si>
  <si>
    <t>Group Employment: Standard</t>
  </si>
  <si>
    <t>Group Employment: High Intensity</t>
  </si>
  <si>
    <t>Group Employment: 1:1 Staffing in Std. program</t>
  </si>
  <si>
    <t>Group Employment: 1:3 Staffing in Std. program</t>
  </si>
  <si>
    <t>Transportation (to/from job):  Trip Duration</t>
  </si>
  <si>
    <t>Family Navigation</t>
  </si>
  <si>
    <t>Respite in Recipient’s Home</t>
  </si>
  <si>
    <t>Day</t>
  </si>
  <si>
    <t>Respite in Caregiver’s Home Level 1</t>
  </si>
  <si>
    <t>Respite in Caregiver’s Home Level 2</t>
  </si>
  <si>
    <t>Respite in Caregiver’s Home Level 3</t>
  </si>
  <si>
    <t>101 CMR 423.00 In Home Basic Living Supports</t>
  </si>
  <si>
    <t xml:space="preserve">Child Respite in Caregiver's Home </t>
  </si>
  <si>
    <t>Adult Companion Services Group of 2</t>
  </si>
  <si>
    <t>Adult Companion Services Group of 3</t>
  </si>
  <si>
    <t>Behavioral Support Services Bachelor's</t>
  </si>
  <si>
    <t>Behavioral Support Services Master’s</t>
  </si>
  <si>
    <t>Behavioral Support Services PhD</t>
  </si>
  <si>
    <t>Stabilization Care Giver's Home Level 1</t>
  </si>
  <si>
    <t>Stabilization Care Giver's Home Level 2</t>
  </si>
  <si>
    <t>Stabilization Care Giver's Home Level 3</t>
  </si>
  <si>
    <t>Peer Support</t>
  </si>
  <si>
    <t>Peer Support Group of 2</t>
  </si>
  <si>
    <t>Peer Support Group of 5</t>
  </si>
  <si>
    <t>Respite in Recipient’s Home. 1:1</t>
  </si>
  <si>
    <t>Respite in Recipient’s Home. 1:2</t>
  </si>
  <si>
    <t>Respite in Recipient’s Home. 1:3</t>
  </si>
  <si>
    <t>3770. 3771 and 3772</t>
  </si>
  <si>
    <t>Autism Support Center/Family Support Center</t>
  </si>
  <si>
    <t>Month</t>
  </si>
  <si>
    <t>Intensive Flexible Family Support Services</t>
  </si>
  <si>
    <t>Enrolled day</t>
  </si>
  <si>
    <t>Medically Complex Programs</t>
  </si>
  <si>
    <t>Financial Assistance Administration</t>
  </si>
  <si>
    <t>Transaction</t>
  </si>
  <si>
    <t>Agency w/choice Admin Fee</t>
  </si>
  <si>
    <t>Program Manager</t>
  </si>
  <si>
    <t>Position Title</t>
  </si>
  <si>
    <t>Adult Companion</t>
  </si>
  <si>
    <t>Shared Living (3150 and 3752)</t>
  </si>
  <si>
    <t>Psychiatrist</t>
  </si>
  <si>
    <t>Individual Supported Employment: Initial Supports</t>
  </si>
  <si>
    <t>Individual Supported Employment: Ongoing Supports</t>
  </si>
  <si>
    <t>15-minute Trip</t>
  </si>
  <si>
    <t>30-minute Trip</t>
  </si>
  <si>
    <t>60-minute Trip</t>
  </si>
  <si>
    <t>101 CMR 411.00: Rates for Certain Placement and Support Services</t>
  </si>
  <si>
    <t>Center Size</t>
  </si>
  <si>
    <t>Autism Support Center/Family Support Center*</t>
  </si>
  <si>
    <t>DC Worker Level I</t>
  </si>
  <si>
    <t>Hour</t>
  </si>
  <si>
    <t>Site Cost Range</t>
  </si>
  <si>
    <t>DC Worker Level II</t>
  </si>
  <si>
    <t>$21.69 - $26.15</t>
  </si>
  <si>
    <t>Clinician</t>
  </si>
  <si>
    <t>Psychologist / Psychiatrist (PhD)</t>
  </si>
  <si>
    <t>Sedan</t>
  </si>
  <si>
    <t>Minivan</t>
  </si>
  <si>
    <t>Van</t>
  </si>
  <si>
    <t>Wheelchair Van</t>
  </si>
  <si>
    <t>Vehicle Upgrade</t>
  </si>
  <si>
    <t>Sedan to Minivan</t>
  </si>
  <si>
    <t>Sedan to Van</t>
  </si>
  <si>
    <t>Sedan to Wheelchair Van</t>
  </si>
  <si>
    <t>Minivan to Van</t>
  </si>
  <si>
    <t>Minivan to Wheelchair Van</t>
  </si>
  <si>
    <t>Van to Wheelchair Van</t>
  </si>
  <si>
    <t>Southeast</t>
  </si>
  <si>
    <t>Northeast</t>
  </si>
  <si>
    <t>Model Name</t>
  </si>
  <si>
    <t>B03.0A</t>
  </si>
  <si>
    <t>I03.0A</t>
  </si>
  <si>
    <t>I03.5A</t>
  </si>
  <si>
    <t>I04.0A</t>
  </si>
  <si>
    <t>I04.5A</t>
  </si>
  <si>
    <t>I05.0A</t>
  </si>
  <si>
    <t>I05.5A</t>
  </si>
  <si>
    <t>I06.0A</t>
  </si>
  <si>
    <t>I06.5A</t>
  </si>
  <si>
    <t>I07.0A</t>
  </si>
  <si>
    <t>B03.5B</t>
  </si>
  <si>
    <t>B04.0B</t>
  </si>
  <si>
    <t>B04.5B</t>
  </si>
  <si>
    <t>B05.0B</t>
  </si>
  <si>
    <t>B05.5B</t>
  </si>
  <si>
    <t>B06.0B</t>
  </si>
  <si>
    <t>B06.5B</t>
  </si>
  <si>
    <t>B07.0B</t>
  </si>
  <si>
    <t>B07.5B</t>
  </si>
  <si>
    <t>B08.0B</t>
  </si>
  <si>
    <t>B08.5B</t>
  </si>
  <si>
    <t>B09.0B</t>
  </si>
  <si>
    <t>I03.5B</t>
  </si>
  <si>
    <t>I04.0B</t>
  </si>
  <si>
    <t>I04.5B</t>
  </si>
  <si>
    <t>I05.0B</t>
  </si>
  <si>
    <t>I05.5B</t>
  </si>
  <si>
    <t>I06.0B</t>
  </si>
  <si>
    <t>I06.5B</t>
  </si>
  <si>
    <t>I07.0B</t>
  </si>
  <si>
    <t>I07.5B</t>
  </si>
  <si>
    <t>I08.0B</t>
  </si>
  <si>
    <t>I08.5B</t>
  </si>
  <si>
    <t>I09.0B</t>
  </si>
  <si>
    <t>I09.5B</t>
  </si>
  <si>
    <t>I10.0B</t>
  </si>
  <si>
    <t>I10.5B</t>
  </si>
  <si>
    <t>I11.0B</t>
  </si>
  <si>
    <t>M03.5B1</t>
  </si>
  <si>
    <t>M04.0B1</t>
  </si>
  <si>
    <t>M04.5B1</t>
  </si>
  <si>
    <t>M05.0B1</t>
  </si>
  <si>
    <t>M05.5B1</t>
  </si>
  <si>
    <t>M06.0B1</t>
  </si>
  <si>
    <t>M06.5B1</t>
  </si>
  <si>
    <t>M07.0B1</t>
  </si>
  <si>
    <t>M07.5B1</t>
  </si>
  <si>
    <t>M08.0B1</t>
  </si>
  <si>
    <t>M08.5B1</t>
  </si>
  <si>
    <t>M09.0B1</t>
  </si>
  <si>
    <t>M09.5B1</t>
  </si>
  <si>
    <t>M10.0B1</t>
  </si>
  <si>
    <t>M10.5B1</t>
  </si>
  <si>
    <t>M11.0B1</t>
  </si>
  <si>
    <t>M03.5B2</t>
  </si>
  <si>
    <t>M04.0B2</t>
  </si>
  <si>
    <t>M04.5B2</t>
  </si>
  <si>
    <t>M05.0B2</t>
  </si>
  <si>
    <t>M05.5B2</t>
  </si>
  <si>
    <t>M06.0B2</t>
  </si>
  <si>
    <t>M06.5B2</t>
  </si>
  <si>
    <t>M07.0B2</t>
  </si>
  <si>
    <t>M07.5B2</t>
  </si>
  <si>
    <t>M08.0B2</t>
  </si>
  <si>
    <t>M08.5B2</t>
  </si>
  <si>
    <t>M09.0B2</t>
  </si>
  <si>
    <t>M09.5B2</t>
  </si>
  <si>
    <t>M10.0B2</t>
  </si>
  <si>
    <t>M10.5B2</t>
  </si>
  <si>
    <t>M11.0B2</t>
  </si>
  <si>
    <t>M03.5B3</t>
  </si>
  <si>
    <t>M04.0B3</t>
  </si>
  <si>
    <t>M04.5B3</t>
  </si>
  <si>
    <t>M05.0B3</t>
  </si>
  <si>
    <t>M05.5B3</t>
  </si>
  <si>
    <t>M06.0B3</t>
  </si>
  <si>
    <t>M06.5B3</t>
  </si>
  <si>
    <t>M07.0B3</t>
  </si>
  <si>
    <t>M07.5B3</t>
  </si>
  <si>
    <t>M08.0B3</t>
  </si>
  <si>
    <t>M08.5B3</t>
  </si>
  <si>
    <t>M09.0B3</t>
  </si>
  <si>
    <t>M09.5B3</t>
  </si>
  <si>
    <t>M10.0B3</t>
  </si>
  <si>
    <t>M10.5B3</t>
  </si>
  <si>
    <t>M11.0B3</t>
  </si>
  <si>
    <t>B03.5C</t>
  </si>
  <si>
    <t>B04.0C</t>
  </si>
  <si>
    <t>B04.5C</t>
  </si>
  <si>
    <t>B05.0C</t>
  </si>
  <si>
    <t>B05.5C</t>
  </si>
  <si>
    <t>B06.0C</t>
  </si>
  <si>
    <t>B06.5C</t>
  </si>
  <si>
    <t>B07.0C</t>
  </si>
  <si>
    <t>B07.5C</t>
  </si>
  <si>
    <t>B08.0C</t>
  </si>
  <si>
    <t>B08.5C</t>
  </si>
  <si>
    <t>B09.0C</t>
  </si>
  <si>
    <t>B09.5C</t>
  </si>
  <si>
    <t>B10.0C</t>
  </si>
  <si>
    <t>B10.5C</t>
  </si>
  <si>
    <t>B11.0C</t>
  </si>
  <si>
    <t>B11.5C</t>
  </si>
  <si>
    <t>B12.0C</t>
  </si>
  <si>
    <t>B12.5C</t>
  </si>
  <si>
    <t>I04.0C</t>
  </si>
  <si>
    <t>I04.5C</t>
  </si>
  <si>
    <t>I05.0C</t>
  </si>
  <si>
    <t>I05.5C</t>
  </si>
  <si>
    <t>I06.0C</t>
  </si>
  <si>
    <t>I06.5C</t>
  </si>
  <si>
    <t>I07.0C</t>
  </si>
  <si>
    <t>I07.5C</t>
  </si>
  <si>
    <t>I08.0C</t>
  </si>
  <si>
    <t>I08.5C</t>
  </si>
  <si>
    <t>I09.0C</t>
  </si>
  <si>
    <t>I09.5C</t>
  </si>
  <si>
    <t>I10.0C</t>
  </si>
  <si>
    <t>I10.5C</t>
  </si>
  <si>
    <t>I11.0C</t>
  </si>
  <si>
    <t>I11.5C</t>
  </si>
  <si>
    <t>I12.0C</t>
  </si>
  <si>
    <t>I12.5C</t>
  </si>
  <si>
    <t>I13.0C</t>
  </si>
  <si>
    <t>I13.5C</t>
  </si>
  <si>
    <t>I14.0C</t>
  </si>
  <si>
    <t>I14.5C</t>
  </si>
  <si>
    <t>I15.0C</t>
  </si>
  <si>
    <t>I15.5C</t>
  </si>
  <si>
    <t>M06.0C1</t>
  </si>
  <si>
    <t>M06.5C1</t>
  </si>
  <si>
    <t>M07.0C1</t>
  </si>
  <si>
    <t>M07.5C1</t>
  </si>
  <si>
    <t>M08.0C1</t>
  </si>
  <si>
    <t>M08.5C1</t>
  </si>
  <si>
    <t>M09.0C1</t>
  </si>
  <si>
    <t>M09.5C1</t>
  </si>
  <si>
    <t>M10.0C1</t>
  </si>
  <si>
    <t>M10.5C1</t>
  </si>
  <si>
    <t>M11.0C1</t>
  </si>
  <si>
    <t>M11.5C1</t>
  </si>
  <si>
    <t>M12.0C1</t>
  </si>
  <si>
    <t>M12.5C1</t>
  </si>
  <si>
    <t>M13.0C1</t>
  </si>
  <si>
    <t>M13.5C1</t>
  </si>
  <si>
    <t>M14.0C1</t>
  </si>
  <si>
    <t>M14.5C1</t>
  </si>
  <si>
    <t>M15.0C1</t>
  </si>
  <si>
    <t>M15.5C1</t>
  </si>
  <si>
    <t>M06.0C2</t>
  </si>
  <si>
    <t>M06.5C2</t>
  </si>
  <si>
    <t>M07.0C2</t>
  </si>
  <si>
    <t>M07.5C2</t>
  </si>
  <si>
    <t>M08.0C2</t>
  </si>
  <si>
    <t>M08.5C2</t>
  </si>
  <si>
    <t>M09.0C2</t>
  </si>
  <si>
    <t>M09.5C2</t>
  </si>
  <si>
    <t>M10.0C2</t>
  </si>
  <si>
    <t>M10.5C2</t>
  </si>
  <si>
    <t>M11.0C2</t>
  </si>
  <si>
    <t>M11.5C2</t>
  </si>
  <si>
    <t>M12.0C2</t>
  </si>
  <si>
    <t>M12.5C2</t>
  </si>
  <si>
    <t>M13.0C2</t>
  </si>
  <si>
    <t>M13.5C2</t>
  </si>
  <si>
    <t>M14.0C2</t>
  </si>
  <si>
    <t>M14.5C2</t>
  </si>
  <si>
    <t>M15.0C2</t>
  </si>
  <si>
    <t>M15.5C2</t>
  </si>
  <si>
    <t>M06.0C3</t>
  </si>
  <si>
    <t>M06.5C3</t>
  </si>
  <si>
    <t>M07.0C3</t>
  </si>
  <si>
    <t>M07.5C3</t>
  </si>
  <si>
    <t>M08.0C3</t>
  </si>
  <si>
    <t>M08.5C3</t>
  </si>
  <si>
    <t>M09.0C3</t>
  </si>
  <si>
    <t>M09.5C3</t>
  </si>
  <si>
    <t>M10.0C3</t>
  </si>
  <si>
    <t>M10.5C3</t>
  </si>
  <si>
    <t>M11.0C3</t>
  </si>
  <si>
    <t>M11.5C3</t>
  </si>
  <si>
    <t>M12.0C3</t>
  </si>
  <si>
    <t>M12.5C3</t>
  </si>
  <si>
    <t>M13.0C3</t>
  </si>
  <si>
    <t>M13.5C3</t>
  </si>
  <si>
    <t>M14.0C3</t>
  </si>
  <si>
    <t>M14.5C3</t>
  </si>
  <si>
    <t>M15.0C3</t>
  </si>
  <si>
    <t>M15.5C3</t>
  </si>
  <si>
    <t>Add-Ons</t>
  </si>
  <si>
    <t>1 Capacity</t>
  </si>
  <si>
    <t>2-3 Capacity</t>
  </si>
  <si>
    <t>4+ Capacity</t>
  </si>
  <si>
    <t>Annualized</t>
  </si>
  <si>
    <t>$0.01 - $3.84</t>
  </si>
  <si>
    <t>Clinical Team Specialist</t>
  </si>
  <si>
    <t>Level V</t>
  </si>
  <si>
    <t>Rate
(15-Minute)</t>
  </si>
  <si>
    <t>Rate
(Hourly)</t>
  </si>
  <si>
    <t>Direct Care</t>
  </si>
  <si>
    <t>45-minute Trip</t>
  </si>
  <si>
    <t>Nurse (LPN, RN, APRN)</t>
  </si>
  <si>
    <t>Direct Care (Clerical, DC III, Social Worker, Case Manager)</t>
  </si>
  <si>
    <t>Vehicle Add-Ons</t>
  </si>
  <si>
    <t>Central West</t>
  </si>
  <si>
    <t>Metro</t>
  </si>
  <si>
    <t>Region</t>
  </si>
  <si>
    <t>Per Diem Rate</t>
  </si>
  <si>
    <t>FTE</t>
  </si>
  <si>
    <t xml:space="preserve">Employment &amp; Day Services </t>
  </si>
  <si>
    <t>Family Support Services</t>
  </si>
  <si>
    <t>Per 15 Minutes</t>
  </si>
  <si>
    <t>Stipend Level
Annualized</t>
  </si>
  <si>
    <t>Rate
Jan-Jun</t>
  </si>
  <si>
    <t xml:space="preserve">  Masters Level</t>
  </si>
  <si>
    <t xml:space="preserve">  Bachelors Level (High Intensity)</t>
  </si>
  <si>
    <t xml:space="preserve">  Bachelors Level  (Low Intensity)</t>
  </si>
  <si>
    <t xml:space="preserve">   Masters Level </t>
  </si>
  <si>
    <t xml:space="preserve">   Bachelors Level </t>
  </si>
  <si>
    <t>College Navigation</t>
  </si>
  <si>
    <t>Autism Pre-Engagement Coaching and College Navigation</t>
  </si>
  <si>
    <t>W</t>
  </si>
  <si>
    <t>15 Minutes</t>
  </si>
  <si>
    <t>Assistive Technology</t>
  </si>
  <si>
    <t xml:space="preserve">Remote Supports and Monitoring </t>
  </si>
  <si>
    <t>Day Rate</t>
  </si>
  <si>
    <t>Evaluation and Training</t>
  </si>
  <si>
    <t>101 CMR 420 Adult Long Term Residential Services</t>
  </si>
  <si>
    <t>Aquired Brain Injury</t>
  </si>
  <si>
    <t>Rates Effective January 1, 2023</t>
  </si>
  <si>
    <t>Rates Effective January 1, 2021</t>
  </si>
  <si>
    <t>Agency with Choice</t>
  </si>
  <si>
    <t xml:space="preserve">**Individualized Home Supports </t>
  </si>
  <si>
    <t xml:space="preserve">***Individualized Day Supports </t>
  </si>
  <si>
    <t>*** Rate is pegged to Supported Employment - Individual Supported Employment: Initial Supports</t>
  </si>
  <si>
    <t>*Rate Cap</t>
  </si>
  <si>
    <t>Service Navigation</t>
  </si>
  <si>
    <t xml:space="preserve">* The Rate Cap represents the limit that individuals may negotiate up to. </t>
  </si>
  <si>
    <t>Adult Nursing Facility Active Treatment</t>
  </si>
  <si>
    <t xml:space="preserve">Pediatric Nursing Facility Active Treatment </t>
  </si>
  <si>
    <t>Site Based Respite for Children</t>
  </si>
  <si>
    <t>Adult Site-Based Respite</t>
  </si>
  <si>
    <t xml:space="preserve">Adult Long Term Residential Services (3153/3753, 3751/3713 and 3182) </t>
  </si>
  <si>
    <t>Rates Effective January 1, 2024</t>
  </si>
  <si>
    <t>Rates Effective: July 1, 2024</t>
  </si>
  <si>
    <t>Level 1    (S5102-U1)</t>
  </si>
  <si>
    <t>Level 2    (S5102-U2)</t>
  </si>
  <si>
    <t>Level 3   (S5102- U3)</t>
  </si>
  <si>
    <t>Level 4   (S5102- U4)</t>
  </si>
  <si>
    <t>Round up</t>
  </si>
  <si>
    <t xml:space="preserve">Quarter Rate 
(¼ of 1/6 -&gt; 1/24 per diem)   </t>
  </si>
  <si>
    <t>Rates Effective: August 1, 2024</t>
  </si>
  <si>
    <t>**keep 15-min visible, put the calculation in a separate tab that's hidden and then reference the 15-min rate in this tab**</t>
  </si>
  <si>
    <t>Tab</t>
  </si>
  <si>
    <t>Regulation</t>
  </si>
  <si>
    <t>ALTR</t>
  </si>
  <si>
    <t>101 CMR 420.00: Rates for Adult Long-Term Residential Services</t>
  </si>
  <si>
    <t>Family Supports</t>
  </si>
  <si>
    <t>In Home Support</t>
  </si>
  <si>
    <t>101 CMR 423.00: Rates for Certain In-Home Basic Living Supports</t>
  </si>
  <si>
    <t>AWC</t>
  </si>
  <si>
    <t>Autism</t>
  </si>
  <si>
    <t>Emp &amp; Day</t>
  </si>
  <si>
    <t>101 CMR 415.00: Rates for Community-Based Day Support Services</t>
  </si>
  <si>
    <t>101 CMR 419.00: Rates for Supported Employment Services</t>
  </si>
  <si>
    <t>101 CMR 348.00: Rates for Day Habilitation Services</t>
  </si>
  <si>
    <t>101 CMR 414.00: Rates for Family Stabilization Services</t>
  </si>
  <si>
    <t>101 CMR 422.00: Rates for General Programs-Disability Services (MCB regulation)</t>
  </si>
  <si>
    <t>Corp Rep Payee</t>
  </si>
  <si>
    <t>101 CMR 424.00: Rates for Certain Developmental and Support Services</t>
  </si>
  <si>
    <t>Remote Supports and Monitoring</t>
  </si>
  <si>
    <t>Assistive Tech</t>
  </si>
  <si>
    <t>Remote Supports</t>
  </si>
  <si>
    <t>S03.5B</t>
  </si>
  <si>
    <t>S04.0B</t>
  </si>
  <si>
    <t>S04.5B</t>
  </si>
  <si>
    <t>S05.0B</t>
  </si>
  <si>
    <t>S05.5B</t>
  </si>
  <si>
    <t>S06.0B</t>
  </si>
  <si>
    <t>S06.5B</t>
  </si>
  <si>
    <t>S07.0B</t>
  </si>
  <si>
    <t>S07.5B</t>
  </si>
  <si>
    <t>S08.0B</t>
  </si>
  <si>
    <t>S08.5B</t>
  </si>
  <si>
    <t>S09.0B</t>
  </si>
  <si>
    <t>S09.5B</t>
  </si>
  <si>
    <t>S10.0B</t>
  </si>
  <si>
    <t>S10.5B</t>
  </si>
  <si>
    <t>S11.0B</t>
  </si>
  <si>
    <t>S06.0C</t>
  </si>
  <si>
    <t>S06.5C</t>
  </si>
  <si>
    <t>S07.0C</t>
  </si>
  <si>
    <t>S07.5C</t>
  </si>
  <si>
    <t>S08.0C</t>
  </si>
  <si>
    <t>S08.5C</t>
  </si>
  <si>
    <t>S09.0C</t>
  </si>
  <si>
    <t>S09.5C</t>
  </si>
  <si>
    <t>S10.0C</t>
  </si>
  <si>
    <t>S10.5C</t>
  </si>
  <si>
    <t>S11.0C</t>
  </si>
  <si>
    <t>S11.5C</t>
  </si>
  <si>
    <t>S12.0C</t>
  </si>
  <si>
    <t>S12.5C</t>
  </si>
  <si>
    <t>S13.0C</t>
  </si>
  <si>
    <t>S13.5C</t>
  </si>
  <si>
    <t>S14.0C</t>
  </si>
  <si>
    <t>S14.5C</t>
  </si>
  <si>
    <t>S15.0C</t>
  </si>
  <si>
    <t>S15.5C</t>
  </si>
  <si>
    <t>Add-on: Remote Supports &amp; Monitoring</t>
  </si>
  <si>
    <t>$3.85 - $8.30</t>
  </si>
  <si>
    <t>$8.31 - $12.76</t>
  </si>
  <si>
    <t>$12.77 - $17.22</t>
  </si>
  <si>
    <t>$17.23 - $21.68</t>
  </si>
  <si>
    <t>$26.16 - $30.60</t>
  </si>
  <si>
    <t>$30.61 - $35.07</t>
  </si>
  <si>
    <t>$35.08 - $39.52</t>
  </si>
  <si>
    <t>$39.53 - $43.98</t>
  </si>
  <si>
    <t>$43.99 - $48.44</t>
  </si>
  <si>
    <t>$48.45 - $52.90</t>
  </si>
  <si>
    <t>$52.91 - $57.36</t>
  </si>
  <si>
    <t>$57.37 - $61.82</t>
  </si>
  <si>
    <t>$61.83 - $66.28</t>
  </si>
  <si>
    <t>$66.29 - $70.74</t>
  </si>
  <si>
    <t>$70.75 - $75.20</t>
  </si>
  <si>
    <t>$75.21 - $79.66</t>
  </si>
  <si>
    <t>$79.67 - $84.12</t>
  </si>
  <si>
    <t>$84.13 - $88.58</t>
  </si>
  <si>
    <t>$88.59 - $94.15</t>
  </si>
  <si>
    <t>$94.16 - $99.73</t>
  </si>
  <si>
    <t>$99.74 - $103.07</t>
  </si>
  <si>
    <t>$103.08 - $107.53</t>
  </si>
  <si>
    <t>$107.54 - $111.99</t>
  </si>
  <si>
    <t>$112.00 - $116.45</t>
  </si>
  <si>
    <t>$116.46 - $120.91</t>
  </si>
  <si>
    <t>$120.92 - $125.37</t>
  </si>
  <si>
    <t>$125.38 - $129.83</t>
  </si>
  <si>
    <t>$129.84 - $134.29</t>
  </si>
  <si>
    <t>$134.30 - $138.75</t>
  </si>
  <si>
    <t>$138.76 - $143.21</t>
  </si>
  <si>
    <t>$143.22 +</t>
  </si>
  <si>
    <t>Specialized Behavioral</t>
  </si>
  <si>
    <r>
      <t xml:space="preserve">Regional New Site Occupancy Caps
</t>
    </r>
    <r>
      <rPr>
        <b/>
        <i/>
        <sz val="10"/>
        <rFont val="Calibri Light"/>
        <family val="1"/>
        <scheme val="major"/>
      </rPr>
      <t>Caps Effective July 1, 2024</t>
    </r>
  </si>
  <si>
    <r>
      <rPr>
        <b/>
        <sz val="14"/>
        <rFont val="Calibri Light"/>
        <family val="1"/>
        <scheme val="major"/>
      </rPr>
      <t>Occupancy Rates</t>
    </r>
    <r>
      <rPr>
        <b/>
        <sz val="11"/>
        <rFont val="Calibri Light"/>
        <family val="1"/>
        <scheme val="major"/>
      </rPr>
      <t xml:space="preserve">
</t>
    </r>
    <r>
      <rPr>
        <b/>
        <i/>
        <sz val="11"/>
        <rFont val="Calibri Light"/>
        <family val="1"/>
        <scheme val="major"/>
      </rPr>
      <t>Rates Effective July 1, 2024</t>
    </r>
  </si>
  <si>
    <t>Visual</t>
  </si>
  <si>
    <t>Visually Impaired Services</t>
  </si>
  <si>
    <t>Rate (hourly)
Jan-Jun</t>
  </si>
  <si>
    <t xml:space="preserve">Daily </t>
  </si>
  <si>
    <t>REMOTE DIRECT SUPPORTS</t>
  </si>
  <si>
    <t>Description</t>
  </si>
  <si>
    <t>Remote Direct Supports</t>
  </si>
  <si>
    <t>Hourly</t>
  </si>
  <si>
    <t>Rates Effective January 1, 2025</t>
  </si>
  <si>
    <t>ASD: Coaching (7100) and Pre-Engagement (7105)</t>
  </si>
  <si>
    <t>Shared Living Rate Component Information</t>
  </si>
  <si>
    <t>Respite Budget</t>
  </si>
  <si>
    <t>Model</t>
  </si>
  <si>
    <t>Case Load</t>
  </si>
  <si>
    <t>Program Director</t>
  </si>
  <si>
    <t>Case worker</t>
  </si>
  <si>
    <t>Placement Specialist</t>
  </si>
  <si>
    <t xml:space="preserve">Clinician </t>
  </si>
  <si>
    <t>Nursing</t>
  </si>
  <si>
    <t>Annual per Person</t>
  </si>
  <si>
    <t>Hrs per week</t>
  </si>
  <si>
    <t>Hrs per week/ind</t>
  </si>
  <si>
    <t>Hrs per year</t>
  </si>
  <si>
    <t>Hrs per year/ind</t>
  </si>
  <si>
    <t>Rates Effective: July 1, 2025</t>
  </si>
  <si>
    <t>101 CMR 411.00: Rates for Certain Placement, Support, and Shared Living Services</t>
  </si>
  <si>
    <t>Active Treatment</t>
  </si>
  <si>
    <t>Day Habilitation</t>
  </si>
  <si>
    <t>Individualized Home Services</t>
  </si>
  <si>
    <t>101 CMR 422.00: Rates for General Programs - Disability Services (MCB regulation)</t>
  </si>
  <si>
    <t>ALTR Rate Component Information</t>
  </si>
  <si>
    <t>Capacity Range</t>
  </si>
  <si>
    <t>Model Intensity</t>
  </si>
  <si>
    <t>Direct Care FTE</t>
  </si>
  <si>
    <t>House Manager (NOT incl in DC FTE)</t>
  </si>
  <si>
    <t>DC Medical %</t>
  </si>
  <si>
    <t>Estimated DC Nursing FTE (incl in DC FTE)</t>
  </si>
  <si>
    <t>Nursing Consultant (Hrs/Wk)</t>
  </si>
  <si>
    <t>Clinical Consultant (Hrs/ Wk)</t>
  </si>
  <si>
    <t>Vehicle type</t>
  </si>
  <si>
    <t>Basic</t>
  </si>
  <si>
    <t>Intermediate</t>
  </si>
  <si>
    <t>2-3</t>
  </si>
  <si>
    <t>Medical</t>
  </si>
  <si>
    <t>4+</t>
  </si>
  <si>
    <t>DESE</t>
  </si>
  <si>
    <t>In Home Supports (Tier 1)**</t>
  </si>
  <si>
    <t>In Home Supports (Tier 2)**</t>
  </si>
  <si>
    <t>*Rate Cap
(15-Minute)</t>
  </si>
  <si>
    <t>*Rate Cap
(Hourly)</t>
  </si>
  <si>
    <t>*Rate Cap
(Daily)</t>
  </si>
  <si>
    <t>Rates Effective: January 1, 2026</t>
  </si>
  <si>
    <t>Rates Effective January 1, 2026</t>
  </si>
  <si>
    <t>** Rate is pegged to In Home Basic Supports - Level B</t>
  </si>
  <si>
    <t xml:space="preserve">** Rate is pegged to In Home Basic Supports - Level A and Level B </t>
  </si>
  <si>
    <t>Cape and Islands</t>
  </si>
  <si>
    <t>Rates Effective: July 1, 2026</t>
  </si>
  <si>
    <t>Updated</t>
  </si>
  <si>
    <t>Also Inlcuded in this Workbook</t>
  </si>
  <si>
    <t>ALTR Rate Component Worksheet</t>
  </si>
  <si>
    <t>Activity Code Matrix</t>
  </si>
  <si>
    <t>Shared Living Rate Component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</si>
</sst>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00"/>
    <numFmt numFmtId="166" formatCode="_(* #,##0_);_(* \(#,##0\);_(* &quot;-&quot;??_);_(@_)"/>
  </numFmts>
  <fonts count="72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8"/>
      <color theme="3"/>
      <name val="Calibri Light"/>
      <family val="2"/>
      <scheme val="major"/>
    </font>
    <font>
      <sz val="11"/>
      <name val="Calibri Light"/>
      <family val="1"/>
      <scheme val="major"/>
    </font>
    <font>
      <b/>
      <sz val="11"/>
      <name val="Calibri Light"/>
      <family val="1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sz val="11"/>
      <name val="Arial"/>
      <family val="2"/>
    </font>
    <font>
      <sz val="11"/>
      <color rgb="FF000000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theme="1"/>
      <name val="Calibri"/>
      <family val="2"/>
      <charset val="129"/>
      <scheme val="mino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sz val="12"/>
      <color theme="1"/>
      <name val="Calibri Light"/>
      <family val="1"/>
      <scheme val="major"/>
    </font>
    <font>
      <sz val="11"/>
      <color rgb="FF000000"/>
      <name val="Calibri Light"/>
      <family val="1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Tahoma"/>
      <family val="2"/>
    </font>
    <font>
      <b/>
      <sz val="12"/>
      <name val="Calibri Light"/>
      <family val="1"/>
      <scheme val="major"/>
    </font>
    <font>
      <b/>
      <sz val="12"/>
      <color rgb="FFFF0000"/>
      <name val="Calibri Light"/>
      <family val="1"/>
      <scheme val="major"/>
    </font>
    <font>
      <sz val="12"/>
      <color rgb="FFFF0000"/>
      <name val="Calibri Light"/>
      <family val="1"/>
      <scheme val="major"/>
    </font>
    <font>
      <sz val="11"/>
      <color rgb="FFFF0000"/>
      <name val="Calibri Light"/>
      <family val="1"/>
      <scheme val="major"/>
    </font>
    <font>
      <b/>
      <i/>
      <sz val="11"/>
      <name val="Calibri Light"/>
      <family val="1"/>
      <scheme val="major"/>
    </font>
    <font>
      <sz val="12"/>
      <name val="Calibri Light"/>
      <family val="1"/>
      <scheme val="major"/>
    </font>
    <font>
      <b/>
      <sz val="14"/>
      <name val="Calibri Light"/>
      <family val="1"/>
      <scheme val="major"/>
    </font>
    <font>
      <b/>
      <i/>
      <sz val="10"/>
      <name val="Calibri Light"/>
      <family val="1"/>
      <scheme val="major"/>
    </font>
    <font>
      <b/>
      <i/>
      <sz val="11"/>
      <color rgb="FF000000"/>
      <name val="Calibri Light"/>
      <family val="1"/>
      <scheme val="major"/>
    </font>
    <font>
      <b/>
      <sz val="11"/>
      <color rgb="FF000000"/>
      <name val="Calibri Light"/>
      <family val="1"/>
      <scheme val="major"/>
    </font>
    <font>
      <sz val="11"/>
      <color theme="1"/>
      <name val="Times New Roman"/>
      <family val="1"/>
    </font>
    <font>
      <b/>
      <i/>
      <sz val="11"/>
      <color theme="1"/>
      <name val="Calibri Light"/>
      <family val="1"/>
      <scheme val="maj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1"/>
      <color theme="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rgb="FF00206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75">
    <xf numFmtId="0" fontId="0" fillId="0" borderId="0"/>
    <xf numFmtId="44" fontId="2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8" applyNumberFormat="0" applyAlignment="0" applyProtection="0"/>
    <xf numFmtId="0" fontId="17" fillId="21" borderId="9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8" applyNumberFormat="0" applyAlignment="0" applyProtection="0"/>
    <xf numFmtId="0" fontId="24" fillId="0" borderId="13" applyNumberFormat="0" applyFill="0" applyAlignment="0" applyProtection="0"/>
    <xf numFmtId="0" fontId="25" fillId="22" borderId="0" applyNumberFormat="0" applyBorder="0" applyAlignment="0" applyProtection="0"/>
    <xf numFmtId="0" fontId="1" fillId="0" borderId="0"/>
    <xf numFmtId="0" fontId="26" fillId="0" borderId="0"/>
    <xf numFmtId="0" fontId="3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3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2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23" borderId="14" applyNumberFormat="0" applyFont="0" applyAlignment="0" applyProtection="0"/>
    <xf numFmtId="0" fontId="28" fillId="20" borderId="15" applyNumberFormat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0" borderId="20" applyNumberFormat="0" applyFill="0" applyAlignment="0" applyProtection="0"/>
    <xf numFmtId="0" fontId="38" fillId="0" borderId="21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1" fillId="0" borderId="0"/>
    <xf numFmtId="0" fontId="7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24" borderId="23" applyNumberFormat="0" applyFont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8" fillId="0" borderId="24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29" borderId="77" applyNumberFormat="0" applyAlignment="0" applyProtection="0"/>
    <xf numFmtId="0" fontId="3" fillId="0" borderId="0"/>
    <xf numFmtId="9" fontId="7" fillId="0" borderId="0" applyFont="0" applyFill="0" applyBorder="0" applyAlignment="0" applyProtection="0"/>
  </cellStyleXfs>
  <cellXfs count="402">
    <xf numFmtId="0" fontId="0" fillId="0" borderId="0" xfId="0"/>
    <xf numFmtId="0" fontId="5" fillId="0" borderId="0" xfId="4" applyFont="1"/>
    <xf numFmtId="0" fontId="9" fillId="0" borderId="0" xfId="4" applyFont="1"/>
    <xf numFmtId="0" fontId="10" fillId="0" borderId="0" xfId="0" applyFont="1"/>
    <xf numFmtId="0" fontId="11" fillId="0" borderId="0" xfId="0" applyFont="1"/>
    <xf numFmtId="0" fontId="10" fillId="0" borderId="5" xfId="0" applyFont="1" applyBorder="1"/>
    <xf numFmtId="0" fontId="11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8" fontId="5" fillId="0" borderId="5" xfId="0" applyNumberFormat="1" applyFont="1" applyBorder="1" applyAlignment="1">
      <alignment horizontal="center" vertical="center" wrapText="1"/>
    </xf>
    <xf numFmtId="0" fontId="6" fillId="0" borderId="0" xfId="4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center"/>
    </xf>
    <xf numFmtId="8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left" vertical="top"/>
    </xf>
    <xf numFmtId="164" fontId="10" fillId="0" borderId="0" xfId="0" applyNumberFormat="1" applyFont="1" applyAlignment="1">
      <alignment horizontal="left" vertical="top"/>
    </xf>
    <xf numFmtId="164" fontId="10" fillId="0" borderId="0" xfId="0" applyNumberFormat="1" applyFont="1"/>
    <xf numFmtId="164" fontId="5" fillId="0" borderId="5" xfId="0" applyNumberFormat="1" applyFont="1" applyBorder="1" applyAlignment="1">
      <alignment horizontal="center" vertical="center" wrapText="1"/>
    </xf>
    <xf numFmtId="165" fontId="10" fillId="0" borderId="0" xfId="0" applyNumberFormat="1" applyFont="1"/>
    <xf numFmtId="0" fontId="5" fillId="0" borderId="0" xfId="0" applyFont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9" fillId="0" borderId="0" xfId="0" applyFont="1"/>
    <xf numFmtId="0" fontId="6" fillId="0" borderId="0" xfId="0" applyFont="1"/>
    <xf numFmtId="8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42" fillId="0" borderId="0" xfId="4" applyFont="1"/>
    <xf numFmtId="0" fontId="43" fillId="0" borderId="0" xfId="4" applyFont="1"/>
    <xf numFmtId="0" fontId="43" fillId="0" borderId="0" xfId="0" applyFont="1"/>
    <xf numFmtId="0" fontId="44" fillId="0" borderId="0" xfId="0" applyFont="1"/>
    <xf numFmtId="0" fontId="5" fillId="0" borderId="0" xfId="0" applyFont="1" applyAlignment="1">
      <alignment horizontal="center" vertical="center" wrapText="1"/>
    </xf>
    <xf numFmtId="8" fontId="5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165" fontId="5" fillId="0" borderId="5" xfId="0" applyNumberFormat="1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165" fontId="5" fillId="0" borderId="18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0" fillId="0" borderId="0" xfId="0" applyNumberFormat="1" applyFont="1" applyAlignment="1">
      <alignment horizontal="left" vertical="center"/>
    </xf>
    <xf numFmtId="165" fontId="10" fillId="0" borderId="0" xfId="0" applyNumberFormat="1" applyFont="1" applyAlignment="1">
      <alignment horizontal="left" vertical="center"/>
    </xf>
    <xf numFmtId="165" fontId="10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164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64" fontId="5" fillId="0" borderId="5" xfId="0" applyNumberFormat="1" applyFont="1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165" fontId="5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164" fontId="11" fillId="0" borderId="5" xfId="0" applyNumberFormat="1" applyFont="1" applyBorder="1" applyAlignment="1">
      <alignment horizontal="center" vertical="center" wrapText="1"/>
    </xf>
    <xf numFmtId="164" fontId="4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8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5" fillId="0" borderId="5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47" fillId="0" borderId="0" xfId="0" applyFont="1"/>
    <xf numFmtId="0" fontId="35" fillId="0" borderId="0" xfId="0" applyFont="1" applyAlignment="1">
      <alignment horizontal="center" vertical="center" wrapText="1"/>
    </xf>
    <xf numFmtId="8" fontId="10" fillId="0" borderId="0" xfId="0" applyNumberFormat="1" applyFont="1" applyAlignment="1">
      <alignment horizontal="center" vertical="center"/>
    </xf>
    <xf numFmtId="8" fontId="10" fillId="0" borderId="0" xfId="0" applyNumberFormat="1" applyFont="1"/>
    <xf numFmtId="0" fontId="45" fillId="0" borderId="0" xfId="0" applyFont="1"/>
    <xf numFmtId="0" fontId="11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17" fontId="0" fillId="0" borderId="0" xfId="0" applyNumberFormat="1"/>
    <xf numFmtId="9" fontId="0" fillId="0" borderId="0" xfId="0" applyNumberFormat="1"/>
    <xf numFmtId="166" fontId="0" fillId="25" borderId="0" xfId="170" applyNumberFormat="1" applyFont="1" applyFill="1"/>
    <xf numFmtId="0" fontId="0" fillId="25" borderId="0" xfId="0" applyFill="1"/>
    <xf numFmtId="44" fontId="6" fillId="0" borderId="5" xfId="169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165" fontId="11" fillId="0" borderId="6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0" fillId="0" borderId="33" xfId="0" applyFont="1" applyBorder="1" applyAlignment="1">
      <alignment horizontal="center" vertical="center"/>
    </xf>
    <xf numFmtId="165" fontId="11" fillId="0" borderId="33" xfId="0" applyNumberFormat="1" applyFont="1" applyBorder="1" applyAlignment="1">
      <alignment horizontal="center" vertical="center" wrapText="1"/>
    </xf>
    <xf numFmtId="44" fontId="6" fillId="0" borderId="33" xfId="169" applyFont="1" applyBorder="1" applyAlignment="1">
      <alignment horizontal="center" vertical="center" wrapText="1"/>
    </xf>
    <xf numFmtId="165" fontId="5" fillId="0" borderId="33" xfId="0" applyNumberFormat="1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/>
    </xf>
    <xf numFmtId="8" fontId="10" fillId="0" borderId="33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8" fontId="5" fillId="0" borderId="33" xfId="0" applyNumberFormat="1" applyFont="1" applyBorder="1" applyAlignment="1">
      <alignment horizontal="center" vertical="center" wrapText="1"/>
    </xf>
    <xf numFmtId="44" fontId="6" fillId="0" borderId="33" xfId="169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6" fillId="0" borderId="33" xfId="0" applyFont="1" applyBorder="1" applyAlignment="1">
      <alignment horizontal="center" vertical="center" wrapText="1"/>
    </xf>
    <xf numFmtId="8" fontId="10" fillId="0" borderId="33" xfId="0" applyNumberFormat="1" applyFont="1" applyBorder="1" applyAlignment="1">
      <alignment horizontal="center" vertical="center" wrapText="1"/>
    </xf>
    <xf numFmtId="8" fontId="10" fillId="0" borderId="33" xfId="0" applyNumberFormat="1" applyFont="1" applyBorder="1" applyAlignment="1">
      <alignment horizontal="center"/>
    </xf>
    <xf numFmtId="0" fontId="11" fillId="0" borderId="3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4" xfId="4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44" fontId="6" fillId="0" borderId="3" xfId="169" applyFont="1" applyFill="1" applyBorder="1" applyAlignment="1">
      <alignment horizontal="center" vertical="center" wrapText="1"/>
    </xf>
    <xf numFmtId="164" fontId="5" fillId="0" borderId="26" xfId="4" applyNumberFormat="1" applyFont="1" applyBorder="1" applyAlignment="1">
      <alignment horizontal="center"/>
    </xf>
    <xf numFmtId="44" fontId="5" fillId="0" borderId="31" xfId="4" applyNumberFormat="1" applyFont="1" applyBorder="1"/>
    <xf numFmtId="0" fontId="5" fillId="0" borderId="29" xfId="4" applyFont="1" applyBorder="1" applyAlignment="1">
      <alignment horizontal="center" vertical="center"/>
    </xf>
    <xf numFmtId="164" fontId="5" fillId="0" borderId="0" xfId="4" applyNumberFormat="1" applyFont="1" applyAlignment="1">
      <alignment horizontal="center"/>
    </xf>
    <xf numFmtId="44" fontId="5" fillId="0" borderId="29" xfId="4" applyNumberFormat="1" applyFont="1" applyBorder="1"/>
    <xf numFmtId="0" fontId="5" fillId="0" borderId="2" xfId="4" applyFont="1" applyBorder="1" applyAlignment="1">
      <alignment horizontal="center" vertical="center"/>
    </xf>
    <xf numFmtId="0" fontId="6" fillId="0" borderId="0" xfId="4" applyFont="1" applyAlignment="1">
      <alignment vertical="center" wrapText="1"/>
    </xf>
    <xf numFmtId="164" fontId="5" fillId="0" borderId="27" xfId="4" applyNumberFormat="1" applyFont="1" applyBorder="1" applyAlignment="1">
      <alignment horizontal="center"/>
    </xf>
    <xf numFmtId="44" fontId="5" fillId="0" borderId="2" xfId="4" applyNumberFormat="1" applyFont="1" applyBorder="1"/>
    <xf numFmtId="0" fontId="5" fillId="0" borderId="0" xfId="4" applyFont="1" applyAlignment="1">
      <alignment horizontal="center"/>
    </xf>
    <xf numFmtId="44" fontId="5" fillId="0" borderId="0" xfId="169" applyFont="1" applyFill="1" applyBorder="1" applyAlignment="1">
      <alignment horizontal="center"/>
    </xf>
    <xf numFmtId="44" fontId="5" fillId="0" borderId="0" xfId="4" applyNumberFormat="1" applyFont="1"/>
    <xf numFmtId="44" fontId="6" fillId="0" borderId="26" xfId="169" applyFont="1" applyFill="1" applyBorder="1" applyAlignment="1">
      <alignment horizontal="center" vertical="center" wrapText="1"/>
    </xf>
    <xf numFmtId="44" fontId="6" fillId="0" borderId="5" xfId="169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44" fontId="6" fillId="0" borderId="30" xfId="169" applyFont="1" applyFill="1" applyBorder="1" applyAlignment="1">
      <alignment horizontal="center" vertical="center" wrapText="1"/>
    </xf>
    <xf numFmtId="0" fontId="42" fillId="0" borderId="0" xfId="4" applyFont="1" applyAlignment="1">
      <alignment horizontal="left"/>
    </xf>
    <xf numFmtId="0" fontId="5" fillId="0" borderId="0" xfId="4" applyFont="1" applyAlignment="1">
      <alignment horizontal="left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vertical="center"/>
    </xf>
    <xf numFmtId="0" fontId="5" fillId="0" borderId="0" xfId="4" applyFont="1" applyAlignment="1">
      <alignment horizontal="center" vertical="center"/>
    </xf>
    <xf numFmtId="0" fontId="50" fillId="0" borderId="0" xfId="0" applyFont="1" applyAlignment="1">
      <alignment vertical="center"/>
    </xf>
    <xf numFmtId="0" fontId="51" fillId="0" borderId="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6" fillId="0" borderId="0" xfId="4" applyFont="1" applyAlignment="1">
      <alignment horizontal="center"/>
    </xf>
    <xf numFmtId="0" fontId="5" fillId="0" borderId="31" xfId="4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5" fillId="0" borderId="1" xfId="4" applyFont="1" applyBorder="1" applyAlignment="1">
      <alignment horizontal="center"/>
    </xf>
    <xf numFmtId="0" fontId="6" fillId="0" borderId="26" xfId="4" applyFont="1" applyBorder="1" applyAlignment="1">
      <alignment horizontal="center" vertical="center"/>
    </xf>
    <xf numFmtId="0" fontId="6" fillId="0" borderId="31" xfId="4" applyFont="1" applyBorder="1" applyAlignment="1">
      <alignment horizontal="center" vertical="center"/>
    </xf>
    <xf numFmtId="0" fontId="6" fillId="0" borderId="30" xfId="4" applyFont="1" applyBorder="1" applyAlignment="1">
      <alignment horizontal="center" vertical="center"/>
    </xf>
    <xf numFmtId="0" fontId="5" fillId="0" borderId="30" xfId="4" applyFont="1" applyBorder="1" applyAlignment="1">
      <alignment horizontal="center"/>
    </xf>
    <xf numFmtId="0" fontId="5" fillId="0" borderId="31" xfId="4" applyFont="1" applyBorder="1" applyAlignment="1">
      <alignment horizontal="center"/>
    </xf>
    <xf numFmtId="0" fontId="5" fillId="0" borderId="28" xfId="4" applyFont="1" applyBorder="1" applyAlignment="1">
      <alignment horizontal="center"/>
    </xf>
    <xf numFmtId="0" fontId="5" fillId="0" borderId="29" xfId="4" applyFont="1" applyBorder="1" applyAlignment="1">
      <alignment horizontal="center"/>
    </xf>
    <xf numFmtId="8" fontId="35" fillId="0" borderId="33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0" fillId="0" borderId="36" xfId="0" applyFont="1" applyBorder="1" applyAlignment="1">
      <alignment vertical="center" wrapText="1"/>
    </xf>
    <xf numFmtId="0" fontId="10" fillId="0" borderId="37" xfId="0" applyFont="1" applyBorder="1" applyAlignment="1">
      <alignment horizontal="center"/>
    </xf>
    <xf numFmtId="8" fontId="35" fillId="0" borderId="37" xfId="0" applyNumberFormat="1" applyFont="1" applyBorder="1" applyAlignment="1">
      <alignment horizontal="center" vertical="center" wrapText="1"/>
    </xf>
    <xf numFmtId="0" fontId="10" fillId="0" borderId="39" xfId="0" applyFont="1" applyBorder="1" applyAlignment="1">
      <alignment vertical="center" wrapText="1"/>
    </xf>
    <xf numFmtId="0" fontId="10" fillId="0" borderId="41" xfId="0" applyFont="1" applyBorder="1" applyAlignment="1">
      <alignment vertical="center" wrapText="1"/>
    </xf>
    <xf numFmtId="0" fontId="10" fillId="0" borderId="42" xfId="0" applyFont="1" applyBorder="1" applyAlignment="1">
      <alignment horizontal="center"/>
    </xf>
    <xf numFmtId="8" fontId="35" fillId="0" borderId="42" xfId="0" applyNumberFormat="1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left" vertical="center"/>
    </xf>
    <xf numFmtId="165" fontId="5" fillId="0" borderId="33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11" fillId="0" borderId="33" xfId="0" applyFont="1" applyBorder="1" applyAlignment="1">
      <alignment horizontal="center" vertical="center" wrapText="1"/>
    </xf>
    <xf numFmtId="44" fontId="6" fillId="0" borderId="18" xfId="169" applyFont="1" applyFill="1" applyBorder="1" applyAlignment="1">
      <alignment horizontal="center" vertical="center" wrapText="1"/>
    </xf>
    <xf numFmtId="8" fontId="35" fillId="0" borderId="38" xfId="0" applyNumberFormat="1" applyFont="1" applyBorder="1" applyAlignment="1">
      <alignment horizontal="center" vertical="center" wrapText="1"/>
    </xf>
    <xf numFmtId="8" fontId="35" fillId="0" borderId="40" xfId="0" applyNumberFormat="1" applyFont="1" applyBorder="1" applyAlignment="1">
      <alignment horizontal="center" vertical="center" wrapText="1"/>
    </xf>
    <xf numFmtId="8" fontId="35" fillId="0" borderId="43" xfId="0" applyNumberFormat="1" applyFont="1" applyBorder="1" applyAlignment="1">
      <alignment horizontal="center" vertical="center" wrapText="1"/>
    </xf>
    <xf numFmtId="8" fontId="10" fillId="0" borderId="0" xfId="0" applyNumberFormat="1" applyFont="1" applyAlignment="1">
      <alignment horizontal="center" vertical="center" wrapText="1"/>
    </xf>
    <xf numFmtId="44" fontId="10" fillId="0" borderId="0" xfId="169" applyFont="1"/>
    <xf numFmtId="44" fontId="6" fillId="0" borderId="0" xfId="169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8" fontId="10" fillId="0" borderId="5" xfId="0" applyNumberFormat="1" applyFont="1" applyBorder="1" applyAlignment="1">
      <alignment horizontal="center"/>
    </xf>
    <xf numFmtId="44" fontId="5" fillId="0" borderId="33" xfId="0" applyNumberFormat="1" applyFont="1" applyBorder="1" applyAlignment="1">
      <alignment horizontal="center" vertical="center" wrapText="1"/>
    </xf>
    <xf numFmtId="8" fontId="11" fillId="0" borderId="0" xfId="0" applyNumberFormat="1" applyFont="1" applyAlignment="1">
      <alignment horizontal="left"/>
    </xf>
    <xf numFmtId="0" fontId="53" fillId="0" borderId="0" xfId="0" applyFont="1"/>
    <xf numFmtId="44" fontId="6" fillId="25" borderId="33" xfId="169" applyFont="1" applyFill="1" applyBorder="1" applyAlignment="1">
      <alignment horizontal="center" vertical="center" wrapText="1"/>
    </xf>
    <xf numFmtId="0" fontId="54" fillId="27" borderId="0" xfId="0" applyFont="1" applyFill="1" applyAlignment="1">
      <alignment horizontal="center" vertical="center" wrapText="1"/>
    </xf>
    <xf numFmtId="0" fontId="55" fillId="0" borderId="0" xfId="0" applyFont="1"/>
    <xf numFmtId="0" fontId="3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15" fontId="55" fillId="0" borderId="58" xfId="0" applyNumberFormat="1" applyFont="1" applyBorder="1" applyAlignment="1">
      <alignment horizontal="center" vertical="center"/>
    </xf>
    <xf numFmtId="15" fontId="55" fillId="0" borderId="56" xfId="0" applyNumberFormat="1" applyFont="1" applyBorder="1" applyAlignment="1">
      <alignment vertical="center"/>
    </xf>
    <xf numFmtId="0" fontId="10" fillId="28" borderId="33" xfId="0" applyFont="1" applyFill="1" applyBorder="1" applyAlignment="1">
      <alignment horizontal="center" vertical="center"/>
    </xf>
    <xf numFmtId="0" fontId="5" fillId="28" borderId="33" xfId="0" applyFont="1" applyFill="1" applyBorder="1" applyAlignment="1">
      <alignment vertical="center" wrapText="1"/>
    </xf>
    <xf numFmtId="0" fontId="10" fillId="28" borderId="5" xfId="0" applyFont="1" applyFill="1" applyBorder="1" applyAlignment="1">
      <alignment horizontal="center" vertical="center"/>
    </xf>
    <xf numFmtId="0" fontId="5" fillId="28" borderId="5" xfId="0" applyFont="1" applyFill="1" applyBorder="1" applyAlignment="1">
      <alignment vertical="center" wrapText="1"/>
    </xf>
    <xf numFmtId="44" fontId="5" fillId="25" borderId="33" xfId="0" applyNumberFormat="1" applyFont="1" applyFill="1" applyBorder="1" applyAlignment="1">
      <alignment horizontal="center" vertical="center" wrapText="1"/>
    </xf>
    <xf numFmtId="15" fontId="56" fillId="0" borderId="67" xfId="0" applyNumberFormat="1" applyFont="1" applyBorder="1" applyAlignment="1">
      <alignment vertical="center"/>
    </xf>
    <xf numFmtId="15" fontId="56" fillId="0" borderId="68" xfId="0" applyNumberFormat="1" applyFont="1" applyBorder="1" applyAlignment="1">
      <alignment vertical="center"/>
    </xf>
    <xf numFmtId="8" fontId="10" fillId="0" borderId="26" xfId="0" applyNumberFormat="1" applyFont="1" applyBorder="1" applyAlignment="1">
      <alignment horizontal="left" vertical="center" indent="1"/>
    </xf>
    <xf numFmtId="8" fontId="10" fillId="0" borderId="0" xfId="0" applyNumberFormat="1" applyFont="1" applyAlignment="1">
      <alignment horizontal="left" vertical="center" indent="1"/>
    </xf>
    <xf numFmtId="8" fontId="10" fillId="0" borderId="27" xfId="0" applyNumberFormat="1" applyFont="1" applyBorder="1" applyAlignment="1">
      <alignment horizontal="left" vertical="center" indent="1"/>
    </xf>
    <xf numFmtId="164" fontId="5" fillId="0" borderId="70" xfId="4" applyNumberFormat="1" applyFont="1" applyBorder="1" applyAlignment="1">
      <alignment horizontal="center"/>
    </xf>
    <xf numFmtId="44" fontId="5" fillId="0" borderId="71" xfId="4" applyNumberFormat="1" applyFont="1" applyBorder="1"/>
    <xf numFmtId="44" fontId="58" fillId="0" borderId="26" xfId="169" applyFont="1" applyFill="1" applyBorder="1"/>
    <xf numFmtId="44" fontId="58" fillId="0" borderId="0" xfId="169" applyFont="1" applyFill="1" applyBorder="1"/>
    <xf numFmtId="44" fontId="58" fillId="0" borderId="27" xfId="169" applyFont="1" applyFill="1" applyBorder="1"/>
    <xf numFmtId="8" fontId="10" fillId="0" borderId="26" xfId="0" applyNumberFormat="1" applyFont="1" applyBorder="1" applyAlignment="1">
      <alignment horizontal="center" vertical="center"/>
    </xf>
    <xf numFmtId="0" fontId="5" fillId="0" borderId="69" xfId="4" applyFont="1" applyBorder="1" applyAlignment="1">
      <alignment horizontal="center"/>
    </xf>
    <xf numFmtId="8" fontId="10" fillId="0" borderId="70" xfId="0" applyNumberFormat="1" applyFont="1" applyBorder="1" applyAlignment="1">
      <alignment horizontal="center" vertical="center"/>
    </xf>
    <xf numFmtId="8" fontId="35" fillId="0" borderId="70" xfId="0" applyNumberFormat="1" applyFont="1" applyBorder="1" applyAlignment="1">
      <alignment horizontal="center" vertical="center"/>
    </xf>
    <xf numFmtId="8" fontId="35" fillId="0" borderId="27" xfId="0" applyNumberFormat="1" applyFont="1" applyBorder="1" applyAlignment="1">
      <alignment horizontal="center" vertical="center"/>
    </xf>
    <xf numFmtId="164" fontId="60" fillId="0" borderId="26" xfId="4" applyNumberFormat="1" applyFont="1" applyBorder="1" applyAlignment="1">
      <alignment horizontal="center"/>
    </xf>
    <xf numFmtId="164" fontId="60" fillId="0" borderId="0" xfId="4" applyNumberFormat="1" applyFont="1" applyAlignment="1">
      <alignment horizontal="center"/>
    </xf>
    <xf numFmtId="164" fontId="60" fillId="0" borderId="27" xfId="4" applyNumberFormat="1" applyFont="1" applyBorder="1" applyAlignment="1">
      <alignment horizontal="center"/>
    </xf>
    <xf numFmtId="0" fontId="60" fillId="0" borderId="30" xfId="4" applyFont="1" applyBorder="1" applyAlignment="1">
      <alignment horizontal="center"/>
    </xf>
    <xf numFmtId="0" fontId="60" fillId="0" borderId="28" xfId="4" applyFont="1" applyBorder="1" applyAlignment="1">
      <alignment horizontal="center"/>
    </xf>
    <xf numFmtId="0" fontId="60" fillId="0" borderId="1" xfId="4" applyFont="1" applyBorder="1" applyAlignment="1">
      <alignment horizontal="center"/>
    </xf>
    <xf numFmtId="8" fontId="5" fillId="0" borderId="28" xfId="4" applyNumberFormat="1" applyFont="1" applyBorder="1" applyAlignment="1">
      <alignment horizontal="center"/>
    </xf>
    <xf numFmtId="8" fontId="5" fillId="0" borderId="1" xfId="4" applyNumberFormat="1" applyFont="1" applyBorder="1" applyAlignment="1">
      <alignment horizontal="center"/>
    </xf>
    <xf numFmtId="44" fontId="6" fillId="0" borderId="25" xfId="169" applyFont="1" applyFill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/>
    </xf>
    <xf numFmtId="44" fontId="10" fillId="0" borderId="25" xfId="169" applyFont="1" applyFill="1" applyBorder="1" applyAlignment="1">
      <alignment horizontal="center"/>
    </xf>
    <xf numFmtId="44" fontId="5" fillId="0" borderId="30" xfId="169" applyFont="1" applyFill="1" applyBorder="1" applyAlignment="1">
      <alignment horizontal="center"/>
    </xf>
    <xf numFmtId="44" fontId="5" fillId="0" borderId="28" xfId="169" applyFont="1" applyFill="1" applyBorder="1" applyAlignment="1">
      <alignment horizontal="center"/>
    </xf>
    <xf numFmtId="44" fontId="5" fillId="0" borderId="1" xfId="169" applyFont="1" applyFill="1" applyBorder="1" applyAlignment="1">
      <alignment horizontal="center"/>
    </xf>
    <xf numFmtId="44" fontId="5" fillId="0" borderId="29" xfId="169" applyFont="1" applyFill="1" applyBorder="1" applyAlignment="1">
      <alignment horizontal="center"/>
    </xf>
    <xf numFmtId="44" fontId="5" fillId="0" borderId="2" xfId="169" applyFont="1" applyFill="1" applyBorder="1" applyAlignment="1">
      <alignment horizontal="center"/>
    </xf>
    <xf numFmtId="44" fontId="10" fillId="0" borderId="28" xfId="169" applyFont="1" applyFill="1" applyBorder="1" applyAlignment="1">
      <alignment horizontal="center"/>
    </xf>
    <xf numFmtId="44" fontId="10" fillId="0" borderId="1" xfId="169" applyFont="1" applyFill="1" applyBorder="1" applyAlignment="1">
      <alignment horizontal="center"/>
    </xf>
    <xf numFmtId="44" fontId="10" fillId="0" borderId="30" xfId="169" applyFont="1" applyFill="1" applyBorder="1" applyAlignment="1">
      <alignment horizontal="center"/>
    </xf>
    <xf numFmtId="0" fontId="5" fillId="0" borderId="2" xfId="4" applyFont="1" applyBorder="1" applyAlignment="1">
      <alignment horizontal="center"/>
    </xf>
    <xf numFmtId="0" fontId="59" fillId="0" borderId="0" xfId="4" applyFont="1" applyAlignment="1">
      <alignment horizontal="left"/>
    </xf>
    <xf numFmtId="0" fontId="61" fillId="0" borderId="46" xfId="171" applyBorder="1" applyAlignment="1">
      <alignment horizontal="center" vertical="center" wrapText="1"/>
    </xf>
    <xf numFmtId="0" fontId="61" fillId="0" borderId="57" xfId="171" applyBorder="1" applyAlignment="1">
      <alignment horizontal="center" vertical="center" wrapText="1"/>
    </xf>
    <xf numFmtId="44" fontId="6" fillId="0" borderId="0" xfId="169" applyFont="1" applyBorder="1" applyAlignment="1">
      <alignment horizontal="center" vertical="center" wrapText="1"/>
    </xf>
    <xf numFmtId="0" fontId="63" fillId="0" borderId="33" xfId="0" applyFont="1" applyBorder="1" applyAlignment="1">
      <alignment horizontal="center" wrapText="1"/>
    </xf>
    <xf numFmtId="0" fontId="64" fillId="0" borderId="33" xfId="0" applyFont="1" applyBorder="1" applyAlignment="1">
      <alignment horizontal="center" vertical="center" wrapText="1"/>
    </xf>
    <xf numFmtId="0" fontId="65" fillId="0" borderId="33" xfId="0" applyFont="1" applyBorder="1" applyAlignment="1">
      <alignment horizontal="center" vertical="center" wrapText="1"/>
    </xf>
    <xf numFmtId="0" fontId="66" fillId="0" borderId="3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4" fontId="56" fillId="0" borderId="33" xfId="172" applyNumberFormat="1" applyFont="1" applyFill="1" applyBorder="1" applyAlignment="1">
      <alignment horizontal="center" vertical="center" wrapText="1"/>
    </xf>
    <xf numFmtId="44" fontId="7" fillId="0" borderId="33" xfId="169" applyFon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4" fontId="68" fillId="0" borderId="0" xfId="172" applyNumberFormat="1" applyFont="1" applyFill="1" applyBorder="1" applyAlignment="1">
      <alignment horizontal="center" vertical="center" wrapText="1"/>
    </xf>
    <xf numFmtId="0" fontId="68" fillId="0" borderId="0" xfId="173" applyFont="1" applyAlignment="1">
      <alignment horizontal="center" vertical="center" wrapText="1"/>
    </xf>
    <xf numFmtId="0" fontId="0" fillId="0" borderId="33" xfId="0" applyBorder="1"/>
    <xf numFmtId="0" fontId="8" fillId="0" borderId="33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56" fillId="0" borderId="33" xfId="170" applyNumberFormat="1" applyFont="1" applyFill="1" applyBorder="1" applyAlignment="1">
      <alignment horizontal="center" vertical="center" wrapText="1"/>
    </xf>
    <xf numFmtId="3" fontId="56" fillId="0" borderId="33" xfId="172" applyNumberFormat="1" applyFont="1" applyFill="1" applyBorder="1" applyAlignment="1">
      <alignment horizontal="center" vertical="center" wrapText="1"/>
    </xf>
    <xf numFmtId="44" fontId="6" fillId="0" borderId="33" xfId="169" applyFont="1" applyFill="1" applyBorder="1" applyAlignment="1">
      <alignment horizontal="center" wrapText="1"/>
    </xf>
    <xf numFmtId="0" fontId="35" fillId="0" borderId="33" xfId="0" applyFont="1" applyBorder="1" applyAlignment="1">
      <alignment horizontal="center" vertical="center" wrapText="1"/>
    </xf>
    <xf numFmtId="0" fontId="35" fillId="0" borderId="33" xfId="0" applyFont="1" applyBorder="1" applyAlignment="1">
      <alignment horizontal="left" vertical="center" wrapText="1"/>
    </xf>
    <xf numFmtId="0" fontId="51" fillId="0" borderId="33" xfId="0" applyFont="1" applyBorder="1" applyAlignment="1">
      <alignment horizontal="center" vertical="center" wrapText="1"/>
    </xf>
    <xf numFmtId="8" fontId="35" fillId="0" borderId="33" xfId="0" applyNumberFormat="1" applyFont="1" applyBorder="1" applyAlignment="1">
      <alignment horizontal="center" vertical="center"/>
    </xf>
    <xf numFmtId="6" fontId="35" fillId="0" borderId="33" xfId="0" applyNumberFormat="1" applyFont="1" applyBorder="1" applyAlignment="1">
      <alignment horizontal="center" vertical="center" wrapText="1"/>
    </xf>
    <xf numFmtId="8" fontId="60" fillId="0" borderId="0" xfId="0" applyNumberFormat="1" applyFont="1" applyAlignment="1">
      <alignment horizontal="center" vertical="center" wrapText="1"/>
    </xf>
    <xf numFmtId="44" fontId="60" fillId="0" borderId="0" xfId="169" applyFont="1" applyFill="1" applyBorder="1" applyAlignment="1">
      <alignment horizontal="center" vertical="center" wrapText="1"/>
    </xf>
    <xf numFmtId="8" fontId="52" fillId="0" borderId="0" xfId="0" applyNumberFormat="1" applyFont="1" applyAlignment="1">
      <alignment horizontal="center" vertical="center"/>
    </xf>
    <xf numFmtId="0" fontId="70" fillId="0" borderId="0" xfId="0" applyFont="1" applyAlignment="1">
      <alignment horizontal="left" vertical="top"/>
    </xf>
    <xf numFmtId="0" fontId="8" fillId="0" borderId="7" xfId="0" applyFont="1" applyBorder="1" applyAlignment="1">
      <alignment horizontal="center" vertical="center" wrapText="1"/>
    </xf>
    <xf numFmtId="164" fontId="66" fillId="0" borderId="7" xfId="128" applyNumberFormat="1" applyFont="1" applyBorder="1" applyAlignment="1">
      <alignment horizontal="center" vertical="center" wrapText="1"/>
    </xf>
    <xf numFmtId="0" fontId="56" fillId="0" borderId="33" xfId="4" applyFont="1" applyBorder="1" applyAlignment="1">
      <alignment horizontal="center"/>
    </xf>
    <xf numFmtId="2" fontId="0" fillId="0" borderId="33" xfId="0" applyNumberFormat="1" applyBorder="1" applyAlignment="1">
      <alignment horizontal="center" vertical="center"/>
    </xf>
    <xf numFmtId="9" fontId="0" fillId="0" borderId="33" xfId="174" applyFont="1" applyFill="1" applyBorder="1" applyAlignment="1">
      <alignment horizontal="center" vertical="center"/>
    </xf>
    <xf numFmtId="2" fontId="56" fillId="0" borderId="33" xfId="112" applyNumberFormat="1" applyFont="1" applyBorder="1" applyAlignment="1">
      <alignment horizontal="center"/>
    </xf>
    <xf numFmtId="0" fontId="56" fillId="26" borderId="33" xfId="4" applyFont="1" applyFill="1" applyBorder="1" applyAlignment="1">
      <alignment horizontal="center"/>
    </xf>
    <xf numFmtId="0" fontId="0" fillId="26" borderId="33" xfId="0" applyFill="1" applyBorder="1" applyAlignment="1">
      <alignment horizontal="center"/>
    </xf>
    <xf numFmtId="2" fontId="0" fillId="26" borderId="33" xfId="0" applyNumberFormat="1" applyFill="1" applyBorder="1" applyAlignment="1">
      <alignment horizontal="center" vertical="center"/>
    </xf>
    <xf numFmtId="0" fontId="0" fillId="26" borderId="33" xfId="0" applyFill="1" applyBorder="1" applyAlignment="1">
      <alignment horizontal="center" vertical="center"/>
    </xf>
    <xf numFmtId="9" fontId="0" fillId="26" borderId="33" xfId="174" applyFont="1" applyFill="1" applyBorder="1" applyAlignment="1">
      <alignment horizontal="center" vertical="center"/>
    </xf>
    <xf numFmtId="2" fontId="56" fillId="26" borderId="33" xfId="112" applyNumberFormat="1" applyFont="1" applyFill="1" applyBorder="1" applyAlignment="1">
      <alignment horizontal="center"/>
    </xf>
    <xf numFmtId="8" fontId="58" fillId="0" borderId="33" xfId="0" applyNumberFormat="1" applyFont="1" applyBorder="1" applyAlignment="1">
      <alignment horizontal="center" vertical="center"/>
    </xf>
    <xf numFmtId="8" fontId="60" fillId="0" borderId="33" xfId="0" applyNumberFormat="1" applyFont="1" applyBorder="1" applyAlignment="1">
      <alignment horizontal="center" vertical="center" wrapText="1"/>
    </xf>
    <xf numFmtId="0" fontId="5" fillId="0" borderId="78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5" fillId="0" borderId="33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164" fontId="4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vertical="center" wrapText="1"/>
    </xf>
    <xf numFmtId="0" fontId="10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vertical="center" wrapText="1"/>
    </xf>
    <xf numFmtId="165" fontId="5" fillId="0" borderId="34" xfId="0" applyNumberFormat="1" applyFont="1" applyBorder="1" applyAlignment="1">
      <alignment horizontal="center" vertical="center" wrapText="1"/>
    </xf>
    <xf numFmtId="8" fontId="5" fillId="0" borderId="34" xfId="0" applyNumberFormat="1" applyFont="1" applyBorder="1" applyAlignment="1">
      <alignment horizontal="center" vertical="center" wrapText="1"/>
    </xf>
    <xf numFmtId="0" fontId="70" fillId="0" borderId="33" xfId="0" applyFont="1" applyBorder="1" applyAlignment="1">
      <alignment horizontal="center" vertical="center"/>
    </xf>
    <xf numFmtId="165" fontId="57" fillId="0" borderId="33" xfId="0" applyNumberFormat="1" applyFont="1" applyBorder="1" applyAlignment="1">
      <alignment horizontal="center" vertical="center" wrapText="1"/>
    </xf>
    <xf numFmtId="8" fontId="57" fillId="0" borderId="33" xfId="0" applyNumberFormat="1" applyFont="1" applyBorder="1" applyAlignment="1">
      <alignment horizontal="center" vertical="center" wrapText="1"/>
    </xf>
    <xf numFmtId="0" fontId="57" fillId="0" borderId="3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10" fillId="0" borderId="33" xfId="0" applyFont="1" applyBorder="1"/>
    <xf numFmtId="165" fontId="5" fillId="0" borderId="6" xfId="0" applyNumberFormat="1" applyFont="1" applyBorder="1" applyAlignment="1">
      <alignment horizontal="center" vertical="center" wrapText="1"/>
    </xf>
    <xf numFmtId="0" fontId="5" fillId="28" borderId="6" xfId="0" applyFont="1" applyFill="1" applyBorder="1" applyAlignment="1">
      <alignment vertical="center" wrapText="1"/>
    </xf>
    <xf numFmtId="0" fontId="55" fillId="0" borderId="33" xfId="0" applyFont="1" applyBorder="1" applyAlignment="1">
      <alignment horizontal="center" vertical="center"/>
    </xf>
    <xf numFmtId="0" fontId="55" fillId="0" borderId="56" xfId="0" applyFont="1" applyBorder="1" applyAlignment="1">
      <alignment horizontal="center" vertical="center"/>
    </xf>
    <xf numFmtId="0" fontId="61" fillId="0" borderId="44" xfId="171" applyFill="1" applyBorder="1" applyAlignment="1">
      <alignment horizontal="center" vertical="center"/>
    </xf>
    <xf numFmtId="0" fontId="55" fillId="0" borderId="64" xfId="0" applyFont="1" applyBorder="1" applyAlignment="1">
      <alignment horizontal="center" vertical="center"/>
    </xf>
    <xf numFmtId="0" fontId="61" fillId="0" borderId="45" xfId="171" applyFill="1" applyBorder="1" applyAlignment="1">
      <alignment horizontal="center" vertical="center"/>
    </xf>
    <xf numFmtId="0" fontId="55" fillId="0" borderId="61" xfId="0" applyFont="1" applyBorder="1" applyAlignment="1">
      <alignment horizontal="center" vertical="center"/>
    </xf>
    <xf numFmtId="0" fontId="55" fillId="0" borderId="62" xfId="0" applyFont="1" applyBorder="1" applyAlignment="1">
      <alignment horizontal="center" vertical="center"/>
    </xf>
    <xf numFmtId="0" fontId="55" fillId="0" borderId="54" xfId="0" applyFont="1" applyBorder="1" applyAlignment="1">
      <alignment horizontal="center" vertical="center"/>
    </xf>
    <xf numFmtId="0" fontId="61" fillId="0" borderId="50" xfId="171" applyFill="1" applyBorder="1" applyAlignment="1">
      <alignment horizontal="center" vertical="center"/>
    </xf>
    <xf numFmtId="0" fontId="55" fillId="0" borderId="55" xfId="0" applyFont="1" applyBorder="1" applyAlignment="1">
      <alignment horizontal="center" vertical="center"/>
    </xf>
    <xf numFmtId="0" fontId="61" fillId="0" borderId="48" xfId="171" applyFill="1" applyBorder="1" applyAlignment="1">
      <alignment horizontal="center" vertical="center"/>
    </xf>
    <xf numFmtId="0" fontId="61" fillId="0" borderId="49" xfId="171" applyFill="1" applyBorder="1" applyAlignment="1">
      <alignment horizontal="center" vertical="center"/>
    </xf>
    <xf numFmtId="0" fontId="55" fillId="0" borderId="63" xfId="0" applyFont="1" applyBorder="1" applyAlignment="1">
      <alignment horizontal="center" vertical="center"/>
    </xf>
    <xf numFmtId="0" fontId="55" fillId="0" borderId="53" xfId="0" applyFont="1" applyBorder="1" applyAlignment="1">
      <alignment horizontal="center" vertical="center"/>
    </xf>
    <xf numFmtId="0" fontId="61" fillId="0" borderId="65" xfId="171" applyFill="1" applyBorder="1" applyAlignment="1">
      <alignment horizontal="center" vertical="center"/>
    </xf>
    <xf numFmtId="0" fontId="55" fillId="0" borderId="66" xfId="0" applyFont="1" applyBorder="1" applyAlignment="1">
      <alignment horizontal="center" vertical="center"/>
    </xf>
    <xf numFmtId="0" fontId="55" fillId="0" borderId="60" xfId="0" applyFont="1" applyBorder="1" applyAlignment="1">
      <alignment horizontal="center" vertical="center"/>
    </xf>
    <xf numFmtId="0" fontId="71" fillId="30" borderId="33" xfId="0" applyFont="1" applyFill="1" applyBorder="1" applyAlignment="1">
      <alignment horizontal="center" vertical="center" wrapText="1"/>
    </xf>
    <xf numFmtId="0" fontId="61" fillId="0" borderId="33" xfId="171" applyBorder="1" applyAlignment="1">
      <alignment horizontal="center"/>
    </xf>
    <xf numFmtId="0" fontId="61" fillId="0" borderId="33" xfId="171" applyBorder="1" applyAlignment="1">
      <alignment horizontal="center" vertical="center"/>
    </xf>
    <xf numFmtId="0" fontId="56" fillId="0" borderId="63" xfId="0" applyFont="1" applyBorder="1" applyAlignment="1">
      <alignment horizontal="center" vertical="center"/>
    </xf>
    <xf numFmtId="0" fontId="61" fillId="0" borderId="33" xfId="171" applyFill="1" applyBorder="1" applyAlignment="1">
      <alignment horizontal="center" vertical="center"/>
    </xf>
    <xf numFmtId="0" fontId="61" fillId="0" borderId="56" xfId="171" applyFill="1" applyBorder="1" applyAlignment="1">
      <alignment horizontal="center" vertical="center"/>
    </xf>
    <xf numFmtId="0" fontId="61" fillId="0" borderId="33" xfId="171" applyBorder="1" applyAlignment="1">
      <alignment horizontal="center" vertical="center" wrapText="1"/>
    </xf>
    <xf numFmtId="0" fontId="61" fillId="0" borderId="56" xfId="171" applyBorder="1" applyAlignment="1">
      <alignment horizontal="center" vertical="center" wrapText="1"/>
    </xf>
    <xf numFmtId="15" fontId="55" fillId="0" borderId="33" xfId="0" applyNumberFormat="1" applyFont="1" applyBorder="1" applyAlignment="1">
      <alignment horizontal="center" vertical="center" wrapText="1"/>
    </xf>
    <xf numFmtId="15" fontId="55" fillId="0" borderId="56" xfId="0" applyNumberFormat="1" applyFont="1" applyBorder="1" applyAlignment="1">
      <alignment horizontal="center" vertical="center" wrapText="1"/>
    </xf>
    <xf numFmtId="0" fontId="61" fillId="0" borderId="44" xfId="171" applyFill="1" applyBorder="1" applyAlignment="1">
      <alignment horizontal="center" vertical="center"/>
    </xf>
    <xf numFmtId="0" fontId="61" fillId="0" borderId="45" xfId="171" applyFill="1" applyBorder="1" applyAlignment="1">
      <alignment horizontal="center" vertical="center"/>
    </xf>
    <xf numFmtId="0" fontId="61" fillId="0" borderId="52" xfId="171" applyFill="1" applyBorder="1" applyAlignment="1">
      <alignment horizontal="center" vertical="center"/>
    </xf>
    <xf numFmtId="0" fontId="61" fillId="0" borderId="46" xfId="171" applyBorder="1" applyAlignment="1">
      <alignment horizontal="center" vertical="center" wrapText="1"/>
    </xf>
    <xf numFmtId="0" fontId="61" fillId="0" borderId="47" xfId="171" applyBorder="1" applyAlignment="1">
      <alignment horizontal="center" vertical="center" wrapText="1"/>
    </xf>
    <xf numFmtId="0" fontId="61" fillId="0" borderId="51" xfId="171" applyBorder="1" applyAlignment="1">
      <alignment horizontal="center" vertical="center" wrapText="1"/>
    </xf>
    <xf numFmtId="15" fontId="55" fillId="0" borderId="67" xfId="0" applyNumberFormat="1" applyFont="1" applyBorder="1" applyAlignment="1">
      <alignment horizontal="center" vertical="center"/>
    </xf>
    <xf numFmtId="15" fontId="55" fillId="0" borderId="17" xfId="0" applyNumberFormat="1" applyFont="1" applyBorder="1" applyAlignment="1">
      <alignment horizontal="center" vertical="center"/>
    </xf>
    <xf numFmtId="15" fontId="55" fillId="0" borderId="68" xfId="0" applyNumberFormat="1" applyFont="1" applyBorder="1" applyAlignment="1">
      <alignment horizontal="center" vertical="center"/>
    </xf>
    <xf numFmtId="0" fontId="61" fillId="0" borderId="50" xfId="171" applyFill="1" applyBorder="1" applyAlignment="1">
      <alignment horizontal="center" vertical="center"/>
    </xf>
    <xf numFmtId="15" fontId="55" fillId="0" borderId="59" xfId="0" applyNumberFormat="1" applyFont="1" applyBorder="1" applyAlignment="1">
      <alignment horizontal="center" vertical="center"/>
    </xf>
    <xf numFmtId="15" fontId="55" fillId="0" borderId="56" xfId="0" applyNumberFormat="1" applyFont="1" applyBorder="1" applyAlignment="1">
      <alignment horizontal="center" vertical="center"/>
    </xf>
    <xf numFmtId="0" fontId="61" fillId="0" borderId="73" xfId="171" applyBorder="1" applyAlignment="1">
      <alignment horizontal="center" vertical="center" wrapText="1"/>
    </xf>
    <xf numFmtId="0" fontId="61" fillId="0" borderId="74" xfId="171" applyBorder="1" applyAlignment="1">
      <alignment horizontal="center" vertical="center" wrapText="1"/>
    </xf>
    <xf numFmtId="0" fontId="55" fillId="0" borderId="80" xfId="0" applyFont="1" applyBorder="1" applyAlignment="1">
      <alignment horizontal="center" vertical="center"/>
    </xf>
    <xf numFmtId="0" fontId="55" fillId="0" borderId="81" xfId="0" applyFont="1" applyBorder="1" applyAlignment="1">
      <alignment horizontal="center" vertical="center"/>
    </xf>
    <xf numFmtId="15" fontId="55" fillId="0" borderId="33" xfId="0" applyNumberFormat="1" applyFont="1" applyBorder="1" applyAlignment="1">
      <alignment horizontal="center" vertical="center"/>
    </xf>
    <xf numFmtId="0" fontId="61" fillId="0" borderId="75" xfId="171" applyBorder="1" applyAlignment="1">
      <alignment horizontal="center" vertical="center" wrapText="1"/>
    </xf>
    <xf numFmtId="0" fontId="61" fillId="0" borderId="76" xfId="171" applyBorder="1" applyAlignment="1">
      <alignment horizontal="center" vertical="center" wrapText="1"/>
    </xf>
    <xf numFmtId="15" fontId="55" fillId="0" borderId="59" xfId="0" applyNumberFormat="1" applyFont="1" applyBorder="1" applyAlignment="1">
      <alignment horizontal="center" vertical="center" wrapText="1"/>
    </xf>
    <xf numFmtId="15" fontId="55" fillId="0" borderId="18" xfId="0" applyNumberFormat="1" applyFont="1" applyBorder="1" applyAlignment="1">
      <alignment horizontal="center" vertical="center" wrapText="1"/>
    </xf>
    <xf numFmtId="0" fontId="61" fillId="0" borderId="79" xfId="171" applyFill="1" applyBorder="1" applyAlignment="1">
      <alignment horizontal="center" vertical="center"/>
    </xf>
    <xf numFmtId="0" fontId="42" fillId="0" borderId="0" xfId="4" applyFont="1"/>
    <xf numFmtId="0" fontId="10" fillId="0" borderId="0" xfId="0" applyFont="1"/>
    <xf numFmtId="0" fontId="63" fillId="0" borderId="6" xfId="0" applyFont="1" applyBorder="1" applyAlignment="1">
      <alignment horizontal="center" wrapText="1"/>
    </xf>
    <xf numFmtId="0" fontId="63" fillId="0" borderId="34" xfId="0" applyFont="1" applyBorder="1" applyAlignment="1">
      <alignment horizontal="center" wrapText="1"/>
    </xf>
    <xf numFmtId="0" fontId="63" fillId="0" borderId="35" xfId="0" applyFont="1" applyBorder="1" applyAlignment="1">
      <alignment horizontal="center" wrapText="1"/>
    </xf>
    <xf numFmtId="0" fontId="63" fillId="0" borderId="33" xfId="0" applyFont="1" applyBorder="1" applyAlignment="1">
      <alignment horizontal="center" vertical="center" wrapText="1"/>
    </xf>
    <xf numFmtId="0" fontId="64" fillId="0" borderId="33" xfId="0" applyFont="1" applyBorder="1" applyAlignment="1">
      <alignment horizontal="center" vertical="center"/>
    </xf>
    <xf numFmtId="4" fontId="69" fillId="0" borderId="33" xfId="172" applyNumberFormat="1" applyFont="1" applyFill="1" applyBorder="1" applyAlignment="1">
      <alignment horizontal="center" vertical="center"/>
    </xf>
    <xf numFmtId="4" fontId="69" fillId="0" borderId="33" xfId="172" applyNumberFormat="1" applyFont="1" applyFill="1" applyBorder="1" applyAlignment="1">
      <alignment horizontal="center" vertical="center" wrapText="1"/>
    </xf>
    <xf numFmtId="0" fontId="5" fillId="0" borderId="28" xfId="4" applyFont="1" applyBorder="1" applyAlignment="1">
      <alignment horizontal="center"/>
    </xf>
    <xf numFmtId="0" fontId="5" fillId="0" borderId="0" xfId="4" applyFont="1" applyAlignment="1">
      <alignment horizontal="center"/>
    </xf>
    <xf numFmtId="0" fontId="60" fillId="0" borderId="28" xfId="4" applyFont="1" applyBorder="1" applyAlignment="1">
      <alignment horizontal="left"/>
    </xf>
    <xf numFmtId="0" fontId="60" fillId="0" borderId="0" xfId="4" applyFont="1" applyAlignment="1">
      <alignment horizontal="left"/>
    </xf>
    <xf numFmtId="0" fontId="60" fillId="0" borderId="1" xfId="4" applyFont="1" applyBorder="1" applyAlignment="1">
      <alignment horizontal="left"/>
    </xf>
    <xf numFmtId="0" fontId="60" fillId="0" borderId="27" xfId="4" applyFont="1" applyBorder="1" applyAlignment="1">
      <alignment horizontal="left"/>
    </xf>
    <xf numFmtId="0" fontId="6" fillId="0" borderId="30" xfId="4" applyFont="1" applyBorder="1" applyAlignment="1">
      <alignment horizontal="center" vertical="center" wrapText="1"/>
    </xf>
    <xf numFmtId="0" fontId="6" fillId="0" borderId="26" xfId="4" applyFont="1" applyBorder="1" applyAlignment="1">
      <alignment horizontal="center" vertical="center"/>
    </xf>
    <xf numFmtId="0" fontId="6" fillId="0" borderId="3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6" fillId="0" borderId="27" xfId="4" applyFont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6" fillId="0" borderId="29" xfId="4" applyFont="1" applyBorder="1" applyAlignment="1">
      <alignment horizontal="center" vertical="center"/>
    </xf>
    <xf numFmtId="0" fontId="6" fillId="0" borderId="30" xfId="4" applyFont="1" applyBorder="1" applyAlignment="1">
      <alignment horizontal="center" vertical="center"/>
    </xf>
    <xf numFmtId="0" fontId="5" fillId="0" borderId="30" xfId="4" applyFont="1" applyBorder="1" applyAlignment="1">
      <alignment horizontal="center"/>
    </xf>
    <xf numFmtId="0" fontId="5" fillId="0" borderId="26" xfId="4" applyFont="1" applyBorder="1" applyAlignment="1">
      <alignment horizontal="center"/>
    </xf>
    <xf numFmtId="0" fontId="57" fillId="0" borderId="3" xfId="4" applyFont="1" applyBorder="1" applyAlignment="1">
      <alignment horizontal="center" vertical="center" wrapText="1"/>
    </xf>
    <xf numFmtId="0" fontId="57" fillId="0" borderId="25" xfId="4" applyFont="1" applyBorder="1" applyAlignment="1">
      <alignment horizontal="center" vertical="center" wrapText="1"/>
    </xf>
    <xf numFmtId="0" fontId="57" fillId="0" borderId="4" xfId="4" applyFont="1" applyBorder="1" applyAlignment="1">
      <alignment horizontal="center" vertical="center" wrapText="1"/>
    </xf>
    <xf numFmtId="0" fontId="60" fillId="0" borderId="3" xfId="4" applyFont="1" applyBorder="1" applyAlignment="1">
      <alignment horizontal="center" wrapText="1"/>
    </xf>
    <xf numFmtId="0" fontId="60" fillId="0" borderId="25" xfId="4" applyFont="1" applyBorder="1" applyAlignment="1">
      <alignment horizontal="center" wrapText="1"/>
    </xf>
    <xf numFmtId="0" fontId="60" fillId="0" borderId="4" xfId="4" applyFont="1" applyBorder="1" applyAlignment="1">
      <alignment horizontal="center" wrapText="1"/>
    </xf>
    <xf numFmtId="0" fontId="60" fillId="0" borderId="30" xfId="4" applyFont="1" applyBorder="1" applyAlignment="1">
      <alignment horizontal="left"/>
    </xf>
    <xf numFmtId="0" fontId="60" fillId="0" borderId="26" xfId="4" applyFont="1" applyBorder="1" applyAlignment="1">
      <alignment horizontal="left"/>
    </xf>
    <xf numFmtId="0" fontId="6" fillId="0" borderId="3" xfId="4" applyFont="1" applyBorder="1" applyAlignment="1">
      <alignment horizontal="center" vertical="center"/>
    </xf>
    <xf numFmtId="0" fontId="6" fillId="0" borderId="25" xfId="4" applyFont="1" applyBorder="1" applyAlignment="1">
      <alignment horizontal="center" vertical="center"/>
    </xf>
    <xf numFmtId="0" fontId="5" fillId="0" borderId="72" xfId="4" applyFont="1" applyBorder="1" applyAlignment="1">
      <alignment horizontal="center"/>
    </xf>
    <xf numFmtId="0" fontId="6" fillId="0" borderId="31" xfId="4" applyFont="1" applyBorder="1" applyAlignment="1">
      <alignment horizontal="center" vertical="center" wrapText="1"/>
    </xf>
    <xf numFmtId="0" fontId="6" fillId="0" borderId="28" xfId="4" applyFont="1" applyBorder="1" applyAlignment="1">
      <alignment horizontal="center" vertical="center" wrapText="1"/>
    </xf>
    <xf numFmtId="0" fontId="6" fillId="0" borderId="29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43" fillId="0" borderId="0" xfId="4" applyFont="1" applyAlignment="1">
      <alignment horizontal="left"/>
    </xf>
    <xf numFmtId="0" fontId="6" fillId="0" borderId="30" xfId="4" applyFont="1" applyBorder="1" applyAlignment="1">
      <alignment horizontal="center"/>
    </xf>
    <xf numFmtId="0" fontId="6" fillId="0" borderId="26" xfId="4" applyFont="1" applyBorder="1" applyAlignment="1">
      <alignment horizontal="center"/>
    </xf>
    <xf numFmtId="0" fontId="6" fillId="0" borderId="31" xfId="4" applyFont="1" applyBorder="1" applyAlignment="1">
      <alignment horizontal="center"/>
    </xf>
    <xf numFmtId="0" fontId="60" fillId="0" borderId="1" xfId="4" applyFont="1" applyBorder="1" applyAlignment="1">
      <alignment horizontal="left" vertical="center" wrapText="1"/>
    </xf>
    <xf numFmtId="0" fontId="60" fillId="0" borderId="27" xfId="4" applyFont="1" applyBorder="1" applyAlignment="1">
      <alignment horizontal="left" vertical="center" wrapText="1"/>
    </xf>
    <xf numFmtId="0" fontId="64" fillId="0" borderId="3" xfId="0" applyFont="1" applyBorder="1" applyAlignment="1">
      <alignment horizontal="center" wrapText="1"/>
    </xf>
    <xf numFmtId="0" fontId="64" fillId="0" borderId="25" xfId="0" applyFont="1" applyBorder="1" applyAlignment="1">
      <alignment horizontal="center" wrapText="1"/>
    </xf>
    <xf numFmtId="0" fontId="64" fillId="0" borderId="4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0" fontId="10" fillId="0" borderId="1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5" fontId="5" fillId="28" borderId="5" xfId="0" applyNumberFormat="1" applyFont="1" applyFill="1" applyBorder="1" applyAlignment="1">
      <alignment horizontal="center" vertical="center"/>
    </xf>
    <xf numFmtId="0" fontId="0" fillId="28" borderId="5" xfId="0" applyFill="1" applyBorder="1" applyAlignment="1">
      <alignment horizontal="center" vertical="center"/>
    </xf>
    <xf numFmtId="165" fontId="5" fillId="28" borderId="6" xfId="0" applyNumberFormat="1" applyFont="1" applyFill="1" applyBorder="1" applyAlignment="1">
      <alignment horizontal="center" vertical="center" wrapText="1"/>
    </xf>
    <xf numFmtId="165" fontId="5" fillId="28" borderId="34" xfId="0" applyNumberFormat="1" applyFont="1" applyFill="1" applyBorder="1" applyAlignment="1">
      <alignment horizontal="center" vertical="center" wrapText="1"/>
    </xf>
    <xf numFmtId="165" fontId="5" fillId="28" borderId="35" xfId="0" applyNumberFormat="1" applyFont="1" applyFill="1" applyBorder="1" applyAlignment="1">
      <alignment horizontal="center" vertical="center" wrapText="1"/>
    </xf>
    <xf numFmtId="165" fontId="5" fillId="28" borderId="33" xfId="0" applyNumberFormat="1" applyFont="1" applyFill="1" applyBorder="1" applyAlignment="1">
      <alignment horizontal="center" vertical="center" wrapText="1"/>
    </xf>
    <xf numFmtId="165" fontId="5" fillId="0" borderId="33" xfId="0" applyNumberFormat="1" applyFont="1" applyBorder="1" applyAlignment="1">
      <alignment horizontal="center" vertical="center" wrapText="1"/>
    </xf>
    <xf numFmtId="165" fontId="11" fillId="0" borderId="33" xfId="0" applyNumberFormat="1" applyFont="1" applyBorder="1" applyAlignment="1">
      <alignment horizontal="center" vertical="center" wrapText="1"/>
    </xf>
  </cellXfs>
  <cellStyles count="175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2 2" xfId="13" xr:uid="{00000000-0005-0000-0000-000007000000}"/>
    <cellStyle name="40% - Accent3 2" xfId="14" xr:uid="{00000000-0005-0000-0000-000008000000}"/>
    <cellStyle name="40% - Accent4 2" xfId="15" xr:uid="{00000000-0005-0000-0000-000009000000}"/>
    <cellStyle name="40% - Accent5 2" xfId="16" xr:uid="{00000000-0005-0000-0000-00000A000000}"/>
    <cellStyle name="40% - Accent6 2" xfId="17" xr:uid="{00000000-0005-0000-0000-00000B000000}"/>
    <cellStyle name="60% - Accent1 2" xfId="18" xr:uid="{00000000-0005-0000-0000-00000C000000}"/>
    <cellStyle name="60% - Accent2 2" xfId="19" xr:uid="{00000000-0005-0000-0000-00000D000000}"/>
    <cellStyle name="60% - Accent3 2" xfId="20" xr:uid="{00000000-0005-0000-0000-00000E000000}"/>
    <cellStyle name="60% - Accent4 2" xfId="21" xr:uid="{00000000-0005-0000-0000-00000F000000}"/>
    <cellStyle name="60% - Accent5 2" xfId="22" xr:uid="{00000000-0005-0000-0000-000010000000}"/>
    <cellStyle name="60% - Accent6 2" xfId="23" xr:uid="{00000000-0005-0000-0000-000011000000}"/>
    <cellStyle name="Accent1 2" xfId="24" xr:uid="{00000000-0005-0000-0000-000012000000}"/>
    <cellStyle name="Accent2 2" xfId="25" xr:uid="{00000000-0005-0000-0000-000013000000}"/>
    <cellStyle name="Accent3 2" xfId="26" xr:uid="{00000000-0005-0000-0000-000014000000}"/>
    <cellStyle name="Accent4 2" xfId="27" xr:uid="{00000000-0005-0000-0000-000015000000}"/>
    <cellStyle name="Accent5 2" xfId="28" xr:uid="{00000000-0005-0000-0000-000016000000}"/>
    <cellStyle name="Accent6 2" xfId="29" xr:uid="{00000000-0005-0000-0000-000017000000}"/>
    <cellStyle name="Bad 2" xfId="30" xr:uid="{00000000-0005-0000-0000-000018000000}"/>
    <cellStyle name="Calculation 2" xfId="31" xr:uid="{00000000-0005-0000-0000-000019000000}"/>
    <cellStyle name="Check Cell 2" xfId="32" xr:uid="{00000000-0005-0000-0000-00001A000000}"/>
    <cellStyle name="Comma" xfId="170" builtinId="3"/>
    <cellStyle name="Comma 2" xfId="5" xr:uid="{00000000-0005-0000-0000-00001B000000}"/>
    <cellStyle name="Comma 2 2" xfId="131" xr:uid="{00000000-0005-0000-0000-00001C000000}"/>
    <cellStyle name="Comma 3" xfId="33" xr:uid="{00000000-0005-0000-0000-00001D000000}"/>
    <cellStyle name="Comma 3 2" xfId="34" xr:uid="{00000000-0005-0000-0000-00001E000000}"/>
    <cellStyle name="Comma 3 3" xfId="35" xr:uid="{00000000-0005-0000-0000-00001F000000}"/>
    <cellStyle name="Comma 3 4" xfId="111" xr:uid="{00000000-0005-0000-0000-000020000000}"/>
    <cellStyle name="Comma 4" xfId="36" xr:uid="{00000000-0005-0000-0000-000021000000}"/>
    <cellStyle name="Comma 4 2" xfId="37" xr:uid="{00000000-0005-0000-0000-000022000000}"/>
    <cellStyle name="Comma 5" xfId="38" xr:uid="{00000000-0005-0000-0000-000023000000}"/>
    <cellStyle name="Comma 5 2" xfId="124" xr:uid="{00000000-0005-0000-0000-000024000000}"/>
    <cellStyle name="Comma 6" xfId="39" xr:uid="{00000000-0005-0000-0000-000025000000}"/>
    <cellStyle name="Comma 6 2" xfId="40" xr:uid="{00000000-0005-0000-0000-000026000000}"/>
    <cellStyle name="Comma 7" xfId="41" xr:uid="{00000000-0005-0000-0000-000027000000}"/>
    <cellStyle name="Comma 8" xfId="132" xr:uid="{00000000-0005-0000-0000-000028000000}"/>
    <cellStyle name="Currency" xfId="169" builtinId="4"/>
    <cellStyle name="Currency [0] 2" xfId="114" xr:uid="{00000000-0005-0000-0000-00002A000000}"/>
    <cellStyle name="Currency 10" xfId="158" xr:uid="{00000000-0005-0000-0000-00002B000000}"/>
    <cellStyle name="Currency 11" xfId="162" xr:uid="{00000000-0005-0000-0000-00002C000000}"/>
    <cellStyle name="Currency 12" xfId="166" xr:uid="{00000000-0005-0000-0000-00002D000000}"/>
    <cellStyle name="Currency 13" xfId="165" xr:uid="{00000000-0005-0000-0000-00002E000000}"/>
    <cellStyle name="Currency 14" xfId="163" xr:uid="{00000000-0005-0000-0000-00002F000000}"/>
    <cellStyle name="Currency 15" xfId="167" xr:uid="{00000000-0005-0000-0000-000030000000}"/>
    <cellStyle name="Currency 16" xfId="164" xr:uid="{00000000-0005-0000-0000-000031000000}"/>
    <cellStyle name="Currency 2" xfId="1" xr:uid="{00000000-0005-0000-0000-000032000000}"/>
    <cellStyle name="Currency 2 2" xfId="43" xr:uid="{00000000-0005-0000-0000-000033000000}"/>
    <cellStyle name="Currency 2 2 2" xfId="133" xr:uid="{00000000-0005-0000-0000-000034000000}"/>
    <cellStyle name="Currency 2 2 2 3" xfId="134" xr:uid="{00000000-0005-0000-0000-000035000000}"/>
    <cellStyle name="Currency 2 3" xfId="44" xr:uid="{00000000-0005-0000-0000-000036000000}"/>
    <cellStyle name="Currency 2 4" xfId="42" xr:uid="{00000000-0005-0000-0000-000037000000}"/>
    <cellStyle name="Currency 2 4 2" xfId="168" xr:uid="{00000000-0005-0000-0000-000038000000}"/>
    <cellStyle name="Currency 3" xfId="45" xr:uid="{00000000-0005-0000-0000-000039000000}"/>
    <cellStyle name="Currency 3 2" xfId="46" xr:uid="{00000000-0005-0000-0000-00003A000000}"/>
    <cellStyle name="Currency 3 3" xfId="47" xr:uid="{00000000-0005-0000-0000-00003B000000}"/>
    <cellStyle name="Currency 4" xfId="48" xr:uid="{00000000-0005-0000-0000-00003C000000}"/>
    <cellStyle name="Currency 4 2" xfId="49" xr:uid="{00000000-0005-0000-0000-00003D000000}"/>
    <cellStyle name="Currency 4 2 2" xfId="50" xr:uid="{00000000-0005-0000-0000-00003E000000}"/>
    <cellStyle name="Currency 4 2 2 2" xfId="135" xr:uid="{00000000-0005-0000-0000-00003F000000}"/>
    <cellStyle name="Currency 4 3" xfId="51" xr:uid="{00000000-0005-0000-0000-000040000000}"/>
    <cellStyle name="Currency 4 3 2" xfId="123" xr:uid="{00000000-0005-0000-0000-000041000000}"/>
    <cellStyle name="Currency 4 4" xfId="52" xr:uid="{00000000-0005-0000-0000-000042000000}"/>
    <cellStyle name="Currency 5" xfId="53" xr:uid="{00000000-0005-0000-0000-000043000000}"/>
    <cellStyle name="Currency 5 2" xfId="54" xr:uid="{00000000-0005-0000-0000-000044000000}"/>
    <cellStyle name="Currency 5 3" xfId="55" xr:uid="{00000000-0005-0000-0000-000045000000}"/>
    <cellStyle name="Currency 5 4" xfId="115" xr:uid="{00000000-0005-0000-0000-000046000000}"/>
    <cellStyle name="Currency 6" xfId="56" xr:uid="{00000000-0005-0000-0000-000047000000}"/>
    <cellStyle name="Currency 6 2" xfId="116" xr:uid="{00000000-0005-0000-0000-000048000000}"/>
    <cellStyle name="Currency 7" xfId="57" xr:uid="{00000000-0005-0000-0000-000049000000}"/>
    <cellStyle name="Currency 7 2" xfId="127" xr:uid="{00000000-0005-0000-0000-00004A000000}"/>
    <cellStyle name="Currency 8" xfId="130" xr:uid="{00000000-0005-0000-0000-00004B000000}"/>
    <cellStyle name="Currency 8 2" xfId="160" xr:uid="{00000000-0005-0000-0000-00004C000000}"/>
    <cellStyle name="Currency 9" xfId="113" xr:uid="{00000000-0005-0000-0000-00004D000000}"/>
    <cellStyle name="Explanatory Text 2" xfId="58" xr:uid="{00000000-0005-0000-0000-00004E000000}"/>
    <cellStyle name="Explanatory Text 2 2" xfId="136" xr:uid="{00000000-0005-0000-0000-00004F000000}"/>
    <cellStyle name="Good 2" xfId="59" xr:uid="{00000000-0005-0000-0000-000050000000}"/>
    <cellStyle name="Heading 1 2" xfId="60" xr:uid="{00000000-0005-0000-0000-000051000000}"/>
    <cellStyle name="Heading 1 2 2" xfId="137" xr:uid="{00000000-0005-0000-0000-000052000000}"/>
    <cellStyle name="Heading 2 2" xfId="61" xr:uid="{00000000-0005-0000-0000-000053000000}"/>
    <cellStyle name="Heading 2 2 2" xfId="138" xr:uid="{00000000-0005-0000-0000-000054000000}"/>
    <cellStyle name="Heading 3 2" xfId="62" xr:uid="{00000000-0005-0000-0000-000055000000}"/>
    <cellStyle name="Heading 3 2 2" xfId="139" xr:uid="{00000000-0005-0000-0000-000056000000}"/>
    <cellStyle name="Heading 4 2" xfId="63" xr:uid="{00000000-0005-0000-0000-000057000000}"/>
    <cellStyle name="Heading 4 2 2" xfId="140" xr:uid="{00000000-0005-0000-0000-000058000000}"/>
    <cellStyle name="Hyperlink" xfId="171" builtinId="8"/>
    <cellStyle name="Input" xfId="172" builtinId="20"/>
    <cellStyle name="Input 2" xfId="64" xr:uid="{00000000-0005-0000-0000-000059000000}"/>
    <cellStyle name="Linked Cell 2" xfId="65" xr:uid="{00000000-0005-0000-0000-00005A000000}"/>
    <cellStyle name="Linked Cell 2 2" xfId="141" xr:uid="{00000000-0005-0000-0000-00005B000000}"/>
    <cellStyle name="Neutral 2" xfId="66" xr:uid="{00000000-0005-0000-0000-00005C000000}"/>
    <cellStyle name="Normal" xfId="0" builtinId="0"/>
    <cellStyle name="Normal 10" xfId="67" xr:uid="{00000000-0005-0000-0000-00005E000000}"/>
    <cellStyle name="Normal 11" xfId="68" xr:uid="{00000000-0005-0000-0000-00005F000000}"/>
    <cellStyle name="Normal 12" xfId="142" xr:uid="{00000000-0005-0000-0000-000060000000}"/>
    <cellStyle name="Normal 13" xfId="117" xr:uid="{00000000-0005-0000-0000-000061000000}"/>
    <cellStyle name="Normal 14" xfId="155" xr:uid="{00000000-0005-0000-0000-000062000000}"/>
    <cellStyle name="Normal 15" xfId="157" xr:uid="{00000000-0005-0000-0000-000063000000}"/>
    <cellStyle name="Normal 16" xfId="112" xr:uid="{00000000-0005-0000-0000-000064000000}"/>
    <cellStyle name="Normal 2" xfId="2" xr:uid="{00000000-0005-0000-0000-000065000000}"/>
    <cellStyle name="Normal 2 2" xfId="69" xr:uid="{00000000-0005-0000-0000-000066000000}"/>
    <cellStyle name="Normal 2 2 2" xfId="70" xr:uid="{00000000-0005-0000-0000-000067000000}"/>
    <cellStyle name="Normal 2 2 3" xfId="173" xr:uid="{6EF9E72E-7EF7-45CD-BD4C-BD3BA64CD930}"/>
    <cellStyle name="Normal 2 3" xfId="71" xr:uid="{00000000-0005-0000-0000-000068000000}"/>
    <cellStyle name="Normal 2 4" xfId="143" xr:uid="{00000000-0005-0000-0000-000069000000}"/>
    <cellStyle name="Normal 3" xfId="3" xr:uid="{00000000-0005-0000-0000-00006A000000}"/>
    <cellStyle name="Normal 3 2" xfId="73" xr:uid="{00000000-0005-0000-0000-00006B000000}"/>
    <cellStyle name="Normal 3 2 2" xfId="110" xr:uid="{00000000-0005-0000-0000-00006C000000}"/>
    <cellStyle name="Normal 3 2 3" xfId="144" xr:uid="{00000000-0005-0000-0000-00006D000000}"/>
    <cellStyle name="Normal 3 3" xfId="74" xr:uid="{00000000-0005-0000-0000-00006E000000}"/>
    <cellStyle name="Normal 3 4" xfId="75" xr:uid="{00000000-0005-0000-0000-00006F000000}"/>
    <cellStyle name="Normal 3 5" xfId="72" xr:uid="{00000000-0005-0000-0000-000070000000}"/>
    <cellStyle name="Normal 4" xfId="76" xr:uid="{00000000-0005-0000-0000-000071000000}"/>
    <cellStyle name="Normal 4 2" xfId="77" xr:uid="{00000000-0005-0000-0000-000072000000}"/>
    <cellStyle name="Normal 4 2 2" xfId="78" xr:uid="{00000000-0005-0000-0000-000073000000}"/>
    <cellStyle name="Normal 4 3" xfId="79" xr:uid="{00000000-0005-0000-0000-000074000000}"/>
    <cellStyle name="Normal 4 3 2" xfId="145" xr:uid="{00000000-0005-0000-0000-000075000000}"/>
    <cellStyle name="Normal 5" xfId="80" xr:uid="{00000000-0005-0000-0000-000076000000}"/>
    <cellStyle name="Normal 5 2" xfId="118" xr:uid="{00000000-0005-0000-0000-000077000000}"/>
    <cellStyle name="Normal 6" xfId="81" xr:uid="{00000000-0005-0000-0000-000078000000}"/>
    <cellStyle name="Normal 6 2" xfId="82" xr:uid="{00000000-0005-0000-0000-000079000000}"/>
    <cellStyle name="Normal 6 2 2" xfId="147" xr:uid="{00000000-0005-0000-0000-00007A000000}"/>
    <cellStyle name="Normal 6 2 3" xfId="146" xr:uid="{00000000-0005-0000-0000-00007B000000}"/>
    <cellStyle name="Normal 6 3" xfId="83" xr:uid="{00000000-0005-0000-0000-00007C000000}"/>
    <cellStyle name="Normal 6 4" xfId="109" xr:uid="{00000000-0005-0000-0000-00007D000000}"/>
    <cellStyle name="Normal 7" xfId="84" xr:uid="{00000000-0005-0000-0000-00007E000000}"/>
    <cellStyle name="Normal 7 2" xfId="85" xr:uid="{00000000-0005-0000-0000-00007F000000}"/>
    <cellStyle name="Normal 8" xfId="86" xr:uid="{00000000-0005-0000-0000-000080000000}"/>
    <cellStyle name="Normal 8 2" xfId="161" xr:uid="{00000000-0005-0000-0000-000081000000}"/>
    <cellStyle name="Normal 8 3" xfId="128" xr:uid="{00000000-0005-0000-0000-000082000000}"/>
    <cellStyle name="Normal 9" xfId="87" xr:uid="{00000000-0005-0000-0000-000083000000}"/>
    <cellStyle name="Normal 9 2" xfId="148" xr:uid="{00000000-0005-0000-0000-000084000000}"/>
    <cellStyle name="Normal_Rates Estimate" xfId="4" xr:uid="{00000000-0005-0000-0000-000085000000}"/>
    <cellStyle name="Note 2" xfId="88" xr:uid="{00000000-0005-0000-0000-000086000000}"/>
    <cellStyle name="Note 2 2" xfId="149" xr:uid="{00000000-0005-0000-0000-000087000000}"/>
    <cellStyle name="Output 2" xfId="89" xr:uid="{00000000-0005-0000-0000-000088000000}"/>
    <cellStyle name="Percent" xfId="174" builtinId="5"/>
    <cellStyle name="Percent 10" xfId="156" xr:uid="{00000000-0005-0000-0000-000089000000}"/>
    <cellStyle name="Percent 11" xfId="122" xr:uid="{00000000-0005-0000-0000-00008A000000}"/>
    <cellStyle name="Percent 2" xfId="90" xr:uid="{00000000-0005-0000-0000-00008B000000}"/>
    <cellStyle name="Percent 2 2" xfId="91" xr:uid="{00000000-0005-0000-0000-00008C000000}"/>
    <cellStyle name="Percent 2 2 2" xfId="108" xr:uid="{00000000-0005-0000-0000-00008D000000}"/>
    <cellStyle name="Percent 3" xfId="92" xr:uid="{00000000-0005-0000-0000-00008E000000}"/>
    <cellStyle name="Percent 3 2" xfId="93" xr:uid="{00000000-0005-0000-0000-00008F000000}"/>
    <cellStyle name="Percent 3 2 2" xfId="150" xr:uid="{00000000-0005-0000-0000-000090000000}"/>
    <cellStyle name="Percent 4" xfId="94" xr:uid="{00000000-0005-0000-0000-000091000000}"/>
    <cellStyle name="Percent 4 2" xfId="95" xr:uid="{00000000-0005-0000-0000-000092000000}"/>
    <cellStyle name="Percent 4 2 2" xfId="151" xr:uid="{00000000-0005-0000-0000-000093000000}"/>
    <cellStyle name="Percent 4 3" xfId="107" xr:uid="{00000000-0005-0000-0000-000094000000}"/>
    <cellStyle name="Percent 5" xfId="96" xr:uid="{00000000-0005-0000-0000-000095000000}"/>
    <cellStyle name="Percent 5 2" xfId="97" xr:uid="{00000000-0005-0000-0000-000096000000}"/>
    <cellStyle name="Percent 5 3" xfId="106" xr:uid="{00000000-0005-0000-0000-000097000000}"/>
    <cellStyle name="Percent 5 4" xfId="119" xr:uid="{00000000-0005-0000-0000-000098000000}"/>
    <cellStyle name="Percent 6" xfId="98" xr:uid="{00000000-0005-0000-0000-000099000000}"/>
    <cellStyle name="Percent 6 2" xfId="99" xr:uid="{00000000-0005-0000-0000-00009A000000}"/>
    <cellStyle name="Percent 6 3" xfId="100" xr:uid="{00000000-0005-0000-0000-00009B000000}"/>
    <cellStyle name="Percent 6 4" xfId="120" xr:uid="{00000000-0005-0000-0000-00009C000000}"/>
    <cellStyle name="Percent 7" xfId="101" xr:uid="{00000000-0005-0000-0000-00009D000000}"/>
    <cellStyle name="Percent 7 2" xfId="126" xr:uid="{00000000-0005-0000-0000-00009E000000}"/>
    <cellStyle name="Percent 7 3" xfId="121" xr:uid="{00000000-0005-0000-0000-00009F000000}"/>
    <cellStyle name="Percent 8" xfId="102" xr:uid="{00000000-0005-0000-0000-0000A0000000}"/>
    <cellStyle name="Percent 8 2" xfId="125" xr:uid="{00000000-0005-0000-0000-0000A1000000}"/>
    <cellStyle name="Percent 9" xfId="129" xr:uid="{00000000-0005-0000-0000-0000A2000000}"/>
    <cellStyle name="Percent 9 2" xfId="159" xr:uid="{00000000-0005-0000-0000-0000A3000000}"/>
    <cellStyle name="Title 2" xfId="103" xr:uid="{00000000-0005-0000-0000-0000A5000000}"/>
    <cellStyle name="Title 2 2" xfId="152" xr:uid="{00000000-0005-0000-0000-0000A6000000}"/>
    <cellStyle name="Total 2" xfId="104" xr:uid="{00000000-0005-0000-0000-0000A7000000}"/>
    <cellStyle name="Total 2 2" xfId="153" xr:uid="{00000000-0005-0000-0000-0000A8000000}"/>
    <cellStyle name="Warning Text 2" xfId="105" xr:uid="{00000000-0005-0000-0000-0000A9000000}"/>
    <cellStyle name="Warning Text 2 2" xfId="154" xr:uid="{00000000-0005-0000-0000-0000AA000000}"/>
  </cellStyles>
  <dxfs count="0"/>
  <tableStyles count="1" defaultTableStyle="TableStyleMedium9" defaultPivotStyle="PivotStyleLight16">
    <tableStyle name="Invisible" pivot="0" table="0" count="0" xr9:uid="{164E8B7E-536E-4BFB-AEEC-3CD10CB7926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.govt.state.ma.us\DFS\CONTRACT\Reports\Attendance%20Summaries\Monthly%20Attendance%20Summary%20FY21%202021_06_1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llacorta\Downloads\FINAL%20ANALYSIS%20Counseling%20Rate%20Options%20071913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eeker\Local%20Settings\Temporary%20Internet%20Files\Content.Outlook\76FJ858H\YITS_DPH_Yr%203%20review_FY2010-2011_General%20Analysi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Naciri\Downloads\Resi%20Rehab%203386&amp;3401%20122613%20330pm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_Pricing\SubAbuse\2013\Resi%20Rehab\Data\Resi%20Rehab%20_All%20Codes%20Analysis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X\Data%20&amp;%20Reporting%20Tools\STARR%20Utilization\STARR%20Utilization%20Tool%20FY10%20Ju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Util by Contract &amp; Month"/>
      <sheetName val="Util by Claimability, Contr, Mo"/>
      <sheetName val="Tech Stuff"/>
    </sheetNames>
    <sheetDataSet>
      <sheetData sheetId="0"/>
      <sheetData sheetId="1"/>
      <sheetData sheetId="2"/>
      <sheetData sheetId="3">
        <row r="4">
          <cell r="E4" t="str">
            <v xml:space="preserve">
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Impact"/>
      <sheetName val="Total Expenses=YR1 rate"/>
      <sheetName val="RateOptions"/>
      <sheetName val="GeogVar"/>
      <sheetName val="CostDrivers"/>
      <sheetName val="CostSummary"/>
      <sheetName val="CleanData"/>
      <sheetName val="RawDataCalcs"/>
      <sheetName val="RawContractData"/>
      <sheetName val="Source"/>
      <sheetName val="Benchmark Statistics"/>
      <sheetName val="CleanData (2)"/>
      <sheetName val="RawDataCalcs (2)"/>
      <sheetName val="Lookups"/>
      <sheetName val="Sourc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L12">
            <v>0</v>
          </cell>
          <cell r="M12">
            <v>0.47942206821686489</v>
          </cell>
          <cell r="N12">
            <v>0.59107516603638444</v>
          </cell>
          <cell r="O12">
            <v>0</v>
          </cell>
          <cell r="P12">
            <v>0.14716929384611976</v>
          </cell>
          <cell r="Q12">
            <v>0.77728942548679902</v>
          </cell>
          <cell r="R12">
            <v>3.9793460642052985</v>
          </cell>
          <cell r="S12">
            <v>0</v>
          </cell>
          <cell r="T12">
            <v>6.8799860627629245E-2</v>
          </cell>
          <cell r="U12">
            <v>0</v>
          </cell>
          <cell r="V12">
            <v>0</v>
          </cell>
          <cell r="W12">
            <v>5.5124194334010168E-2</v>
          </cell>
          <cell r="X12">
            <v>0.10885459283877919</v>
          </cell>
          <cell r="Y12">
            <v>2.6944466327065229E-2</v>
          </cell>
          <cell r="Z12">
            <v>37657.202763269961</v>
          </cell>
          <cell r="AA12">
            <v>41481.381742527206</v>
          </cell>
          <cell r="AB12">
            <v>0</v>
          </cell>
          <cell r="AC12">
            <v>23180.701871100842</v>
          </cell>
          <cell r="AD12">
            <v>0</v>
          </cell>
          <cell r="AE12">
            <v>0</v>
          </cell>
          <cell r="AF12">
            <v>17680</v>
          </cell>
          <cell r="AG12">
            <v>30932.575823280509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17680</v>
          </cell>
          <cell r="AO12">
            <v>34886.084346898184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29311.548012080879</v>
          </cell>
          <cell r="AX12">
            <v>24465.648402802188</v>
          </cell>
          <cell r="AY12">
            <v>0</v>
          </cell>
          <cell r="AZ12">
            <v>0</v>
          </cell>
          <cell r="BA12">
            <v>17680</v>
          </cell>
          <cell r="BB12">
            <v>0</v>
          </cell>
          <cell r="BC12">
            <v>19175.405214616003</v>
          </cell>
          <cell r="BD12">
            <v>30701.478943232476</v>
          </cell>
          <cell r="BE12">
            <v>17680</v>
          </cell>
          <cell r="BF12">
            <v>17680</v>
          </cell>
          <cell r="BG12">
            <v>20600.958294636763</v>
          </cell>
          <cell r="BH12">
            <v>17680</v>
          </cell>
          <cell r="BI12">
            <v>17680</v>
          </cell>
          <cell r="BJ12">
            <v>17680</v>
          </cell>
          <cell r="BK12">
            <v>0</v>
          </cell>
          <cell r="BL12">
            <v>26322.226006430636</v>
          </cell>
          <cell r="BM12">
            <v>17680</v>
          </cell>
          <cell r="BN12">
            <v>38685.831484193477</v>
          </cell>
          <cell r="BO12">
            <v>23961.524385988574</v>
          </cell>
          <cell r="BP12">
            <v>30587.443549548538</v>
          </cell>
          <cell r="BQ12">
            <v>30374.501516037635</v>
          </cell>
          <cell r="BR12">
            <v>24065.321450444375</v>
          </cell>
          <cell r="BS12">
            <v>17680</v>
          </cell>
          <cell r="BT12">
            <v>31503.545017618279</v>
          </cell>
          <cell r="BU12">
            <v>0.10875010040212529</v>
          </cell>
          <cell r="BV12">
            <v>-665.86045161233085</v>
          </cell>
          <cell r="BW12">
            <v>30515.853243324513</v>
          </cell>
          <cell r="BX12">
            <v>-16660.640829909837</v>
          </cell>
          <cell r="BY12">
            <v>-9135.1790957685735</v>
          </cell>
          <cell r="BZ12">
            <v>32296.395852713424</v>
          </cell>
          <cell r="CA12">
            <v>334845.21992346627</v>
          </cell>
          <cell r="CB12">
            <v>0.10234530988206607</v>
          </cell>
          <cell r="CC12">
            <v>28765.51864806415</v>
          </cell>
          <cell r="CD12">
            <v>-5284.7957360897844</v>
          </cell>
          <cell r="CE12">
            <v>-25513.097684307293</v>
          </cell>
          <cell r="CF12">
            <v>-18906.352557716724</v>
          </cell>
          <cell r="CG12">
            <v>104276.06801952093</v>
          </cell>
          <cell r="CH12">
            <v>-14888.551594883442</v>
          </cell>
          <cell r="CI12">
            <v>216681.70258684226</v>
          </cell>
          <cell r="CJ12">
            <v>30515.853243324513</v>
          </cell>
          <cell r="CK12">
            <v>37966.399759004111</v>
          </cell>
          <cell r="CL12">
            <v>-9135.1790957685735</v>
          </cell>
          <cell r="CM12">
            <v>-8350.2509393528308</v>
          </cell>
          <cell r="CN12">
            <v>32296.395852713424</v>
          </cell>
          <cell r="CO12">
            <v>349550.20301367302</v>
          </cell>
          <cell r="CP12">
            <v>0.42294613762647371</v>
          </cell>
          <cell r="CQ12">
            <v>7.35905594988258E-2</v>
          </cell>
          <cell r="CR12">
            <v>8.2962594909753024E-2</v>
          </cell>
          <cell r="CS12">
            <v>1.7892516626277867E-2</v>
          </cell>
          <cell r="CT12">
            <v>-2.4732885317140137E-3</v>
          </cell>
          <cell r="CU12">
            <v>0.10586298753888759</v>
          </cell>
          <cell r="CV12">
            <v>42.600838212563545</v>
          </cell>
          <cell r="CW12">
            <v>5.3071657252094475</v>
          </cell>
          <cell r="CX12">
            <v>9.4706980108063252</v>
          </cell>
          <cell r="CY12">
            <v>-1.1700110965968467</v>
          </cell>
          <cell r="CZ12">
            <v>0.97393317189613549</v>
          </cell>
          <cell r="DA12">
            <v>13.160797782723682</v>
          </cell>
          <cell r="DB12">
            <v>80.826561365641552</v>
          </cell>
        </row>
        <row r="13">
          <cell r="L13">
            <v>22.480065146407</v>
          </cell>
          <cell r="M13">
            <v>1.0747456362248122</v>
          </cell>
          <cell r="N13">
            <v>2.7329248339636161</v>
          </cell>
          <cell r="O13">
            <v>0.29078784028338911</v>
          </cell>
          <cell r="P13">
            <v>3.2028307061538803</v>
          </cell>
          <cell r="Q13">
            <v>1.222710574513201</v>
          </cell>
          <cell r="R13">
            <v>16.372653935794702</v>
          </cell>
          <cell r="S13">
            <v>1.8165771771769958</v>
          </cell>
          <cell r="T13">
            <v>0.2110486242208556</v>
          </cell>
          <cell r="U13">
            <v>3.4194407243989366E-2</v>
          </cell>
          <cell r="V13">
            <v>0.29486276909909559</v>
          </cell>
          <cell r="W13">
            <v>7.0209138999323156E-2</v>
          </cell>
          <cell r="X13">
            <v>1.5136605586763723</v>
          </cell>
          <cell r="Y13">
            <v>5.6085836703237808E-2</v>
          </cell>
          <cell r="Z13">
            <v>72052.353271212793</v>
          </cell>
          <cell r="AA13">
            <v>117026.19825747277</v>
          </cell>
          <cell r="AB13">
            <v>0</v>
          </cell>
          <cell r="AC13">
            <v>67914.273684454718</v>
          </cell>
          <cell r="AD13">
            <v>0</v>
          </cell>
          <cell r="AE13">
            <v>0</v>
          </cell>
          <cell r="AF13">
            <v>53455.555555555555</v>
          </cell>
          <cell r="AG13">
            <v>131907.42417671951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33021.102040816324</v>
          </cell>
          <cell r="AO13">
            <v>40539.29362929229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41423.482202344065</v>
          </cell>
          <cell r="AX13">
            <v>45416.588620337287</v>
          </cell>
          <cell r="AY13">
            <v>0</v>
          </cell>
          <cell r="AZ13">
            <v>0</v>
          </cell>
          <cell r="BA13">
            <v>46311.377761028903</v>
          </cell>
          <cell r="BB13">
            <v>0</v>
          </cell>
          <cell r="BC13">
            <v>49620.594785383997</v>
          </cell>
          <cell r="BD13">
            <v>38093.165287536744</v>
          </cell>
          <cell r="BE13">
            <v>40410.526315789473</v>
          </cell>
          <cell r="BF13">
            <v>37251.243231968059</v>
          </cell>
          <cell r="BG13">
            <v>22717.334880124985</v>
          </cell>
          <cell r="BH13">
            <v>43556.327965630728</v>
          </cell>
          <cell r="BI13">
            <v>25381.428571428572</v>
          </cell>
          <cell r="BJ13">
            <v>23444.833333333336</v>
          </cell>
          <cell r="BK13">
            <v>0</v>
          </cell>
          <cell r="BL13">
            <v>37511.068903385298</v>
          </cell>
          <cell r="BM13">
            <v>93123.892778139023</v>
          </cell>
          <cell r="BN13">
            <v>75161.12445450385</v>
          </cell>
          <cell r="BO13">
            <v>120235.51265104848</v>
          </cell>
          <cell r="BP13">
            <v>39356.546406253517</v>
          </cell>
          <cell r="BQ13">
            <v>41923.151828633563</v>
          </cell>
          <cell r="BR13">
            <v>34860.115494120335</v>
          </cell>
          <cell r="BS13">
            <v>39268.080811067135</v>
          </cell>
          <cell r="BT13">
            <v>163298.52298238172</v>
          </cell>
          <cell r="BU13">
            <v>0.30951402011544682</v>
          </cell>
          <cell r="BV13">
            <v>1049.4056009049723</v>
          </cell>
          <cell r="BW13">
            <v>163902.66960738285</v>
          </cell>
          <cell r="BX13">
            <v>33115.928829909841</v>
          </cell>
          <cell r="BY13">
            <v>128723.77509576856</v>
          </cell>
          <cell r="BZ13">
            <v>235075.35593657917</v>
          </cell>
          <cell r="CA13">
            <v>1129686.2829272412</v>
          </cell>
          <cell r="CB13">
            <v>0.26182901402968572</v>
          </cell>
          <cell r="CC13">
            <v>147377.24535193585</v>
          </cell>
          <cell r="CD13">
            <v>16435.075736089784</v>
          </cell>
          <cell r="CE13">
            <v>121361.9336843073</v>
          </cell>
          <cell r="CF13">
            <v>62410.420557716723</v>
          </cell>
          <cell r="CG13">
            <v>413661.7199804791</v>
          </cell>
          <cell r="CH13">
            <v>40855.207594883439</v>
          </cell>
          <cell r="CI13">
            <v>653868.68941315776</v>
          </cell>
          <cell r="CJ13">
            <v>163902.66960738285</v>
          </cell>
          <cell r="CK13">
            <v>142570.37624099589</v>
          </cell>
          <cell r="CL13">
            <v>128723.77509576856</v>
          </cell>
          <cell r="CM13">
            <v>42639.914939352835</v>
          </cell>
          <cell r="CN13">
            <v>235075.35593657917</v>
          </cell>
          <cell r="CO13">
            <v>1317205.4996263271</v>
          </cell>
          <cell r="CP13">
            <v>0.63910146780055677</v>
          </cell>
          <cell r="CQ13">
            <v>0.15684808047742871</v>
          </cell>
          <cell r="CR13">
            <v>0.13469498808628508</v>
          </cell>
          <cell r="CS13">
            <v>0.11500826593670618</v>
          </cell>
          <cell r="CT13">
            <v>4.1578822468167242E-2</v>
          </cell>
          <cell r="CU13">
            <v>0.2119868675623521</v>
          </cell>
          <cell r="CV13">
            <v>143.50182671064113</v>
          </cell>
          <cell r="CW13">
            <v>32.845811714322963</v>
          </cell>
          <cell r="CX13">
            <v>28.993534782884005</v>
          </cell>
          <cell r="CY13">
            <v>22.748648622541225</v>
          </cell>
          <cell r="CZ13">
            <v>4.0384890780000875</v>
          </cell>
          <cell r="DA13">
            <v>37.670291443995474</v>
          </cell>
          <cell r="DB13">
            <v>259.3154627933456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ass.gov/regulations/101-CMR-42200-rates-for-general-programs-disability-services" TargetMode="External"/><Relationship Id="rId3" Type="http://schemas.openxmlformats.org/officeDocument/2006/relationships/hyperlink" Target="https://www.mass.gov/regulations/101-CMR-42300-rates-for-certain-in-home-basic-living-supports" TargetMode="External"/><Relationship Id="rId7" Type="http://schemas.openxmlformats.org/officeDocument/2006/relationships/hyperlink" Target="https://www.mass.gov/regulations/101-CMR-41400-rates-for-family-stabilization-services" TargetMode="External"/><Relationship Id="rId2" Type="http://schemas.openxmlformats.org/officeDocument/2006/relationships/hyperlink" Target="https://www.mass.gov/regulations/101-CMR-42000-rates-for-adult-long-term-residential-services" TargetMode="External"/><Relationship Id="rId1" Type="http://schemas.openxmlformats.org/officeDocument/2006/relationships/hyperlink" Target="https://www.mass.gov/regulations/101-CMR-41100-rates-for-certain-placement-support-and-shared-living-services" TargetMode="External"/><Relationship Id="rId6" Type="http://schemas.openxmlformats.org/officeDocument/2006/relationships/hyperlink" Target="https://www.mass.gov/regulations/101-CMR-34800-rates-for-day-habilitation-services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mass.gov/regulations/101-CMR-41900-rates-for-supported-employment-services" TargetMode="External"/><Relationship Id="rId10" Type="http://schemas.openxmlformats.org/officeDocument/2006/relationships/hyperlink" Target="https://www.mass.gov/doc/dds-activity-code-matrix-fy-26-1/download" TargetMode="External"/><Relationship Id="rId4" Type="http://schemas.openxmlformats.org/officeDocument/2006/relationships/hyperlink" Target="https://www.mass.gov/regulations/101-CMR-41500-rates-for-community-based-day-support-services" TargetMode="External"/><Relationship Id="rId9" Type="http://schemas.openxmlformats.org/officeDocument/2006/relationships/hyperlink" Target="https://www.mass.gov/regulations/101-CMR-42400-rates-for-certain-developmental-and-support-servic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88487-C3C0-4E6C-BCC4-D714F8BF2EFB}">
  <sheetPr>
    <tabColor rgb="FFFFC000"/>
  </sheetPr>
  <dimension ref="B3:F11"/>
  <sheetViews>
    <sheetView workbookViewId="0">
      <selection activeCell="E31" sqref="E31"/>
    </sheetView>
  </sheetViews>
  <sheetFormatPr defaultRowHeight="15"/>
  <sheetData>
    <row r="3" spans="2:6">
      <c r="B3" s="73">
        <v>44013</v>
      </c>
      <c r="C3">
        <v>31</v>
      </c>
      <c r="E3" s="73">
        <v>44197</v>
      </c>
      <c r="F3">
        <v>31</v>
      </c>
    </row>
    <row r="4" spans="2:6">
      <c r="B4" s="73">
        <v>44044</v>
      </c>
      <c r="C4">
        <v>31</v>
      </c>
      <c r="E4" s="73">
        <v>44228</v>
      </c>
      <c r="F4">
        <v>28</v>
      </c>
    </row>
    <row r="5" spans="2:6">
      <c r="B5" s="73">
        <v>44075</v>
      </c>
      <c r="C5">
        <v>30</v>
      </c>
      <c r="E5" s="73">
        <v>44256</v>
      </c>
      <c r="F5">
        <v>31</v>
      </c>
    </row>
    <row r="6" spans="2:6">
      <c r="B6" s="73">
        <v>44105</v>
      </c>
      <c r="C6">
        <v>31</v>
      </c>
      <c r="E6" s="73">
        <v>44287</v>
      </c>
      <c r="F6">
        <v>30</v>
      </c>
    </row>
    <row r="7" spans="2:6">
      <c r="B7" s="73">
        <v>44136</v>
      </c>
      <c r="C7">
        <v>30</v>
      </c>
      <c r="E7" s="73">
        <v>44317</v>
      </c>
      <c r="F7">
        <v>31</v>
      </c>
    </row>
    <row r="8" spans="2:6">
      <c r="B8" s="73">
        <v>44166</v>
      </c>
      <c r="C8">
        <v>31</v>
      </c>
      <c r="E8" s="73">
        <v>44348</v>
      </c>
      <c r="F8">
        <v>30</v>
      </c>
    </row>
    <row r="9" spans="2:6">
      <c r="C9">
        <f>SUM(C3:C8)</f>
        <v>184</v>
      </c>
      <c r="F9">
        <f>SUM(F3:F8)</f>
        <v>181</v>
      </c>
    </row>
    <row r="10" spans="2:6">
      <c r="C10" s="74">
        <v>0.95</v>
      </c>
      <c r="F10" s="74">
        <v>0.95</v>
      </c>
    </row>
    <row r="11" spans="2:6">
      <c r="C11" s="75">
        <f>C9*C10</f>
        <v>174.79999999999998</v>
      </c>
      <c r="D11" s="76"/>
      <c r="E11" s="76"/>
      <c r="F11" s="75">
        <f>F9*F10</f>
        <v>171.95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B19AA-6BFE-4B95-91AA-2C56B74F56CD}">
  <dimension ref="A1:F28"/>
  <sheetViews>
    <sheetView zoomScale="110" zoomScaleNormal="110" workbookViewId="0">
      <selection activeCell="A14" sqref="A14"/>
    </sheetView>
  </sheetViews>
  <sheetFormatPr defaultRowHeight="15"/>
  <cols>
    <col min="1" max="1" width="13.140625" customWidth="1"/>
    <col min="2" max="2" width="50.28515625" customWidth="1"/>
    <col min="3" max="3" width="13.28515625" customWidth="1"/>
    <col min="4" max="5" width="15.7109375" customWidth="1"/>
  </cols>
  <sheetData>
    <row r="1" spans="1:6" ht="15.75">
      <c r="A1" s="30" t="s">
        <v>501</v>
      </c>
    </row>
    <row r="3" spans="1:6">
      <c r="A3" s="46" t="s">
        <v>378</v>
      </c>
      <c r="B3" s="46"/>
      <c r="C3" s="47"/>
      <c r="D3" s="45"/>
      <c r="E3" s="45"/>
    </row>
    <row r="4" spans="1:6">
      <c r="A4" s="46" t="s">
        <v>507</v>
      </c>
      <c r="B4" s="46"/>
      <c r="C4" s="47"/>
      <c r="D4" s="45"/>
      <c r="E4" s="45"/>
    </row>
    <row r="5" spans="1:6">
      <c r="A5" s="48"/>
      <c r="B5" s="49"/>
      <c r="C5" s="47"/>
      <c r="D5" s="45"/>
      <c r="E5" s="45"/>
    </row>
    <row r="6" spans="1:6" ht="30">
      <c r="A6" s="23" t="s">
        <v>6</v>
      </c>
      <c r="B6" s="23" t="s">
        <v>36</v>
      </c>
      <c r="C6" s="79" t="s">
        <v>7</v>
      </c>
      <c r="D6" s="102" t="s">
        <v>309</v>
      </c>
      <c r="E6" s="102" t="s">
        <v>310</v>
      </c>
    </row>
    <row r="7" spans="1:6">
      <c r="A7" s="16">
        <v>3700</v>
      </c>
      <c r="B7" s="8" t="s">
        <v>47</v>
      </c>
      <c r="C7" s="36" t="s">
        <v>38</v>
      </c>
      <c r="D7" s="97">
        <f>'Family Supports'!E15</f>
        <v>20.93</v>
      </c>
      <c r="E7" s="97">
        <f>D7*4</f>
        <v>83.72</v>
      </c>
    </row>
    <row r="8" spans="1:6">
      <c r="A8" s="276"/>
      <c r="B8" s="277"/>
      <c r="C8" s="278"/>
      <c r="D8" s="279"/>
      <c r="E8" s="279"/>
    </row>
    <row r="9" spans="1:6" ht="30">
      <c r="A9" s="280" t="s">
        <v>6</v>
      </c>
      <c r="B9" s="283" t="s">
        <v>36</v>
      </c>
      <c r="C9" s="281" t="s">
        <v>7</v>
      </c>
      <c r="D9" s="282" t="s">
        <v>504</v>
      </c>
      <c r="E9" s="282" t="s">
        <v>505</v>
      </c>
    </row>
    <row r="10" spans="1:6">
      <c r="A10" s="16">
        <v>3710</v>
      </c>
      <c r="B10" s="8" t="s">
        <v>57</v>
      </c>
      <c r="C10" s="36" t="s">
        <v>38</v>
      </c>
      <c r="D10" s="97">
        <f>'Family Supports'!E25</f>
        <v>23.08</v>
      </c>
      <c r="E10" s="97">
        <f t="shared" ref="E10:E13" si="0">D10*4</f>
        <v>92.32</v>
      </c>
    </row>
    <row r="11" spans="1:6">
      <c r="A11" s="16">
        <v>3710</v>
      </c>
      <c r="B11" s="8" t="s">
        <v>58</v>
      </c>
      <c r="C11" s="36" t="s">
        <v>38</v>
      </c>
      <c r="D11" s="97">
        <f>'Family Supports'!E26</f>
        <v>33.9</v>
      </c>
      <c r="E11" s="97">
        <f t="shared" si="0"/>
        <v>135.6</v>
      </c>
    </row>
    <row r="12" spans="1:6">
      <c r="A12" s="16">
        <v>3710</v>
      </c>
      <c r="B12" s="8" t="s">
        <v>59</v>
      </c>
      <c r="C12" s="36" t="s">
        <v>38</v>
      </c>
      <c r="D12" s="97">
        <f>'Family Supports'!E27</f>
        <v>43.65</v>
      </c>
      <c r="E12" s="97">
        <f t="shared" si="0"/>
        <v>174.6</v>
      </c>
    </row>
    <row r="13" spans="1:6">
      <c r="A13" s="270">
        <v>3731</v>
      </c>
      <c r="B13" s="271" t="s">
        <v>66</v>
      </c>
      <c r="C13" s="87" t="s">
        <v>38</v>
      </c>
      <c r="D13" s="97">
        <f>'Family Supports'!E34</f>
        <v>10.7</v>
      </c>
      <c r="E13" s="97">
        <f t="shared" si="0"/>
        <v>42.8</v>
      </c>
    </row>
    <row r="14" spans="1:6">
      <c r="A14" s="272"/>
      <c r="B14" s="22"/>
      <c r="C14" s="273"/>
      <c r="D14" s="274"/>
      <c r="E14" s="34"/>
      <c r="F14" s="34"/>
    </row>
    <row r="15" spans="1:6" ht="30">
      <c r="A15" s="163" t="s">
        <v>6</v>
      </c>
      <c r="B15" s="163" t="s">
        <v>36</v>
      </c>
      <c r="C15" s="401" t="s">
        <v>7</v>
      </c>
      <c r="D15" s="401"/>
      <c r="E15" s="102" t="s">
        <v>506</v>
      </c>
    </row>
    <row r="16" spans="1:6">
      <c r="A16" s="84">
        <v>3712</v>
      </c>
      <c r="B16" s="271" t="s">
        <v>60</v>
      </c>
      <c r="C16" s="400" t="s">
        <v>49</v>
      </c>
      <c r="D16" s="400"/>
      <c r="E16" s="97">
        <f>'Family Supports'!E28</f>
        <v>151.91999999999999</v>
      </c>
    </row>
    <row r="17" spans="1:6" ht="31.9" customHeight="1">
      <c r="A17" s="187">
        <v>3759</v>
      </c>
      <c r="B17" s="188" t="s">
        <v>353</v>
      </c>
      <c r="C17" s="399" t="s">
        <v>339</v>
      </c>
      <c r="D17" s="399"/>
      <c r="E17" s="399"/>
      <c r="F17" s="275"/>
    </row>
    <row r="19" spans="1:6">
      <c r="A19" s="12" t="s">
        <v>371</v>
      </c>
      <c r="B19" s="12"/>
      <c r="C19" s="3"/>
      <c r="D19" s="3"/>
      <c r="E19" s="101"/>
      <c r="F19" s="101"/>
    </row>
    <row r="20" spans="1:6">
      <c r="A20" s="12" t="s">
        <v>356</v>
      </c>
      <c r="B20" s="12"/>
      <c r="C20" s="3"/>
      <c r="D20" s="3"/>
      <c r="E20" s="101"/>
      <c r="F20" s="101"/>
    </row>
    <row r="21" spans="1:6">
      <c r="A21" s="13"/>
      <c r="B21" s="3"/>
      <c r="C21" s="3"/>
      <c r="D21" s="3"/>
      <c r="E21" s="96"/>
      <c r="F21" s="96"/>
    </row>
    <row r="22" spans="1:6" ht="30">
      <c r="A22" s="163" t="s">
        <v>6</v>
      </c>
      <c r="B22" s="163" t="s">
        <v>36</v>
      </c>
      <c r="C22" s="79" t="s">
        <v>7</v>
      </c>
      <c r="D22" s="102" t="s">
        <v>504</v>
      </c>
      <c r="E22" s="102" t="s">
        <v>505</v>
      </c>
    </row>
    <row r="23" spans="1:6">
      <c r="A23" s="84">
        <v>3798</v>
      </c>
      <c r="B23" s="271" t="s">
        <v>502</v>
      </c>
      <c r="C23" s="36" t="s">
        <v>38</v>
      </c>
      <c r="D23" s="97">
        <f>'In Home Supp'!E6</f>
        <v>12.54</v>
      </c>
      <c r="E23" s="97">
        <f>D23*4</f>
        <v>50.16</v>
      </c>
    </row>
    <row r="24" spans="1:6">
      <c r="A24" s="84">
        <v>3798</v>
      </c>
      <c r="B24" s="271" t="s">
        <v>503</v>
      </c>
      <c r="C24" s="36" t="s">
        <v>38</v>
      </c>
      <c r="D24" s="97">
        <f>'In Home Supp'!E7</f>
        <v>14.35</v>
      </c>
      <c r="E24" s="97">
        <f t="shared" ref="E24" si="1">D24*4</f>
        <v>57.4</v>
      </c>
      <c r="F24" s="269"/>
    </row>
    <row r="26" spans="1:6">
      <c r="A26" s="3" t="s">
        <v>349</v>
      </c>
    </row>
    <row r="27" spans="1:6">
      <c r="A27" s="3" t="s">
        <v>510</v>
      </c>
    </row>
    <row r="28" spans="1:6">
      <c r="A28" s="3"/>
    </row>
  </sheetData>
  <mergeCells count="3">
    <mergeCell ref="C17:E17"/>
    <mergeCell ref="C16:D16"/>
    <mergeCell ref="C15:D1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F54AB-7DBB-4D48-8883-F3F1817845EA}">
  <dimension ref="A1:E27"/>
  <sheetViews>
    <sheetView zoomScale="110" zoomScaleNormal="110" workbookViewId="0">
      <selection activeCell="A12" sqref="A12"/>
    </sheetView>
  </sheetViews>
  <sheetFormatPr defaultRowHeight="15"/>
  <cols>
    <col min="2" max="2" width="29.7109375" bestFit="1" customWidth="1"/>
    <col min="3" max="3" width="15" bestFit="1" customWidth="1"/>
    <col min="4" max="4" width="12.85546875" customWidth="1"/>
  </cols>
  <sheetData>
    <row r="1" spans="1:5" ht="15.75">
      <c r="A1" s="30" t="s">
        <v>343</v>
      </c>
    </row>
    <row r="3" spans="1:5">
      <c r="A3" s="46" t="s">
        <v>378</v>
      </c>
    </row>
    <row r="4" spans="1:5">
      <c r="A4" s="46" t="s">
        <v>507</v>
      </c>
    </row>
    <row r="6" spans="1:5" ht="30">
      <c r="A6" s="23" t="s">
        <v>6</v>
      </c>
      <c r="B6" s="23" t="s">
        <v>36</v>
      </c>
      <c r="C6" s="79" t="s">
        <v>7</v>
      </c>
      <c r="D6" s="77" t="s">
        <v>0</v>
      </c>
    </row>
    <row r="7" spans="1:5">
      <c r="A7" s="16">
        <v>6753</v>
      </c>
      <c r="B7" s="51" t="s">
        <v>77</v>
      </c>
      <c r="C7" s="52" t="s">
        <v>71</v>
      </c>
      <c r="D7" s="97">
        <v>420.63</v>
      </c>
    </row>
    <row r="8" spans="1:5">
      <c r="A8" s="16">
        <v>6753</v>
      </c>
      <c r="B8" s="8" t="s">
        <v>348</v>
      </c>
      <c r="C8" s="36" t="s">
        <v>38</v>
      </c>
      <c r="D8" s="97">
        <f>'Family Supports'!E15</f>
        <v>20.93</v>
      </c>
    </row>
    <row r="11" spans="1:5">
      <c r="A11" s="12" t="s">
        <v>371</v>
      </c>
    </row>
    <row r="12" spans="1:5">
      <c r="A12" s="12" t="s">
        <v>512</v>
      </c>
    </row>
    <row r="13" spans="1:5">
      <c r="A13" s="12"/>
    </row>
    <row r="14" spans="1:5" ht="30">
      <c r="A14" s="163" t="s">
        <v>6</v>
      </c>
      <c r="B14" s="163" t="s">
        <v>36</v>
      </c>
      <c r="C14" s="85" t="s">
        <v>7</v>
      </c>
      <c r="D14" s="86" t="s">
        <v>347</v>
      </c>
    </row>
    <row r="15" spans="1:5">
      <c r="A15" s="84">
        <v>6703</v>
      </c>
      <c r="B15" s="160" t="s">
        <v>344</v>
      </c>
      <c r="C15" s="161" t="s">
        <v>92</v>
      </c>
      <c r="D15" s="97">
        <f>'In Home Supp'!F7</f>
        <v>57.4</v>
      </c>
      <c r="E15" s="174"/>
    </row>
    <row r="16" spans="1:5">
      <c r="A16" s="48"/>
      <c r="B16" s="35"/>
      <c r="C16" s="162"/>
      <c r="D16" s="34"/>
      <c r="E16" s="12"/>
    </row>
    <row r="17" spans="1:5">
      <c r="A17" s="48"/>
      <c r="B17" s="35"/>
      <c r="C17" s="162"/>
      <c r="D17" s="34"/>
      <c r="E17" s="12"/>
    </row>
    <row r="18" spans="1:5">
      <c r="A18" s="4" t="s">
        <v>376</v>
      </c>
      <c r="B18" s="3"/>
      <c r="C18" s="3"/>
      <c r="D18" s="34"/>
      <c r="E18" s="12"/>
    </row>
    <row r="19" spans="1:5">
      <c r="A19" s="68" t="str">
        <f>'Emp &amp; Day'!A14</f>
        <v>Rates Effective: July 1, 2025</v>
      </c>
      <c r="B19" s="70"/>
      <c r="C19" s="70"/>
      <c r="D19" s="34"/>
      <c r="E19" s="12"/>
    </row>
    <row r="20" spans="1:5">
      <c r="A20" s="68"/>
      <c r="B20" s="70"/>
      <c r="C20" s="70"/>
      <c r="D20" s="34"/>
      <c r="E20" s="12"/>
    </row>
    <row r="21" spans="1:5" ht="30">
      <c r="A21" s="163" t="s">
        <v>6</v>
      </c>
      <c r="B21" s="163" t="s">
        <v>36</v>
      </c>
      <c r="C21" s="85" t="s">
        <v>7</v>
      </c>
      <c r="D21" s="86" t="s">
        <v>347</v>
      </c>
      <c r="E21" s="12"/>
    </row>
    <row r="22" spans="1:5">
      <c r="A22" s="16">
        <v>6704</v>
      </c>
      <c r="B22" s="51" t="s">
        <v>345</v>
      </c>
      <c r="C22" s="52" t="s">
        <v>92</v>
      </c>
      <c r="D22" s="104">
        <f>'Emp &amp; Day'!D17*4</f>
        <v>80.239999999999995</v>
      </c>
      <c r="E22" s="68"/>
    </row>
    <row r="25" spans="1:5" s="3" customFormat="1">
      <c r="A25" s="3" t="s">
        <v>349</v>
      </c>
    </row>
    <row r="26" spans="1:5" s="3" customFormat="1">
      <c r="A26" s="3" t="s">
        <v>509</v>
      </c>
    </row>
    <row r="27" spans="1:5" s="3" customFormat="1">
      <c r="A27" s="3" t="s">
        <v>346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3"/>
  <sheetViews>
    <sheetView zoomScale="110" zoomScaleNormal="110" workbookViewId="0">
      <selection activeCell="H27" sqref="H27"/>
    </sheetView>
  </sheetViews>
  <sheetFormatPr defaultColWidth="9.28515625" defaultRowHeight="15"/>
  <cols>
    <col min="1" max="1" width="9.28515625" style="3"/>
    <col min="2" max="2" width="47.7109375" style="3" customWidth="1"/>
    <col min="3" max="3" width="16.7109375" style="3" customWidth="1"/>
    <col min="4" max="4" width="15.7109375" style="13" customWidth="1"/>
    <col min="5" max="5" width="13.7109375" style="3" bestFit="1" customWidth="1"/>
    <col min="6" max="16384" width="9.28515625" style="3"/>
  </cols>
  <sheetData>
    <row r="1" spans="1:5" ht="15.75">
      <c r="A1" s="31" t="s">
        <v>457</v>
      </c>
      <c r="B1" s="25"/>
      <c r="C1" s="25"/>
    </row>
    <row r="2" spans="1:5">
      <c r="A2" s="13"/>
      <c r="B2" s="1"/>
      <c r="C2" s="1"/>
    </row>
    <row r="3" spans="1:5">
      <c r="A3" s="12" t="s">
        <v>485</v>
      </c>
      <c r="B3" s="11"/>
      <c r="C3" s="11"/>
    </row>
    <row r="4" spans="1:5">
      <c r="A4" s="12" t="s">
        <v>508</v>
      </c>
      <c r="B4" s="1"/>
      <c r="C4" s="1"/>
    </row>
    <row r="5" spans="1:5">
      <c r="A5" s="28"/>
      <c r="B5" s="1"/>
      <c r="C5" s="1"/>
    </row>
    <row r="6" spans="1:5" ht="32.65" customHeight="1">
      <c r="A6" s="14" t="s">
        <v>17</v>
      </c>
      <c r="B6" s="67" t="s">
        <v>19</v>
      </c>
      <c r="C6" s="23" t="s">
        <v>7</v>
      </c>
      <c r="D6" s="23" t="s">
        <v>325</v>
      </c>
      <c r="E6" s="23" t="s">
        <v>458</v>
      </c>
    </row>
    <row r="7" spans="1:5">
      <c r="A7" s="7">
        <v>3253</v>
      </c>
      <c r="B7" s="24" t="s">
        <v>18</v>
      </c>
      <c r="C7" s="15" t="s">
        <v>334</v>
      </c>
      <c r="D7" s="104">
        <f>E7/4</f>
        <v>26.46</v>
      </c>
      <c r="E7" s="15">
        <v>105.84</v>
      </c>
    </row>
    <row r="8" spans="1:5">
      <c r="A8" s="7">
        <v>3253</v>
      </c>
      <c r="B8" s="5" t="s">
        <v>34</v>
      </c>
      <c r="C8" s="15" t="s">
        <v>334</v>
      </c>
      <c r="D8" s="104">
        <f>E8/4</f>
        <v>18.3675</v>
      </c>
      <c r="E8" s="172">
        <v>73.47</v>
      </c>
    </row>
    <row r="13" spans="1:5">
      <c r="B13" s="3" t="s">
        <v>21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"/>
  <sheetViews>
    <sheetView zoomScale="110" zoomScaleNormal="110" workbookViewId="0">
      <selection activeCell="D8" sqref="D8"/>
    </sheetView>
  </sheetViews>
  <sheetFormatPr defaultColWidth="9.28515625" defaultRowHeight="15"/>
  <cols>
    <col min="1" max="1" width="19.28515625" style="3" customWidth="1"/>
    <col min="2" max="2" width="28.28515625" style="3" customWidth="1"/>
    <col min="3" max="3" width="25.28515625" style="3" customWidth="1"/>
    <col min="4" max="4" width="10.42578125" style="3" customWidth="1"/>
    <col min="5" max="16384" width="9.28515625" style="3"/>
  </cols>
  <sheetData>
    <row r="1" spans="1:6" ht="15.75">
      <c r="A1" s="31" t="s">
        <v>24</v>
      </c>
      <c r="B1" s="32"/>
    </row>
    <row r="2" spans="1:6">
      <c r="A2" s="388" t="s">
        <v>381</v>
      </c>
      <c r="B2" s="339"/>
      <c r="C2" s="339"/>
    </row>
    <row r="3" spans="1:6">
      <c r="A3" s="388" t="s">
        <v>356</v>
      </c>
      <c r="B3" s="389"/>
      <c r="C3" s="175"/>
    </row>
    <row r="5" spans="1:6">
      <c r="A5" s="6" t="s">
        <v>6</v>
      </c>
      <c r="B5" s="6" t="s">
        <v>5</v>
      </c>
      <c r="C5" s="6" t="s">
        <v>7</v>
      </c>
      <c r="D5" s="6" t="s">
        <v>0</v>
      </c>
      <c r="E5" s="57"/>
      <c r="F5" s="58"/>
    </row>
    <row r="6" spans="1:6">
      <c r="A6" s="7">
        <v>3274</v>
      </c>
      <c r="B6" s="8" t="s">
        <v>26</v>
      </c>
      <c r="C6" s="9" t="s">
        <v>25</v>
      </c>
      <c r="D6" s="10">
        <v>64.8</v>
      </c>
      <c r="E6" s="57"/>
      <c r="F6" s="58"/>
    </row>
    <row r="7" spans="1:6">
      <c r="A7" s="7">
        <v>3274</v>
      </c>
      <c r="B7" s="8" t="s">
        <v>27</v>
      </c>
      <c r="C7" s="9" t="s">
        <v>25</v>
      </c>
      <c r="D7" s="10">
        <v>91.16</v>
      </c>
      <c r="E7" s="57"/>
      <c r="F7" s="58"/>
    </row>
    <row r="8" spans="1:6">
      <c r="A8" s="7">
        <v>3274</v>
      </c>
      <c r="B8" s="8" t="s">
        <v>28</v>
      </c>
      <c r="C8" s="9" t="s">
        <v>25</v>
      </c>
      <c r="D8" s="10">
        <v>221.26</v>
      </c>
    </row>
  </sheetData>
  <mergeCells count="2">
    <mergeCell ref="A2:C2"/>
    <mergeCell ref="A3:B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="110" zoomScaleNormal="110" workbookViewId="0">
      <selection activeCell="D27" sqref="D27"/>
    </sheetView>
  </sheetViews>
  <sheetFormatPr defaultColWidth="9.28515625" defaultRowHeight="15"/>
  <cols>
    <col min="1" max="1" width="13.28515625" style="3" customWidth="1"/>
    <col min="2" max="2" width="29.28515625" style="3" customWidth="1"/>
    <col min="3" max="6" width="16.28515625" style="3" customWidth="1"/>
    <col min="7" max="16384" width="9.28515625" style="3"/>
  </cols>
  <sheetData>
    <row r="1" spans="1:6" ht="15.75">
      <c r="A1" s="31" t="s">
        <v>33</v>
      </c>
    </row>
    <row r="3" spans="1:6">
      <c r="A3" s="12" t="s">
        <v>381</v>
      </c>
      <c r="B3" s="12"/>
      <c r="C3" s="12"/>
      <c r="D3" s="12"/>
    </row>
    <row r="4" spans="1:6">
      <c r="A4" s="12" t="s">
        <v>464</v>
      </c>
      <c r="B4" s="12"/>
      <c r="C4" s="12"/>
    </row>
    <row r="6" spans="1:6" ht="45.75" thickBot="1">
      <c r="A6" s="148" t="s">
        <v>6</v>
      </c>
      <c r="B6" s="148" t="s">
        <v>79</v>
      </c>
      <c r="C6" s="148" t="s">
        <v>5</v>
      </c>
      <c r="D6" s="149" t="s">
        <v>342</v>
      </c>
      <c r="E6" s="149" t="s">
        <v>341</v>
      </c>
      <c r="F6" s="149" t="s">
        <v>355</v>
      </c>
    </row>
    <row r="7" spans="1:6">
      <c r="A7" s="157">
        <v>3170</v>
      </c>
      <c r="B7" s="150" t="s">
        <v>78</v>
      </c>
      <c r="C7" s="151" t="s">
        <v>29</v>
      </c>
      <c r="D7" s="152">
        <v>45.64</v>
      </c>
      <c r="E7" s="165">
        <v>47.52</v>
      </c>
      <c r="F7" s="165">
        <v>48.74</v>
      </c>
    </row>
    <row r="8" spans="1:6">
      <c r="A8" s="158">
        <v>3170</v>
      </c>
      <c r="B8" s="153" t="s">
        <v>78</v>
      </c>
      <c r="C8" s="88" t="s">
        <v>30</v>
      </c>
      <c r="D8" s="147">
        <v>52.6</v>
      </c>
      <c r="E8" s="166">
        <v>54.72</v>
      </c>
      <c r="F8" s="166">
        <v>59.1</v>
      </c>
    </row>
    <row r="9" spans="1:6">
      <c r="A9" s="158">
        <v>3170</v>
      </c>
      <c r="B9" s="153" t="s">
        <v>78</v>
      </c>
      <c r="C9" s="88" t="s">
        <v>31</v>
      </c>
      <c r="D9" s="147">
        <v>60.52</v>
      </c>
      <c r="E9" s="166">
        <v>63.16</v>
      </c>
      <c r="F9" s="166">
        <v>64.78</v>
      </c>
    </row>
    <row r="10" spans="1:6" ht="15.75" thickBot="1">
      <c r="A10" s="158">
        <v>3170</v>
      </c>
      <c r="B10" s="153" t="s">
        <v>78</v>
      </c>
      <c r="C10" s="88" t="s">
        <v>32</v>
      </c>
      <c r="D10" s="147">
        <v>71.680000000000007</v>
      </c>
      <c r="E10" s="166">
        <v>74.84</v>
      </c>
      <c r="F10" s="166">
        <v>76.77</v>
      </c>
    </row>
    <row r="11" spans="1:6">
      <c r="A11" s="157">
        <v>3170</v>
      </c>
      <c r="B11" s="150" t="s">
        <v>82</v>
      </c>
      <c r="C11" s="151" t="s">
        <v>29</v>
      </c>
      <c r="D11" s="152">
        <v>115.2</v>
      </c>
      <c r="E11" s="165">
        <v>120.56</v>
      </c>
      <c r="F11" s="165">
        <v>123.69</v>
      </c>
    </row>
    <row r="12" spans="1:6">
      <c r="A12" s="158">
        <v>3170</v>
      </c>
      <c r="B12" s="153" t="s">
        <v>82</v>
      </c>
      <c r="C12" s="88" t="s">
        <v>30</v>
      </c>
      <c r="D12" s="147">
        <v>136.36000000000001</v>
      </c>
      <c r="E12" s="166">
        <v>141.08000000000001</v>
      </c>
      <c r="F12" s="166">
        <v>145.05000000000001</v>
      </c>
    </row>
    <row r="13" spans="1:6" ht="15.75" thickBot="1">
      <c r="A13" s="158">
        <v>3170</v>
      </c>
      <c r="B13" s="153" t="s">
        <v>82</v>
      </c>
      <c r="C13" s="88" t="s">
        <v>31</v>
      </c>
      <c r="D13" s="147">
        <v>146.08000000000001</v>
      </c>
      <c r="E13" s="166">
        <v>153.88</v>
      </c>
      <c r="F13" s="166">
        <v>175.93</v>
      </c>
    </row>
    <row r="14" spans="1:6">
      <c r="A14" s="157">
        <v>3170</v>
      </c>
      <c r="B14" s="150" t="s">
        <v>313</v>
      </c>
      <c r="C14" s="151" t="s">
        <v>29</v>
      </c>
      <c r="D14" s="152">
        <v>44.44</v>
      </c>
      <c r="E14" s="165">
        <v>47.2</v>
      </c>
      <c r="F14" s="165">
        <v>56.99</v>
      </c>
    </row>
    <row r="15" spans="1:6">
      <c r="A15" s="158">
        <v>3170</v>
      </c>
      <c r="B15" s="153" t="s">
        <v>313</v>
      </c>
      <c r="C15" s="88" t="s">
        <v>30</v>
      </c>
      <c r="D15" s="147">
        <v>63.96</v>
      </c>
      <c r="E15" s="166">
        <v>70.84</v>
      </c>
      <c r="F15" s="166">
        <v>77.39</v>
      </c>
    </row>
    <row r="16" spans="1:6" ht="15.75" thickBot="1">
      <c r="A16" s="158">
        <v>3170</v>
      </c>
      <c r="B16" s="153" t="s">
        <v>313</v>
      </c>
      <c r="C16" s="88" t="s">
        <v>31</v>
      </c>
      <c r="D16" s="147">
        <v>85.52</v>
      </c>
      <c r="E16" s="166">
        <v>93.4</v>
      </c>
      <c r="F16" s="166">
        <v>102.88</v>
      </c>
    </row>
    <row r="17" spans="1:6">
      <c r="A17" s="157">
        <v>3170</v>
      </c>
      <c r="B17" s="150" t="s">
        <v>307</v>
      </c>
      <c r="C17" s="151" t="s">
        <v>29</v>
      </c>
      <c r="D17" s="152">
        <v>41.28</v>
      </c>
      <c r="E17" s="165">
        <v>46.52</v>
      </c>
      <c r="F17" s="165">
        <v>54.5</v>
      </c>
    </row>
    <row r="18" spans="1:6">
      <c r="A18" s="158">
        <v>3170</v>
      </c>
      <c r="B18" s="153" t="s">
        <v>307</v>
      </c>
      <c r="C18" s="88" t="s">
        <v>30</v>
      </c>
      <c r="D18" s="147">
        <v>46.72</v>
      </c>
      <c r="E18" s="166">
        <v>50.4</v>
      </c>
      <c r="F18" s="166">
        <v>60.18</v>
      </c>
    </row>
    <row r="19" spans="1:6">
      <c r="A19" s="158">
        <v>3170</v>
      </c>
      <c r="B19" s="153" t="s">
        <v>307</v>
      </c>
      <c r="C19" s="88" t="s">
        <v>31</v>
      </c>
      <c r="D19" s="147">
        <v>52.72</v>
      </c>
      <c r="E19" s="166">
        <v>54.92</v>
      </c>
      <c r="F19" s="166">
        <v>69.92</v>
      </c>
    </row>
    <row r="20" spans="1:6">
      <c r="A20" s="158">
        <v>3170</v>
      </c>
      <c r="B20" s="153" t="s">
        <v>307</v>
      </c>
      <c r="C20" s="88" t="s">
        <v>32</v>
      </c>
      <c r="D20" s="147">
        <v>61.6</v>
      </c>
      <c r="E20" s="166">
        <v>65.88</v>
      </c>
      <c r="F20" s="166">
        <v>76.14</v>
      </c>
    </row>
    <row r="21" spans="1:6" ht="15.75" thickBot="1">
      <c r="A21" s="159">
        <v>3170</v>
      </c>
      <c r="B21" s="154" t="s">
        <v>307</v>
      </c>
      <c r="C21" s="155" t="s">
        <v>308</v>
      </c>
      <c r="D21" s="156">
        <v>72.8</v>
      </c>
      <c r="E21" s="167">
        <v>77.92</v>
      </c>
      <c r="F21" s="167">
        <v>88.28</v>
      </c>
    </row>
    <row r="22" spans="1:6" ht="30">
      <c r="A22" s="157">
        <v>3170</v>
      </c>
      <c r="B22" s="150" t="s">
        <v>314</v>
      </c>
      <c r="C22" s="151" t="s">
        <v>29</v>
      </c>
      <c r="D22" s="152">
        <v>27.68</v>
      </c>
      <c r="E22" s="165">
        <v>32.76</v>
      </c>
      <c r="F22" s="165">
        <v>36.03</v>
      </c>
    </row>
    <row r="23" spans="1:6" ht="30">
      <c r="A23" s="158">
        <v>3170</v>
      </c>
      <c r="B23" s="153" t="s">
        <v>314</v>
      </c>
      <c r="C23" s="88" t="s">
        <v>30</v>
      </c>
      <c r="D23" s="147">
        <v>33.840000000000003</v>
      </c>
      <c r="E23" s="166">
        <v>39.4</v>
      </c>
      <c r="F23" s="166">
        <v>44.91</v>
      </c>
    </row>
    <row r="24" spans="1:6" ht="30">
      <c r="A24" s="158">
        <v>3170</v>
      </c>
      <c r="B24" s="153" t="s">
        <v>314</v>
      </c>
      <c r="C24" s="88" t="s">
        <v>31</v>
      </c>
      <c r="D24" s="147">
        <v>35.479999999999997</v>
      </c>
      <c r="E24" s="166">
        <v>39.76</v>
      </c>
      <c r="F24" s="166">
        <v>50.54</v>
      </c>
    </row>
    <row r="25" spans="1:6" ht="30">
      <c r="A25" s="158">
        <v>3170</v>
      </c>
      <c r="B25" s="153" t="s">
        <v>314</v>
      </c>
      <c r="C25" s="88" t="s">
        <v>32</v>
      </c>
      <c r="D25" s="147">
        <v>41.28</v>
      </c>
      <c r="E25" s="166">
        <v>46.52</v>
      </c>
      <c r="F25" s="166">
        <v>54.5</v>
      </c>
    </row>
  </sheetData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73DE7-35BC-4660-AF9E-6B8DE7C8CFE7}">
  <dimension ref="A1:G18"/>
  <sheetViews>
    <sheetView zoomScale="110" zoomScaleNormal="110" workbookViewId="0">
      <selection activeCell="A14" sqref="A14"/>
    </sheetView>
  </sheetViews>
  <sheetFormatPr defaultColWidth="8.7109375" defaultRowHeight="15"/>
  <cols>
    <col min="1" max="1" width="16" style="3" customWidth="1"/>
    <col min="2" max="2" width="34.28515625" style="3" customWidth="1"/>
    <col min="3" max="3" width="15.42578125" style="3" customWidth="1"/>
    <col min="4" max="5" width="12.28515625" style="3" customWidth="1"/>
    <col min="6" max="6" width="10.5703125" style="3" customWidth="1"/>
    <col min="7" max="7" width="20.42578125" style="3" customWidth="1"/>
    <col min="8" max="16384" width="8.7109375" style="3"/>
  </cols>
  <sheetData>
    <row r="1" spans="1:7" ht="20.100000000000001" customHeight="1">
      <c r="A1" s="31" t="s">
        <v>332</v>
      </c>
      <c r="B1" s="4"/>
      <c r="C1" s="4"/>
    </row>
    <row r="2" spans="1:7" ht="14.1" customHeight="1">
      <c r="D2" s="101"/>
      <c r="E2" s="101"/>
    </row>
    <row r="3" spans="1:7">
      <c r="A3" s="4" t="s">
        <v>465</v>
      </c>
      <c r="D3" s="101"/>
      <c r="E3" s="101"/>
      <c r="G3" s="101"/>
    </row>
    <row r="4" spans="1:7">
      <c r="A4" s="46" t="s">
        <v>378</v>
      </c>
      <c r="B4" s="46"/>
      <c r="D4" s="101"/>
      <c r="E4" s="101"/>
      <c r="G4" s="101"/>
    </row>
    <row r="5" spans="1:7">
      <c r="A5" s="46" t="s">
        <v>507</v>
      </c>
      <c r="B5" s="46"/>
      <c r="D5" s="101"/>
      <c r="E5" s="101"/>
      <c r="G5" s="101"/>
    </row>
    <row r="6" spans="1:7">
      <c r="B6" s="46"/>
      <c r="C6" s="46"/>
    </row>
    <row r="7" spans="1:7" ht="30" customHeight="1">
      <c r="A7" s="105" t="s">
        <v>36</v>
      </c>
      <c r="B7" s="85" t="s">
        <v>7</v>
      </c>
      <c r="C7" s="86" t="s">
        <v>0</v>
      </c>
      <c r="D7" s="228"/>
    </row>
    <row r="8" spans="1:7">
      <c r="A8" s="286" t="s">
        <v>329</v>
      </c>
      <c r="B8" s="87" t="s">
        <v>38</v>
      </c>
      <c r="C8" s="89">
        <f>'Family Supports'!E26</f>
        <v>33.9</v>
      </c>
      <c r="D8" s="64"/>
    </row>
    <row r="9" spans="1:7">
      <c r="A9" s="286" t="s">
        <v>330</v>
      </c>
      <c r="B9" s="87" t="s">
        <v>38</v>
      </c>
      <c r="C9" s="89">
        <f>'Family Supports'!E25</f>
        <v>23.08</v>
      </c>
      <c r="D9" s="64"/>
    </row>
    <row r="11" spans="1:7">
      <c r="A11" s="4" t="s">
        <v>331</v>
      </c>
    </row>
    <row r="12" spans="1:7">
      <c r="A12" s="12" t="s">
        <v>371</v>
      </c>
      <c r="C12" s="12"/>
    </row>
    <row r="13" spans="1:7">
      <c r="A13" s="12" t="s">
        <v>512</v>
      </c>
      <c r="C13" s="12"/>
    </row>
    <row r="14" spans="1:7">
      <c r="A14" s="12"/>
      <c r="C14" s="12"/>
    </row>
    <row r="15" spans="1:7" ht="29.1" customHeight="1">
      <c r="A15" s="105" t="s">
        <v>6</v>
      </c>
      <c r="B15" s="105" t="s">
        <v>36</v>
      </c>
      <c r="C15" s="85" t="s">
        <v>7</v>
      </c>
      <c r="D15" s="105" t="s">
        <v>5</v>
      </c>
      <c r="E15" s="86" t="s">
        <v>0</v>
      </c>
    </row>
    <row r="16" spans="1:7">
      <c r="A16" s="88">
        <v>7102</v>
      </c>
      <c r="B16" s="82" t="s">
        <v>328</v>
      </c>
      <c r="C16" s="40" t="s">
        <v>38</v>
      </c>
      <c r="D16" s="171" t="s">
        <v>3</v>
      </c>
      <c r="E16" s="103">
        <f>'In Home Supp'!E7</f>
        <v>14.35</v>
      </c>
    </row>
    <row r="17" spans="1:5">
      <c r="A17" s="88">
        <v>7102</v>
      </c>
      <c r="B17" s="83" t="s">
        <v>327</v>
      </c>
      <c r="C17" s="36" t="s">
        <v>38</v>
      </c>
      <c r="D17" s="84" t="s">
        <v>4</v>
      </c>
      <c r="E17" s="103">
        <f>'In Home Supp'!E8</f>
        <v>17.010000000000002</v>
      </c>
    </row>
    <row r="18" spans="1:5">
      <c r="A18" s="88">
        <v>7102</v>
      </c>
      <c r="B18" s="83" t="s">
        <v>326</v>
      </c>
      <c r="C18" s="36" t="s">
        <v>38</v>
      </c>
      <c r="D18" s="84" t="s">
        <v>39</v>
      </c>
      <c r="E18" s="103">
        <f>'In Home Supp'!E9</f>
        <v>23.03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644AC-F640-4B49-AFB7-0C142217C949}">
  <dimension ref="A1:G7"/>
  <sheetViews>
    <sheetView workbookViewId="0">
      <selection activeCell="A5" sqref="A5"/>
    </sheetView>
  </sheetViews>
  <sheetFormatPr defaultRowHeight="15"/>
  <cols>
    <col min="1" max="1" width="17" customWidth="1"/>
    <col min="2" max="2" width="15.140625" bestFit="1" customWidth="1"/>
    <col min="3" max="3" width="17" customWidth="1"/>
    <col min="4" max="4" width="15.28515625" bestFit="1" customWidth="1"/>
    <col min="5" max="5" width="13" bestFit="1" customWidth="1"/>
    <col min="6" max="6" width="11.7109375" customWidth="1"/>
  </cols>
  <sheetData>
    <row r="1" spans="1:7" ht="15.75">
      <c r="A1" s="31" t="s">
        <v>335</v>
      </c>
    </row>
    <row r="3" spans="1:7">
      <c r="A3" s="12" t="s">
        <v>371</v>
      </c>
      <c r="B3" s="12"/>
      <c r="F3" s="101"/>
      <c r="G3" s="101"/>
    </row>
    <row r="4" spans="1:7">
      <c r="A4" s="12" t="s">
        <v>512</v>
      </c>
      <c r="B4" s="12"/>
      <c r="F4" s="101"/>
      <c r="G4" s="101"/>
    </row>
    <row r="5" spans="1:7">
      <c r="B5" s="12"/>
    </row>
    <row r="6" spans="1:7" ht="45">
      <c r="A6" s="99" t="s">
        <v>6</v>
      </c>
      <c r="B6" s="99" t="s">
        <v>36</v>
      </c>
      <c r="C6" s="99" t="s">
        <v>5</v>
      </c>
      <c r="D6" s="100" t="s">
        <v>7</v>
      </c>
      <c r="E6" s="102" t="s">
        <v>309</v>
      </c>
      <c r="F6" s="102" t="s">
        <v>310</v>
      </c>
      <c r="G6" s="95"/>
    </row>
    <row r="7" spans="1:7" ht="30">
      <c r="A7" s="56">
        <v>3289</v>
      </c>
      <c r="B7" s="9" t="s">
        <v>338</v>
      </c>
      <c r="C7" s="9" t="s">
        <v>383</v>
      </c>
      <c r="D7" s="81" t="s">
        <v>38</v>
      </c>
      <c r="E7" s="103">
        <v>28.55</v>
      </c>
      <c r="F7" s="89">
        <f t="shared" ref="F7" si="0">E7*4</f>
        <v>114.2</v>
      </c>
      <c r="G7" s="16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6C-C0B3-4077-8BA0-D1AE6E7FFCCD}">
  <sheetPr>
    <pageSetUpPr fitToPage="1"/>
  </sheetPr>
  <dimension ref="A1:J9"/>
  <sheetViews>
    <sheetView zoomScale="110" zoomScaleNormal="110" workbookViewId="0">
      <selection activeCell="E10" sqref="E10"/>
    </sheetView>
  </sheetViews>
  <sheetFormatPr defaultRowHeight="15"/>
  <cols>
    <col min="1" max="1" width="14.7109375" customWidth="1"/>
    <col min="2" max="2" width="27.85546875" customWidth="1"/>
    <col min="3" max="3" width="6.140625" bestFit="1" customWidth="1"/>
    <col min="4" max="4" width="14.7109375" bestFit="1" customWidth="1"/>
    <col min="5" max="5" width="9.42578125" bestFit="1" customWidth="1"/>
    <col min="6" max="6" width="11.7109375" customWidth="1"/>
    <col min="7" max="7" width="15.85546875" customWidth="1"/>
    <col min="9" max="9" width="13.7109375" customWidth="1"/>
    <col min="13" max="13" width="22.85546875" customWidth="1"/>
  </cols>
  <sheetData>
    <row r="1" spans="1:10" ht="15.4" customHeight="1">
      <c r="A1" s="31" t="s">
        <v>382</v>
      </c>
      <c r="B1" s="4"/>
      <c r="C1" s="4"/>
      <c r="F1" s="101"/>
      <c r="G1" s="101"/>
      <c r="H1" s="101"/>
      <c r="I1" s="101"/>
      <c r="J1" s="106"/>
    </row>
    <row r="3" spans="1:10">
      <c r="A3" s="4" t="s">
        <v>381</v>
      </c>
      <c r="B3" s="4"/>
      <c r="C3" s="4"/>
      <c r="D3" s="4"/>
      <c r="E3" s="4"/>
    </row>
    <row r="4" spans="1:10">
      <c r="A4" s="12" t="s">
        <v>356</v>
      </c>
      <c r="B4" s="12"/>
    </row>
    <row r="6" spans="1:10" ht="30">
      <c r="A6" s="99" t="s">
        <v>6</v>
      </c>
      <c r="B6" s="99" t="s">
        <v>36</v>
      </c>
      <c r="C6" s="99" t="s">
        <v>5</v>
      </c>
      <c r="D6" s="100" t="s">
        <v>7</v>
      </c>
      <c r="E6" s="102" t="s">
        <v>337</v>
      </c>
    </row>
    <row r="7" spans="1:10" ht="30">
      <c r="A7" s="56">
        <v>3786</v>
      </c>
      <c r="B7" s="81" t="s">
        <v>382</v>
      </c>
      <c r="C7" s="9" t="s">
        <v>2</v>
      </c>
      <c r="D7" s="81" t="s">
        <v>459</v>
      </c>
      <c r="E7" s="103">
        <v>43.07</v>
      </c>
    </row>
    <row r="8" spans="1:10" ht="30">
      <c r="A8" s="56">
        <v>3786</v>
      </c>
      <c r="B8" s="81" t="s">
        <v>382</v>
      </c>
      <c r="C8" s="9" t="s">
        <v>3</v>
      </c>
      <c r="D8" s="81" t="s">
        <v>459</v>
      </c>
      <c r="E8" s="103">
        <v>77.349999999999994</v>
      </c>
    </row>
    <row r="9" spans="1:10" ht="30">
      <c r="A9" s="56">
        <v>3786</v>
      </c>
      <c r="B9" s="81" t="s">
        <v>382</v>
      </c>
      <c r="C9" s="9" t="s">
        <v>4</v>
      </c>
      <c r="D9" s="81" t="s">
        <v>459</v>
      </c>
      <c r="E9" s="103">
        <v>98.4</v>
      </c>
    </row>
  </sheetData>
  <pageMargins left="0.7" right="0.7" top="0.75" bottom="0.75" header="0.3" footer="0.3"/>
  <pageSetup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ED268-0259-4C15-97B7-1EFD300CE763}">
  <dimension ref="A1:G52"/>
  <sheetViews>
    <sheetView tabSelected="1" workbookViewId="0">
      <selection activeCell="G8" sqref="G8"/>
    </sheetView>
  </sheetViews>
  <sheetFormatPr defaultRowHeight="15"/>
  <cols>
    <col min="2" max="2" width="65" style="180" bestFit="1" customWidth="1"/>
    <col min="3" max="3" width="16.42578125" style="180" bestFit="1" customWidth="1"/>
    <col min="4" max="4" width="12.28515625" style="180" bestFit="1" customWidth="1"/>
    <col min="5" max="5" width="13.28515625" style="180" bestFit="1" customWidth="1"/>
    <col min="6" max="6" width="11" customWidth="1"/>
    <col min="7" max="7" width="39.140625" bestFit="1" customWidth="1"/>
  </cols>
  <sheetData>
    <row r="1" spans="1:7">
      <c r="C1"/>
      <c r="D1"/>
    </row>
    <row r="2" spans="1:7" s="181" customFormat="1" ht="30">
      <c r="B2" s="177" t="s">
        <v>366</v>
      </c>
      <c r="C2" s="177" t="s">
        <v>365</v>
      </c>
      <c r="D2" s="177" t="s">
        <v>6</v>
      </c>
      <c r="E2" s="177" t="s">
        <v>513</v>
      </c>
      <c r="F2" s="182"/>
      <c r="G2" s="306" t="s">
        <v>514</v>
      </c>
    </row>
    <row r="3" spans="1:7">
      <c r="A3" s="178"/>
      <c r="B3" s="312" t="s">
        <v>88</v>
      </c>
      <c r="C3" s="310" t="s">
        <v>20</v>
      </c>
      <c r="D3" s="289">
        <v>3150</v>
      </c>
      <c r="E3" s="314"/>
      <c r="F3" s="178"/>
      <c r="G3" s="307" t="s">
        <v>515</v>
      </c>
    </row>
    <row r="4" spans="1:7" ht="15.75" thickBot="1">
      <c r="A4" s="178"/>
      <c r="B4" s="313"/>
      <c r="C4" s="311"/>
      <c r="D4" s="290">
        <v>3752</v>
      </c>
      <c r="E4" s="315"/>
      <c r="F4" s="178"/>
      <c r="G4" s="308" t="s">
        <v>516</v>
      </c>
    </row>
    <row r="5" spans="1:7" ht="15.75" thickTop="1">
      <c r="B5" s="319" t="s">
        <v>368</v>
      </c>
      <c r="C5" s="316" t="s">
        <v>367</v>
      </c>
      <c r="D5" s="292">
        <v>3153</v>
      </c>
      <c r="E5" s="322">
        <v>46204</v>
      </c>
      <c r="F5" s="178"/>
      <c r="G5" s="307" t="s">
        <v>517</v>
      </c>
    </row>
    <row r="6" spans="1:7">
      <c r="B6" s="320"/>
      <c r="C6" s="317"/>
      <c r="D6" s="294">
        <v>3753</v>
      </c>
      <c r="E6" s="323"/>
      <c r="F6" s="178"/>
    </row>
    <row r="7" spans="1:7">
      <c r="B7" s="320"/>
      <c r="C7" s="317"/>
      <c r="D7" s="294">
        <v>3751</v>
      </c>
      <c r="E7" s="323"/>
      <c r="F7" s="178"/>
    </row>
    <row r="8" spans="1:7">
      <c r="B8" s="320"/>
      <c r="C8" s="317"/>
      <c r="D8" s="294">
        <v>3713</v>
      </c>
      <c r="E8" s="323"/>
      <c r="F8" s="178"/>
    </row>
    <row r="9" spans="1:7">
      <c r="B9" s="320"/>
      <c r="C9" s="318"/>
      <c r="D9" s="295">
        <v>3182</v>
      </c>
      <c r="E9" s="323"/>
      <c r="F9" s="178"/>
    </row>
    <row r="10" spans="1:7">
      <c r="B10" s="320"/>
      <c r="C10" s="317" t="s">
        <v>369</v>
      </c>
      <c r="D10" s="296">
        <v>3759</v>
      </c>
      <c r="E10" s="323"/>
      <c r="F10" s="178"/>
    </row>
    <row r="11" spans="1:7" ht="15.75" thickBot="1">
      <c r="B11" s="321"/>
      <c r="C11" s="325"/>
      <c r="D11" s="298">
        <v>3775</v>
      </c>
      <c r="E11" s="324"/>
      <c r="F11" s="178"/>
    </row>
    <row r="12" spans="1:7" ht="15.75" thickTop="1">
      <c r="B12" s="328" t="s">
        <v>371</v>
      </c>
      <c r="C12" s="299" t="s">
        <v>370</v>
      </c>
      <c r="D12" s="330">
        <v>3798</v>
      </c>
      <c r="E12" s="322">
        <v>46204</v>
      </c>
      <c r="F12" s="178"/>
    </row>
    <row r="13" spans="1:7">
      <c r="B13" s="329"/>
      <c r="C13" s="293" t="s">
        <v>501</v>
      </c>
      <c r="D13" s="331"/>
      <c r="E13" s="323"/>
      <c r="F13" s="178"/>
    </row>
    <row r="14" spans="1:7">
      <c r="B14" s="329"/>
      <c r="C14" s="300" t="s">
        <v>369</v>
      </c>
      <c r="D14" s="301">
        <v>3703</v>
      </c>
      <c r="E14" s="323"/>
      <c r="F14" s="178"/>
    </row>
    <row r="15" spans="1:7">
      <c r="B15" s="329"/>
      <c r="C15" s="300" t="s">
        <v>372</v>
      </c>
      <c r="D15" s="309">
        <v>6703</v>
      </c>
      <c r="E15" s="323"/>
      <c r="F15" s="179"/>
    </row>
    <row r="16" spans="1:7">
      <c r="B16" s="329"/>
      <c r="C16" s="300" t="s">
        <v>373</v>
      </c>
      <c r="D16" s="309">
        <v>7102</v>
      </c>
      <c r="E16" s="323"/>
      <c r="F16" s="178"/>
    </row>
    <row r="17" spans="2:6" ht="15.75" thickBot="1">
      <c r="B17" s="329"/>
      <c r="C17" s="300" t="s">
        <v>383</v>
      </c>
      <c r="D17" s="302">
        <v>3289</v>
      </c>
      <c r="E17" s="323"/>
      <c r="F17" s="178"/>
    </row>
    <row r="18" spans="2:6" ht="15.75" thickTop="1">
      <c r="B18" s="319" t="s">
        <v>375</v>
      </c>
      <c r="C18" s="316" t="s">
        <v>374</v>
      </c>
      <c r="D18" s="292">
        <v>3163</v>
      </c>
      <c r="E18" s="326"/>
      <c r="F18" s="178"/>
    </row>
    <row r="19" spans="2:6" ht="15.75" thickBot="1">
      <c r="B19" s="321"/>
      <c r="C19" s="325"/>
      <c r="D19" s="298">
        <v>3777</v>
      </c>
      <c r="E19" s="327"/>
      <c r="F19" s="178"/>
    </row>
    <row r="20" spans="2:6" ht="15.75" thickTop="1">
      <c r="B20" s="319" t="s">
        <v>376</v>
      </c>
      <c r="C20" s="316" t="s">
        <v>374</v>
      </c>
      <c r="D20" s="292">
        <v>3168</v>
      </c>
      <c r="E20" s="326"/>
      <c r="F20" s="178"/>
    </row>
    <row r="21" spans="2:6">
      <c r="B21" s="320"/>
      <c r="C21" s="317"/>
      <c r="D21" s="294">
        <v>3181</v>
      </c>
      <c r="E21" s="332"/>
      <c r="F21" s="178"/>
    </row>
    <row r="22" spans="2:6">
      <c r="B22" s="320"/>
      <c r="C22" s="318"/>
      <c r="D22" s="295">
        <v>3196</v>
      </c>
      <c r="E22" s="332"/>
      <c r="F22" s="178"/>
    </row>
    <row r="23" spans="2:6" ht="15.75" thickBot="1">
      <c r="B23" s="321"/>
      <c r="C23" s="293" t="s">
        <v>372</v>
      </c>
      <c r="D23" s="302">
        <v>6704</v>
      </c>
      <c r="E23" s="327"/>
      <c r="F23" s="178"/>
    </row>
    <row r="24" spans="2:6" ht="16.5" thickTop="1" thickBot="1">
      <c r="B24" s="226" t="s">
        <v>377</v>
      </c>
      <c r="C24" s="291" t="s">
        <v>374</v>
      </c>
      <c r="D24" s="298">
        <v>3664</v>
      </c>
      <c r="E24" s="184"/>
      <c r="F24" s="178"/>
    </row>
    <row r="25" spans="2:6" ht="15.75" thickTop="1">
      <c r="B25" s="319" t="s">
        <v>378</v>
      </c>
      <c r="C25" s="316" t="s">
        <v>369</v>
      </c>
      <c r="D25" s="292">
        <v>3700</v>
      </c>
      <c r="E25" s="335"/>
      <c r="F25" s="178"/>
    </row>
    <row r="26" spans="2:6">
      <c r="B26" s="320"/>
      <c r="C26" s="317"/>
      <c r="D26" s="294">
        <v>3701</v>
      </c>
      <c r="E26" s="314"/>
      <c r="F26" s="178"/>
    </row>
    <row r="27" spans="2:6">
      <c r="B27" s="320"/>
      <c r="C27" s="317"/>
      <c r="D27" s="294">
        <v>3702</v>
      </c>
      <c r="E27" s="314"/>
      <c r="F27" s="178"/>
    </row>
    <row r="28" spans="2:6">
      <c r="B28" s="320"/>
      <c r="C28" s="317"/>
      <c r="D28" s="294">
        <v>3705</v>
      </c>
      <c r="E28" s="314"/>
      <c r="F28" s="178"/>
    </row>
    <row r="29" spans="2:6">
      <c r="B29" s="320"/>
      <c r="C29" s="317"/>
      <c r="D29" s="294">
        <v>3707</v>
      </c>
      <c r="E29" s="314"/>
      <c r="F29" s="178"/>
    </row>
    <row r="30" spans="2:6">
      <c r="B30" s="320"/>
      <c r="C30" s="317"/>
      <c r="D30" s="294">
        <v>3710</v>
      </c>
      <c r="E30" s="314"/>
      <c r="F30" s="178"/>
    </row>
    <row r="31" spans="2:6">
      <c r="B31" s="320"/>
      <c r="C31" s="317"/>
      <c r="D31" s="294">
        <v>3712</v>
      </c>
      <c r="E31" s="314"/>
      <c r="F31" s="178"/>
    </row>
    <row r="32" spans="2:6">
      <c r="B32" s="320"/>
      <c r="C32" s="317"/>
      <c r="D32" s="294">
        <v>3716</v>
      </c>
      <c r="E32" s="314"/>
      <c r="F32" s="178"/>
    </row>
    <row r="33" spans="2:6">
      <c r="B33" s="320"/>
      <c r="C33" s="317"/>
      <c r="D33" s="294">
        <v>3731</v>
      </c>
      <c r="E33" s="314"/>
      <c r="F33" s="178"/>
    </row>
    <row r="34" spans="2:6">
      <c r="B34" s="320"/>
      <c r="C34" s="317"/>
      <c r="D34" s="294">
        <v>3735</v>
      </c>
      <c r="E34" s="314"/>
      <c r="F34" s="178"/>
    </row>
    <row r="35" spans="2:6">
      <c r="B35" s="320"/>
      <c r="C35" s="317"/>
      <c r="D35" s="294">
        <v>3770</v>
      </c>
      <c r="E35" s="314"/>
      <c r="F35" s="178"/>
    </row>
    <row r="36" spans="2:6">
      <c r="B36" s="320"/>
      <c r="C36" s="317"/>
      <c r="D36" s="294">
        <v>3771</v>
      </c>
      <c r="E36" s="314"/>
      <c r="F36" s="178"/>
    </row>
    <row r="37" spans="2:6">
      <c r="B37" s="320"/>
      <c r="C37" s="317"/>
      <c r="D37" s="294">
        <v>3772</v>
      </c>
      <c r="E37" s="314"/>
      <c r="F37" s="178"/>
    </row>
    <row r="38" spans="2:6">
      <c r="B38" s="320"/>
      <c r="C38" s="317"/>
      <c r="D38" s="294">
        <v>3773</v>
      </c>
      <c r="E38" s="314"/>
      <c r="F38" s="178"/>
    </row>
    <row r="39" spans="2:6">
      <c r="B39" s="320"/>
      <c r="C39" s="317"/>
      <c r="D39" s="294">
        <v>3774</v>
      </c>
      <c r="E39" s="314"/>
      <c r="F39" s="178"/>
    </row>
    <row r="40" spans="2:6">
      <c r="B40" s="320"/>
      <c r="C40" s="318"/>
      <c r="D40" s="295">
        <v>3781</v>
      </c>
      <c r="E40" s="314"/>
      <c r="F40" s="178"/>
    </row>
    <row r="41" spans="2:6">
      <c r="B41" s="320"/>
      <c r="C41" s="337" t="s">
        <v>501</v>
      </c>
      <c r="D41" s="294">
        <v>3700</v>
      </c>
      <c r="E41" s="314"/>
      <c r="F41" s="178"/>
    </row>
    <row r="42" spans="2:6">
      <c r="B42" s="320"/>
      <c r="C42" s="317"/>
      <c r="D42" s="294">
        <v>3710</v>
      </c>
      <c r="E42" s="314"/>
      <c r="F42" s="178"/>
    </row>
    <row r="43" spans="2:6">
      <c r="B43" s="320"/>
      <c r="C43" s="317"/>
      <c r="D43" s="294">
        <v>3712</v>
      </c>
      <c r="E43" s="314"/>
      <c r="F43" s="178"/>
    </row>
    <row r="44" spans="2:6">
      <c r="B44" s="320"/>
      <c r="C44" s="317"/>
      <c r="D44" s="294">
        <v>3759</v>
      </c>
      <c r="E44" s="314"/>
      <c r="F44" s="178"/>
    </row>
    <row r="45" spans="2:6">
      <c r="B45" s="320"/>
      <c r="C45" s="300" t="s">
        <v>372</v>
      </c>
      <c r="D45" s="301">
        <v>6753</v>
      </c>
      <c r="E45" s="314"/>
      <c r="F45" s="178"/>
    </row>
    <row r="46" spans="2:6">
      <c r="B46" s="334"/>
      <c r="C46" s="300" t="s">
        <v>373</v>
      </c>
      <c r="D46" s="301">
        <v>7105</v>
      </c>
      <c r="E46" s="336"/>
      <c r="F46" s="178"/>
    </row>
    <row r="47" spans="2:6" ht="15.75" thickBot="1">
      <c r="B47" s="321"/>
      <c r="C47" s="297" t="s">
        <v>373</v>
      </c>
      <c r="D47" s="294">
        <v>7100</v>
      </c>
      <c r="E47" s="315"/>
      <c r="F47" s="178"/>
    </row>
    <row r="48" spans="2:6" ht="31.5" thickTop="1" thickBot="1">
      <c r="B48" s="227" t="s">
        <v>379</v>
      </c>
      <c r="C48" s="303" t="s">
        <v>456</v>
      </c>
      <c r="D48" s="304">
        <v>3253</v>
      </c>
      <c r="E48" s="183"/>
      <c r="F48" s="178"/>
    </row>
    <row r="49" spans="2:6" ht="15.75" thickTop="1">
      <c r="B49" s="328" t="s">
        <v>381</v>
      </c>
      <c r="C49" s="299" t="s">
        <v>380</v>
      </c>
      <c r="D49" s="305">
        <v>3274</v>
      </c>
      <c r="E49" s="190"/>
      <c r="F49" s="178"/>
    </row>
    <row r="50" spans="2:6" ht="15.75" thickBot="1">
      <c r="B50" s="329"/>
      <c r="C50" s="297" t="s">
        <v>33</v>
      </c>
      <c r="D50" s="302">
        <v>3170</v>
      </c>
      <c r="E50" s="191"/>
      <c r="F50" s="178"/>
    </row>
    <row r="51" spans="2:6" ht="16.5" thickTop="1" thickBot="1">
      <c r="B51" s="333"/>
      <c r="C51" s="303" t="s">
        <v>384</v>
      </c>
      <c r="D51" s="304">
        <v>3786</v>
      </c>
      <c r="E51" s="183"/>
      <c r="F51" s="178"/>
    </row>
    <row r="52" spans="2:6" ht="15.75" thickTop="1"/>
  </sheetData>
  <autoFilter ref="B2:E51" xr:uid="{BE3ED268-0259-4C15-97B7-1EFD300CE763}"/>
  <mergeCells count="21">
    <mergeCell ref="C20:C22"/>
    <mergeCell ref="B20:B23"/>
    <mergeCell ref="E20:E23"/>
    <mergeCell ref="B49:B51"/>
    <mergeCell ref="C25:C40"/>
    <mergeCell ref="B25:B47"/>
    <mergeCell ref="E25:E47"/>
    <mergeCell ref="C41:C44"/>
    <mergeCell ref="C18:C19"/>
    <mergeCell ref="B18:B19"/>
    <mergeCell ref="E18:E19"/>
    <mergeCell ref="E12:E17"/>
    <mergeCell ref="B12:B17"/>
    <mergeCell ref="D12:D13"/>
    <mergeCell ref="C3:C4"/>
    <mergeCell ref="B3:B4"/>
    <mergeCell ref="E3:E4"/>
    <mergeCell ref="C5:C9"/>
    <mergeCell ref="B5:B11"/>
    <mergeCell ref="E5:E11"/>
    <mergeCell ref="C10:C11"/>
  </mergeCells>
  <hyperlinks>
    <hyperlink ref="C3:C4" location="'Shared Living'!A1" display="Shared Living" xr:uid="{DC5F1A50-6A3E-44D2-9C26-83C83E3B28DE}"/>
    <hyperlink ref="C5:C9" location="ALTR!A1" display="ALTR" xr:uid="{2A2D44BB-F0DB-405A-9B09-D8F400C4B5B9}"/>
    <hyperlink ref="C10:C11" location="'Family Supports'!A1" display="Family Supports" xr:uid="{C8E26F94-438D-47BE-9808-85AEFDFDA4E2}"/>
    <hyperlink ref="C12" location="'In Home Supp'!A1" display="In Home Support" xr:uid="{FC02CEB1-38DE-4038-8788-F2521B4C9278}"/>
    <hyperlink ref="C14" location="'Family Supports'!A1" display="Family Supports" xr:uid="{11ED6103-2E2A-4856-8257-528222725578}"/>
    <hyperlink ref="C15" location="AWC!A1" display="AWC" xr:uid="{F2FB9865-3C75-4AA6-B784-EF2798425BDC}"/>
    <hyperlink ref="C16" location="Autism!A1" display="Autism" xr:uid="{C5958DB0-F328-4E82-BA00-3CCCA3AE42F4}"/>
    <hyperlink ref="C17" location="'Assisive Tech'!A1" display="Assistive Tech" xr:uid="{66A9E31B-6B78-44CF-9F6F-850535278787}"/>
    <hyperlink ref="C18:C19" location="'Emp &amp; Day'!A1" display="Emp &amp; Day" xr:uid="{18CE6C5C-A053-4D0C-BFC2-9003D8745275}"/>
    <hyperlink ref="C20:C22" location="'Emp &amp; Day'!A1" display="Emp &amp; Day" xr:uid="{8D4BCD11-547F-4DFF-ADA7-8EBE0EE3061F}"/>
    <hyperlink ref="C23" location="AWC!A1" display="AWC" xr:uid="{6E06E0CC-FC74-4C6E-AEC2-1CEA7CD6B2FA}"/>
    <hyperlink ref="C24" location="'Emp &amp; Day'!A1" display="Emp &amp; Day" xr:uid="{D2B91563-D64D-4F50-8527-23BF3D6D6025}"/>
    <hyperlink ref="C25:C40" location="'Family Supports'!A1" display="Family Supports" xr:uid="{D270BDEA-0344-4440-853D-3DD0E6B85177}"/>
    <hyperlink ref="C45" location="AWC!A1" display="AWC" xr:uid="{C9896F22-EA63-4A5E-9C29-ED292080AB70}"/>
    <hyperlink ref="C47" location="Autism!A1" display="Autism" xr:uid="{169B976B-D85C-4E15-8291-82A3C7766668}"/>
    <hyperlink ref="C48" location="Visual!A1" display="Visual" xr:uid="{200C194C-6D50-4BF1-906F-2694C24E89E3}"/>
    <hyperlink ref="C49" location="'Corp Rep Payee'!A1" display="Corp Rep Payee" xr:uid="{875959BA-5DCE-44C0-9323-F1530BAE0E42}"/>
    <hyperlink ref="C50" location="'Clinical Team'!A1" display="Clinical Team" xr:uid="{04265341-7F79-442D-82A4-987416A76E7F}"/>
    <hyperlink ref="C51" location="'Remote Supports'!A1" display="Remote Supports" xr:uid="{C619CBBF-3EE8-4229-B8E7-FFAEBA92A438}"/>
    <hyperlink ref="B3:B4" r:id="rId1" display="101 CMR 411.00: Rates for Certain Placement and Support Services" xr:uid="{59375B74-73B4-4D97-8D19-1EA7D636BADE}"/>
    <hyperlink ref="B5:B11" r:id="rId2" display="101 CMR 420.00: Rates for Adult Long-Term Residential Services" xr:uid="{1A9458D8-F475-4756-BFF4-D8FC5700320A}"/>
    <hyperlink ref="B12:B17" r:id="rId3" display="101 CMR 423.00: Rates for Certain In-Home Basic Living Supports" xr:uid="{2756C961-2CB1-45DE-8000-81742A6C9E84}"/>
    <hyperlink ref="B18:B19" r:id="rId4" display="101 CMR 415.00: Rates for Community-Based Day Support Services" xr:uid="{551368BE-8D28-4866-9C10-8B04F9DD1DFC}"/>
    <hyperlink ref="B20:B23" r:id="rId5" display="101 CMR 419.00: Rates for Supported Employment Services" xr:uid="{78858D00-F9A5-461B-9FFB-3D1CB2CBC0B1}"/>
    <hyperlink ref="B24" r:id="rId6" xr:uid="{86BF853B-19F0-43B6-A31A-4CDF30EF1E8D}"/>
    <hyperlink ref="B25:B47" r:id="rId7" display="101 CMR 414.00: Rates for Family Stabilization Services" xr:uid="{11E3A220-4BDF-4FDD-A480-8CFC01995949}"/>
    <hyperlink ref="B48" r:id="rId8" xr:uid="{C2D32741-4B1A-4212-8EF0-6BE86D4D833B}"/>
    <hyperlink ref="B49:B50" r:id="rId9" display="101 CMR 424.00: Rates for Certain Developmental and Support Services" xr:uid="{9CC539D0-434B-4092-82C3-9E80A0E5C327}"/>
    <hyperlink ref="C46" location="Autism!A1" display="Autism" xr:uid="{258CBF8F-B762-473C-9E51-11C50BE080E5}"/>
    <hyperlink ref="C41:C44" location="DESE!A1" display="DESE" xr:uid="{22F85FD8-5EF0-47CA-AC89-DB0EA0BCBC1B}"/>
    <hyperlink ref="C13" location="DESE!A1" display="DESE" xr:uid="{C062131B-B8CD-4155-9F1B-F96B9E8C3184}"/>
    <hyperlink ref="G3" location="'ALTR Rate Component'!A1" display="ALTR Rate Component Worksheet" xr:uid="{A566828F-9EF4-4809-A89A-C46B8F83D76E}"/>
    <hyperlink ref="G5" location="'Shared Living Rate Component'!A1" display="Shared Living Rate Component Worksheet" xr:uid="{08B116FF-D306-498C-B70F-EBADD0709C65}"/>
    <hyperlink ref="G4" r:id="rId10" display="FY 2026 Activity Code Matrix" xr:uid="{85BC40B3-469A-4F53-B189-EA04ECC0EDE2}"/>
  </hyperlinks>
  <pageMargins left="0.7" right="0.7" top="0.75" bottom="0.75" header="0.3" footer="0.3"/>
  <pageSetup orientation="portrait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zoomScale="110" zoomScaleNormal="110" workbookViewId="0">
      <selection activeCell="D9" sqref="D9"/>
    </sheetView>
  </sheetViews>
  <sheetFormatPr defaultColWidth="9.140625" defaultRowHeight="15"/>
  <cols>
    <col min="1" max="1" width="28.140625" style="3" customWidth="1"/>
    <col min="2" max="3" width="20.140625" style="3" customWidth="1"/>
    <col min="4" max="4" width="22.85546875" style="3" bestFit="1" customWidth="1"/>
    <col min="5" max="16384" width="9.140625" style="3"/>
  </cols>
  <sheetData>
    <row r="1" spans="1:3" ht="15.75">
      <c r="A1" s="30" t="s">
        <v>81</v>
      </c>
      <c r="B1" s="30"/>
      <c r="C1" s="62"/>
    </row>
    <row r="2" spans="1:3" ht="15.75">
      <c r="A2" s="29" t="s">
        <v>481</v>
      </c>
      <c r="B2" s="29"/>
      <c r="C2" s="62"/>
    </row>
    <row r="3" spans="1:3" ht="15.75">
      <c r="A3" s="338" t="s">
        <v>356</v>
      </c>
      <c r="B3" s="338"/>
      <c r="C3" s="339"/>
    </row>
    <row r="4" spans="1:3">
      <c r="A4" s="2"/>
      <c r="B4" s="2"/>
    </row>
    <row r="5" spans="1:3">
      <c r="A5" s="90" t="s">
        <v>15</v>
      </c>
      <c r="B5" s="90"/>
      <c r="C5" s="63"/>
    </row>
    <row r="7" spans="1:3">
      <c r="A7" s="163" t="s">
        <v>11</v>
      </c>
      <c r="B7" s="245" t="s">
        <v>0</v>
      </c>
      <c r="C7" s="163" t="s">
        <v>12</v>
      </c>
    </row>
    <row r="8" spans="1:3" ht="30.6" customHeight="1">
      <c r="A8" s="246" t="s">
        <v>2</v>
      </c>
      <c r="B8" s="147">
        <v>67.528829137478851</v>
      </c>
      <c r="C8" s="92" t="s">
        <v>13</v>
      </c>
    </row>
    <row r="9" spans="1:3" ht="36" customHeight="1">
      <c r="A9" s="246" t="s">
        <v>3</v>
      </c>
      <c r="B9" s="147">
        <v>103.60050149097471</v>
      </c>
      <c r="C9" s="92" t="s">
        <v>13</v>
      </c>
    </row>
    <row r="10" spans="1:3" ht="33.6" customHeight="1">
      <c r="A10" s="246" t="s">
        <v>4</v>
      </c>
      <c r="B10" s="147">
        <v>177.16117398944809</v>
      </c>
      <c r="C10" s="92" t="s">
        <v>13</v>
      </c>
    </row>
    <row r="11" spans="1:3">
      <c r="A11" s="247" t="s">
        <v>311</v>
      </c>
      <c r="B11" s="147">
        <v>27.85</v>
      </c>
      <c r="C11" s="92" t="s">
        <v>14</v>
      </c>
    </row>
    <row r="12" spans="1:3">
      <c r="A12" s="247" t="s">
        <v>96</v>
      </c>
      <c r="B12" s="89">
        <v>56.45</v>
      </c>
      <c r="C12" s="92" t="s">
        <v>14</v>
      </c>
    </row>
    <row r="13" spans="1:3">
      <c r="A13" s="247" t="s">
        <v>22</v>
      </c>
      <c r="B13" s="147">
        <v>75.92</v>
      </c>
      <c r="C13" s="92" t="s">
        <v>14</v>
      </c>
    </row>
    <row r="14" spans="1:3">
      <c r="A14" s="247" t="s">
        <v>23</v>
      </c>
      <c r="B14" s="147">
        <v>48.76</v>
      </c>
      <c r="C14" s="92" t="s">
        <v>14</v>
      </c>
    </row>
    <row r="17" spans="1:4" ht="30">
      <c r="A17" s="248" t="s">
        <v>8</v>
      </c>
      <c r="B17" s="248" t="s">
        <v>9</v>
      </c>
      <c r="C17" s="248" t="s">
        <v>10</v>
      </c>
    </row>
    <row r="18" spans="1:4">
      <c r="A18" s="246" t="s">
        <v>2</v>
      </c>
      <c r="B18" s="246">
        <v>1</v>
      </c>
      <c r="C18" s="246">
        <v>9</v>
      </c>
    </row>
    <row r="19" spans="1:4">
      <c r="A19" s="246" t="s">
        <v>3</v>
      </c>
      <c r="B19" s="246">
        <v>2</v>
      </c>
      <c r="C19" s="246">
        <v>13</v>
      </c>
    </row>
    <row r="20" spans="1:4">
      <c r="A20" s="246" t="s">
        <v>4</v>
      </c>
      <c r="B20" s="246">
        <v>3</v>
      </c>
      <c r="C20" s="246">
        <v>17</v>
      </c>
    </row>
    <row r="22" spans="1:4">
      <c r="A22" s="90" t="s">
        <v>16</v>
      </c>
      <c r="B22" s="90"/>
    </row>
    <row r="24" spans="1:4" ht="30">
      <c r="A24" s="163" t="s">
        <v>5</v>
      </c>
      <c r="B24" s="98" t="s">
        <v>0</v>
      </c>
      <c r="C24" s="163" t="s">
        <v>324</v>
      </c>
    </row>
    <row r="25" spans="1:4">
      <c r="A25" s="92">
        <v>1</v>
      </c>
      <c r="B25" s="249">
        <v>79.59</v>
      </c>
      <c r="C25" s="250">
        <f>B25*347</f>
        <v>27617.73</v>
      </c>
      <c r="D25" s="65"/>
    </row>
    <row r="26" spans="1:4">
      <c r="A26" s="92">
        <v>2</v>
      </c>
      <c r="B26" s="249">
        <v>89.55</v>
      </c>
      <c r="C26" s="250">
        <f t="shared" ref="C26:C45" si="0">B26*347</f>
        <v>31073.85</v>
      </c>
      <c r="D26" s="65"/>
    </row>
    <row r="27" spans="1:4">
      <c r="A27" s="92">
        <v>3</v>
      </c>
      <c r="B27" s="249">
        <v>99.49</v>
      </c>
      <c r="C27" s="250">
        <f t="shared" si="0"/>
        <v>34523.03</v>
      </c>
      <c r="D27" s="65"/>
    </row>
    <row r="28" spans="1:4">
      <c r="A28" s="92">
        <v>4</v>
      </c>
      <c r="B28" s="249">
        <v>109.43</v>
      </c>
      <c r="C28" s="250">
        <f t="shared" si="0"/>
        <v>37972.21</v>
      </c>
      <c r="D28" s="65"/>
    </row>
    <row r="29" spans="1:4">
      <c r="A29" s="92">
        <v>5</v>
      </c>
      <c r="B29" s="249">
        <v>119.39</v>
      </c>
      <c r="C29" s="250">
        <f t="shared" si="0"/>
        <v>41428.33</v>
      </c>
      <c r="D29" s="65"/>
    </row>
    <row r="30" spans="1:4">
      <c r="A30" s="92">
        <v>6</v>
      </c>
      <c r="B30" s="249">
        <v>129.35</v>
      </c>
      <c r="C30" s="250">
        <f t="shared" si="0"/>
        <v>44884.45</v>
      </c>
      <c r="D30" s="65"/>
    </row>
    <row r="31" spans="1:4">
      <c r="A31" s="92">
        <v>7</v>
      </c>
      <c r="B31" s="249">
        <v>139.28</v>
      </c>
      <c r="C31" s="250">
        <f t="shared" si="0"/>
        <v>48330.16</v>
      </c>
      <c r="D31" s="65"/>
    </row>
    <row r="32" spans="1:4">
      <c r="A32" s="92">
        <v>8</v>
      </c>
      <c r="B32" s="249">
        <v>149.22999999999999</v>
      </c>
      <c r="C32" s="250">
        <f t="shared" si="0"/>
        <v>51782.81</v>
      </c>
      <c r="D32" s="65"/>
    </row>
    <row r="33" spans="1:4">
      <c r="A33" s="92">
        <v>9</v>
      </c>
      <c r="B33" s="249">
        <v>159.19</v>
      </c>
      <c r="C33" s="250">
        <f t="shared" si="0"/>
        <v>55238.93</v>
      </c>
      <c r="D33" s="65"/>
    </row>
    <row r="34" spans="1:4">
      <c r="A34" s="92">
        <v>10</v>
      </c>
      <c r="B34" s="249">
        <v>169.12</v>
      </c>
      <c r="C34" s="250">
        <f t="shared" si="0"/>
        <v>58684.639999999999</v>
      </c>
      <c r="D34" s="65"/>
    </row>
    <row r="35" spans="1:4">
      <c r="A35" s="92">
        <v>11</v>
      </c>
      <c r="B35" s="249">
        <v>179.08</v>
      </c>
      <c r="C35" s="250">
        <f t="shared" si="0"/>
        <v>62140.76</v>
      </c>
      <c r="D35" s="65"/>
    </row>
    <row r="36" spans="1:4">
      <c r="A36" s="92">
        <v>12</v>
      </c>
      <c r="B36" s="249">
        <v>189.03</v>
      </c>
      <c r="C36" s="250">
        <f t="shared" si="0"/>
        <v>65593.41</v>
      </c>
      <c r="D36" s="65"/>
    </row>
    <row r="37" spans="1:4">
      <c r="A37" s="92">
        <v>13</v>
      </c>
      <c r="B37" s="249">
        <v>198.99</v>
      </c>
      <c r="C37" s="250">
        <f t="shared" si="0"/>
        <v>69049.53</v>
      </c>
      <c r="D37" s="65"/>
    </row>
    <row r="38" spans="1:4" s="4" customFormat="1">
      <c r="A38" s="92">
        <v>14</v>
      </c>
      <c r="B38" s="249">
        <v>208.92</v>
      </c>
      <c r="C38" s="250">
        <f t="shared" si="0"/>
        <v>72495.239999999991</v>
      </c>
      <c r="D38" s="65"/>
    </row>
    <row r="39" spans="1:4">
      <c r="A39" s="92">
        <v>15</v>
      </c>
      <c r="B39" s="249">
        <v>218.88</v>
      </c>
      <c r="C39" s="250">
        <f t="shared" si="0"/>
        <v>75951.360000000001</v>
      </c>
      <c r="D39" s="65"/>
    </row>
    <row r="40" spans="1:4">
      <c r="A40" s="92">
        <v>16</v>
      </c>
      <c r="B40" s="249">
        <v>228.83</v>
      </c>
      <c r="C40" s="250">
        <f t="shared" si="0"/>
        <v>79404.010000000009</v>
      </c>
      <c r="D40" s="65"/>
    </row>
    <row r="41" spans="1:4">
      <c r="A41" s="92">
        <v>17</v>
      </c>
      <c r="B41" s="249">
        <v>238.78</v>
      </c>
      <c r="C41" s="250">
        <f t="shared" si="0"/>
        <v>82856.66</v>
      </c>
      <c r="D41" s="65"/>
    </row>
    <row r="42" spans="1:4">
      <c r="A42" s="92">
        <v>18</v>
      </c>
      <c r="B42" s="249">
        <v>247.73</v>
      </c>
      <c r="C42" s="250">
        <f t="shared" si="0"/>
        <v>85962.31</v>
      </c>
      <c r="D42" s="65"/>
    </row>
    <row r="43" spans="1:4">
      <c r="A43" s="92">
        <v>19</v>
      </c>
      <c r="B43" s="249">
        <v>258.68</v>
      </c>
      <c r="C43" s="250">
        <f t="shared" si="0"/>
        <v>89761.96</v>
      </c>
      <c r="D43" s="65"/>
    </row>
    <row r="44" spans="1:4">
      <c r="A44" s="92">
        <v>20</v>
      </c>
      <c r="B44" s="249">
        <v>269.61</v>
      </c>
      <c r="C44" s="250">
        <f t="shared" si="0"/>
        <v>93554.67</v>
      </c>
      <c r="D44" s="65"/>
    </row>
    <row r="45" spans="1:4">
      <c r="A45" s="92">
        <v>21</v>
      </c>
      <c r="B45" s="249">
        <v>278.58</v>
      </c>
      <c r="C45" s="250">
        <f t="shared" si="0"/>
        <v>96667.26</v>
      </c>
      <c r="D45" s="65"/>
    </row>
    <row r="48" spans="1:4" ht="30">
      <c r="A48" s="90" t="s">
        <v>460</v>
      </c>
    </row>
    <row r="49" spans="1:3">
      <c r="A49" s="105" t="s">
        <v>461</v>
      </c>
      <c r="B49" s="105" t="s">
        <v>7</v>
      </c>
      <c r="C49" s="98" t="s">
        <v>0</v>
      </c>
    </row>
    <row r="50" spans="1:3">
      <c r="A50" s="84" t="s">
        <v>462</v>
      </c>
      <c r="B50" s="84" t="s">
        <v>463</v>
      </c>
      <c r="C50" s="249">
        <v>20.149999999999999</v>
      </c>
    </row>
  </sheetData>
  <mergeCells count="1">
    <mergeCell ref="A3:C3"/>
  </mergeCells>
  <pageMargins left="0.7" right="0.7" top="0.75" bottom="0.75" header="0.3" footer="0.3"/>
  <pageSetup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E5784-05AF-4B12-804D-82E3FF720BDF}">
  <dimension ref="B3:J14"/>
  <sheetViews>
    <sheetView workbookViewId="0"/>
  </sheetViews>
  <sheetFormatPr defaultRowHeight="15"/>
  <cols>
    <col min="1" max="1" width="7.28515625" customWidth="1"/>
    <col min="3" max="10" width="14.7109375" customWidth="1"/>
  </cols>
  <sheetData>
    <row r="3" spans="2:10" ht="18.75" customHeight="1">
      <c r="C3" s="340" t="s">
        <v>466</v>
      </c>
      <c r="D3" s="341"/>
      <c r="E3" s="341"/>
      <c r="F3" s="341"/>
      <c r="G3" s="341"/>
      <c r="H3" s="341"/>
      <c r="I3" s="341"/>
      <c r="J3" s="342"/>
    </row>
    <row r="4" spans="2:10" ht="37.5">
      <c r="C4" s="229"/>
      <c r="D4" s="229"/>
      <c r="E4" s="343" t="s">
        <v>320</v>
      </c>
      <c r="F4" s="343"/>
      <c r="G4" s="343"/>
      <c r="H4" s="343"/>
      <c r="I4" s="343"/>
      <c r="J4" s="230" t="s">
        <v>467</v>
      </c>
    </row>
    <row r="5" spans="2:10" ht="30">
      <c r="C5" s="231" t="s">
        <v>468</v>
      </c>
      <c r="D5" s="231" t="s">
        <v>469</v>
      </c>
      <c r="E5" s="232" t="s">
        <v>470</v>
      </c>
      <c r="F5" s="232" t="s">
        <v>471</v>
      </c>
      <c r="G5" s="232" t="s">
        <v>472</v>
      </c>
      <c r="H5" s="232" t="s">
        <v>473</v>
      </c>
      <c r="I5" s="232" t="s">
        <v>474</v>
      </c>
      <c r="J5" s="233" t="s">
        <v>475</v>
      </c>
    </row>
    <row r="6" spans="2:10">
      <c r="C6" s="234" t="s">
        <v>2</v>
      </c>
      <c r="D6" s="234">
        <v>15</v>
      </c>
      <c r="E6" s="235">
        <v>0.55000000000000004</v>
      </c>
      <c r="F6" s="235">
        <v>1</v>
      </c>
      <c r="G6" s="235">
        <v>0.5</v>
      </c>
      <c r="H6" s="235">
        <v>0.2</v>
      </c>
      <c r="I6" s="235">
        <v>0.2</v>
      </c>
      <c r="J6" s="236">
        <v>2450</v>
      </c>
    </row>
    <row r="7" spans="2:10">
      <c r="C7" s="234" t="s">
        <v>3</v>
      </c>
      <c r="D7" s="234">
        <v>11</v>
      </c>
      <c r="E7" s="235">
        <v>0.8</v>
      </c>
      <c r="F7" s="235">
        <v>1</v>
      </c>
      <c r="G7" s="235">
        <v>0.5</v>
      </c>
      <c r="H7" s="235">
        <v>0.25</v>
      </c>
      <c r="I7" s="235">
        <v>0.25</v>
      </c>
      <c r="J7" s="236">
        <v>4200</v>
      </c>
    </row>
    <row r="8" spans="2:10">
      <c r="C8" s="234" t="s">
        <v>4</v>
      </c>
      <c r="D8" s="234">
        <v>8</v>
      </c>
      <c r="E8" s="235">
        <v>1</v>
      </c>
      <c r="F8" s="235">
        <v>1</v>
      </c>
      <c r="G8" s="235">
        <v>0.75</v>
      </c>
      <c r="H8" s="235">
        <v>0.35</v>
      </c>
      <c r="I8" s="235">
        <v>0.35</v>
      </c>
      <c r="J8" s="236">
        <v>8750</v>
      </c>
    </row>
    <row r="9" spans="2:10" ht="18.75">
      <c r="C9" s="237"/>
      <c r="D9" s="237"/>
      <c r="E9" s="238"/>
      <c r="F9" s="238"/>
      <c r="G9" s="238"/>
      <c r="H9" s="238"/>
      <c r="I9" s="238"/>
      <c r="J9" s="239"/>
    </row>
    <row r="10" spans="2:10" ht="18.75" customHeight="1">
      <c r="B10" s="240"/>
      <c r="C10" s="344" t="s">
        <v>476</v>
      </c>
      <c r="D10" s="344"/>
      <c r="E10" s="345" t="s">
        <v>477</v>
      </c>
      <c r="F10" s="345"/>
      <c r="G10" s="346" t="s">
        <v>478</v>
      </c>
      <c r="H10" s="346"/>
      <c r="I10" s="346" t="s">
        <v>479</v>
      </c>
      <c r="J10" s="346"/>
    </row>
    <row r="11" spans="2:10">
      <c r="B11" s="241" t="s">
        <v>468</v>
      </c>
      <c r="C11" s="232" t="s">
        <v>473</v>
      </c>
      <c r="D11" s="232" t="s">
        <v>474</v>
      </c>
      <c r="E11" s="232" t="s">
        <v>473</v>
      </c>
      <c r="F11" s="232" t="s">
        <v>474</v>
      </c>
      <c r="G11" s="232" t="s">
        <v>473</v>
      </c>
      <c r="H11" s="232" t="s">
        <v>474</v>
      </c>
      <c r="I11" s="232" t="s">
        <v>473</v>
      </c>
      <c r="J11" s="232" t="s">
        <v>474</v>
      </c>
    </row>
    <row r="12" spans="2:10">
      <c r="B12" s="242" t="s">
        <v>2</v>
      </c>
      <c r="C12" s="234">
        <f>ROUND((2080*H6/52),0)</f>
        <v>8</v>
      </c>
      <c r="D12" s="234">
        <f>ROUND((2080*I6/52),0)</f>
        <v>8</v>
      </c>
      <c r="E12" s="235">
        <f>ROUND(C12/D6,1)</f>
        <v>0.5</v>
      </c>
      <c r="F12" s="235">
        <f>ROUND(D12/D6,1)</f>
        <v>0.5</v>
      </c>
      <c r="G12" s="243">
        <f>C12*52</f>
        <v>416</v>
      </c>
      <c r="H12" s="243">
        <f>D12*52</f>
        <v>416</v>
      </c>
      <c r="I12" s="244">
        <f>G12/D6</f>
        <v>27.733333333333334</v>
      </c>
      <c r="J12" s="244">
        <f>H12/D6</f>
        <v>27.733333333333334</v>
      </c>
    </row>
    <row r="13" spans="2:10">
      <c r="B13" s="242" t="s">
        <v>3</v>
      </c>
      <c r="C13" s="234">
        <f t="shared" ref="C13:D14" si="0">ROUND((2080*H7/52),0)</f>
        <v>10</v>
      </c>
      <c r="D13" s="234">
        <f t="shared" si="0"/>
        <v>10</v>
      </c>
      <c r="E13" s="235">
        <f t="shared" ref="E13:E14" si="1">ROUND(C13/D7,1)</f>
        <v>0.9</v>
      </c>
      <c r="F13" s="235">
        <f t="shared" ref="F13:F14" si="2">ROUND(D13/D7,1)</f>
        <v>0.9</v>
      </c>
      <c r="G13" s="243">
        <f t="shared" ref="G13:H14" si="3">C13*52</f>
        <v>520</v>
      </c>
      <c r="H13" s="243">
        <f t="shared" si="3"/>
        <v>520</v>
      </c>
      <c r="I13" s="244">
        <f t="shared" ref="I13:I14" si="4">G13/D7</f>
        <v>47.272727272727273</v>
      </c>
      <c r="J13" s="244">
        <f t="shared" ref="J13:J14" si="5">H13/D7</f>
        <v>47.272727272727273</v>
      </c>
    </row>
    <row r="14" spans="2:10">
      <c r="B14" s="242" t="s">
        <v>4</v>
      </c>
      <c r="C14" s="234">
        <f t="shared" si="0"/>
        <v>14</v>
      </c>
      <c r="D14" s="234">
        <f t="shared" si="0"/>
        <v>14</v>
      </c>
      <c r="E14" s="235">
        <f t="shared" si="1"/>
        <v>1.8</v>
      </c>
      <c r="F14" s="235">
        <f t="shared" si="2"/>
        <v>1.8</v>
      </c>
      <c r="G14" s="243">
        <f t="shared" si="3"/>
        <v>728</v>
      </c>
      <c r="H14" s="243">
        <f t="shared" si="3"/>
        <v>728</v>
      </c>
      <c r="I14" s="244">
        <f t="shared" si="4"/>
        <v>91</v>
      </c>
      <c r="J14" s="244">
        <f t="shared" si="5"/>
        <v>91</v>
      </c>
    </row>
  </sheetData>
  <mergeCells count="6">
    <mergeCell ref="C3:J3"/>
    <mergeCell ref="E4:I4"/>
    <mergeCell ref="C10:D10"/>
    <mergeCell ref="E10:F10"/>
    <mergeCell ref="G10:H10"/>
    <mergeCell ref="I10:J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2DF82-DAAD-44EA-B722-227BBDC0114E}">
  <sheetPr>
    <pageSetUpPr fitToPage="1"/>
  </sheetPr>
  <dimension ref="A1:X129"/>
  <sheetViews>
    <sheetView zoomScale="110" zoomScaleNormal="110" workbookViewId="0">
      <selection activeCell="A3" sqref="A3"/>
    </sheetView>
  </sheetViews>
  <sheetFormatPr defaultColWidth="9.28515625" defaultRowHeight="15"/>
  <cols>
    <col min="1" max="1" width="12.7109375" style="119" customWidth="1"/>
    <col min="2" max="2" width="9.42578125" style="119" customWidth="1"/>
    <col min="3" max="3" width="11.28515625" style="119" bestFit="1" customWidth="1"/>
    <col min="4" max="4" width="14" style="1" bestFit="1" customWidth="1"/>
    <col min="5" max="5" width="2.7109375" style="1" customWidth="1"/>
    <col min="6" max="6" width="13" style="119" customWidth="1"/>
    <col min="7" max="7" width="8.7109375" style="1" customWidth="1"/>
    <col min="8" max="8" width="10.7109375" style="1" bestFit="1" customWidth="1"/>
    <col min="9" max="9" width="14" style="1" bestFit="1" customWidth="1"/>
    <col min="10" max="10" width="2.5703125" style="1" customWidth="1"/>
    <col min="11" max="11" width="12.7109375" style="119" customWidth="1"/>
    <col min="12" max="12" width="8.7109375" style="1" customWidth="1"/>
    <col min="13" max="13" width="10.7109375" style="1" bestFit="1" customWidth="1"/>
    <col min="14" max="14" width="15.28515625" style="1" bestFit="1" customWidth="1"/>
    <col min="15" max="16" width="9.28515625" style="1"/>
    <col min="17" max="17" width="13.5703125" style="1" bestFit="1" customWidth="1"/>
    <col min="18" max="18" width="14.7109375" style="1" bestFit="1" customWidth="1"/>
    <col min="19" max="19" width="14.7109375" style="119" customWidth="1"/>
    <col min="20" max="21" width="9.28515625" style="1"/>
    <col min="22" max="22" width="17.7109375" style="119" bestFit="1" customWidth="1"/>
    <col min="23" max="23" width="14.28515625" style="119" bestFit="1" customWidth="1"/>
    <col min="24" max="16384" width="9.28515625" style="1"/>
  </cols>
  <sheetData>
    <row r="1" spans="1:24" ht="15.6" customHeight="1">
      <c r="A1" s="379" t="s">
        <v>354</v>
      </c>
      <c r="B1" s="379"/>
      <c r="C1" s="379"/>
      <c r="D1" s="379"/>
      <c r="E1" s="379"/>
      <c r="F1" s="379"/>
      <c r="G1" s="379"/>
      <c r="H1" s="379"/>
      <c r="K1" s="101"/>
      <c r="L1" s="101"/>
      <c r="M1" s="101"/>
      <c r="N1" s="101"/>
      <c r="O1" s="101"/>
      <c r="P1" s="101"/>
      <c r="Q1" s="101"/>
    </row>
    <row r="2" spans="1:24" ht="15.75">
      <c r="A2" s="126" t="s">
        <v>368</v>
      </c>
      <c r="B2" s="126"/>
      <c r="C2" s="126"/>
      <c r="D2" s="127"/>
      <c r="K2" s="101"/>
      <c r="L2" s="101"/>
      <c r="M2" s="101"/>
      <c r="N2" s="101"/>
      <c r="O2" s="101"/>
      <c r="P2" s="101"/>
      <c r="Q2" s="101"/>
    </row>
    <row r="3" spans="1:24" ht="15.75">
      <c r="A3" s="225" t="s">
        <v>512</v>
      </c>
      <c r="B3" s="126"/>
      <c r="C3" s="126"/>
      <c r="D3" s="127"/>
      <c r="K3" s="101"/>
      <c r="L3" s="101"/>
      <c r="M3" s="101"/>
      <c r="N3" s="101"/>
      <c r="O3" s="101"/>
      <c r="P3" s="101"/>
      <c r="Q3" s="101"/>
    </row>
    <row r="4" spans="1:24" ht="15.75" thickBot="1"/>
    <row r="5" spans="1:24" ht="15" customHeight="1" thickBot="1">
      <c r="A5" s="380" t="s">
        <v>302</v>
      </c>
      <c r="B5" s="381"/>
      <c r="C5" s="381"/>
      <c r="D5" s="382"/>
      <c r="F5" s="380" t="s">
        <v>303</v>
      </c>
      <c r="G5" s="381"/>
      <c r="H5" s="381"/>
      <c r="I5" s="382"/>
      <c r="K5" s="380" t="s">
        <v>304</v>
      </c>
      <c r="L5" s="381"/>
      <c r="M5" s="381"/>
      <c r="N5" s="382"/>
      <c r="P5" s="380" t="s">
        <v>301</v>
      </c>
      <c r="Q5" s="381"/>
      <c r="R5" s="381"/>
      <c r="S5" s="381"/>
      <c r="T5" s="382"/>
      <c r="V5" s="353" t="s">
        <v>455</v>
      </c>
      <c r="W5" s="374"/>
    </row>
    <row r="6" spans="1:24" s="108" customFormat="1" ht="15.75" thickBot="1">
      <c r="A6" s="142" t="s">
        <v>111</v>
      </c>
      <c r="B6" s="140" t="s">
        <v>320</v>
      </c>
      <c r="C6" s="122" t="s">
        <v>0</v>
      </c>
      <c r="D6" s="141" t="s">
        <v>305</v>
      </c>
      <c r="F6" s="142" t="s">
        <v>111</v>
      </c>
      <c r="G6" s="140" t="s">
        <v>320</v>
      </c>
      <c r="H6" s="122" t="s">
        <v>0</v>
      </c>
      <c r="I6" s="141" t="s">
        <v>305</v>
      </c>
      <c r="K6" s="142" t="s">
        <v>111</v>
      </c>
      <c r="L6" s="140" t="s">
        <v>320</v>
      </c>
      <c r="M6" s="122" t="s">
        <v>0</v>
      </c>
      <c r="N6" s="141" t="s">
        <v>305</v>
      </c>
      <c r="P6" s="371" t="s">
        <v>79</v>
      </c>
      <c r="Q6" s="372"/>
      <c r="R6" s="372"/>
      <c r="S6" s="109" t="s">
        <v>0</v>
      </c>
      <c r="T6" s="107" t="s">
        <v>1</v>
      </c>
      <c r="U6" s="128"/>
      <c r="V6" s="375"/>
      <c r="W6" s="376"/>
      <c r="X6" s="129"/>
    </row>
    <row r="7" spans="1:24" ht="15" customHeight="1" thickBot="1">
      <c r="A7" s="143" t="s">
        <v>112</v>
      </c>
      <c r="B7" s="110">
        <v>3</v>
      </c>
      <c r="C7" s="192">
        <v>835.8</v>
      </c>
      <c r="D7" s="111">
        <f t="shared" ref="D7:D16" si="0">C7*347</f>
        <v>290022.59999999998</v>
      </c>
      <c r="F7" s="143" t="s">
        <v>122</v>
      </c>
      <c r="G7" s="110">
        <v>3.5</v>
      </c>
      <c r="H7" s="200">
        <v>1119.48</v>
      </c>
      <c r="I7" s="111">
        <f t="shared" ref="I7:I38" si="1">H7*347</f>
        <v>388459.56</v>
      </c>
      <c r="K7" s="143" t="s">
        <v>198</v>
      </c>
      <c r="L7" s="110">
        <v>3.5</v>
      </c>
      <c r="M7" s="200">
        <v>1308.8399999999999</v>
      </c>
      <c r="N7" s="111">
        <f>M7*347</f>
        <v>454167.48</v>
      </c>
      <c r="P7" s="369" t="s">
        <v>91</v>
      </c>
      <c r="Q7" s="370"/>
      <c r="R7" s="370"/>
      <c r="S7" s="221">
        <v>31.01</v>
      </c>
      <c r="T7" s="112" t="s">
        <v>92</v>
      </c>
      <c r="U7" s="130"/>
      <c r="V7" s="377"/>
      <c r="W7" s="378"/>
      <c r="X7" s="131"/>
    </row>
    <row r="8" spans="1:24" ht="14.65" customHeight="1" thickBot="1">
      <c r="A8" s="145" t="s">
        <v>113</v>
      </c>
      <c r="B8" s="113">
        <v>3</v>
      </c>
      <c r="C8" s="193">
        <v>842.44</v>
      </c>
      <c r="D8" s="114">
        <f t="shared" si="0"/>
        <v>292326.68</v>
      </c>
      <c r="F8" s="145" t="s">
        <v>123</v>
      </c>
      <c r="G8" s="113">
        <v>4</v>
      </c>
      <c r="H8" s="64">
        <v>1232.3499999999999</v>
      </c>
      <c r="I8" s="114">
        <f t="shared" si="1"/>
        <v>427625.44999999995</v>
      </c>
      <c r="K8" s="145" t="s">
        <v>199</v>
      </c>
      <c r="L8" s="113">
        <v>4</v>
      </c>
      <c r="M8" s="64">
        <v>1421.71</v>
      </c>
      <c r="N8" s="114">
        <f t="shared" ref="N8:N71" si="2">M8*347</f>
        <v>493333.37</v>
      </c>
      <c r="P8" s="349" t="s">
        <v>94</v>
      </c>
      <c r="Q8" s="350"/>
      <c r="R8" s="350"/>
      <c r="S8" s="221">
        <v>31.77</v>
      </c>
      <c r="T8" s="112" t="s">
        <v>92</v>
      </c>
      <c r="U8" s="130"/>
      <c r="V8" s="132" t="s">
        <v>93</v>
      </c>
      <c r="W8" s="133" t="s">
        <v>319</v>
      </c>
    </row>
    <row r="9" spans="1:24">
      <c r="A9" s="145" t="s">
        <v>114</v>
      </c>
      <c r="B9" s="113">
        <v>3.5</v>
      </c>
      <c r="C9" s="193">
        <v>957.38</v>
      </c>
      <c r="D9" s="114">
        <f t="shared" si="0"/>
        <v>332210.86</v>
      </c>
      <c r="F9" s="145" t="s">
        <v>124</v>
      </c>
      <c r="G9" s="113">
        <v>4.5</v>
      </c>
      <c r="H9" s="64">
        <v>1345.22</v>
      </c>
      <c r="I9" s="114">
        <f t="shared" si="1"/>
        <v>466791.34</v>
      </c>
      <c r="K9" s="145" t="s">
        <v>200</v>
      </c>
      <c r="L9" s="113">
        <v>4.5</v>
      </c>
      <c r="M9" s="64">
        <v>1534.58</v>
      </c>
      <c r="N9" s="114">
        <f t="shared" si="2"/>
        <v>532499.26</v>
      </c>
      <c r="P9" s="349" t="s">
        <v>23</v>
      </c>
      <c r="Q9" s="350"/>
      <c r="R9" s="350"/>
      <c r="S9" s="221">
        <v>56.64</v>
      </c>
      <c r="T9" s="112" t="s">
        <v>92</v>
      </c>
      <c r="U9" s="130"/>
      <c r="V9" s="211" t="s">
        <v>306</v>
      </c>
      <c r="W9" s="219">
        <v>4.0199999999999996</v>
      </c>
    </row>
    <row r="10" spans="1:24">
      <c r="A10" s="145" t="s">
        <v>115</v>
      </c>
      <c r="B10" s="113">
        <v>4</v>
      </c>
      <c r="C10" s="193">
        <v>1072.32</v>
      </c>
      <c r="D10" s="114">
        <f t="shared" si="0"/>
        <v>372095.04</v>
      </c>
      <c r="F10" s="145" t="s">
        <v>125</v>
      </c>
      <c r="G10" s="113">
        <v>5</v>
      </c>
      <c r="H10" s="64">
        <v>1458.09</v>
      </c>
      <c r="I10" s="114">
        <f t="shared" si="1"/>
        <v>505957.23</v>
      </c>
      <c r="K10" s="145" t="s">
        <v>201</v>
      </c>
      <c r="L10" s="113">
        <v>5</v>
      </c>
      <c r="M10" s="64">
        <v>1647.45</v>
      </c>
      <c r="N10" s="114">
        <f t="shared" si="2"/>
        <v>571665.15</v>
      </c>
      <c r="P10" s="349" t="s">
        <v>22</v>
      </c>
      <c r="Q10" s="350"/>
      <c r="R10" s="350"/>
      <c r="S10" s="221">
        <v>77.66</v>
      </c>
      <c r="T10" s="112" t="s">
        <v>92</v>
      </c>
      <c r="U10" s="130"/>
      <c r="V10" s="211" t="s">
        <v>422</v>
      </c>
      <c r="W10" s="219">
        <v>8.67</v>
      </c>
    </row>
    <row r="11" spans="1:24">
      <c r="A11" s="145" t="s">
        <v>116</v>
      </c>
      <c r="B11" s="113">
        <v>4.5</v>
      </c>
      <c r="C11" s="193">
        <v>1187.26</v>
      </c>
      <c r="D11" s="114">
        <f t="shared" si="0"/>
        <v>411979.22</v>
      </c>
      <c r="F11" s="145" t="s">
        <v>126</v>
      </c>
      <c r="G11" s="113">
        <v>5.5</v>
      </c>
      <c r="H11" s="64">
        <v>1570.96</v>
      </c>
      <c r="I11" s="114">
        <f t="shared" si="1"/>
        <v>545123.12</v>
      </c>
      <c r="K11" s="145" t="s">
        <v>202</v>
      </c>
      <c r="L11" s="113">
        <v>5.5</v>
      </c>
      <c r="M11" s="64">
        <v>1760.32</v>
      </c>
      <c r="N11" s="114">
        <f t="shared" si="2"/>
        <v>610831.03999999992</v>
      </c>
      <c r="P11" s="349" t="s">
        <v>96</v>
      </c>
      <c r="Q11" s="350"/>
      <c r="R11" s="350"/>
      <c r="S11" s="221">
        <v>74.48</v>
      </c>
      <c r="T11" s="112" t="s">
        <v>92</v>
      </c>
      <c r="U11" s="130"/>
      <c r="V11" s="211" t="s">
        <v>423</v>
      </c>
      <c r="W11" s="219">
        <v>13.1</v>
      </c>
    </row>
    <row r="12" spans="1:24" ht="14.1" customHeight="1" thickBot="1">
      <c r="A12" s="145" t="s">
        <v>117</v>
      </c>
      <c r="B12" s="113">
        <v>5</v>
      </c>
      <c r="C12" s="193">
        <v>1302.2</v>
      </c>
      <c r="D12" s="114">
        <f t="shared" si="0"/>
        <v>451863.4</v>
      </c>
      <c r="F12" s="145" t="s">
        <v>127</v>
      </c>
      <c r="G12" s="113">
        <v>6</v>
      </c>
      <c r="H12" s="64">
        <v>1685.78</v>
      </c>
      <c r="I12" s="114">
        <f t="shared" si="1"/>
        <v>584965.66</v>
      </c>
      <c r="K12" s="145" t="s">
        <v>203</v>
      </c>
      <c r="L12" s="113">
        <v>6</v>
      </c>
      <c r="M12" s="64">
        <v>1875.14</v>
      </c>
      <c r="N12" s="114">
        <f t="shared" si="2"/>
        <v>650673.58000000007</v>
      </c>
      <c r="P12" s="383" t="s">
        <v>97</v>
      </c>
      <c r="Q12" s="384"/>
      <c r="R12" s="384"/>
      <c r="S12" s="222">
        <v>197.71</v>
      </c>
      <c r="T12" s="115" t="s">
        <v>92</v>
      </c>
      <c r="U12" s="130"/>
      <c r="V12" s="211" t="s">
        <v>424</v>
      </c>
      <c r="W12" s="219">
        <v>18.170000000000002</v>
      </c>
    </row>
    <row r="13" spans="1:24">
      <c r="A13" s="145" t="s">
        <v>118</v>
      </c>
      <c r="B13" s="113">
        <v>5.5</v>
      </c>
      <c r="C13" s="193">
        <v>1417.14</v>
      </c>
      <c r="D13" s="114">
        <f t="shared" si="0"/>
        <v>491747.58</v>
      </c>
      <c r="F13" s="145" t="s">
        <v>128</v>
      </c>
      <c r="G13" s="113">
        <v>6.5</v>
      </c>
      <c r="H13" s="64">
        <v>1798.65</v>
      </c>
      <c r="I13" s="114">
        <f t="shared" si="1"/>
        <v>624131.55000000005</v>
      </c>
      <c r="K13" s="145" t="s">
        <v>204</v>
      </c>
      <c r="L13" s="113">
        <v>6.5</v>
      </c>
      <c r="M13" s="64">
        <v>1988.01</v>
      </c>
      <c r="N13" s="114">
        <f t="shared" si="2"/>
        <v>689839.47</v>
      </c>
      <c r="P13" s="116"/>
      <c r="Q13" s="116"/>
      <c r="R13" s="116"/>
      <c r="S13" s="27"/>
      <c r="T13" s="108"/>
      <c r="U13" s="130"/>
      <c r="V13" s="211" t="s">
        <v>425</v>
      </c>
      <c r="W13" s="219">
        <v>22.8</v>
      </c>
    </row>
    <row r="14" spans="1:24" ht="15.75" thickBot="1">
      <c r="A14" s="145" t="s">
        <v>119</v>
      </c>
      <c r="B14" s="113">
        <v>6</v>
      </c>
      <c r="C14" s="193">
        <v>1534.06</v>
      </c>
      <c r="D14" s="114">
        <f t="shared" si="0"/>
        <v>532318.81999999995</v>
      </c>
      <c r="F14" s="145" t="s">
        <v>129</v>
      </c>
      <c r="G14" s="113">
        <v>7</v>
      </c>
      <c r="H14" s="64">
        <v>1911.52</v>
      </c>
      <c r="I14" s="114">
        <f t="shared" si="1"/>
        <v>663297.43999999994</v>
      </c>
      <c r="K14" s="145" t="s">
        <v>205</v>
      </c>
      <c r="L14" s="113">
        <v>7</v>
      </c>
      <c r="M14" s="64">
        <v>2100.88</v>
      </c>
      <c r="N14" s="114">
        <f t="shared" si="2"/>
        <v>729005.36</v>
      </c>
      <c r="R14" s="119"/>
      <c r="V14" s="211" t="s">
        <v>95</v>
      </c>
      <c r="W14" s="219">
        <v>27.93</v>
      </c>
    </row>
    <row r="15" spans="1:24" ht="15.75" thickBot="1">
      <c r="A15" s="145" t="s">
        <v>120</v>
      </c>
      <c r="B15" s="113">
        <v>6.5</v>
      </c>
      <c r="C15" s="193">
        <v>1649.01</v>
      </c>
      <c r="D15" s="114">
        <f t="shared" si="0"/>
        <v>572206.47</v>
      </c>
      <c r="F15" s="145" t="s">
        <v>130</v>
      </c>
      <c r="G15" s="113">
        <v>7.5</v>
      </c>
      <c r="H15" s="64">
        <v>2024.39</v>
      </c>
      <c r="I15" s="114">
        <f t="shared" si="1"/>
        <v>702463.33000000007</v>
      </c>
      <c r="K15" s="145" t="s">
        <v>206</v>
      </c>
      <c r="L15" s="113">
        <v>7.5</v>
      </c>
      <c r="M15" s="64">
        <v>2213.75</v>
      </c>
      <c r="N15" s="114">
        <f t="shared" si="2"/>
        <v>768171.25</v>
      </c>
      <c r="P15" s="371" t="s">
        <v>315</v>
      </c>
      <c r="Q15" s="372"/>
      <c r="R15" s="372"/>
      <c r="S15" s="109" t="s">
        <v>0</v>
      </c>
      <c r="T15" s="107" t="s">
        <v>1</v>
      </c>
      <c r="U15" s="134"/>
      <c r="V15" s="211" t="s">
        <v>426</v>
      </c>
      <c r="W15" s="219">
        <v>32.880000000000003</v>
      </c>
    </row>
    <row r="16" spans="1:24" ht="15" customHeight="1" thickBot="1">
      <c r="A16" s="139" t="s">
        <v>121</v>
      </c>
      <c r="B16" s="117">
        <v>7</v>
      </c>
      <c r="C16" s="194">
        <v>1763.95</v>
      </c>
      <c r="D16" s="118">
        <f t="shared" si="0"/>
        <v>612090.65</v>
      </c>
      <c r="F16" s="145" t="s">
        <v>131</v>
      </c>
      <c r="G16" s="113">
        <v>8</v>
      </c>
      <c r="H16" s="64">
        <v>2137.2600000000002</v>
      </c>
      <c r="I16" s="114">
        <f t="shared" si="1"/>
        <v>741629.22000000009</v>
      </c>
      <c r="K16" s="145" t="s">
        <v>207</v>
      </c>
      <c r="L16" s="113">
        <v>8</v>
      </c>
      <c r="M16" s="64">
        <v>2326.62</v>
      </c>
      <c r="N16" s="114">
        <f t="shared" si="2"/>
        <v>807337.14</v>
      </c>
      <c r="P16" s="369" t="s">
        <v>98</v>
      </c>
      <c r="Q16" s="370"/>
      <c r="R16" s="370"/>
      <c r="S16" s="223">
        <v>36.869999999999997</v>
      </c>
      <c r="T16" s="135" t="s">
        <v>49</v>
      </c>
      <c r="U16" s="130"/>
      <c r="V16" s="211" t="s">
        <v>427</v>
      </c>
      <c r="W16" s="219">
        <v>37.630000000000003</v>
      </c>
    </row>
    <row r="17" spans="6:23" ht="14.65" customHeight="1">
      <c r="F17" s="145" t="s">
        <v>132</v>
      </c>
      <c r="G17" s="113">
        <v>8.5</v>
      </c>
      <c r="H17" s="64">
        <v>2250.13</v>
      </c>
      <c r="I17" s="114">
        <f t="shared" si="1"/>
        <v>780795.11</v>
      </c>
      <c r="K17" s="145" t="s">
        <v>208</v>
      </c>
      <c r="L17" s="113">
        <v>8.5</v>
      </c>
      <c r="M17" s="64">
        <v>2439.4899999999998</v>
      </c>
      <c r="N17" s="114">
        <f t="shared" si="2"/>
        <v>846503.02999999991</v>
      </c>
      <c r="P17" s="349" t="s">
        <v>99</v>
      </c>
      <c r="Q17" s="350"/>
      <c r="R17" s="350"/>
      <c r="S17" s="221">
        <v>53.64</v>
      </c>
      <c r="T17" s="112" t="s">
        <v>49</v>
      </c>
      <c r="U17" s="130"/>
      <c r="V17" s="211" t="s">
        <v>428</v>
      </c>
      <c r="W17" s="219">
        <v>42.52</v>
      </c>
    </row>
    <row r="18" spans="6:23">
      <c r="F18" s="201" t="s">
        <v>133</v>
      </c>
      <c r="G18" s="195">
        <v>9</v>
      </c>
      <c r="H18" s="202">
        <v>2363</v>
      </c>
      <c r="I18" s="196">
        <f t="shared" si="1"/>
        <v>819961</v>
      </c>
      <c r="K18" s="145" t="s">
        <v>209</v>
      </c>
      <c r="L18" s="113">
        <v>9</v>
      </c>
      <c r="M18" s="64">
        <v>2552.36</v>
      </c>
      <c r="N18" s="114">
        <f t="shared" si="2"/>
        <v>885668.92</v>
      </c>
      <c r="P18" s="349" t="s">
        <v>100</v>
      </c>
      <c r="Q18" s="350"/>
      <c r="R18" s="350"/>
      <c r="S18" s="221">
        <v>66.63</v>
      </c>
      <c r="T18" s="112" t="s">
        <v>49</v>
      </c>
      <c r="U18" s="130"/>
      <c r="V18" s="211" t="s">
        <v>429</v>
      </c>
      <c r="W18" s="219">
        <v>47.36</v>
      </c>
    </row>
    <row r="19" spans="6:23" ht="15.75" thickBot="1">
      <c r="F19" s="145" t="s">
        <v>134</v>
      </c>
      <c r="G19" s="113">
        <v>3.5</v>
      </c>
      <c r="H19" s="64">
        <v>1153.19</v>
      </c>
      <c r="I19" s="114">
        <f t="shared" si="1"/>
        <v>400156.93</v>
      </c>
      <c r="K19" s="145" t="s">
        <v>210</v>
      </c>
      <c r="L19" s="113">
        <v>9.5</v>
      </c>
      <c r="M19" s="64">
        <v>2665.24</v>
      </c>
      <c r="N19" s="114">
        <f t="shared" si="2"/>
        <v>924838.27999999991</v>
      </c>
      <c r="P19" s="351" t="s">
        <v>101</v>
      </c>
      <c r="Q19" s="352"/>
      <c r="R19" s="352"/>
      <c r="S19" s="222">
        <v>87.38</v>
      </c>
      <c r="T19" s="115" t="s">
        <v>49</v>
      </c>
      <c r="U19" s="130"/>
      <c r="V19" s="211" t="s">
        <v>430</v>
      </c>
      <c r="W19" s="219">
        <v>52.6</v>
      </c>
    </row>
    <row r="20" spans="6:23" ht="15" customHeight="1" thickBot="1">
      <c r="F20" s="145" t="s">
        <v>135</v>
      </c>
      <c r="G20" s="113">
        <v>4</v>
      </c>
      <c r="H20" s="64">
        <v>1268.1300000000001</v>
      </c>
      <c r="I20" s="114">
        <f t="shared" si="1"/>
        <v>440041.11000000004</v>
      </c>
      <c r="K20" s="145" t="s">
        <v>211</v>
      </c>
      <c r="L20" s="113">
        <v>10</v>
      </c>
      <c r="M20" s="64">
        <v>2778.11</v>
      </c>
      <c r="N20" s="114">
        <f t="shared" si="2"/>
        <v>964004.17</v>
      </c>
      <c r="P20" s="11"/>
      <c r="R20" s="119"/>
      <c r="S20" s="120"/>
      <c r="V20" s="211" t="s">
        <v>431</v>
      </c>
      <c r="W20" s="219">
        <v>57.88</v>
      </c>
    </row>
    <row r="21" spans="6:23" ht="15.75" thickBot="1">
      <c r="F21" s="145" t="s">
        <v>136</v>
      </c>
      <c r="G21" s="113">
        <v>4.5</v>
      </c>
      <c r="H21" s="64">
        <v>1383.07</v>
      </c>
      <c r="I21" s="114">
        <f t="shared" si="1"/>
        <v>479925.29</v>
      </c>
      <c r="K21" s="145" t="s">
        <v>212</v>
      </c>
      <c r="L21" s="113">
        <v>10.5</v>
      </c>
      <c r="M21" s="64">
        <v>2890.98</v>
      </c>
      <c r="N21" s="114">
        <f t="shared" si="2"/>
        <v>1003170.06</v>
      </c>
      <c r="P21" s="371" t="s">
        <v>102</v>
      </c>
      <c r="Q21" s="372"/>
      <c r="R21" s="372"/>
      <c r="S21" s="125" t="s">
        <v>0</v>
      </c>
      <c r="T21" s="141" t="s">
        <v>1</v>
      </c>
      <c r="U21" s="134"/>
      <c r="V21" s="211" t="s">
        <v>432</v>
      </c>
      <c r="W21" s="219">
        <v>62.64</v>
      </c>
    </row>
    <row r="22" spans="6:23" ht="15" customHeight="1">
      <c r="F22" s="145" t="s">
        <v>137</v>
      </c>
      <c r="G22" s="113">
        <v>5</v>
      </c>
      <c r="H22" s="64">
        <v>1498.01</v>
      </c>
      <c r="I22" s="114">
        <f t="shared" si="1"/>
        <v>519809.47</v>
      </c>
      <c r="K22" s="145" t="s">
        <v>213</v>
      </c>
      <c r="L22" s="113">
        <v>11</v>
      </c>
      <c r="M22" s="64">
        <v>3005.79</v>
      </c>
      <c r="N22" s="114">
        <f t="shared" si="2"/>
        <v>1043009.13</v>
      </c>
      <c r="P22" s="369" t="s">
        <v>103</v>
      </c>
      <c r="Q22" s="370"/>
      <c r="R22" s="370"/>
      <c r="S22" s="223">
        <v>16.770000000000003</v>
      </c>
      <c r="T22" s="135" t="s">
        <v>49</v>
      </c>
      <c r="U22" s="130"/>
      <c r="V22" s="211" t="s">
        <v>433</v>
      </c>
      <c r="W22" s="219">
        <v>67.66</v>
      </c>
    </row>
    <row r="23" spans="6:23">
      <c r="F23" s="145" t="s">
        <v>138</v>
      </c>
      <c r="G23" s="113">
        <v>5.5</v>
      </c>
      <c r="H23" s="64">
        <v>1612.95</v>
      </c>
      <c r="I23" s="114">
        <f t="shared" si="1"/>
        <v>559693.65</v>
      </c>
      <c r="K23" s="145" t="s">
        <v>214</v>
      </c>
      <c r="L23" s="113">
        <v>11.5</v>
      </c>
      <c r="M23" s="64">
        <v>3118.66</v>
      </c>
      <c r="N23" s="114">
        <f t="shared" si="2"/>
        <v>1082175.02</v>
      </c>
      <c r="P23" s="349" t="s">
        <v>104</v>
      </c>
      <c r="Q23" s="350"/>
      <c r="R23" s="350"/>
      <c r="S23" s="221">
        <v>29.759999999999998</v>
      </c>
      <c r="T23" s="112" t="s">
        <v>49</v>
      </c>
      <c r="U23" s="130"/>
      <c r="V23" s="211" t="s">
        <v>434</v>
      </c>
      <c r="W23" s="219">
        <v>71.11</v>
      </c>
    </row>
    <row r="24" spans="6:23">
      <c r="F24" s="145" t="s">
        <v>139</v>
      </c>
      <c r="G24" s="113">
        <v>6</v>
      </c>
      <c r="H24" s="64">
        <v>1729.88</v>
      </c>
      <c r="I24" s="114">
        <f t="shared" si="1"/>
        <v>600268.36</v>
      </c>
      <c r="K24" s="145" t="s">
        <v>215</v>
      </c>
      <c r="L24" s="113">
        <v>12</v>
      </c>
      <c r="M24" s="64">
        <v>3231.54</v>
      </c>
      <c r="N24" s="114">
        <f t="shared" si="2"/>
        <v>1121344.3799999999</v>
      </c>
      <c r="P24" s="349" t="s">
        <v>105</v>
      </c>
      <c r="Q24" s="350"/>
      <c r="R24" s="350"/>
      <c r="S24" s="221">
        <v>50.51</v>
      </c>
      <c r="T24" s="112" t="s">
        <v>49</v>
      </c>
      <c r="U24" s="130"/>
      <c r="V24" s="211" t="s">
        <v>435</v>
      </c>
      <c r="W24" s="219">
        <v>77.27</v>
      </c>
    </row>
    <row r="25" spans="6:23">
      <c r="F25" s="145" t="s">
        <v>140</v>
      </c>
      <c r="G25" s="113">
        <v>6.5</v>
      </c>
      <c r="H25" s="64">
        <v>1844.82</v>
      </c>
      <c r="I25" s="114">
        <f t="shared" si="1"/>
        <v>640152.53999999992</v>
      </c>
      <c r="K25" s="201" t="s">
        <v>216</v>
      </c>
      <c r="L25" s="195">
        <v>12.5</v>
      </c>
      <c r="M25" s="202">
        <v>3344.41</v>
      </c>
      <c r="N25" s="196">
        <f t="shared" si="2"/>
        <v>1160510.27</v>
      </c>
      <c r="P25" s="349" t="s">
        <v>106</v>
      </c>
      <c r="Q25" s="350"/>
      <c r="R25" s="350"/>
      <c r="S25" s="221">
        <v>12.989999999999995</v>
      </c>
      <c r="T25" s="112" t="s">
        <v>49</v>
      </c>
      <c r="U25" s="130"/>
      <c r="V25" s="211" t="s">
        <v>436</v>
      </c>
      <c r="W25" s="219">
        <v>82.67</v>
      </c>
    </row>
    <row r="26" spans="6:23">
      <c r="F26" s="145" t="s">
        <v>141</v>
      </c>
      <c r="G26" s="113">
        <v>7</v>
      </c>
      <c r="H26" s="64">
        <v>1959.76</v>
      </c>
      <c r="I26" s="114">
        <f t="shared" si="1"/>
        <v>680036.72</v>
      </c>
      <c r="K26" s="145" t="s">
        <v>217</v>
      </c>
      <c r="L26" s="113">
        <v>4</v>
      </c>
      <c r="M26" s="64">
        <v>1470.53</v>
      </c>
      <c r="N26" s="114">
        <f t="shared" si="2"/>
        <v>510273.91</v>
      </c>
      <c r="P26" s="349" t="s">
        <v>107</v>
      </c>
      <c r="Q26" s="350"/>
      <c r="R26" s="350"/>
      <c r="S26" s="221">
        <v>33.739999999999995</v>
      </c>
      <c r="T26" s="112" t="s">
        <v>49</v>
      </c>
      <c r="U26" s="130"/>
      <c r="V26" s="211" t="s">
        <v>437</v>
      </c>
      <c r="W26" s="219">
        <v>87.54</v>
      </c>
    </row>
    <row r="27" spans="6:23" ht="15.75" thickBot="1">
      <c r="F27" s="145" t="s">
        <v>142</v>
      </c>
      <c r="G27" s="113">
        <v>7.5</v>
      </c>
      <c r="H27" s="64">
        <v>2074.6999999999998</v>
      </c>
      <c r="I27" s="114">
        <f t="shared" si="1"/>
        <v>719920.89999999991</v>
      </c>
      <c r="K27" s="145" t="s">
        <v>218</v>
      </c>
      <c r="L27" s="113">
        <v>4.5</v>
      </c>
      <c r="M27" s="64">
        <v>1585.47</v>
      </c>
      <c r="N27" s="114">
        <f t="shared" si="2"/>
        <v>550158.09</v>
      </c>
      <c r="P27" s="351" t="s">
        <v>108</v>
      </c>
      <c r="Q27" s="352"/>
      <c r="R27" s="352"/>
      <c r="S27" s="222">
        <v>20.75</v>
      </c>
      <c r="T27" s="115" t="s">
        <v>49</v>
      </c>
      <c r="U27" s="130"/>
      <c r="V27" s="211" t="s">
        <v>438</v>
      </c>
      <c r="W27" s="219">
        <v>93.09</v>
      </c>
    </row>
    <row r="28" spans="6:23" ht="15" customHeight="1" thickBot="1">
      <c r="F28" s="145" t="s">
        <v>143</v>
      </c>
      <c r="G28" s="113">
        <v>8</v>
      </c>
      <c r="H28" s="64">
        <v>2189.64</v>
      </c>
      <c r="I28" s="114">
        <f t="shared" si="1"/>
        <v>759805.08</v>
      </c>
      <c r="K28" s="145" t="s">
        <v>219</v>
      </c>
      <c r="L28" s="113">
        <v>5</v>
      </c>
      <c r="M28" s="64">
        <v>1700.41</v>
      </c>
      <c r="N28" s="114">
        <f t="shared" si="2"/>
        <v>590042.27</v>
      </c>
      <c r="V28" s="211" t="s">
        <v>439</v>
      </c>
      <c r="W28" s="219">
        <v>98.47</v>
      </c>
    </row>
    <row r="29" spans="6:23" ht="14.1" customHeight="1" thickBot="1">
      <c r="F29" s="145" t="s">
        <v>144</v>
      </c>
      <c r="G29" s="113">
        <v>8.5</v>
      </c>
      <c r="H29" s="64">
        <v>2304.58</v>
      </c>
      <c r="I29" s="114">
        <f t="shared" si="1"/>
        <v>799689.26</v>
      </c>
      <c r="K29" s="145" t="s">
        <v>220</v>
      </c>
      <c r="L29" s="113">
        <v>5.5</v>
      </c>
      <c r="M29" s="64">
        <v>1815.35</v>
      </c>
      <c r="N29" s="114">
        <f t="shared" si="2"/>
        <v>629926.44999999995</v>
      </c>
      <c r="P29" s="363" t="s">
        <v>421</v>
      </c>
      <c r="Q29" s="364"/>
      <c r="R29" s="365"/>
      <c r="S29" s="213" t="s">
        <v>0</v>
      </c>
      <c r="T29" s="107" t="s">
        <v>1</v>
      </c>
      <c r="V29" s="211" t="s">
        <v>440</v>
      </c>
      <c r="W29" s="219">
        <v>103.91</v>
      </c>
    </row>
    <row r="30" spans="6:23" ht="14.1" customHeight="1" thickBot="1">
      <c r="F30" s="145" t="s">
        <v>145</v>
      </c>
      <c r="G30" s="113">
        <v>9</v>
      </c>
      <c r="H30" s="64">
        <v>2419.52</v>
      </c>
      <c r="I30" s="114">
        <f t="shared" si="1"/>
        <v>839573.44</v>
      </c>
      <c r="K30" s="145" t="s">
        <v>221</v>
      </c>
      <c r="L30" s="113">
        <v>6</v>
      </c>
      <c r="M30" s="64">
        <v>1932.27</v>
      </c>
      <c r="N30" s="114">
        <f t="shared" si="2"/>
        <v>670497.68999999994</v>
      </c>
      <c r="P30" s="366" t="s">
        <v>336</v>
      </c>
      <c r="Q30" s="367"/>
      <c r="R30" s="368"/>
      <c r="S30" s="215">
        <v>21.47</v>
      </c>
      <c r="T30" s="214" t="s">
        <v>92</v>
      </c>
      <c r="V30" s="211" t="s">
        <v>441</v>
      </c>
      <c r="W30" s="219">
        <v>109.28</v>
      </c>
    </row>
    <row r="31" spans="6:23" ht="15" customHeight="1">
      <c r="F31" s="145" t="s">
        <v>146</v>
      </c>
      <c r="G31" s="113">
        <v>9.5</v>
      </c>
      <c r="H31" s="64">
        <v>2534.46</v>
      </c>
      <c r="I31" s="114">
        <f t="shared" si="1"/>
        <v>879457.62</v>
      </c>
      <c r="K31" s="145" t="s">
        <v>222</v>
      </c>
      <c r="L31" s="113">
        <v>6.5</v>
      </c>
      <c r="M31" s="64">
        <v>2047.21</v>
      </c>
      <c r="N31" s="114">
        <f t="shared" si="2"/>
        <v>710381.87</v>
      </c>
      <c r="V31" s="211" t="s">
        <v>442</v>
      </c>
      <c r="W31" s="219">
        <v>113.04</v>
      </c>
    </row>
    <row r="32" spans="6:23" ht="14.25" customHeight="1" thickBot="1">
      <c r="F32" s="145" t="s">
        <v>147</v>
      </c>
      <c r="G32" s="113">
        <v>10</v>
      </c>
      <c r="H32" s="64">
        <v>2649.41</v>
      </c>
      <c r="I32" s="114">
        <f t="shared" si="1"/>
        <v>919345.2699999999</v>
      </c>
      <c r="K32" s="145" t="s">
        <v>223</v>
      </c>
      <c r="L32" s="113">
        <v>7</v>
      </c>
      <c r="M32" s="64">
        <v>2162.16</v>
      </c>
      <c r="N32" s="114">
        <f t="shared" si="2"/>
        <v>750269.5199999999</v>
      </c>
      <c r="V32" s="211" t="s">
        <v>443</v>
      </c>
      <c r="W32" s="219">
        <v>118.13</v>
      </c>
    </row>
    <row r="33" spans="6:23" ht="15" customHeight="1">
      <c r="F33" s="145" t="s">
        <v>148</v>
      </c>
      <c r="G33" s="113">
        <v>10.5</v>
      </c>
      <c r="H33" s="64">
        <v>2764.35</v>
      </c>
      <c r="I33" s="114">
        <f t="shared" si="1"/>
        <v>959229.45</v>
      </c>
      <c r="K33" s="145" t="s">
        <v>224</v>
      </c>
      <c r="L33" s="113">
        <v>7.5</v>
      </c>
      <c r="M33" s="64">
        <v>2277.1</v>
      </c>
      <c r="N33" s="114">
        <f t="shared" si="2"/>
        <v>790153.7</v>
      </c>
      <c r="P33" s="353" t="s">
        <v>454</v>
      </c>
      <c r="Q33" s="354"/>
      <c r="R33" s="354"/>
      <c r="S33" s="354"/>
      <c r="T33" s="355"/>
      <c r="V33" s="211" t="s">
        <v>444</v>
      </c>
      <c r="W33" s="219">
        <v>123.38</v>
      </c>
    </row>
    <row r="34" spans="6:23" ht="14.65" customHeight="1" thickBot="1">
      <c r="F34" s="201" t="s">
        <v>149</v>
      </c>
      <c r="G34" s="195">
        <v>11</v>
      </c>
      <c r="H34" s="203">
        <v>2881.27</v>
      </c>
      <c r="I34" s="196">
        <f t="shared" si="1"/>
        <v>999800.69</v>
      </c>
      <c r="K34" s="145" t="s">
        <v>225</v>
      </c>
      <c r="L34" s="113">
        <v>8</v>
      </c>
      <c r="M34" s="64">
        <v>2392.04</v>
      </c>
      <c r="N34" s="114">
        <f t="shared" si="2"/>
        <v>830037.88</v>
      </c>
      <c r="P34" s="356"/>
      <c r="Q34" s="357"/>
      <c r="R34" s="357"/>
      <c r="S34" s="358"/>
      <c r="T34" s="359"/>
      <c r="V34" s="211" t="s">
        <v>445</v>
      </c>
      <c r="W34" s="219">
        <v>128.47999999999999</v>
      </c>
    </row>
    <row r="35" spans="6:23" ht="15" customHeight="1" thickBot="1">
      <c r="F35" s="145" t="s">
        <v>150</v>
      </c>
      <c r="G35" s="113">
        <v>3.5</v>
      </c>
      <c r="H35" s="64">
        <v>1245.0899999999999</v>
      </c>
      <c r="I35" s="114">
        <f t="shared" si="1"/>
        <v>432046.23</v>
      </c>
      <c r="K35" s="145" t="s">
        <v>226</v>
      </c>
      <c r="L35" s="113">
        <v>8.5</v>
      </c>
      <c r="M35" s="64">
        <v>2506.98</v>
      </c>
      <c r="N35" s="114">
        <f t="shared" si="2"/>
        <v>869922.06</v>
      </c>
      <c r="P35" s="360" t="s">
        <v>318</v>
      </c>
      <c r="Q35" s="354"/>
      <c r="R35" s="354"/>
      <c r="S35" s="109" t="s">
        <v>0</v>
      </c>
      <c r="T35" s="107" t="s">
        <v>1</v>
      </c>
      <c r="V35" s="211" t="s">
        <v>446</v>
      </c>
      <c r="W35" s="219">
        <v>133.57</v>
      </c>
    </row>
    <row r="36" spans="6:23" ht="15" customHeight="1">
      <c r="F36" s="145" t="s">
        <v>151</v>
      </c>
      <c r="G36" s="113">
        <v>4</v>
      </c>
      <c r="H36" s="64">
        <v>1381.87</v>
      </c>
      <c r="I36" s="114">
        <f t="shared" si="1"/>
        <v>479508.88999999996</v>
      </c>
      <c r="K36" s="145" t="s">
        <v>227</v>
      </c>
      <c r="L36" s="113">
        <v>9</v>
      </c>
      <c r="M36" s="64">
        <v>2621.92</v>
      </c>
      <c r="N36" s="114">
        <f t="shared" si="2"/>
        <v>909806.24</v>
      </c>
      <c r="P36" s="361" t="s">
        <v>316</v>
      </c>
      <c r="Q36" s="362"/>
      <c r="R36" s="362"/>
      <c r="S36" s="216">
        <v>2163</v>
      </c>
      <c r="T36" s="144" t="s">
        <v>71</v>
      </c>
      <c r="V36" s="211" t="s">
        <v>447</v>
      </c>
      <c r="W36" s="219">
        <v>138.66999999999999</v>
      </c>
    </row>
    <row r="37" spans="6:23">
      <c r="F37" s="145" t="s">
        <v>152</v>
      </c>
      <c r="G37" s="113">
        <v>4.5</v>
      </c>
      <c r="H37" s="64">
        <v>1518.66</v>
      </c>
      <c r="I37" s="114">
        <f t="shared" si="1"/>
        <v>526975.02</v>
      </c>
      <c r="K37" s="145" t="s">
        <v>228</v>
      </c>
      <c r="L37" s="113">
        <v>9.5</v>
      </c>
      <c r="M37" s="64">
        <v>2736.86</v>
      </c>
      <c r="N37" s="114">
        <f t="shared" si="2"/>
        <v>949690.42</v>
      </c>
      <c r="P37" s="347" t="s">
        <v>110</v>
      </c>
      <c r="Q37" s="348"/>
      <c r="R37" s="348"/>
      <c r="S37" s="217">
        <v>2350</v>
      </c>
      <c r="T37" s="146" t="s">
        <v>71</v>
      </c>
      <c r="V37" s="211" t="s">
        <v>448</v>
      </c>
      <c r="W37" s="219">
        <v>143.77000000000001</v>
      </c>
    </row>
    <row r="38" spans="6:23">
      <c r="F38" s="145" t="s">
        <v>153</v>
      </c>
      <c r="G38" s="113">
        <v>5</v>
      </c>
      <c r="H38" s="64">
        <v>1655.44</v>
      </c>
      <c r="I38" s="114">
        <f t="shared" si="1"/>
        <v>574437.68000000005</v>
      </c>
      <c r="K38" s="145" t="s">
        <v>229</v>
      </c>
      <c r="L38" s="113">
        <v>10</v>
      </c>
      <c r="M38" s="64">
        <v>2851.8</v>
      </c>
      <c r="N38" s="114">
        <f t="shared" si="2"/>
        <v>989574.60000000009</v>
      </c>
      <c r="P38" s="347" t="s">
        <v>109</v>
      </c>
      <c r="Q38" s="348"/>
      <c r="R38" s="348"/>
      <c r="S38" s="217">
        <v>2350</v>
      </c>
      <c r="T38" s="146" t="s">
        <v>71</v>
      </c>
      <c r="V38" s="211" t="s">
        <v>449</v>
      </c>
      <c r="W38" s="219">
        <v>148.87</v>
      </c>
    </row>
    <row r="39" spans="6:23">
      <c r="F39" s="145" t="s">
        <v>154</v>
      </c>
      <c r="G39" s="113">
        <v>5.5</v>
      </c>
      <c r="H39" s="64">
        <v>1792.23</v>
      </c>
      <c r="I39" s="114">
        <f t="shared" ref="I39:I70" si="3">H39*347</f>
        <v>621903.81000000006</v>
      </c>
      <c r="K39" s="145" t="s">
        <v>230</v>
      </c>
      <c r="L39" s="113">
        <v>10.5</v>
      </c>
      <c r="M39" s="64">
        <v>2966.74</v>
      </c>
      <c r="N39" s="114">
        <f t="shared" si="2"/>
        <v>1029458.7799999999</v>
      </c>
      <c r="P39" s="347" t="s">
        <v>317</v>
      </c>
      <c r="Q39" s="348"/>
      <c r="R39" s="348"/>
      <c r="S39" s="217">
        <v>2514</v>
      </c>
      <c r="T39" s="146" t="s">
        <v>71</v>
      </c>
      <c r="V39" s="211" t="s">
        <v>450</v>
      </c>
      <c r="W39" s="219">
        <v>153.97</v>
      </c>
    </row>
    <row r="40" spans="6:23">
      <c r="F40" s="145" t="s">
        <v>155</v>
      </c>
      <c r="G40" s="113">
        <v>6</v>
      </c>
      <c r="H40" s="64">
        <v>1931.37</v>
      </c>
      <c r="I40" s="114">
        <f t="shared" si="3"/>
        <v>670185.39</v>
      </c>
      <c r="K40" s="145" t="s">
        <v>231</v>
      </c>
      <c r="L40" s="113">
        <v>11</v>
      </c>
      <c r="M40" s="64">
        <v>3083.67</v>
      </c>
      <c r="N40" s="114">
        <f t="shared" si="2"/>
        <v>1070033.49</v>
      </c>
      <c r="P40" s="347" t="s">
        <v>511</v>
      </c>
      <c r="Q40" s="348"/>
      <c r="R40" s="348"/>
      <c r="S40" s="217">
        <v>2514</v>
      </c>
      <c r="T40" s="146" t="s">
        <v>71</v>
      </c>
      <c r="V40" s="211" t="s">
        <v>451</v>
      </c>
      <c r="W40" s="219">
        <v>159.08000000000001</v>
      </c>
    </row>
    <row r="41" spans="6:23" ht="15.75" thickBot="1">
      <c r="F41" s="145" t="s">
        <v>156</v>
      </c>
      <c r="G41" s="113">
        <v>6.5</v>
      </c>
      <c r="H41" s="64">
        <v>2068.15</v>
      </c>
      <c r="I41" s="114">
        <f t="shared" si="3"/>
        <v>717648.05</v>
      </c>
      <c r="K41" s="145" t="s">
        <v>232</v>
      </c>
      <c r="L41" s="113">
        <v>11.5</v>
      </c>
      <c r="M41" s="64">
        <v>3198.61</v>
      </c>
      <c r="N41" s="114">
        <f t="shared" si="2"/>
        <v>1109917.6700000002</v>
      </c>
      <c r="P41" s="347" t="s">
        <v>340</v>
      </c>
      <c r="Q41" s="348"/>
      <c r="R41" s="348"/>
      <c r="S41" s="217">
        <v>2995</v>
      </c>
      <c r="T41" s="146" t="s">
        <v>71</v>
      </c>
      <c r="V41" s="212" t="s">
        <v>452</v>
      </c>
      <c r="W41" s="220">
        <v>164.9</v>
      </c>
    </row>
    <row r="42" spans="6:23" ht="15.75" thickBot="1">
      <c r="F42" s="145" t="s">
        <v>157</v>
      </c>
      <c r="G42" s="113">
        <v>7</v>
      </c>
      <c r="H42" s="64">
        <v>2204.94</v>
      </c>
      <c r="I42" s="114">
        <f t="shared" si="3"/>
        <v>765114.18</v>
      </c>
      <c r="K42" s="145" t="s">
        <v>233</v>
      </c>
      <c r="L42" s="113">
        <v>12</v>
      </c>
      <c r="M42" s="64">
        <v>3313.55</v>
      </c>
      <c r="N42" s="114">
        <f t="shared" si="2"/>
        <v>1149801.8500000001</v>
      </c>
      <c r="P42" s="373" t="s">
        <v>453</v>
      </c>
      <c r="Q42" s="373"/>
      <c r="R42" s="373"/>
      <c r="S42" s="218">
        <v>2995</v>
      </c>
      <c r="T42" s="224" t="s">
        <v>71</v>
      </c>
    </row>
    <row r="43" spans="6:23">
      <c r="F43" s="145" t="s">
        <v>158</v>
      </c>
      <c r="G43" s="113">
        <v>7.5</v>
      </c>
      <c r="H43" s="64">
        <v>2341.7199999999998</v>
      </c>
      <c r="I43" s="114">
        <f t="shared" si="3"/>
        <v>812576.84</v>
      </c>
      <c r="K43" s="145" t="s">
        <v>234</v>
      </c>
      <c r="L43" s="113">
        <v>12.5</v>
      </c>
      <c r="M43" s="64">
        <v>3428.49</v>
      </c>
      <c r="N43" s="114">
        <f t="shared" si="2"/>
        <v>1189686.03</v>
      </c>
    </row>
    <row r="44" spans="6:23">
      <c r="F44" s="145" t="s">
        <v>159</v>
      </c>
      <c r="G44" s="113">
        <v>8</v>
      </c>
      <c r="H44" s="64">
        <v>2478.5100000000002</v>
      </c>
      <c r="I44" s="114">
        <f t="shared" si="3"/>
        <v>860042.97000000009</v>
      </c>
      <c r="K44" s="145" t="s">
        <v>235</v>
      </c>
      <c r="L44" s="113">
        <v>13</v>
      </c>
      <c r="M44" s="64">
        <v>3543.43</v>
      </c>
      <c r="N44" s="114">
        <f t="shared" si="2"/>
        <v>1229570.21</v>
      </c>
    </row>
    <row r="45" spans="6:23">
      <c r="F45" s="145" t="s">
        <v>160</v>
      </c>
      <c r="G45" s="113">
        <v>8.5</v>
      </c>
      <c r="H45" s="64">
        <v>2615.3000000000002</v>
      </c>
      <c r="I45" s="114">
        <f t="shared" si="3"/>
        <v>907509.10000000009</v>
      </c>
      <c r="K45" s="145" t="s">
        <v>236</v>
      </c>
      <c r="L45" s="113">
        <v>13.5</v>
      </c>
      <c r="M45" s="64">
        <v>3658.37</v>
      </c>
      <c r="N45" s="114">
        <f t="shared" si="2"/>
        <v>1269454.3899999999</v>
      </c>
    </row>
    <row r="46" spans="6:23">
      <c r="F46" s="145" t="s">
        <v>161</v>
      </c>
      <c r="G46" s="113">
        <v>9</v>
      </c>
      <c r="H46" s="64">
        <v>2752.08</v>
      </c>
      <c r="I46" s="114">
        <f t="shared" si="3"/>
        <v>954971.76</v>
      </c>
      <c r="K46" s="145" t="s">
        <v>237</v>
      </c>
      <c r="L46" s="113">
        <v>14</v>
      </c>
      <c r="M46" s="64">
        <v>3773.31</v>
      </c>
      <c r="N46" s="114">
        <f t="shared" si="2"/>
        <v>1309338.57</v>
      </c>
    </row>
    <row r="47" spans="6:23">
      <c r="F47" s="145" t="s">
        <v>162</v>
      </c>
      <c r="G47" s="113">
        <v>9.5</v>
      </c>
      <c r="H47" s="64">
        <v>2888.87</v>
      </c>
      <c r="I47" s="114">
        <f t="shared" si="3"/>
        <v>1002437.89</v>
      </c>
      <c r="K47" s="145" t="s">
        <v>238</v>
      </c>
      <c r="L47" s="113">
        <v>14.5</v>
      </c>
      <c r="M47" s="64">
        <v>3888.25</v>
      </c>
      <c r="N47" s="114">
        <f t="shared" si="2"/>
        <v>1349222.75</v>
      </c>
      <c r="Q47" s="121"/>
    </row>
    <row r="48" spans="6:23">
      <c r="F48" s="145" t="s">
        <v>163</v>
      </c>
      <c r="G48" s="113">
        <v>10</v>
      </c>
      <c r="H48" s="64">
        <v>3025.65</v>
      </c>
      <c r="I48" s="114">
        <f t="shared" si="3"/>
        <v>1049900.55</v>
      </c>
      <c r="K48" s="145" t="s">
        <v>239</v>
      </c>
      <c r="L48" s="113">
        <v>15</v>
      </c>
      <c r="M48" s="64">
        <v>4003.19</v>
      </c>
      <c r="N48" s="114">
        <f t="shared" si="2"/>
        <v>1389106.93</v>
      </c>
      <c r="Q48" s="121"/>
    </row>
    <row r="49" spans="6:17">
      <c r="F49" s="145" t="s">
        <v>164</v>
      </c>
      <c r="G49" s="113">
        <v>10.5</v>
      </c>
      <c r="H49" s="64">
        <v>3162.44</v>
      </c>
      <c r="I49" s="114">
        <f t="shared" si="3"/>
        <v>1097366.68</v>
      </c>
      <c r="K49" s="201" t="s">
        <v>240</v>
      </c>
      <c r="L49" s="195">
        <v>15.5</v>
      </c>
      <c r="M49" s="202">
        <v>4118.13</v>
      </c>
      <c r="N49" s="196">
        <f t="shared" si="2"/>
        <v>1428991.11</v>
      </c>
      <c r="Q49" s="121"/>
    </row>
    <row r="50" spans="6:17">
      <c r="F50" s="201" t="s">
        <v>165</v>
      </c>
      <c r="G50" s="195">
        <v>11</v>
      </c>
      <c r="H50" s="203">
        <v>3301.58</v>
      </c>
      <c r="I50" s="196">
        <f t="shared" si="3"/>
        <v>1145648.26</v>
      </c>
      <c r="K50" s="145" t="s">
        <v>241</v>
      </c>
      <c r="L50" s="113">
        <v>6</v>
      </c>
      <c r="M50" s="64">
        <v>2133.77</v>
      </c>
      <c r="N50" s="114">
        <f t="shared" si="2"/>
        <v>740418.19</v>
      </c>
    </row>
    <row r="51" spans="6:17">
      <c r="F51" s="145" t="s">
        <v>166</v>
      </c>
      <c r="G51" s="113">
        <v>3.5</v>
      </c>
      <c r="H51" s="64">
        <v>1281.52</v>
      </c>
      <c r="I51" s="114">
        <f t="shared" si="3"/>
        <v>444687.44</v>
      </c>
      <c r="K51" s="145" t="s">
        <v>242</v>
      </c>
      <c r="L51" s="113">
        <v>6.5</v>
      </c>
      <c r="M51" s="64">
        <v>2270.5500000000002</v>
      </c>
      <c r="N51" s="114">
        <f t="shared" si="2"/>
        <v>787880.85000000009</v>
      </c>
    </row>
    <row r="52" spans="6:17">
      <c r="F52" s="145" t="s">
        <v>167</v>
      </c>
      <c r="G52" s="113">
        <v>4</v>
      </c>
      <c r="H52" s="64">
        <v>1426.97</v>
      </c>
      <c r="I52" s="114">
        <f t="shared" si="3"/>
        <v>495158.59</v>
      </c>
      <c r="K52" s="145" t="s">
        <v>243</v>
      </c>
      <c r="L52" s="113">
        <v>7</v>
      </c>
      <c r="M52" s="64">
        <v>2407.34</v>
      </c>
      <c r="N52" s="114">
        <f t="shared" si="2"/>
        <v>835346.9800000001</v>
      </c>
    </row>
    <row r="53" spans="6:17">
      <c r="F53" s="145" t="s">
        <v>168</v>
      </c>
      <c r="G53" s="113">
        <v>4.5</v>
      </c>
      <c r="H53" s="64">
        <v>1572.42</v>
      </c>
      <c r="I53" s="114">
        <f t="shared" si="3"/>
        <v>545629.74</v>
      </c>
      <c r="K53" s="145" t="s">
        <v>244</v>
      </c>
      <c r="L53" s="113">
        <v>7.5</v>
      </c>
      <c r="M53" s="64">
        <v>2544.12</v>
      </c>
      <c r="N53" s="114">
        <f t="shared" si="2"/>
        <v>882809.64</v>
      </c>
    </row>
    <row r="54" spans="6:17">
      <c r="F54" s="145" t="s">
        <v>169</v>
      </c>
      <c r="G54" s="113">
        <v>5</v>
      </c>
      <c r="H54" s="64">
        <v>1717.86</v>
      </c>
      <c r="I54" s="114">
        <f t="shared" si="3"/>
        <v>596097.41999999993</v>
      </c>
      <c r="K54" s="145" t="s">
        <v>245</v>
      </c>
      <c r="L54" s="113">
        <v>8</v>
      </c>
      <c r="M54" s="64">
        <v>2680.91</v>
      </c>
      <c r="N54" s="114">
        <f t="shared" si="2"/>
        <v>930275.7699999999</v>
      </c>
    </row>
    <row r="55" spans="6:17">
      <c r="F55" s="145" t="s">
        <v>170</v>
      </c>
      <c r="G55" s="113">
        <v>5.5</v>
      </c>
      <c r="H55" s="64">
        <v>1863.31</v>
      </c>
      <c r="I55" s="114">
        <f t="shared" si="3"/>
        <v>646568.56999999995</v>
      </c>
      <c r="K55" s="145" t="s">
        <v>246</v>
      </c>
      <c r="L55" s="113">
        <v>8.5</v>
      </c>
      <c r="M55" s="64">
        <v>2817.69</v>
      </c>
      <c r="N55" s="114">
        <f t="shared" si="2"/>
        <v>977738.43</v>
      </c>
    </row>
    <row r="56" spans="6:17">
      <c r="F56" s="145" t="s">
        <v>171</v>
      </c>
      <c r="G56" s="113">
        <v>6</v>
      </c>
      <c r="H56" s="64">
        <v>2011.27</v>
      </c>
      <c r="I56" s="114">
        <f t="shared" si="3"/>
        <v>697910.69</v>
      </c>
      <c r="K56" s="145" t="s">
        <v>247</v>
      </c>
      <c r="L56" s="113">
        <v>9</v>
      </c>
      <c r="M56" s="64">
        <v>2954.48</v>
      </c>
      <c r="N56" s="114">
        <f t="shared" si="2"/>
        <v>1025204.56</v>
      </c>
    </row>
    <row r="57" spans="6:17">
      <c r="F57" s="145" t="s">
        <v>172</v>
      </c>
      <c r="G57" s="113">
        <v>6.5</v>
      </c>
      <c r="H57" s="64">
        <v>2156.71</v>
      </c>
      <c r="I57" s="114">
        <f t="shared" si="3"/>
        <v>748378.37</v>
      </c>
      <c r="K57" s="145" t="s">
        <v>248</v>
      </c>
      <c r="L57" s="113">
        <v>9.5</v>
      </c>
      <c r="M57" s="64">
        <v>3091.26</v>
      </c>
      <c r="N57" s="114">
        <f t="shared" si="2"/>
        <v>1072667.22</v>
      </c>
    </row>
    <row r="58" spans="6:17">
      <c r="F58" s="145" t="s">
        <v>173</v>
      </c>
      <c r="G58" s="113">
        <v>7</v>
      </c>
      <c r="H58" s="64">
        <v>2302.16</v>
      </c>
      <c r="I58" s="114">
        <f t="shared" si="3"/>
        <v>798849.5199999999</v>
      </c>
      <c r="K58" s="145" t="s">
        <v>249</v>
      </c>
      <c r="L58" s="113">
        <v>10</v>
      </c>
      <c r="M58" s="64">
        <v>3228.05</v>
      </c>
      <c r="N58" s="114">
        <f t="shared" si="2"/>
        <v>1120133.3500000001</v>
      </c>
    </row>
    <row r="59" spans="6:17">
      <c r="F59" s="145" t="s">
        <v>174</v>
      </c>
      <c r="G59" s="113">
        <v>7.5</v>
      </c>
      <c r="H59" s="64">
        <v>2447.61</v>
      </c>
      <c r="I59" s="114">
        <f t="shared" si="3"/>
        <v>849320.67</v>
      </c>
      <c r="K59" s="145" t="s">
        <v>250</v>
      </c>
      <c r="L59" s="113">
        <v>10.5</v>
      </c>
      <c r="M59" s="64">
        <v>3364.83</v>
      </c>
      <c r="N59" s="114">
        <f t="shared" si="2"/>
        <v>1167596.01</v>
      </c>
    </row>
    <row r="60" spans="6:17">
      <c r="F60" s="145" t="s">
        <v>175</v>
      </c>
      <c r="G60" s="113">
        <v>8</v>
      </c>
      <c r="H60" s="64">
        <v>2593.0500000000002</v>
      </c>
      <c r="I60" s="114">
        <f t="shared" si="3"/>
        <v>899788.35000000009</v>
      </c>
      <c r="K60" s="145" t="s">
        <v>251</v>
      </c>
      <c r="L60" s="113">
        <v>11</v>
      </c>
      <c r="M60" s="64">
        <v>3503.98</v>
      </c>
      <c r="N60" s="114">
        <f t="shared" si="2"/>
        <v>1215881.06</v>
      </c>
    </row>
    <row r="61" spans="6:17">
      <c r="F61" s="145" t="s">
        <v>176</v>
      </c>
      <c r="G61" s="113">
        <v>8.5</v>
      </c>
      <c r="H61" s="64">
        <v>2738.5</v>
      </c>
      <c r="I61" s="114">
        <f t="shared" si="3"/>
        <v>950259.5</v>
      </c>
      <c r="K61" s="145" t="s">
        <v>252</v>
      </c>
      <c r="L61" s="113">
        <v>11.5</v>
      </c>
      <c r="M61" s="64">
        <v>3640.76</v>
      </c>
      <c r="N61" s="114">
        <f t="shared" si="2"/>
        <v>1263343.72</v>
      </c>
    </row>
    <row r="62" spans="6:17">
      <c r="F62" s="145" t="s">
        <v>177</v>
      </c>
      <c r="G62" s="113">
        <v>9</v>
      </c>
      <c r="H62" s="64">
        <v>2883.95</v>
      </c>
      <c r="I62" s="114">
        <f t="shared" si="3"/>
        <v>1000730.6499999999</v>
      </c>
      <c r="K62" s="145" t="s">
        <v>253</v>
      </c>
      <c r="L62" s="113">
        <v>12</v>
      </c>
      <c r="M62" s="64">
        <v>3777.55</v>
      </c>
      <c r="N62" s="114">
        <f t="shared" si="2"/>
        <v>1310809.8500000001</v>
      </c>
    </row>
    <row r="63" spans="6:17">
      <c r="F63" s="145" t="s">
        <v>178</v>
      </c>
      <c r="G63" s="113">
        <v>9.5</v>
      </c>
      <c r="H63" s="64">
        <v>3029.39</v>
      </c>
      <c r="I63" s="114">
        <f t="shared" si="3"/>
        <v>1051198.3299999998</v>
      </c>
      <c r="K63" s="145" t="s">
        <v>254</v>
      </c>
      <c r="L63" s="113">
        <v>12.5</v>
      </c>
      <c r="M63" s="64">
        <v>3914.33</v>
      </c>
      <c r="N63" s="114">
        <f t="shared" si="2"/>
        <v>1358272.51</v>
      </c>
    </row>
    <row r="64" spans="6:17">
      <c r="F64" s="145" t="s">
        <v>179</v>
      </c>
      <c r="G64" s="113">
        <v>10</v>
      </c>
      <c r="H64" s="64">
        <v>3174.84</v>
      </c>
      <c r="I64" s="114">
        <f t="shared" si="3"/>
        <v>1101669.48</v>
      </c>
      <c r="K64" s="145" t="s">
        <v>255</v>
      </c>
      <c r="L64" s="113">
        <v>13</v>
      </c>
      <c r="M64" s="64">
        <v>4051.12</v>
      </c>
      <c r="N64" s="114">
        <f t="shared" si="2"/>
        <v>1405738.64</v>
      </c>
    </row>
    <row r="65" spans="6:14">
      <c r="F65" s="145" t="s">
        <v>180</v>
      </c>
      <c r="G65" s="113">
        <v>10.5</v>
      </c>
      <c r="H65" s="64">
        <v>3320.29</v>
      </c>
      <c r="I65" s="114">
        <f t="shared" si="3"/>
        <v>1152140.6299999999</v>
      </c>
      <c r="K65" s="145" t="s">
        <v>256</v>
      </c>
      <c r="L65" s="113">
        <v>13.5</v>
      </c>
      <c r="M65" s="64">
        <v>4187.8999999999996</v>
      </c>
      <c r="N65" s="114">
        <f t="shared" si="2"/>
        <v>1453201.2999999998</v>
      </c>
    </row>
    <row r="66" spans="6:14">
      <c r="F66" s="201" t="s">
        <v>181</v>
      </c>
      <c r="G66" s="195">
        <v>11</v>
      </c>
      <c r="H66" s="203">
        <v>3468.24</v>
      </c>
      <c r="I66" s="196">
        <f t="shared" si="3"/>
        <v>1203479.28</v>
      </c>
      <c r="K66" s="145" t="s">
        <v>257</v>
      </c>
      <c r="L66" s="113">
        <v>14</v>
      </c>
      <c r="M66" s="64">
        <v>4324.6899999999996</v>
      </c>
      <c r="N66" s="114">
        <f t="shared" si="2"/>
        <v>1500667.43</v>
      </c>
    </row>
    <row r="67" spans="6:14">
      <c r="F67" s="145" t="s">
        <v>182</v>
      </c>
      <c r="G67" s="113">
        <v>3.5</v>
      </c>
      <c r="H67" s="64">
        <v>1326.84</v>
      </c>
      <c r="I67" s="114">
        <f t="shared" si="3"/>
        <v>460413.48</v>
      </c>
      <c r="K67" s="145" t="s">
        <v>258</v>
      </c>
      <c r="L67" s="113">
        <v>14.5</v>
      </c>
      <c r="M67" s="64">
        <v>4461.47</v>
      </c>
      <c r="N67" s="114">
        <f t="shared" si="2"/>
        <v>1548130.09</v>
      </c>
    </row>
    <row r="68" spans="6:14">
      <c r="F68" s="145" t="s">
        <v>183</v>
      </c>
      <c r="G68" s="113">
        <v>4</v>
      </c>
      <c r="H68" s="64">
        <v>1483.05</v>
      </c>
      <c r="I68" s="114">
        <f t="shared" si="3"/>
        <v>514618.35</v>
      </c>
      <c r="K68" s="145" t="s">
        <v>259</v>
      </c>
      <c r="L68" s="113">
        <v>15</v>
      </c>
      <c r="M68" s="64">
        <v>4598.26</v>
      </c>
      <c r="N68" s="114">
        <f t="shared" si="2"/>
        <v>1595596.22</v>
      </c>
    </row>
    <row r="69" spans="6:14">
      <c r="F69" s="145" t="s">
        <v>184</v>
      </c>
      <c r="G69" s="113">
        <v>4.5</v>
      </c>
      <c r="H69" s="64">
        <v>1639.27</v>
      </c>
      <c r="I69" s="114">
        <f t="shared" si="3"/>
        <v>568826.68999999994</v>
      </c>
      <c r="K69" s="201" t="s">
        <v>260</v>
      </c>
      <c r="L69" s="195">
        <v>15.5</v>
      </c>
      <c r="M69" s="202">
        <v>4735.04</v>
      </c>
      <c r="N69" s="196">
        <f t="shared" si="2"/>
        <v>1643058.88</v>
      </c>
    </row>
    <row r="70" spans="6:14">
      <c r="F70" s="145" t="s">
        <v>185</v>
      </c>
      <c r="G70" s="113">
        <v>5</v>
      </c>
      <c r="H70" s="64">
        <v>1795.49</v>
      </c>
      <c r="I70" s="114">
        <f t="shared" si="3"/>
        <v>623035.03</v>
      </c>
      <c r="K70" s="145" t="s">
        <v>261</v>
      </c>
      <c r="L70" s="113">
        <v>6</v>
      </c>
      <c r="M70" s="64">
        <v>2213.66</v>
      </c>
      <c r="N70" s="114">
        <f t="shared" si="2"/>
        <v>768140.0199999999</v>
      </c>
    </row>
    <row r="71" spans="6:14">
      <c r="F71" s="145" t="s">
        <v>186</v>
      </c>
      <c r="G71" s="113">
        <v>5.5</v>
      </c>
      <c r="H71" s="64">
        <v>1951.7</v>
      </c>
      <c r="I71" s="114">
        <f t="shared" ref="I71:I98" si="4">H71*347</f>
        <v>677239.9</v>
      </c>
      <c r="K71" s="145" t="s">
        <v>262</v>
      </c>
      <c r="L71" s="113">
        <v>6.5</v>
      </c>
      <c r="M71" s="64">
        <v>2359.11</v>
      </c>
      <c r="N71" s="114">
        <f t="shared" si="2"/>
        <v>818611.17</v>
      </c>
    </row>
    <row r="72" spans="6:14">
      <c r="F72" s="145" t="s">
        <v>187</v>
      </c>
      <c r="G72" s="113">
        <v>6</v>
      </c>
      <c r="H72" s="64">
        <v>2110.62</v>
      </c>
      <c r="I72" s="114">
        <f t="shared" si="4"/>
        <v>732385.14</v>
      </c>
      <c r="K72" s="145" t="s">
        <v>263</v>
      </c>
      <c r="L72" s="113">
        <v>7</v>
      </c>
      <c r="M72" s="64">
        <v>2504.56</v>
      </c>
      <c r="N72" s="114">
        <f t="shared" ref="N72:N109" si="5">M72*347</f>
        <v>869082.32</v>
      </c>
    </row>
    <row r="73" spans="6:14">
      <c r="F73" s="145" t="s">
        <v>188</v>
      </c>
      <c r="G73" s="113">
        <v>6.5</v>
      </c>
      <c r="H73" s="64">
        <v>2266.83</v>
      </c>
      <c r="I73" s="114">
        <f t="shared" si="4"/>
        <v>786590.01</v>
      </c>
      <c r="K73" s="145" t="s">
        <v>264</v>
      </c>
      <c r="L73" s="113">
        <v>7.5</v>
      </c>
      <c r="M73" s="64">
        <v>2650</v>
      </c>
      <c r="N73" s="114">
        <f t="shared" si="5"/>
        <v>919550</v>
      </c>
    </row>
    <row r="74" spans="6:14">
      <c r="F74" s="145" t="s">
        <v>189</v>
      </c>
      <c r="G74" s="113">
        <v>7</v>
      </c>
      <c r="H74" s="64">
        <v>2423.0500000000002</v>
      </c>
      <c r="I74" s="114">
        <f t="shared" si="4"/>
        <v>840798.35000000009</v>
      </c>
      <c r="K74" s="145" t="s">
        <v>265</v>
      </c>
      <c r="L74" s="113">
        <v>8</v>
      </c>
      <c r="M74" s="64">
        <v>2795.45</v>
      </c>
      <c r="N74" s="114">
        <f t="shared" si="5"/>
        <v>970021.14999999991</v>
      </c>
    </row>
    <row r="75" spans="6:14">
      <c r="F75" s="145" t="s">
        <v>190</v>
      </c>
      <c r="G75" s="113">
        <v>7.5</v>
      </c>
      <c r="H75" s="64">
        <v>2579.27</v>
      </c>
      <c r="I75" s="114">
        <f t="shared" si="4"/>
        <v>895006.69</v>
      </c>
      <c r="K75" s="145" t="s">
        <v>266</v>
      </c>
      <c r="L75" s="113">
        <v>8.5</v>
      </c>
      <c r="M75" s="64">
        <v>2940.9</v>
      </c>
      <c r="N75" s="114">
        <f t="shared" si="5"/>
        <v>1020492.3</v>
      </c>
    </row>
    <row r="76" spans="6:14">
      <c r="F76" s="145" t="s">
        <v>191</v>
      </c>
      <c r="G76" s="113">
        <v>8</v>
      </c>
      <c r="H76" s="64">
        <v>2735.49</v>
      </c>
      <c r="I76" s="114">
        <f t="shared" si="4"/>
        <v>949215.02999999991</v>
      </c>
      <c r="K76" s="145" t="s">
        <v>267</v>
      </c>
      <c r="L76" s="113">
        <v>9</v>
      </c>
      <c r="M76" s="64">
        <v>3086.34</v>
      </c>
      <c r="N76" s="114">
        <f t="shared" si="5"/>
        <v>1070959.98</v>
      </c>
    </row>
    <row r="77" spans="6:14">
      <c r="F77" s="145" t="s">
        <v>192</v>
      </c>
      <c r="G77" s="113">
        <v>8.5</v>
      </c>
      <c r="H77" s="64">
        <v>2891.7</v>
      </c>
      <c r="I77" s="114">
        <f t="shared" si="4"/>
        <v>1003419.8999999999</v>
      </c>
      <c r="K77" s="145" t="s">
        <v>268</v>
      </c>
      <c r="L77" s="113">
        <v>9.5</v>
      </c>
      <c r="M77" s="64">
        <v>3231.79</v>
      </c>
      <c r="N77" s="114">
        <f t="shared" si="5"/>
        <v>1121431.1299999999</v>
      </c>
    </row>
    <row r="78" spans="6:14">
      <c r="F78" s="145" t="s">
        <v>193</v>
      </c>
      <c r="G78" s="113">
        <v>9</v>
      </c>
      <c r="H78" s="64">
        <v>3047.92</v>
      </c>
      <c r="I78" s="114">
        <f t="shared" si="4"/>
        <v>1057628.24</v>
      </c>
      <c r="K78" s="145" t="s">
        <v>269</v>
      </c>
      <c r="L78" s="113">
        <v>10</v>
      </c>
      <c r="M78" s="64">
        <v>3377.24</v>
      </c>
      <c r="N78" s="114">
        <f t="shared" si="5"/>
        <v>1171902.28</v>
      </c>
    </row>
    <row r="79" spans="6:14">
      <c r="F79" s="145" t="s">
        <v>194</v>
      </c>
      <c r="G79" s="113">
        <v>9.5</v>
      </c>
      <c r="H79" s="64">
        <v>3204.14</v>
      </c>
      <c r="I79" s="114">
        <f t="shared" si="4"/>
        <v>1111836.5799999998</v>
      </c>
      <c r="K79" s="145" t="s">
        <v>270</v>
      </c>
      <c r="L79" s="113">
        <v>10.5</v>
      </c>
      <c r="M79" s="64">
        <v>3522.68</v>
      </c>
      <c r="N79" s="114">
        <f t="shared" si="5"/>
        <v>1222369.96</v>
      </c>
    </row>
    <row r="80" spans="6:14">
      <c r="F80" s="145" t="s">
        <v>195</v>
      </c>
      <c r="G80" s="113">
        <v>10</v>
      </c>
      <c r="H80" s="64">
        <v>3360.35</v>
      </c>
      <c r="I80" s="114">
        <f t="shared" si="4"/>
        <v>1166041.45</v>
      </c>
      <c r="K80" s="145" t="s">
        <v>271</v>
      </c>
      <c r="L80" s="113">
        <v>11</v>
      </c>
      <c r="M80" s="64">
        <v>3670.64</v>
      </c>
      <c r="N80" s="114">
        <f t="shared" si="5"/>
        <v>1273712.0799999998</v>
      </c>
    </row>
    <row r="81" spans="6:14">
      <c r="F81" s="145" t="s">
        <v>196</v>
      </c>
      <c r="G81" s="113">
        <v>10.5</v>
      </c>
      <c r="H81" s="64">
        <v>3516.57</v>
      </c>
      <c r="I81" s="114">
        <f t="shared" si="4"/>
        <v>1220249.79</v>
      </c>
      <c r="K81" s="145" t="s">
        <v>272</v>
      </c>
      <c r="L81" s="113">
        <v>11.5</v>
      </c>
      <c r="M81" s="64">
        <v>3816.08</v>
      </c>
      <c r="N81" s="114">
        <f t="shared" si="5"/>
        <v>1324179.76</v>
      </c>
    </row>
    <row r="82" spans="6:14" ht="15.75" thickBot="1">
      <c r="F82" s="139" t="s">
        <v>197</v>
      </c>
      <c r="G82" s="117">
        <v>11</v>
      </c>
      <c r="H82" s="204">
        <v>3675.48</v>
      </c>
      <c r="I82" s="118">
        <f t="shared" si="4"/>
        <v>1275391.56</v>
      </c>
      <c r="K82" s="145" t="s">
        <v>273</v>
      </c>
      <c r="L82" s="113">
        <v>12</v>
      </c>
      <c r="M82" s="64">
        <v>3961.53</v>
      </c>
      <c r="N82" s="114">
        <f t="shared" si="5"/>
        <v>1374650.9100000001</v>
      </c>
    </row>
    <row r="83" spans="6:14">
      <c r="F83" s="143" t="s">
        <v>385</v>
      </c>
      <c r="G83" s="110">
        <v>3.5</v>
      </c>
      <c r="H83" s="197">
        <v>1743.57</v>
      </c>
      <c r="I83" s="111">
        <f t="shared" si="4"/>
        <v>605018.78999999992</v>
      </c>
      <c r="K83" s="145" t="s">
        <v>274</v>
      </c>
      <c r="L83" s="113">
        <v>12.5</v>
      </c>
      <c r="M83" s="64">
        <v>4106.9799999999996</v>
      </c>
      <c r="N83" s="114">
        <f t="shared" si="5"/>
        <v>1425122.0599999998</v>
      </c>
    </row>
    <row r="84" spans="6:14">
      <c r="F84" s="145" t="s">
        <v>386</v>
      </c>
      <c r="G84" s="113">
        <v>4</v>
      </c>
      <c r="H84" s="198">
        <v>1903.1</v>
      </c>
      <c r="I84" s="114">
        <f t="shared" si="4"/>
        <v>660375.69999999995</v>
      </c>
      <c r="K84" s="145" t="s">
        <v>275</v>
      </c>
      <c r="L84" s="113">
        <v>13</v>
      </c>
      <c r="M84" s="64">
        <v>4252.42</v>
      </c>
      <c r="N84" s="114">
        <f t="shared" si="5"/>
        <v>1475589.74</v>
      </c>
    </row>
    <row r="85" spans="6:14">
      <c r="F85" s="145" t="s">
        <v>387</v>
      </c>
      <c r="G85" s="113">
        <v>4.5</v>
      </c>
      <c r="H85" s="198">
        <v>2059.98</v>
      </c>
      <c r="I85" s="114">
        <f t="shared" si="4"/>
        <v>714813.06</v>
      </c>
      <c r="K85" s="145" t="s">
        <v>276</v>
      </c>
      <c r="L85" s="113">
        <v>13.5</v>
      </c>
      <c r="M85" s="64">
        <v>4397.87</v>
      </c>
      <c r="N85" s="114">
        <f t="shared" si="5"/>
        <v>1526060.89</v>
      </c>
    </row>
    <row r="86" spans="6:14">
      <c r="F86" s="145" t="s">
        <v>388</v>
      </c>
      <c r="G86" s="113">
        <v>5</v>
      </c>
      <c r="H86" s="198">
        <v>2219.5100000000002</v>
      </c>
      <c r="I86" s="114">
        <f t="shared" si="4"/>
        <v>770169.97000000009</v>
      </c>
      <c r="K86" s="145" t="s">
        <v>277</v>
      </c>
      <c r="L86" s="113">
        <v>14</v>
      </c>
      <c r="M86" s="64">
        <v>4543.32</v>
      </c>
      <c r="N86" s="114">
        <f t="shared" si="5"/>
        <v>1576532.0399999998</v>
      </c>
    </row>
    <row r="87" spans="6:14">
      <c r="F87" s="145" t="s">
        <v>389</v>
      </c>
      <c r="G87" s="113">
        <v>5.5</v>
      </c>
      <c r="H87" s="198">
        <v>2376.38</v>
      </c>
      <c r="I87" s="114">
        <f t="shared" si="4"/>
        <v>824603.86</v>
      </c>
      <c r="K87" s="145" t="s">
        <v>278</v>
      </c>
      <c r="L87" s="113">
        <v>14.5</v>
      </c>
      <c r="M87" s="64">
        <v>4688.76</v>
      </c>
      <c r="N87" s="114">
        <f t="shared" si="5"/>
        <v>1626999.72</v>
      </c>
    </row>
    <row r="88" spans="6:14">
      <c r="F88" s="145" t="s">
        <v>390</v>
      </c>
      <c r="G88" s="113">
        <v>6</v>
      </c>
      <c r="H88" s="198">
        <v>2533.25</v>
      </c>
      <c r="I88" s="114">
        <f t="shared" si="4"/>
        <v>879037.75</v>
      </c>
      <c r="K88" s="145" t="s">
        <v>279</v>
      </c>
      <c r="L88" s="113">
        <v>15</v>
      </c>
      <c r="M88" s="64">
        <v>4834.21</v>
      </c>
      <c r="N88" s="114">
        <f t="shared" si="5"/>
        <v>1677470.87</v>
      </c>
    </row>
    <row r="89" spans="6:14">
      <c r="F89" s="145" t="s">
        <v>391</v>
      </c>
      <c r="G89" s="113">
        <v>6.5</v>
      </c>
      <c r="H89" s="198">
        <v>2692.78</v>
      </c>
      <c r="I89" s="114">
        <f t="shared" si="4"/>
        <v>934394.66</v>
      </c>
      <c r="K89" s="201" t="s">
        <v>280</v>
      </c>
      <c r="L89" s="195">
        <v>15.5</v>
      </c>
      <c r="M89" s="202">
        <v>4979.66</v>
      </c>
      <c r="N89" s="196">
        <f t="shared" si="5"/>
        <v>1727942.02</v>
      </c>
    </row>
    <row r="90" spans="6:14">
      <c r="F90" s="145" t="s">
        <v>392</v>
      </c>
      <c r="G90" s="113">
        <v>7</v>
      </c>
      <c r="H90" s="198">
        <v>2849.66</v>
      </c>
      <c r="I90" s="114">
        <f t="shared" si="4"/>
        <v>988832.0199999999</v>
      </c>
      <c r="K90" s="145" t="s">
        <v>281</v>
      </c>
      <c r="L90" s="113">
        <v>6</v>
      </c>
      <c r="M90" s="64">
        <v>2313.0100000000002</v>
      </c>
      <c r="N90" s="114">
        <f t="shared" si="5"/>
        <v>802614.47000000009</v>
      </c>
    </row>
    <row r="91" spans="6:14">
      <c r="F91" s="145" t="s">
        <v>393</v>
      </c>
      <c r="G91" s="113">
        <v>7.5</v>
      </c>
      <c r="H91" s="198">
        <v>3009.19</v>
      </c>
      <c r="I91" s="114">
        <f t="shared" si="4"/>
        <v>1044188.93</v>
      </c>
      <c r="K91" s="145" t="s">
        <v>282</v>
      </c>
      <c r="L91" s="113">
        <v>6.5</v>
      </c>
      <c r="M91" s="64">
        <v>2469.23</v>
      </c>
      <c r="N91" s="114">
        <f t="shared" si="5"/>
        <v>856822.81</v>
      </c>
    </row>
    <row r="92" spans="6:14">
      <c r="F92" s="145" t="s">
        <v>394</v>
      </c>
      <c r="G92" s="113">
        <v>8</v>
      </c>
      <c r="H92" s="198">
        <v>3166.06</v>
      </c>
      <c r="I92" s="114">
        <f t="shared" si="4"/>
        <v>1098622.82</v>
      </c>
      <c r="K92" s="145" t="s">
        <v>283</v>
      </c>
      <c r="L92" s="113">
        <v>7</v>
      </c>
      <c r="M92" s="64">
        <v>2625.45</v>
      </c>
      <c r="N92" s="114">
        <f t="shared" si="5"/>
        <v>911031.14999999991</v>
      </c>
    </row>
    <row r="93" spans="6:14">
      <c r="F93" s="145" t="s">
        <v>395</v>
      </c>
      <c r="G93" s="113">
        <v>8.5</v>
      </c>
      <c r="H93" s="198">
        <v>3322.93</v>
      </c>
      <c r="I93" s="114">
        <f t="shared" si="4"/>
        <v>1153056.71</v>
      </c>
      <c r="K93" s="145" t="s">
        <v>284</v>
      </c>
      <c r="L93" s="113">
        <v>7.5</v>
      </c>
      <c r="M93" s="64">
        <v>2781.66</v>
      </c>
      <c r="N93" s="114">
        <f t="shared" si="5"/>
        <v>965236.0199999999</v>
      </c>
    </row>
    <row r="94" spans="6:14">
      <c r="F94" s="145" t="s">
        <v>396</v>
      </c>
      <c r="G94" s="113">
        <v>9</v>
      </c>
      <c r="H94" s="198">
        <v>3482.46</v>
      </c>
      <c r="I94" s="114">
        <f t="shared" si="4"/>
        <v>1208413.6200000001</v>
      </c>
      <c r="K94" s="145" t="s">
        <v>285</v>
      </c>
      <c r="L94" s="113">
        <v>8</v>
      </c>
      <c r="M94" s="64">
        <v>2937.88</v>
      </c>
      <c r="N94" s="114">
        <f t="shared" si="5"/>
        <v>1019444.36</v>
      </c>
    </row>
    <row r="95" spans="6:14">
      <c r="F95" s="145" t="s">
        <v>397</v>
      </c>
      <c r="G95" s="113">
        <v>9.5</v>
      </c>
      <c r="H95" s="198">
        <v>3639.33</v>
      </c>
      <c r="I95" s="114">
        <f t="shared" si="4"/>
        <v>1262847.51</v>
      </c>
      <c r="K95" s="145" t="s">
        <v>286</v>
      </c>
      <c r="L95" s="113">
        <v>8.5</v>
      </c>
      <c r="M95" s="64">
        <v>3094.1</v>
      </c>
      <c r="N95" s="114">
        <f t="shared" si="5"/>
        <v>1073652.7</v>
      </c>
    </row>
    <row r="96" spans="6:14">
      <c r="F96" s="145" t="s">
        <v>398</v>
      </c>
      <c r="G96" s="113">
        <v>10</v>
      </c>
      <c r="H96" s="198">
        <v>3798.87</v>
      </c>
      <c r="I96" s="114">
        <f t="shared" si="4"/>
        <v>1318207.8899999999</v>
      </c>
      <c r="K96" s="145" t="s">
        <v>287</v>
      </c>
      <c r="L96" s="113">
        <v>9</v>
      </c>
      <c r="M96" s="64">
        <v>3250.32</v>
      </c>
      <c r="N96" s="114">
        <f t="shared" si="5"/>
        <v>1127861.04</v>
      </c>
    </row>
    <row r="97" spans="6:14">
      <c r="F97" s="145" t="s">
        <v>399</v>
      </c>
      <c r="G97" s="113">
        <v>10.5</v>
      </c>
      <c r="H97" s="198">
        <v>3955.74</v>
      </c>
      <c r="I97" s="114">
        <f t="shared" si="4"/>
        <v>1372641.78</v>
      </c>
      <c r="K97" s="145" t="s">
        <v>288</v>
      </c>
      <c r="L97" s="113">
        <v>9.5</v>
      </c>
      <c r="M97" s="64">
        <v>3406.53</v>
      </c>
      <c r="N97" s="114">
        <f t="shared" si="5"/>
        <v>1182065.9100000001</v>
      </c>
    </row>
    <row r="98" spans="6:14" ht="15.75" thickBot="1">
      <c r="F98" s="139" t="s">
        <v>400</v>
      </c>
      <c r="G98" s="117">
        <v>11</v>
      </c>
      <c r="H98" s="199">
        <v>4112.6099999999997</v>
      </c>
      <c r="I98" s="118">
        <f t="shared" si="4"/>
        <v>1427075.67</v>
      </c>
      <c r="K98" s="145" t="s">
        <v>289</v>
      </c>
      <c r="L98" s="113">
        <v>10</v>
      </c>
      <c r="M98" s="64">
        <v>3562.75</v>
      </c>
      <c r="N98" s="114">
        <f t="shared" si="5"/>
        <v>1236274.25</v>
      </c>
    </row>
    <row r="99" spans="6:14">
      <c r="K99" s="145" t="s">
        <v>290</v>
      </c>
      <c r="L99" s="113">
        <v>10.5</v>
      </c>
      <c r="M99" s="64">
        <v>3718.97</v>
      </c>
      <c r="N99" s="114">
        <f t="shared" si="5"/>
        <v>1290482.5899999999</v>
      </c>
    </row>
    <row r="100" spans="6:14">
      <c r="K100" s="145" t="s">
        <v>291</v>
      </c>
      <c r="L100" s="113">
        <v>11</v>
      </c>
      <c r="M100" s="64">
        <v>3877.88</v>
      </c>
      <c r="N100" s="114">
        <f t="shared" si="5"/>
        <v>1345624.36</v>
      </c>
    </row>
    <row r="101" spans="6:14">
      <c r="K101" s="145" t="s">
        <v>292</v>
      </c>
      <c r="L101" s="113">
        <v>11.5</v>
      </c>
      <c r="M101" s="64">
        <v>4034.1</v>
      </c>
      <c r="N101" s="114">
        <f t="shared" si="5"/>
        <v>1399832.7</v>
      </c>
    </row>
    <row r="102" spans="6:14">
      <c r="K102" s="145" t="s">
        <v>293</v>
      </c>
      <c r="L102" s="113">
        <v>12</v>
      </c>
      <c r="M102" s="64">
        <v>4190.3100000000004</v>
      </c>
      <c r="N102" s="114">
        <f t="shared" si="5"/>
        <v>1454037.57</v>
      </c>
    </row>
    <row r="103" spans="6:14">
      <c r="K103" s="145" t="s">
        <v>294</v>
      </c>
      <c r="L103" s="113">
        <v>12.5</v>
      </c>
      <c r="M103" s="64">
        <v>4346.53</v>
      </c>
      <c r="N103" s="114">
        <f t="shared" si="5"/>
        <v>1508245.91</v>
      </c>
    </row>
    <row r="104" spans="6:14">
      <c r="K104" s="145" t="s">
        <v>295</v>
      </c>
      <c r="L104" s="113">
        <v>13</v>
      </c>
      <c r="M104" s="64">
        <v>4502.75</v>
      </c>
      <c r="N104" s="114">
        <f t="shared" si="5"/>
        <v>1562454.25</v>
      </c>
    </row>
    <row r="105" spans="6:14">
      <c r="K105" s="145" t="s">
        <v>296</v>
      </c>
      <c r="L105" s="113">
        <v>13.5</v>
      </c>
      <c r="M105" s="64">
        <v>4658.97</v>
      </c>
      <c r="N105" s="114">
        <f t="shared" si="5"/>
        <v>1616662.59</v>
      </c>
    </row>
    <row r="106" spans="6:14">
      <c r="K106" s="145" t="s">
        <v>297</v>
      </c>
      <c r="L106" s="113">
        <v>14</v>
      </c>
      <c r="M106" s="64">
        <v>4815.18</v>
      </c>
      <c r="N106" s="114">
        <f t="shared" si="5"/>
        <v>1670867.4600000002</v>
      </c>
    </row>
    <row r="107" spans="6:14">
      <c r="K107" s="145" t="s">
        <v>298</v>
      </c>
      <c r="L107" s="113">
        <v>14.5</v>
      </c>
      <c r="M107" s="64">
        <v>4971.3999999999996</v>
      </c>
      <c r="N107" s="114">
        <f t="shared" si="5"/>
        <v>1725075.7999999998</v>
      </c>
    </row>
    <row r="108" spans="6:14">
      <c r="K108" s="145" t="s">
        <v>299</v>
      </c>
      <c r="L108" s="113">
        <v>15</v>
      </c>
      <c r="M108" s="64">
        <v>5127.62</v>
      </c>
      <c r="N108" s="114">
        <f t="shared" si="5"/>
        <v>1779284.14</v>
      </c>
    </row>
    <row r="109" spans="6:14" ht="15.75" thickBot="1">
      <c r="K109" s="145" t="s">
        <v>300</v>
      </c>
      <c r="L109" s="113">
        <v>15.5</v>
      </c>
      <c r="M109" s="64">
        <v>5283.84</v>
      </c>
      <c r="N109" s="114">
        <f t="shared" si="5"/>
        <v>1833492.48</v>
      </c>
    </row>
    <row r="110" spans="6:14">
      <c r="K110" s="208" t="s">
        <v>401</v>
      </c>
      <c r="L110" s="205">
        <v>6</v>
      </c>
      <c r="M110" s="197">
        <v>2749.15</v>
      </c>
      <c r="N110" s="111">
        <f>M110*347</f>
        <v>953955.05</v>
      </c>
    </row>
    <row r="111" spans="6:14">
      <c r="K111" s="209" t="s">
        <v>402</v>
      </c>
      <c r="L111" s="206">
        <v>6.5</v>
      </c>
      <c r="M111" s="198">
        <v>2908.68</v>
      </c>
      <c r="N111" s="114">
        <f>M111*347</f>
        <v>1009311.96</v>
      </c>
    </row>
    <row r="112" spans="6:14">
      <c r="K112" s="209" t="s">
        <v>403</v>
      </c>
      <c r="L112" s="206">
        <v>7</v>
      </c>
      <c r="M112" s="198">
        <v>3065.55</v>
      </c>
      <c r="N112" s="114">
        <f t="shared" ref="N112:N129" si="6">M112*347</f>
        <v>1063745.8500000001</v>
      </c>
    </row>
    <row r="113" spans="11:14">
      <c r="K113" s="209" t="s">
        <v>404</v>
      </c>
      <c r="L113" s="206">
        <v>7.5</v>
      </c>
      <c r="M113" s="198">
        <v>3225.09</v>
      </c>
      <c r="N113" s="114">
        <f t="shared" si="6"/>
        <v>1119106.23</v>
      </c>
    </row>
    <row r="114" spans="11:14">
      <c r="K114" s="209" t="s">
        <v>405</v>
      </c>
      <c r="L114" s="206">
        <v>8</v>
      </c>
      <c r="M114" s="198">
        <v>3381.96</v>
      </c>
      <c r="N114" s="114">
        <f t="shared" si="6"/>
        <v>1173540.1200000001</v>
      </c>
    </row>
    <row r="115" spans="11:14">
      <c r="K115" s="209" t="s">
        <v>406</v>
      </c>
      <c r="L115" s="206">
        <v>8.5</v>
      </c>
      <c r="M115" s="198">
        <v>3538.83</v>
      </c>
      <c r="N115" s="114">
        <f t="shared" si="6"/>
        <v>1227974.01</v>
      </c>
    </row>
    <row r="116" spans="11:14">
      <c r="K116" s="209" t="s">
        <v>407</v>
      </c>
      <c r="L116" s="206">
        <v>9</v>
      </c>
      <c r="M116" s="198">
        <v>3698.36</v>
      </c>
      <c r="N116" s="114">
        <f t="shared" si="6"/>
        <v>1283330.9200000002</v>
      </c>
    </row>
    <row r="117" spans="11:14">
      <c r="K117" s="209" t="s">
        <v>408</v>
      </c>
      <c r="L117" s="206">
        <v>9.5</v>
      </c>
      <c r="M117" s="198">
        <v>3855.23</v>
      </c>
      <c r="N117" s="114">
        <f t="shared" si="6"/>
        <v>1337764.81</v>
      </c>
    </row>
    <row r="118" spans="11:14">
      <c r="K118" s="209" t="s">
        <v>409</v>
      </c>
      <c r="L118" s="206">
        <v>10</v>
      </c>
      <c r="M118" s="198">
        <v>4014.76</v>
      </c>
      <c r="N118" s="114">
        <f t="shared" si="6"/>
        <v>1393121.72</v>
      </c>
    </row>
    <row r="119" spans="11:14">
      <c r="K119" s="209" t="s">
        <v>410</v>
      </c>
      <c r="L119" s="206">
        <v>10.5</v>
      </c>
      <c r="M119" s="198">
        <v>4171.6400000000003</v>
      </c>
      <c r="N119" s="114">
        <f t="shared" si="6"/>
        <v>1447559.08</v>
      </c>
    </row>
    <row r="120" spans="11:14">
      <c r="K120" s="209" t="s">
        <v>411</v>
      </c>
      <c r="L120" s="206">
        <v>11</v>
      </c>
      <c r="M120" s="198">
        <v>4328.51</v>
      </c>
      <c r="N120" s="114">
        <f t="shared" si="6"/>
        <v>1501992.97</v>
      </c>
    </row>
    <row r="121" spans="11:14">
      <c r="K121" s="209" t="s">
        <v>412</v>
      </c>
      <c r="L121" s="206">
        <v>11.5</v>
      </c>
      <c r="M121" s="198">
        <v>4488.04</v>
      </c>
      <c r="N121" s="114">
        <f t="shared" si="6"/>
        <v>1557349.88</v>
      </c>
    </row>
    <row r="122" spans="11:14">
      <c r="K122" s="209" t="s">
        <v>413</v>
      </c>
      <c r="L122" s="206">
        <v>12</v>
      </c>
      <c r="M122" s="198">
        <v>4644.91</v>
      </c>
      <c r="N122" s="114">
        <f t="shared" si="6"/>
        <v>1611783.77</v>
      </c>
    </row>
    <row r="123" spans="11:14">
      <c r="K123" s="209" t="s">
        <v>414</v>
      </c>
      <c r="L123" s="206">
        <v>12.5</v>
      </c>
      <c r="M123" s="198">
        <v>4804.4399999999996</v>
      </c>
      <c r="N123" s="114">
        <f t="shared" si="6"/>
        <v>1667140.68</v>
      </c>
    </row>
    <row r="124" spans="11:14">
      <c r="K124" s="209" t="s">
        <v>415</v>
      </c>
      <c r="L124" s="206">
        <v>13</v>
      </c>
      <c r="M124" s="198">
        <v>4961.32</v>
      </c>
      <c r="N124" s="114">
        <f t="shared" si="6"/>
        <v>1721578.0399999998</v>
      </c>
    </row>
    <row r="125" spans="11:14">
      <c r="K125" s="209" t="s">
        <v>416</v>
      </c>
      <c r="L125" s="206">
        <v>13.5</v>
      </c>
      <c r="M125" s="198">
        <v>5118.1899999999996</v>
      </c>
      <c r="N125" s="114">
        <f t="shared" si="6"/>
        <v>1776011.93</v>
      </c>
    </row>
    <row r="126" spans="11:14">
      <c r="K126" s="209" t="s">
        <v>417</v>
      </c>
      <c r="L126" s="206">
        <v>14</v>
      </c>
      <c r="M126" s="198">
        <v>5277.72</v>
      </c>
      <c r="N126" s="114">
        <f t="shared" si="6"/>
        <v>1831368.84</v>
      </c>
    </row>
    <row r="127" spans="11:14">
      <c r="K127" s="209" t="s">
        <v>418</v>
      </c>
      <c r="L127" s="206">
        <v>14.5</v>
      </c>
      <c r="M127" s="198">
        <v>5434.59</v>
      </c>
      <c r="N127" s="114">
        <f t="shared" si="6"/>
        <v>1885802.73</v>
      </c>
    </row>
    <row r="128" spans="11:14">
      <c r="K128" s="209" t="s">
        <v>419</v>
      </c>
      <c r="L128" s="206">
        <v>15</v>
      </c>
      <c r="M128" s="198">
        <v>5594.12</v>
      </c>
      <c r="N128" s="114">
        <f t="shared" si="6"/>
        <v>1941159.64</v>
      </c>
    </row>
    <row r="129" spans="11:14" ht="15.75" thickBot="1">
      <c r="K129" s="210" t="s">
        <v>420</v>
      </c>
      <c r="L129" s="207">
        <v>15.5</v>
      </c>
      <c r="M129" s="199">
        <v>5750.99</v>
      </c>
      <c r="N129" s="118">
        <f t="shared" si="6"/>
        <v>1995593.53</v>
      </c>
    </row>
  </sheetData>
  <mergeCells count="36">
    <mergeCell ref="P42:R42"/>
    <mergeCell ref="V5:W7"/>
    <mergeCell ref="P6:R6"/>
    <mergeCell ref="P7:R7"/>
    <mergeCell ref="A1:H1"/>
    <mergeCell ref="A5:D5"/>
    <mergeCell ref="F5:I5"/>
    <mergeCell ref="K5:N5"/>
    <mergeCell ref="P5:T5"/>
    <mergeCell ref="P22:R22"/>
    <mergeCell ref="P8:R8"/>
    <mergeCell ref="P9:R9"/>
    <mergeCell ref="P10:R10"/>
    <mergeCell ref="P11:R11"/>
    <mergeCell ref="P12:R12"/>
    <mergeCell ref="P15:R15"/>
    <mergeCell ref="P16:R16"/>
    <mergeCell ref="P17:R17"/>
    <mergeCell ref="P18:R18"/>
    <mergeCell ref="P19:R19"/>
    <mergeCell ref="P21:R21"/>
    <mergeCell ref="P41:R41"/>
    <mergeCell ref="P23:R23"/>
    <mergeCell ref="P24:R24"/>
    <mergeCell ref="P25:R25"/>
    <mergeCell ref="P26:R26"/>
    <mergeCell ref="P27:R27"/>
    <mergeCell ref="P33:T34"/>
    <mergeCell ref="P35:R35"/>
    <mergeCell ref="P36:R36"/>
    <mergeCell ref="P37:R37"/>
    <mergeCell ref="P38:R38"/>
    <mergeCell ref="P39:R39"/>
    <mergeCell ref="P29:R29"/>
    <mergeCell ref="P30:R30"/>
    <mergeCell ref="P40:R40"/>
  </mergeCells>
  <printOptions horizontalCentered="1" verticalCentered="1"/>
  <pageMargins left="0" right="0" top="0" bottom="0" header="0" footer="0"/>
  <pageSetup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E4E6C-4417-4170-B36C-8B21F151F1B8}">
  <dimension ref="B1:K22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/>
  <cols>
    <col min="4" max="4" width="20.5703125" bestFit="1" customWidth="1"/>
    <col min="6" max="6" width="14.7109375" customWidth="1"/>
    <col min="8" max="8" width="18.42578125" customWidth="1"/>
    <col min="9" max="9" width="16.42578125" customWidth="1"/>
    <col min="10" max="10" width="14" customWidth="1"/>
    <col min="11" max="11" width="12" customWidth="1"/>
  </cols>
  <sheetData>
    <row r="1" spans="2:11" ht="18.600000000000001" customHeight="1" thickBot="1">
      <c r="B1" s="385" t="s">
        <v>486</v>
      </c>
      <c r="C1" s="386"/>
      <c r="D1" s="386"/>
      <c r="E1" s="386"/>
      <c r="F1" s="386"/>
      <c r="G1" s="386"/>
      <c r="H1" s="386"/>
      <c r="I1" s="386"/>
      <c r="J1" s="386"/>
      <c r="K1" s="387"/>
    </row>
    <row r="2" spans="2:11" ht="45">
      <c r="B2" s="255" t="s">
        <v>468</v>
      </c>
      <c r="C2" s="255" t="s">
        <v>487</v>
      </c>
      <c r="D2" s="255" t="s">
        <v>488</v>
      </c>
      <c r="E2" s="256" t="s">
        <v>489</v>
      </c>
      <c r="F2" s="256" t="s">
        <v>490</v>
      </c>
      <c r="G2" s="256" t="s">
        <v>491</v>
      </c>
      <c r="H2" s="256" t="s">
        <v>492</v>
      </c>
      <c r="I2" s="256" t="s">
        <v>493</v>
      </c>
      <c r="J2" s="256" t="s">
        <v>494</v>
      </c>
      <c r="K2" s="256" t="s">
        <v>495</v>
      </c>
    </row>
    <row r="3" spans="2:11">
      <c r="B3" s="257" t="s">
        <v>112</v>
      </c>
      <c r="C3" s="257">
        <v>1</v>
      </c>
      <c r="D3" s="242" t="s">
        <v>496</v>
      </c>
      <c r="E3" s="258">
        <v>3</v>
      </c>
      <c r="F3" s="234">
        <v>0.25</v>
      </c>
      <c r="G3" s="259">
        <v>0</v>
      </c>
      <c r="H3" s="260">
        <f>E3*G3</f>
        <v>0</v>
      </c>
      <c r="I3" s="260">
        <v>1</v>
      </c>
      <c r="J3" s="260">
        <v>1</v>
      </c>
      <c r="K3" s="234" t="s">
        <v>98</v>
      </c>
    </row>
    <row r="4" spans="2:11">
      <c r="B4" s="257" t="s">
        <v>113</v>
      </c>
      <c r="C4" s="257">
        <v>1</v>
      </c>
      <c r="D4" s="242" t="s">
        <v>497</v>
      </c>
      <c r="E4" s="258">
        <v>3</v>
      </c>
      <c r="F4" s="234">
        <v>0.25</v>
      </c>
      <c r="G4" s="259">
        <v>0</v>
      </c>
      <c r="H4" s="260">
        <f t="shared" ref="H4:H67" si="0">E4*G4</f>
        <v>0</v>
      </c>
      <c r="I4" s="260">
        <v>1</v>
      </c>
      <c r="J4" s="260">
        <v>1</v>
      </c>
      <c r="K4" s="234" t="s">
        <v>98</v>
      </c>
    </row>
    <row r="5" spans="2:11">
      <c r="B5" s="257" t="s">
        <v>114</v>
      </c>
      <c r="C5" s="257">
        <v>1</v>
      </c>
      <c r="D5" s="242" t="s">
        <v>497</v>
      </c>
      <c r="E5" s="258">
        <v>3.5</v>
      </c>
      <c r="F5" s="234">
        <v>0.25</v>
      </c>
      <c r="G5" s="259">
        <v>0</v>
      </c>
      <c r="H5" s="260">
        <f t="shared" si="0"/>
        <v>0</v>
      </c>
      <c r="I5" s="260">
        <v>1</v>
      </c>
      <c r="J5" s="260">
        <v>1</v>
      </c>
      <c r="K5" s="234" t="s">
        <v>98</v>
      </c>
    </row>
    <row r="6" spans="2:11">
      <c r="B6" s="257" t="s">
        <v>115</v>
      </c>
      <c r="C6" s="257">
        <v>1</v>
      </c>
      <c r="D6" s="242" t="s">
        <v>497</v>
      </c>
      <c r="E6" s="258">
        <v>4</v>
      </c>
      <c r="F6" s="234">
        <v>0.25</v>
      </c>
      <c r="G6" s="259">
        <v>0</v>
      </c>
      <c r="H6" s="260">
        <f t="shared" si="0"/>
        <v>0</v>
      </c>
      <c r="I6" s="260">
        <v>1</v>
      </c>
      <c r="J6" s="260">
        <v>1</v>
      </c>
      <c r="K6" s="234" t="s">
        <v>98</v>
      </c>
    </row>
    <row r="7" spans="2:11">
      <c r="B7" s="257" t="s">
        <v>116</v>
      </c>
      <c r="C7" s="257">
        <v>1</v>
      </c>
      <c r="D7" s="242" t="s">
        <v>497</v>
      </c>
      <c r="E7" s="258">
        <v>4.5</v>
      </c>
      <c r="F7" s="234">
        <v>0.25</v>
      </c>
      <c r="G7" s="259">
        <v>0</v>
      </c>
      <c r="H7" s="260">
        <f t="shared" si="0"/>
        <v>0</v>
      </c>
      <c r="I7" s="260">
        <v>1</v>
      </c>
      <c r="J7" s="260">
        <v>1</v>
      </c>
      <c r="K7" s="234" t="s">
        <v>98</v>
      </c>
    </row>
    <row r="8" spans="2:11">
      <c r="B8" s="257" t="s">
        <v>117</v>
      </c>
      <c r="C8" s="257">
        <v>1</v>
      </c>
      <c r="D8" s="242" t="s">
        <v>497</v>
      </c>
      <c r="E8" s="258">
        <v>5</v>
      </c>
      <c r="F8" s="234">
        <v>0.25</v>
      </c>
      <c r="G8" s="259">
        <v>0</v>
      </c>
      <c r="H8" s="260">
        <f t="shared" si="0"/>
        <v>0</v>
      </c>
      <c r="I8" s="260">
        <v>1</v>
      </c>
      <c r="J8" s="260">
        <v>1</v>
      </c>
      <c r="K8" s="234" t="s">
        <v>98</v>
      </c>
    </row>
    <row r="9" spans="2:11">
      <c r="B9" s="257" t="s">
        <v>118</v>
      </c>
      <c r="C9" s="257">
        <v>1</v>
      </c>
      <c r="D9" s="242" t="s">
        <v>497</v>
      </c>
      <c r="E9" s="258">
        <v>5.5</v>
      </c>
      <c r="F9" s="234">
        <v>0.25</v>
      </c>
      <c r="G9" s="259">
        <v>0</v>
      </c>
      <c r="H9" s="260">
        <f t="shared" si="0"/>
        <v>0</v>
      </c>
      <c r="I9" s="260">
        <v>1</v>
      </c>
      <c r="J9" s="260">
        <v>1</v>
      </c>
      <c r="K9" s="234" t="s">
        <v>98</v>
      </c>
    </row>
    <row r="10" spans="2:11">
      <c r="B10" s="257" t="s">
        <v>119</v>
      </c>
      <c r="C10" s="257">
        <v>1</v>
      </c>
      <c r="D10" s="242" t="s">
        <v>497</v>
      </c>
      <c r="E10" s="258">
        <v>6</v>
      </c>
      <c r="F10" s="234">
        <v>0.25</v>
      </c>
      <c r="G10" s="259">
        <v>0</v>
      </c>
      <c r="H10" s="260">
        <f t="shared" si="0"/>
        <v>0</v>
      </c>
      <c r="I10" s="260">
        <v>1</v>
      </c>
      <c r="J10" s="260">
        <v>1</v>
      </c>
      <c r="K10" s="234" t="s">
        <v>98</v>
      </c>
    </row>
    <row r="11" spans="2:11">
      <c r="B11" s="257" t="s">
        <v>120</v>
      </c>
      <c r="C11" s="257">
        <v>1</v>
      </c>
      <c r="D11" s="242" t="s">
        <v>497</v>
      </c>
      <c r="E11" s="258">
        <v>6.5</v>
      </c>
      <c r="F11" s="234">
        <v>0.25</v>
      </c>
      <c r="G11" s="259">
        <v>0</v>
      </c>
      <c r="H11" s="260">
        <f t="shared" si="0"/>
        <v>0</v>
      </c>
      <c r="I11" s="260">
        <v>1</v>
      </c>
      <c r="J11" s="260">
        <v>1</v>
      </c>
      <c r="K11" s="234" t="s">
        <v>98</v>
      </c>
    </row>
    <row r="12" spans="2:11">
      <c r="B12" s="257" t="s">
        <v>121</v>
      </c>
      <c r="C12" s="257">
        <v>1</v>
      </c>
      <c r="D12" s="242" t="s">
        <v>497</v>
      </c>
      <c r="E12" s="258">
        <v>7</v>
      </c>
      <c r="F12" s="234">
        <v>0.25</v>
      </c>
      <c r="G12" s="259">
        <v>0</v>
      </c>
      <c r="H12" s="260">
        <f t="shared" si="0"/>
        <v>0</v>
      </c>
      <c r="I12" s="260">
        <v>1</v>
      </c>
      <c r="J12" s="260">
        <v>1</v>
      </c>
      <c r="K12" s="234" t="s">
        <v>98</v>
      </c>
    </row>
    <row r="13" spans="2:11">
      <c r="B13" s="257" t="s">
        <v>122</v>
      </c>
      <c r="C13" s="257" t="s">
        <v>498</v>
      </c>
      <c r="D13" s="242" t="s">
        <v>496</v>
      </c>
      <c r="E13" s="258">
        <v>3.5</v>
      </c>
      <c r="F13" s="234">
        <v>0.66</v>
      </c>
      <c r="G13" s="259">
        <v>0</v>
      </c>
      <c r="H13" s="260">
        <f t="shared" si="0"/>
        <v>0</v>
      </c>
      <c r="I13" s="260">
        <v>1</v>
      </c>
      <c r="J13" s="260">
        <v>1</v>
      </c>
      <c r="K13" s="234" t="s">
        <v>99</v>
      </c>
    </row>
    <row r="14" spans="2:11">
      <c r="B14" s="257" t="s">
        <v>123</v>
      </c>
      <c r="C14" s="257" t="s">
        <v>498</v>
      </c>
      <c r="D14" s="242" t="s">
        <v>496</v>
      </c>
      <c r="E14" s="258">
        <v>4</v>
      </c>
      <c r="F14" s="234">
        <v>0.66</v>
      </c>
      <c r="G14" s="259">
        <v>0</v>
      </c>
      <c r="H14" s="260">
        <f t="shared" si="0"/>
        <v>0</v>
      </c>
      <c r="I14" s="260">
        <v>1</v>
      </c>
      <c r="J14" s="260">
        <v>1</v>
      </c>
      <c r="K14" s="234" t="s">
        <v>99</v>
      </c>
    </row>
    <row r="15" spans="2:11">
      <c r="B15" s="257" t="s">
        <v>124</v>
      </c>
      <c r="C15" s="257" t="s">
        <v>498</v>
      </c>
      <c r="D15" s="242" t="s">
        <v>496</v>
      </c>
      <c r="E15" s="258">
        <v>4.5</v>
      </c>
      <c r="F15" s="234">
        <v>0.66</v>
      </c>
      <c r="G15" s="259">
        <v>0</v>
      </c>
      <c r="H15" s="260">
        <f t="shared" si="0"/>
        <v>0</v>
      </c>
      <c r="I15" s="260">
        <v>1</v>
      </c>
      <c r="J15" s="260">
        <v>1</v>
      </c>
      <c r="K15" s="234" t="s">
        <v>99</v>
      </c>
    </row>
    <row r="16" spans="2:11">
      <c r="B16" s="257" t="s">
        <v>125</v>
      </c>
      <c r="C16" s="257" t="s">
        <v>498</v>
      </c>
      <c r="D16" s="242" t="s">
        <v>496</v>
      </c>
      <c r="E16" s="258">
        <v>5</v>
      </c>
      <c r="F16" s="234">
        <v>0.66</v>
      </c>
      <c r="G16" s="259">
        <v>0</v>
      </c>
      <c r="H16" s="260">
        <f t="shared" si="0"/>
        <v>0</v>
      </c>
      <c r="I16" s="260">
        <v>1</v>
      </c>
      <c r="J16" s="260">
        <v>1</v>
      </c>
      <c r="K16" s="234" t="s">
        <v>99</v>
      </c>
    </row>
    <row r="17" spans="2:11">
      <c r="B17" s="257" t="s">
        <v>126</v>
      </c>
      <c r="C17" s="257" t="s">
        <v>498</v>
      </c>
      <c r="D17" s="242" t="s">
        <v>496</v>
      </c>
      <c r="E17" s="258">
        <v>5.5</v>
      </c>
      <c r="F17" s="234">
        <v>0.66</v>
      </c>
      <c r="G17" s="259">
        <v>0</v>
      </c>
      <c r="H17" s="260">
        <f t="shared" si="0"/>
        <v>0</v>
      </c>
      <c r="I17" s="260">
        <v>1</v>
      </c>
      <c r="J17" s="260">
        <v>1</v>
      </c>
      <c r="K17" s="234" t="s">
        <v>99</v>
      </c>
    </row>
    <row r="18" spans="2:11">
      <c r="B18" s="257" t="s">
        <v>127</v>
      </c>
      <c r="C18" s="257" t="s">
        <v>498</v>
      </c>
      <c r="D18" s="242" t="s">
        <v>496</v>
      </c>
      <c r="E18" s="258">
        <v>6</v>
      </c>
      <c r="F18" s="234">
        <v>0.66</v>
      </c>
      <c r="G18" s="259">
        <v>0</v>
      </c>
      <c r="H18" s="260">
        <f t="shared" si="0"/>
        <v>0</v>
      </c>
      <c r="I18" s="260">
        <v>1</v>
      </c>
      <c r="J18" s="260">
        <v>1</v>
      </c>
      <c r="K18" s="234" t="s">
        <v>99</v>
      </c>
    </row>
    <row r="19" spans="2:11">
      <c r="B19" s="257" t="s">
        <v>128</v>
      </c>
      <c r="C19" s="257" t="s">
        <v>498</v>
      </c>
      <c r="D19" s="242" t="s">
        <v>496</v>
      </c>
      <c r="E19" s="258">
        <v>6.5</v>
      </c>
      <c r="F19" s="234">
        <v>0.66</v>
      </c>
      <c r="G19" s="259">
        <v>0</v>
      </c>
      <c r="H19" s="260">
        <f t="shared" si="0"/>
        <v>0</v>
      </c>
      <c r="I19" s="260">
        <v>1</v>
      </c>
      <c r="J19" s="260">
        <v>1</v>
      </c>
      <c r="K19" s="234" t="s">
        <v>99</v>
      </c>
    </row>
    <row r="20" spans="2:11">
      <c r="B20" s="257" t="s">
        <v>129</v>
      </c>
      <c r="C20" s="257" t="s">
        <v>498</v>
      </c>
      <c r="D20" s="242" t="s">
        <v>496</v>
      </c>
      <c r="E20" s="258">
        <v>7</v>
      </c>
      <c r="F20" s="234">
        <v>0.66</v>
      </c>
      <c r="G20" s="259">
        <v>0</v>
      </c>
      <c r="H20" s="260">
        <f t="shared" si="0"/>
        <v>0</v>
      </c>
      <c r="I20" s="260">
        <v>1</v>
      </c>
      <c r="J20" s="260">
        <v>1</v>
      </c>
      <c r="K20" s="234" t="s">
        <v>99</v>
      </c>
    </row>
    <row r="21" spans="2:11">
      <c r="B21" s="257" t="s">
        <v>130</v>
      </c>
      <c r="C21" s="257" t="s">
        <v>498</v>
      </c>
      <c r="D21" s="242" t="s">
        <v>496</v>
      </c>
      <c r="E21" s="258">
        <v>7.5</v>
      </c>
      <c r="F21" s="234">
        <v>0.66</v>
      </c>
      <c r="G21" s="259">
        <v>0</v>
      </c>
      <c r="H21" s="260">
        <f t="shared" si="0"/>
        <v>0</v>
      </c>
      <c r="I21" s="260">
        <v>1</v>
      </c>
      <c r="J21" s="260">
        <v>1</v>
      </c>
      <c r="K21" s="234" t="s">
        <v>99</v>
      </c>
    </row>
    <row r="22" spans="2:11">
      <c r="B22" s="257" t="s">
        <v>131</v>
      </c>
      <c r="C22" s="257" t="s">
        <v>498</v>
      </c>
      <c r="D22" s="242" t="s">
        <v>496</v>
      </c>
      <c r="E22" s="258">
        <v>8</v>
      </c>
      <c r="F22" s="234">
        <v>0.66</v>
      </c>
      <c r="G22" s="259">
        <v>0</v>
      </c>
      <c r="H22" s="260">
        <f t="shared" si="0"/>
        <v>0</v>
      </c>
      <c r="I22" s="260">
        <v>1</v>
      </c>
      <c r="J22" s="260">
        <v>1</v>
      </c>
      <c r="K22" s="234" t="s">
        <v>99</v>
      </c>
    </row>
    <row r="23" spans="2:11">
      <c r="B23" s="257" t="s">
        <v>132</v>
      </c>
      <c r="C23" s="257" t="s">
        <v>498</v>
      </c>
      <c r="D23" s="242" t="s">
        <v>496</v>
      </c>
      <c r="E23" s="258">
        <v>8.5</v>
      </c>
      <c r="F23" s="234">
        <v>0.66</v>
      </c>
      <c r="G23" s="259">
        <v>0</v>
      </c>
      <c r="H23" s="260">
        <f t="shared" si="0"/>
        <v>0</v>
      </c>
      <c r="I23" s="260">
        <v>1</v>
      </c>
      <c r="J23" s="260">
        <v>1</v>
      </c>
      <c r="K23" s="234" t="s">
        <v>99</v>
      </c>
    </row>
    <row r="24" spans="2:11">
      <c r="B24" s="257" t="s">
        <v>133</v>
      </c>
      <c r="C24" s="257" t="s">
        <v>498</v>
      </c>
      <c r="D24" s="242" t="s">
        <v>496</v>
      </c>
      <c r="E24" s="258">
        <v>9</v>
      </c>
      <c r="F24" s="234">
        <v>0.66</v>
      </c>
      <c r="G24" s="259">
        <v>0</v>
      </c>
      <c r="H24" s="260">
        <f t="shared" si="0"/>
        <v>0</v>
      </c>
      <c r="I24" s="260">
        <v>1</v>
      </c>
      <c r="J24" s="260">
        <v>1</v>
      </c>
      <c r="K24" s="234" t="s">
        <v>99</v>
      </c>
    </row>
    <row r="25" spans="2:11">
      <c r="B25" s="257" t="s">
        <v>134</v>
      </c>
      <c r="C25" s="257" t="s">
        <v>498</v>
      </c>
      <c r="D25" s="242" t="s">
        <v>497</v>
      </c>
      <c r="E25" s="258">
        <v>3.5</v>
      </c>
      <c r="F25" s="234">
        <v>0.66</v>
      </c>
      <c r="G25" s="259">
        <v>0</v>
      </c>
      <c r="H25" s="260">
        <f t="shared" si="0"/>
        <v>0</v>
      </c>
      <c r="I25" s="260">
        <v>1</v>
      </c>
      <c r="J25" s="260">
        <v>3</v>
      </c>
      <c r="K25" s="234" t="s">
        <v>99</v>
      </c>
    </row>
    <row r="26" spans="2:11">
      <c r="B26" s="257" t="s">
        <v>135</v>
      </c>
      <c r="C26" s="257" t="s">
        <v>498</v>
      </c>
      <c r="D26" s="242" t="s">
        <v>497</v>
      </c>
      <c r="E26" s="258">
        <v>4</v>
      </c>
      <c r="F26" s="234">
        <v>0.66</v>
      </c>
      <c r="G26" s="259">
        <v>0</v>
      </c>
      <c r="H26" s="260">
        <f t="shared" si="0"/>
        <v>0</v>
      </c>
      <c r="I26" s="260">
        <v>1</v>
      </c>
      <c r="J26" s="260">
        <v>3</v>
      </c>
      <c r="K26" s="234" t="s">
        <v>99</v>
      </c>
    </row>
    <row r="27" spans="2:11">
      <c r="B27" s="257" t="s">
        <v>136</v>
      </c>
      <c r="C27" s="257" t="s">
        <v>498</v>
      </c>
      <c r="D27" s="242" t="s">
        <v>497</v>
      </c>
      <c r="E27" s="258">
        <v>4.5</v>
      </c>
      <c r="F27" s="234">
        <v>0.66</v>
      </c>
      <c r="G27" s="259">
        <v>0</v>
      </c>
      <c r="H27" s="260">
        <f t="shared" si="0"/>
        <v>0</v>
      </c>
      <c r="I27" s="260">
        <v>1</v>
      </c>
      <c r="J27" s="260">
        <v>3</v>
      </c>
      <c r="K27" s="234" t="s">
        <v>99</v>
      </c>
    </row>
    <row r="28" spans="2:11">
      <c r="B28" s="257" t="s">
        <v>137</v>
      </c>
      <c r="C28" s="257" t="s">
        <v>498</v>
      </c>
      <c r="D28" s="242" t="s">
        <v>497</v>
      </c>
      <c r="E28" s="258">
        <v>5</v>
      </c>
      <c r="F28" s="234">
        <v>0.66</v>
      </c>
      <c r="G28" s="259">
        <v>0</v>
      </c>
      <c r="H28" s="260">
        <f t="shared" si="0"/>
        <v>0</v>
      </c>
      <c r="I28" s="260">
        <v>1</v>
      </c>
      <c r="J28" s="260">
        <v>3</v>
      </c>
      <c r="K28" s="234" t="s">
        <v>99</v>
      </c>
    </row>
    <row r="29" spans="2:11">
      <c r="B29" s="257" t="s">
        <v>138</v>
      </c>
      <c r="C29" s="257" t="s">
        <v>498</v>
      </c>
      <c r="D29" s="242" t="s">
        <v>497</v>
      </c>
      <c r="E29" s="258">
        <v>5.5</v>
      </c>
      <c r="F29" s="234">
        <v>0.66</v>
      </c>
      <c r="G29" s="259">
        <v>0</v>
      </c>
      <c r="H29" s="260">
        <f t="shared" si="0"/>
        <v>0</v>
      </c>
      <c r="I29" s="260">
        <v>1</v>
      </c>
      <c r="J29" s="260">
        <v>3</v>
      </c>
      <c r="K29" s="234" t="s">
        <v>99</v>
      </c>
    </row>
    <row r="30" spans="2:11">
      <c r="B30" s="257" t="s">
        <v>139</v>
      </c>
      <c r="C30" s="257" t="s">
        <v>498</v>
      </c>
      <c r="D30" s="242" t="s">
        <v>497</v>
      </c>
      <c r="E30" s="258">
        <v>6</v>
      </c>
      <c r="F30" s="234">
        <v>0.66</v>
      </c>
      <c r="G30" s="259">
        <v>0</v>
      </c>
      <c r="H30" s="260">
        <f t="shared" si="0"/>
        <v>0</v>
      </c>
      <c r="I30" s="260">
        <v>1</v>
      </c>
      <c r="J30" s="260">
        <v>3</v>
      </c>
      <c r="K30" s="234" t="s">
        <v>99</v>
      </c>
    </row>
    <row r="31" spans="2:11">
      <c r="B31" s="257" t="s">
        <v>140</v>
      </c>
      <c r="C31" s="257" t="s">
        <v>498</v>
      </c>
      <c r="D31" s="242" t="s">
        <v>497</v>
      </c>
      <c r="E31" s="258">
        <v>6.5</v>
      </c>
      <c r="F31" s="234">
        <v>0.66</v>
      </c>
      <c r="G31" s="259">
        <v>0</v>
      </c>
      <c r="H31" s="260">
        <f t="shared" si="0"/>
        <v>0</v>
      </c>
      <c r="I31" s="260">
        <v>1</v>
      </c>
      <c r="J31" s="260">
        <v>3</v>
      </c>
      <c r="K31" s="234" t="s">
        <v>99</v>
      </c>
    </row>
    <row r="32" spans="2:11">
      <c r="B32" s="257" t="s">
        <v>141</v>
      </c>
      <c r="C32" s="257" t="s">
        <v>498</v>
      </c>
      <c r="D32" s="242" t="s">
        <v>497</v>
      </c>
      <c r="E32" s="258">
        <v>7</v>
      </c>
      <c r="F32" s="234">
        <v>0.66</v>
      </c>
      <c r="G32" s="259">
        <v>0</v>
      </c>
      <c r="H32" s="260">
        <f t="shared" si="0"/>
        <v>0</v>
      </c>
      <c r="I32" s="260">
        <v>1</v>
      </c>
      <c r="J32" s="260">
        <v>3</v>
      </c>
      <c r="K32" s="234" t="s">
        <v>99</v>
      </c>
    </row>
    <row r="33" spans="2:11">
      <c r="B33" s="257" t="s">
        <v>142</v>
      </c>
      <c r="C33" s="257" t="s">
        <v>498</v>
      </c>
      <c r="D33" s="242" t="s">
        <v>497</v>
      </c>
      <c r="E33" s="258">
        <v>7.5</v>
      </c>
      <c r="F33" s="234">
        <v>0.66</v>
      </c>
      <c r="G33" s="259">
        <v>0</v>
      </c>
      <c r="H33" s="260">
        <f t="shared" si="0"/>
        <v>0</v>
      </c>
      <c r="I33" s="260">
        <v>1</v>
      </c>
      <c r="J33" s="260">
        <v>3</v>
      </c>
      <c r="K33" s="234" t="s">
        <v>99</v>
      </c>
    </row>
    <row r="34" spans="2:11">
      <c r="B34" s="257" t="s">
        <v>143</v>
      </c>
      <c r="C34" s="257" t="s">
        <v>498</v>
      </c>
      <c r="D34" s="242" t="s">
        <v>497</v>
      </c>
      <c r="E34" s="258">
        <v>8</v>
      </c>
      <c r="F34" s="234">
        <v>0.66</v>
      </c>
      <c r="G34" s="259">
        <v>0</v>
      </c>
      <c r="H34" s="260">
        <f t="shared" si="0"/>
        <v>0</v>
      </c>
      <c r="I34" s="260">
        <v>1</v>
      </c>
      <c r="J34" s="260">
        <v>3</v>
      </c>
      <c r="K34" s="234" t="s">
        <v>99</v>
      </c>
    </row>
    <row r="35" spans="2:11">
      <c r="B35" s="257" t="s">
        <v>144</v>
      </c>
      <c r="C35" s="257" t="s">
        <v>498</v>
      </c>
      <c r="D35" s="242" t="s">
        <v>497</v>
      </c>
      <c r="E35" s="258">
        <v>8.5</v>
      </c>
      <c r="F35" s="234">
        <v>0.66</v>
      </c>
      <c r="G35" s="259">
        <v>0</v>
      </c>
      <c r="H35" s="260">
        <f t="shared" si="0"/>
        <v>0</v>
      </c>
      <c r="I35" s="260">
        <v>1</v>
      </c>
      <c r="J35" s="260">
        <v>3</v>
      </c>
      <c r="K35" s="234" t="s">
        <v>99</v>
      </c>
    </row>
    <row r="36" spans="2:11">
      <c r="B36" s="257" t="s">
        <v>145</v>
      </c>
      <c r="C36" s="257" t="s">
        <v>498</v>
      </c>
      <c r="D36" s="242" t="s">
        <v>497</v>
      </c>
      <c r="E36" s="258">
        <v>9</v>
      </c>
      <c r="F36" s="234">
        <v>0.66</v>
      </c>
      <c r="G36" s="259">
        <v>0</v>
      </c>
      <c r="H36" s="260">
        <f t="shared" si="0"/>
        <v>0</v>
      </c>
      <c r="I36" s="260">
        <v>1</v>
      </c>
      <c r="J36" s="260">
        <v>3</v>
      </c>
      <c r="K36" s="234" t="s">
        <v>99</v>
      </c>
    </row>
    <row r="37" spans="2:11">
      <c r="B37" s="257" t="s">
        <v>146</v>
      </c>
      <c r="C37" s="257" t="s">
        <v>498</v>
      </c>
      <c r="D37" s="242" t="s">
        <v>497</v>
      </c>
      <c r="E37" s="258">
        <v>9.5</v>
      </c>
      <c r="F37" s="234">
        <v>0.66</v>
      </c>
      <c r="G37" s="259">
        <v>0</v>
      </c>
      <c r="H37" s="260">
        <f t="shared" si="0"/>
        <v>0</v>
      </c>
      <c r="I37" s="260">
        <v>1</v>
      </c>
      <c r="J37" s="260">
        <v>3</v>
      </c>
      <c r="K37" s="234" t="s">
        <v>99</v>
      </c>
    </row>
    <row r="38" spans="2:11">
      <c r="B38" s="257" t="s">
        <v>147</v>
      </c>
      <c r="C38" s="257" t="s">
        <v>498</v>
      </c>
      <c r="D38" s="242" t="s">
        <v>497</v>
      </c>
      <c r="E38" s="258">
        <v>10</v>
      </c>
      <c r="F38" s="234">
        <v>0.66</v>
      </c>
      <c r="G38" s="259">
        <v>0</v>
      </c>
      <c r="H38" s="260">
        <f t="shared" si="0"/>
        <v>0</v>
      </c>
      <c r="I38" s="260">
        <v>1</v>
      </c>
      <c r="J38" s="260">
        <v>3</v>
      </c>
      <c r="K38" s="234" t="s">
        <v>99</v>
      </c>
    </row>
    <row r="39" spans="2:11">
      <c r="B39" s="257" t="s">
        <v>148</v>
      </c>
      <c r="C39" s="257" t="s">
        <v>498</v>
      </c>
      <c r="D39" s="242" t="s">
        <v>497</v>
      </c>
      <c r="E39" s="258">
        <v>10.5</v>
      </c>
      <c r="F39" s="234">
        <v>0.66</v>
      </c>
      <c r="G39" s="259">
        <v>0</v>
      </c>
      <c r="H39" s="260">
        <f t="shared" si="0"/>
        <v>0</v>
      </c>
      <c r="I39" s="260">
        <v>1</v>
      </c>
      <c r="J39" s="260">
        <v>3</v>
      </c>
      <c r="K39" s="234" t="s">
        <v>99</v>
      </c>
    </row>
    <row r="40" spans="2:11">
      <c r="B40" s="257" t="s">
        <v>149</v>
      </c>
      <c r="C40" s="257" t="s">
        <v>498</v>
      </c>
      <c r="D40" s="242" t="s">
        <v>497</v>
      </c>
      <c r="E40" s="258">
        <v>11</v>
      </c>
      <c r="F40" s="234">
        <v>0.66</v>
      </c>
      <c r="G40" s="259">
        <v>0</v>
      </c>
      <c r="H40" s="260">
        <f t="shared" si="0"/>
        <v>0</v>
      </c>
      <c r="I40" s="260">
        <v>1</v>
      </c>
      <c r="J40" s="260">
        <v>3</v>
      </c>
      <c r="K40" s="234" t="s">
        <v>99</v>
      </c>
    </row>
    <row r="41" spans="2:11">
      <c r="B41" s="257" t="s">
        <v>150</v>
      </c>
      <c r="C41" s="257" t="s">
        <v>498</v>
      </c>
      <c r="D41" s="242" t="s">
        <v>499</v>
      </c>
      <c r="E41" s="258">
        <v>3.5</v>
      </c>
      <c r="F41" s="234">
        <v>0.66</v>
      </c>
      <c r="G41" s="259">
        <v>0.25</v>
      </c>
      <c r="H41" s="260">
        <f t="shared" si="0"/>
        <v>0.875</v>
      </c>
      <c r="I41" s="260">
        <v>1</v>
      </c>
      <c r="J41" s="260">
        <v>3</v>
      </c>
      <c r="K41" s="234" t="s">
        <v>99</v>
      </c>
    </row>
    <row r="42" spans="2:11">
      <c r="B42" s="257" t="s">
        <v>151</v>
      </c>
      <c r="C42" s="257" t="s">
        <v>498</v>
      </c>
      <c r="D42" s="242" t="s">
        <v>499</v>
      </c>
      <c r="E42" s="258">
        <v>4</v>
      </c>
      <c r="F42" s="234">
        <v>0.66</v>
      </c>
      <c r="G42" s="259">
        <v>0.25</v>
      </c>
      <c r="H42" s="260">
        <f t="shared" si="0"/>
        <v>1</v>
      </c>
      <c r="I42" s="260">
        <v>1</v>
      </c>
      <c r="J42" s="260">
        <v>3</v>
      </c>
      <c r="K42" s="234" t="s">
        <v>99</v>
      </c>
    </row>
    <row r="43" spans="2:11">
      <c r="B43" s="257" t="s">
        <v>152</v>
      </c>
      <c r="C43" s="257" t="s">
        <v>498</v>
      </c>
      <c r="D43" s="242" t="s">
        <v>499</v>
      </c>
      <c r="E43" s="258">
        <v>4.5</v>
      </c>
      <c r="F43" s="234">
        <v>0.66</v>
      </c>
      <c r="G43" s="259">
        <v>0.25</v>
      </c>
      <c r="H43" s="260">
        <f t="shared" si="0"/>
        <v>1.125</v>
      </c>
      <c r="I43" s="260">
        <v>1</v>
      </c>
      <c r="J43" s="260">
        <v>3</v>
      </c>
      <c r="K43" s="234" t="s">
        <v>99</v>
      </c>
    </row>
    <row r="44" spans="2:11">
      <c r="B44" s="257" t="s">
        <v>153</v>
      </c>
      <c r="C44" s="257" t="s">
        <v>498</v>
      </c>
      <c r="D44" s="242" t="s">
        <v>499</v>
      </c>
      <c r="E44" s="258">
        <v>5</v>
      </c>
      <c r="F44" s="234">
        <v>0.66</v>
      </c>
      <c r="G44" s="259">
        <v>0.25</v>
      </c>
      <c r="H44" s="260">
        <f t="shared" si="0"/>
        <v>1.25</v>
      </c>
      <c r="I44" s="260">
        <v>1</v>
      </c>
      <c r="J44" s="260">
        <v>3</v>
      </c>
      <c r="K44" s="234" t="s">
        <v>99</v>
      </c>
    </row>
    <row r="45" spans="2:11">
      <c r="B45" s="257" t="s">
        <v>154</v>
      </c>
      <c r="C45" s="257" t="s">
        <v>498</v>
      </c>
      <c r="D45" s="242" t="s">
        <v>499</v>
      </c>
      <c r="E45" s="258">
        <v>5.5</v>
      </c>
      <c r="F45" s="234">
        <v>0.66</v>
      </c>
      <c r="G45" s="259">
        <v>0.25</v>
      </c>
      <c r="H45" s="260">
        <f t="shared" si="0"/>
        <v>1.375</v>
      </c>
      <c r="I45" s="260">
        <v>1</v>
      </c>
      <c r="J45" s="260">
        <v>3</v>
      </c>
      <c r="K45" s="234" t="s">
        <v>99</v>
      </c>
    </row>
    <row r="46" spans="2:11">
      <c r="B46" s="257" t="s">
        <v>155</v>
      </c>
      <c r="C46" s="257" t="s">
        <v>498</v>
      </c>
      <c r="D46" s="242" t="s">
        <v>499</v>
      </c>
      <c r="E46" s="258">
        <v>6</v>
      </c>
      <c r="F46" s="234">
        <v>0.66</v>
      </c>
      <c r="G46" s="259">
        <v>0.25</v>
      </c>
      <c r="H46" s="260">
        <f t="shared" si="0"/>
        <v>1.5</v>
      </c>
      <c r="I46" s="260">
        <v>1</v>
      </c>
      <c r="J46" s="260">
        <v>3</v>
      </c>
      <c r="K46" s="234" t="s">
        <v>99</v>
      </c>
    </row>
    <row r="47" spans="2:11">
      <c r="B47" s="257" t="s">
        <v>156</v>
      </c>
      <c r="C47" s="257" t="s">
        <v>498</v>
      </c>
      <c r="D47" s="242" t="s">
        <v>499</v>
      </c>
      <c r="E47" s="258">
        <v>6.5</v>
      </c>
      <c r="F47" s="234">
        <v>0.66</v>
      </c>
      <c r="G47" s="259">
        <v>0.25</v>
      </c>
      <c r="H47" s="260">
        <f t="shared" si="0"/>
        <v>1.625</v>
      </c>
      <c r="I47" s="260">
        <v>1</v>
      </c>
      <c r="J47" s="260">
        <v>3</v>
      </c>
      <c r="K47" s="234" t="s">
        <v>99</v>
      </c>
    </row>
    <row r="48" spans="2:11">
      <c r="B48" s="257" t="s">
        <v>157</v>
      </c>
      <c r="C48" s="257" t="s">
        <v>498</v>
      </c>
      <c r="D48" s="242" t="s">
        <v>499</v>
      </c>
      <c r="E48" s="258">
        <v>7</v>
      </c>
      <c r="F48" s="234">
        <v>0.66</v>
      </c>
      <c r="G48" s="259">
        <v>0.25</v>
      </c>
      <c r="H48" s="260">
        <f t="shared" si="0"/>
        <v>1.75</v>
      </c>
      <c r="I48" s="260">
        <v>1</v>
      </c>
      <c r="J48" s="260">
        <v>3</v>
      </c>
      <c r="K48" s="234" t="s">
        <v>99</v>
      </c>
    </row>
    <row r="49" spans="2:11">
      <c r="B49" s="257" t="s">
        <v>158</v>
      </c>
      <c r="C49" s="257" t="s">
        <v>498</v>
      </c>
      <c r="D49" s="242" t="s">
        <v>499</v>
      </c>
      <c r="E49" s="258">
        <v>7.5</v>
      </c>
      <c r="F49" s="234">
        <v>0.66</v>
      </c>
      <c r="G49" s="259">
        <v>0.25</v>
      </c>
      <c r="H49" s="260">
        <f t="shared" si="0"/>
        <v>1.875</v>
      </c>
      <c r="I49" s="260">
        <v>1</v>
      </c>
      <c r="J49" s="260">
        <v>3</v>
      </c>
      <c r="K49" s="234" t="s">
        <v>99</v>
      </c>
    </row>
    <row r="50" spans="2:11">
      <c r="B50" s="257" t="s">
        <v>159</v>
      </c>
      <c r="C50" s="257" t="s">
        <v>498</v>
      </c>
      <c r="D50" s="242" t="s">
        <v>499</v>
      </c>
      <c r="E50" s="258">
        <v>8</v>
      </c>
      <c r="F50" s="234">
        <v>0.66</v>
      </c>
      <c r="G50" s="259">
        <v>0.25</v>
      </c>
      <c r="H50" s="260">
        <f t="shared" si="0"/>
        <v>2</v>
      </c>
      <c r="I50" s="260">
        <v>1</v>
      </c>
      <c r="J50" s="260">
        <v>3</v>
      </c>
      <c r="K50" s="234" t="s">
        <v>99</v>
      </c>
    </row>
    <row r="51" spans="2:11">
      <c r="B51" s="257" t="s">
        <v>160</v>
      </c>
      <c r="C51" s="257" t="s">
        <v>498</v>
      </c>
      <c r="D51" s="242" t="s">
        <v>499</v>
      </c>
      <c r="E51" s="258">
        <v>8.5</v>
      </c>
      <c r="F51" s="234">
        <v>0.66</v>
      </c>
      <c r="G51" s="259">
        <v>0.25</v>
      </c>
      <c r="H51" s="260">
        <f t="shared" si="0"/>
        <v>2.125</v>
      </c>
      <c r="I51" s="260">
        <v>1</v>
      </c>
      <c r="J51" s="260">
        <v>3</v>
      </c>
      <c r="K51" s="234" t="s">
        <v>99</v>
      </c>
    </row>
    <row r="52" spans="2:11">
      <c r="B52" s="257" t="s">
        <v>161</v>
      </c>
      <c r="C52" s="257" t="s">
        <v>498</v>
      </c>
      <c r="D52" s="242" t="s">
        <v>499</v>
      </c>
      <c r="E52" s="258">
        <v>9</v>
      </c>
      <c r="F52" s="234">
        <v>0.66</v>
      </c>
      <c r="G52" s="259">
        <v>0.25</v>
      </c>
      <c r="H52" s="260">
        <f t="shared" si="0"/>
        <v>2.25</v>
      </c>
      <c r="I52" s="260">
        <v>1</v>
      </c>
      <c r="J52" s="260">
        <v>3</v>
      </c>
      <c r="K52" s="234" t="s">
        <v>99</v>
      </c>
    </row>
    <row r="53" spans="2:11">
      <c r="B53" s="257" t="s">
        <v>162</v>
      </c>
      <c r="C53" s="257" t="s">
        <v>498</v>
      </c>
      <c r="D53" s="242" t="s">
        <v>499</v>
      </c>
      <c r="E53" s="258">
        <v>9.5</v>
      </c>
      <c r="F53" s="234">
        <v>0.66</v>
      </c>
      <c r="G53" s="259">
        <v>0.25</v>
      </c>
      <c r="H53" s="260">
        <f t="shared" si="0"/>
        <v>2.375</v>
      </c>
      <c r="I53" s="260">
        <v>1</v>
      </c>
      <c r="J53" s="260">
        <v>3</v>
      </c>
      <c r="K53" s="234" t="s">
        <v>99</v>
      </c>
    </row>
    <row r="54" spans="2:11">
      <c r="B54" s="257" t="s">
        <v>163</v>
      </c>
      <c r="C54" s="257" t="s">
        <v>498</v>
      </c>
      <c r="D54" s="242" t="s">
        <v>499</v>
      </c>
      <c r="E54" s="258">
        <v>10</v>
      </c>
      <c r="F54" s="234">
        <v>0.66</v>
      </c>
      <c r="G54" s="259">
        <v>0.25</v>
      </c>
      <c r="H54" s="260">
        <f t="shared" si="0"/>
        <v>2.5</v>
      </c>
      <c r="I54" s="260">
        <v>1</v>
      </c>
      <c r="J54" s="260">
        <v>3</v>
      </c>
      <c r="K54" s="234" t="s">
        <v>99</v>
      </c>
    </row>
    <row r="55" spans="2:11">
      <c r="B55" s="257" t="s">
        <v>164</v>
      </c>
      <c r="C55" s="257" t="s">
        <v>498</v>
      </c>
      <c r="D55" s="242" t="s">
        <v>499</v>
      </c>
      <c r="E55" s="258">
        <v>10.5</v>
      </c>
      <c r="F55" s="234">
        <v>0.66</v>
      </c>
      <c r="G55" s="259">
        <v>0.25</v>
      </c>
      <c r="H55" s="260">
        <f t="shared" si="0"/>
        <v>2.625</v>
      </c>
      <c r="I55" s="260">
        <v>1</v>
      </c>
      <c r="J55" s="260">
        <v>3</v>
      </c>
      <c r="K55" s="234" t="s">
        <v>99</v>
      </c>
    </row>
    <row r="56" spans="2:11">
      <c r="B56" s="257" t="s">
        <v>165</v>
      </c>
      <c r="C56" s="257" t="s">
        <v>498</v>
      </c>
      <c r="D56" s="242" t="s">
        <v>499</v>
      </c>
      <c r="E56" s="258">
        <v>11</v>
      </c>
      <c r="F56" s="234">
        <v>0.66</v>
      </c>
      <c r="G56" s="259">
        <v>0.25</v>
      </c>
      <c r="H56" s="260">
        <f t="shared" si="0"/>
        <v>2.75</v>
      </c>
      <c r="I56" s="260">
        <v>1</v>
      </c>
      <c r="J56" s="260">
        <v>3</v>
      </c>
      <c r="K56" s="234" t="s">
        <v>99</v>
      </c>
    </row>
    <row r="57" spans="2:11">
      <c r="B57" s="257" t="s">
        <v>166</v>
      </c>
      <c r="C57" s="257" t="s">
        <v>498</v>
      </c>
      <c r="D57" s="242" t="s">
        <v>499</v>
      </c>
      <c r="E57" s="258">
        <v>3.5</v>
      </c>
      <c r="F57" s="234">
        <v>0.66</v>
      </c>
      <c r="G57" s="259">
        <v>0.35</v>
      </c>
      <c r="H57" s="260">
        <f t="shared" si="0"/>
        <v>1.2249999999999999</v>
      </c>
      <c r="I57" s="260">
        <v>1</v>
      </c>
      <c r="J57" s="260">
        <v>3</v>
      </c>
      <c r="K57" s="234" t="s">
        <v>99</v>
      </c>
    </row>
    <row r="58" spans="2:11">
      <c r="B58" s="257" t="s">
        <v>167</v>
      </c>
      <c r="C58" s="257" t="s">
        <v>498</v>
      </c>
      <c r="D58" s="242" t="s">
        <v>499</v>
      </c>
      <c r="E58" s="258">
        <v>4</v>
      </c>
      <c r="F58" s="234">
        <v>0.66</v>
      </c>
      <c r="G58" s="259">
        <v>0.35</v>
      </c>
      <c r="H58" s="260">
        <f t="shared" si="0"/>
        <v>1.4</v>
      </c>
      <c r="I58" s="260">
        <v>1</v>
      </c>
      <c r="J58" s="260">
        <v>3</v>
      </c>
      <c r="K58" s="234" t="s">
        <v>99</v>
      </c>
    </row>
    <row r="59" spans="2:11">
      <c r="B59" s="257" t="s">
        <v>168</v>
      </c>
      <c r="C59" s="257" t="s">
        <v>498</v>
      </c>
      <c r="D59" s="242" t="s">
        <v>499</v>
      </c>
      <c r="E59" s="258">
        <v>4.5</v>
      </c>
      <c r="F59" s="234">
        <v>0.66</v>
      </c>
      <c r="G59" s="259">
        <v>0.35</v>
      </c>
      <c r="H59" s="260">
        <f t="shared" si="0"/>
        <v>1.575</v>
      </c>
      <c r="I59" s="260">
        <v>1</v>
      </c>
      <c r="J59" s="260">
        <v>3</v>
      </c>
      <c r="K59" s="234" t="s">
        <v>99</v>
      </c>
    </row>
    <row r="60" spans="2:11">
      <c r="B60" s="257" t="s">
        <v>169</v>
      </c>
      <c r="C60" s="257" t="s">
        <v>498</v>
      </c>
      <c r="D60" s="242" t="s">
        <v>499</v>
      </c>
      <c r="E60" s="258">
        <v>5</v>
      </c>
      <c r="F60" s="234">
        <v>0.66</v>
      </c>
      <c r="G60" s="259">
        <v>0.35</v>
      </c>
      <c r="H60" s="260">
        <f t="shared" si="0"/>
        <v>1.75</v>
      </c>
      <c r="I60" s="260">
        <v>1</v>
      </c>
      <c r="J60" s="260">
        <v>3</v>
      </c>
      <c r="K60" s="234" t="s">
        <v>99</v>
      </c>
    </row>
    <row r="61" spans="2:11">
      <c r="B61" s="257" t="s">
        <v>170</v>
      </c>
      <c r="C61" s="257" t="s">
        <v>498</v>
      </c>
      <c r="D61" s="242" t="s">
        <v>499</v>
      </c>
      <c r="E61" s="258">
        <v>5.5</v>
      </c>
      <c r="F61" s="234">
        <v>0.66</v>
      </c>
      <c r="G61" s="259">
        <v>0.35</v>
      </c>
      <c r="H61" s="260">
        <f t="shared" si="0"/>
        <v>1.9249999999999998</v>
      </c>
      <c r="I61" s="260">
        <v>1</v>
      </c>
      <c r="J61" s="260">
        <v>3</v>
      </c>
      <c r="K61" s="234" t="s">
        <v>99</v>
      </c>
    </row>
    <row r="62" spans="2:11">
      <c r="B62" s="257" t="s">
        <v>171</v>
      </c>
      <c r="C62" s="257" t="s">
        <v>498</v>
      </c>
      <c r="D62" s="242" t="s">
        <v>499</v>
      </c>
      <c r="E62" s="258">
        <v>6</v>
      </c>
      <c r="F62" s="234">
        <v>0.66</v>
      </c>
      <c r="G62" s="259">
        <v>0.35</v>
      </c>
      <c r="H62" s="260">
        <f t="shared" si="0"/>
        <v>2.0999999999999996</v>
      </c>
      <c r="I62" s="260">
        <v>1</v>
      </c>
      <c r="J62" s="260">
        <v>3</v>
      </c>
      <c r="K62" s="234" t="s">
        <v>99</v>
      </c>
    </row>
    <row r="63" spans="2:11">
      <c r="B63" s="257" t="s">
        <v>172</v>
      </c>
      <c r="C63" s="257" t="s">
        <v>498</v>
      </c>
      <c r="D63" s="242" t="s">
        <v>499</v>
      </c>
      <c r="E63" s="258">
        <v>6.5</v>
      </c>
      <c r="F63" s="234">
        <v>0.66</v>
      </c>
      <c r="G63" s="259">
        <v>0.35</v>
      </c>
      <c r="H63" s="260">
        <f t="shared" si="0"/>
        <v>2.2749999999999999</v>
      </c>
      <c r="I63" s="260">
        <v>1</v>
      </c>
      <c r="J63" s="260">
        <v>3</v>
      </c>
      <c r="K63" s="234" t="s">
        <v>99</v>
      </c>
    </row>
    <row r="64" spans="2:11">
      <c r="B64" s="257" t="s">
        <v>173</v>
      </c>
      <c r="C64" s="257" t="s">
        <v>498</v>
      </c>
      <c r="D64" s="242" t="s">
        <v>499</v>
      </c>
      <c r="E64" s="258">
        <v>7</v>
      </c>
      <c r="F64" s="234">
        <v>0.66</v>
      </c>
      <c r="G64" s="259">
        <v>0.35</v>
      </c>
      <c r="H64" s="260">
        <f t="shared" si="0"/>
        <v>2.4499999999999997</v>
      </c>
      <c r="I64" s="260">
        <v>1</v>
      </c>
      <c r="J64" s="260">
        <v>3</v>
      </c>
      <c r="K64" s="234" t="s">
        <v>99</v>
      </c>
    </row>
    <row r="65" spans="2:11">
      <c r="B65" s="257" t="s">
        <v>174</v>
      </c>
      <c r="C65" s="257" t="s">
        <v>498</v>
      </c>
      <c r="D65" s="242" t="s">
        <v>499</v>
      </c>
      <c r="E65" s="258">
        <v>7.5</v>
      </c>
      <c r="F65" s="234">
        <v>0.66</v>
      </c>
      <c r="G65" s="259">
        <v>0.35</v>
      </c>
      <c r="H65" s="260">
        <f t="shared" si="0"/>
        <v>2.625</v>
      </c>
      <c r="I65" s="260">
        <v>1</v>
      </c>
      <c r="J65" s="260">
        <v>3</v>
      </c>
      <c r="K65" s="234" t="s">
        <v>99</v>
      </c>
    </row>
    <row r="66" spans="2:11">
      <c r="B66" s="257" t="s">
        <v>175</v>
      </c>
      <c r="C66" s="257" t="s">
        <v>498</v>
      </c>
      <c r="D66" s="242" t="s">
        <v>499</v>
      </c>
      <c r="E66" s="258">
        <v>8</v>
      </c>
      <c r="F66" s="234">
        <v>0.66</v>
      </c>
      <c r="G66" s="259">
        <v>0.35</v>
      </c>
      <c r="H66" s="260">
        <f t="shared" si="0"/>
        <v>2.8</v>
      </c>
      <c r="I66" s="260">
        <v>1</v>
      </c>
      <c r="J66" s="260">
        <v>3</v>
      </c>
      <c r="K66" s="234" t="s">
        <v>99</v>
      </c>
    </row>
    <row r="67" spans="2:11">
      <c r="B67" s="257" t="s">
        <v>176</v>
      </c>
      <c r="C67" s="257" t="s">
        <v>498</v>
      </c>
      <c r="D67" s="242" t="s">
        <v>499</v>
      </c>
      <c r="E67" s="258">
        <v>8.5</v>
      </c>
      <c r="F67" s="234">
        <v>0.66</v>
      </c>
      <c r="G67" s="259">
        <v>0.35</v>
      </c>
      <c r="H67" s="260">
        <f t="shared" si="0"/>
        <v>2.9749999999999996</v>
      </c>
      <c r="I67" s="260">
        <v>1</v>
      </c>
      <c r="J67" s="260">
        <v>3</v>
      </c>
      <c r="K67" s="234" t="s">
        <v>99</v>
      </c>
    </row>
    <row r="68" spans="2:11">
      <c r="B68" s="257" t="s">
        <v>177</v>
      </c>
      <c r="C68" s="257" t="s">
        <v>498</v>
      </c>
      <c r="D68" s="242" t="s">
        <v>499</v>
      </c>
      <c r="E68" s="258">
        <v>9</v>
      </c>
      <c r="F68" s="234">
        <v>0.66</v>
      </c>
      <c r="G68" s="259">
        <v>0.35</v>
      </c>
      <c r="H68" s="260">
        <f t="shared" ref="H68:H131" si="1">E68*G68</f>
        <v>3.15</v>
      </c>
      <c r="I68" s="260">
        <v>1</v>
      </c>
      <c r="J68" s="260">
        <v>3</v>
      </c>
      <c r="K68" s="234" t="s">
        <v>99</v>
      </c>
    </row>
    <row r="69" spans="2:11">
      <c r="B69" s="257" t="s">
        <v>178</v>
      </c>
      <c r="C69" s="257" t="s">
        <v>498</v>
      </c>
      <c r="D69" s="242" t="s">
        <v>499</v>
      </c>
      <c r="E69" s="258">
        <v>9.5</v>
      </c>
      <c r="F69" s="234">
        <v>0.66</v>
      </c>
      <c r="G69" s="259">
        <v>0.35</v>
      </c>
      <c r="H69" s="260">
        <f t="shared" si="1"/>
        <v>3.3249999999999997</v>
      </c>
      <c r="I69" s="260">
        <v>1</v>
      </c>
      <c r="J69" s="260">
        <v>3</v>
      </c>
      <c r="K69" s="234" t="s">
        <v>99</v>
      </c>
    </row>
    <row r="70" spans="2:11">
      <c r="B70" s="257" t="s">
        <v>179</v>
      </c>
      <c r="C70" s="257" t="s">
        <v>498</v>
      </c>
      <c r="D70" s="242" t="s">
        <v>499</v>
      </c>
      <c r="E70" s="258">
        <v>10</v>
      </c>
      <c r="F70" s="234">
        <v>0.66</v>
      </c>
      <c r="G70" s="259">
        <v>0.35</v>
      </c>
      <c r="H70" s="260">
        <f t="shared" si="1"/>
        <v>3.5</v>
      </c>
      <c r="I70" s="260">
        <v>1</v>
      </c>
      <c r="J70" s="260">
        <v>3</v>
      </c>
      <c r="K70" s="234" t="s">
        <v>99</v>
      </c>
    </row>
    <row r="71" spans="2:11">
      <c r="B71" s="257" t="s">
        <v>180</v>
      </c>
      <c r="C71" s="257" t="s">
        <v>498</v>
      </c>
      <c r="D71" s="242" t="s">
        <v>499</v>
      </c>
      <c r="E71" s="258">
        <v>10.5</v>
      </c>
      <c r="F71" s="234">
        <v>0.66</v>
      </c>
      <c r="G71" s="259">
        <v>0.35</v>
      </c>
      <c r="H71" s="260">
        <f t="shared" si="1"/>
        <v>3.6749999999999998</v>
      </c>
      <c r="I71" s="260">
        <v>1</v>
      </c>
      <c r="J71" s="260">
        <v>3</v>
      </c>
      <c r="K71" s="234" t="s">
        <v>99</v>
      </c>
    </row>
    <row r="72" spans="2:11">
      <c r="B72" s="257" t="s">
        <v>181</v>
      </c>
      <c r="C72" s="257" t="s">
        <v>498</v>
      </c>
      <c r="D72" s="242" t="s">
        <v>499</v>
      </c>
      <c r="E72" s="258">
        <v>11</v>
      </c>
      <c r="F72" s="234">
        <v>0.66</v>
      </c>
      <c r="G72" s="259">
        <v>0.35</v>
      </c>
      <c r="H72" s="260">
        <f t="shared" si="1"/>
        <v>3.8499999999999996</v>
      </c>
      <c r="I72" s="260">
        <v>1</v>
      </c>
      <c r="J72" s="260">
        <v>3</v>
      </c>
      <c r="K72" s="234" t="s">
        <v>99</v>
      </c>
    </row>
    <row r="73" spans="2:11">
      <c r="B73" s="257" t="s">
        <v>182</v>
      </c>
      <c r="C73" s="257" t="s">
        <v>498</v>
      </c>
      <c r="D73" s="242" t="s">
        <v>499</v>
      </c>
      <c r="E73" s="258">
        <v>3.5</v>
      </c>
      <c r="F73" s="234">
        <v>0.66</v>
      </c>
      <c r="G73" s="259">
        <v>0.45</v>
      </c>
      <c r="H73" s="260">
        <f t="shared" si="1"/>
        <v>1.575</v>
      </c>
      <c r="I73" s="260">
        <v>1</v>
      </c>
      <c r="J73" s="260">
        <v>3</v>
      </c>
      <c r="K73" s="234" t="s">
        <v>99</v>
      </c>
    </row>
    <row r="74" spans="2:11">
      <c r="B74" s="257" t="s">
        <v>183</v>
      </c>
      <c r="C74" s="257" t="s">
        <v>498</v>
      </c>
      <c r="D74" s="242" t="s">
        <v>499</v>
      </c>
      <c r="E74" s="258">
        <v>4</v>
      </c>
      <c r="F74" s="234">
        <v>0.66</v>
      </c>
      <c r="G74" s="259">
        <v>0.45</v>
      </c>
      <c r="H74" s="260">
        <f t="shared" si="1"/>
        <v>1.8</v>
      </c>
      <c r="I74" s="260">
        <v>1</v>
      </c>
      <c r="J74" s="260">
        <v>3</v>
      </c>
      <c r="K74" s="234" t="s">
        <v>99</v>
      </c>
    </row>
    <row r="75" spans="2:11">
      <c r="B75" s="257" t="s">
        <v>184</v>
      </c>
      <c r="C75" s="257" t="s">
        <v>498</v>
      </c>
      <c r="D75" s="242" t="s">
        <v>499</v>
      </c>
      <c r="E75" s="258">
        <v>4.5</v>
      </c>
      <c r="F75" s="234">
        <v>0.66</v>
      </c>
      <c r="G75" s="259">
        <v>0.45</v>
      </c>
      <c r="H75" s="260">
        <f t="shared" si="1"/>
        <v>2.0249999999999999</v>
      </c>
      <c r="I75" s="260">
        <v>1</v>
      </c>
      <c r="J75" s="260">
        <v>3</v>
      </c>
      <c r="K75" s="234" t="s">
        <v>99</v>
      </c>
    </row>
    <row r="76" spans="2:11">
      <c r="B76" s="257" t="s">
        <v>185</v>
      </c>
      <c r="C76" s="257" t="s">
        <v>498</v>
      </c>
      <c r="D76" s="242" t="s">
        <v>499</v>
      </c>
      <c r="E76" s="258">
        <v>5</v>
      </c>
      <c r="F76" s="234">
        <v>0.66</v>
      </c>
      <c r="G76" s="259">
        <v>0.45</v>
      </c>
      <c r="H76" s="260">
        <f t="shared" si="1"/>
        <v>2.25</v>
      </c>
      <c r="I76" s="260">
        <v>1</v>
      </c>
      <c r="J76" s="260">
        <v>3</v>
      </c>
      <c r="K76" s="234" t="s">
        <v>99</v>
      </c>
    </row>
    <row r="77" spans="2:11">
      <c r="B77" s="257" t="s">
        <v>186</v>
      </c>
      <c r="C77" s="257" t="s">
        <v>498</v>
      </c>
      <c r="D77" s="242" t="s">
        <v>499</v>
      </c>
      <c r="E77" s="258">
        <v>5.5</v>
      </c>
      <c r="F77" s="234">
        <v>0.66</v>
      </c>
      <c r="G77" s="259">
        <v>0.45</v>
      </c>
      <c r="H77" s="260">
        <f t="shared" si="1"/>
        <v>2.4750000000000001</v>
      </c>
      <c r="I77" s="260">
        <v>1</v>
      </c>
      <c r="J77" s="260">
        <v>3</v>
      </c>
      <c r="K77" s="234" t="s">
        <v>99</v>
      </c>
    </row>
    <row r="78" spans="2:11">
      <c r="B78" s="257" t="s">
        <v>187</v>
      </c>
      <c r="C78" s="257" t="s">
        <v>498</v>
      </c>
      <c r="D78" s="242" t="s">
        <v>499</v>
      </c>
      <c r="E78" s="258">
        <v>6</v>
      </c>
      <c r="F78" s="234">
        <v>0.66</v>
      </c>
      <c r="G78" s="259">
        <v>0.45</v>
      </c>
      <c r="H78" s="260">
        <f t="shared" si="1"/>
        <v>2.7</v>
      </c>
      <c r="I78" s="260">
        <v>1</v>
      </c>
      <c r="J78" s="260">
        <v>3</v>
      </c>
      <c r="K78" s="234" t="s">
        <v>99</v>
      </c>
    </row>
    <row r="79" spans="2:11">
      <c r="B79" s="257" t="s">
        <v>188</v>
      </c>
      <c r="C79" s="257" t="s">
        <v>498</v>
      </c>
      <c r="D79" s="242" t="s">
        <v>499</v>
      </c>
      <c r="E79" s="258">
        <v>6.5</v>
      </c>
      <c r="F79" s="234">
        <v>0.66</v>
      </c>
      <c r="G79" s="259">
        <v>0.45</v>
      </c>
      <c r="H79" s="260">
        <f t="shared" si="1"/>
        <v>2.9250000000000003</v>
      </c>
      <c r="I79" s="260">
        <v>1</v>
      </c>
      <c r="J79" s="260">
        <v>3</v>
      </c>
      <c r="K79" s="234" t="s">
        <v>99</v>
      </c>
    </row>
    <row r="80" spans="2:11">
      <c r="B80" s="257" t="s">
        <v>189</v>
      </c>
      <c r="C80" s="257" t="s">
        <v>498</v>
      </c>
      <c r="D80" s="242" t="s">
        <v>499</v>
      </c>
      <c r="E80" s="258">
        <v>7</v>
      </c>
      <c r="F80" s="234">
        <v>0.66</v>
      </c>
      <c r="G80" s="259">
        <v>0.45</v>
      </c>
      <c r="H80" s="260">
        <f t="shared" si="1"/>
        <v>3.15</v>
      </c>
      <c r="I80" s="260">
        <v>1</v>
      </c>
      <c r="J80" s="260">
        <v>3</v>
      </c>
      <c r="K80" s="234" t="s">
        <v>99</v>
      </c>
    </row>
    <row r="81" spans="2:11">
      <c r="B81" s="257" t="s">
        <v>190</v>
      </c>
      <c r="C81" s="257" t="s">
        <v>498</v>
      </c>
      <c r="D81" s="242" t="s">
        <v>499</v>
      </c>
      <c r="E81" s="258">
        <v>7.5</v>
      </c>
      <c r="F81" s="234">
        <v>0.66</v>
      </c>
      <c r="G81" s="259">
        <v>0.45</v>
      </c>
      <c r="H81" s="260">
        <f t="shared" si="1"/>
        <v>3.375</v>
      </c>
      <c r="I81" s="260">
        <v>1</v>
      </c>
      <c r="J81" s="260">
        <v>3</v>
      </c>
      <c r="K81" s="234" t="s">
        <v>99</v>
      </c>
    </row>
    <row r="82" spans="2:11">
      <c r="B82" s="257" t="s">
        <v>191</v>
      </c>
      <c r="C82" s="257" t="s">
        <v>498</v>
      </c>
      <c r="D82" s="242" t="s">
        <v>499</v>
      </c>
      <c r="E82" s="258">
        <v>8</v>
      </c>
      <c r="F82" s="234">
        <v>0.66</v>
      </c>
      <c r="G82" s="259">
        <v>0.45</v>
      </c>
      <c r="H82" s="260">
        <f t="shared" si="1"/>
        <v>3.6</v>
      </c>
      <c r="I82" s="260">
        <v>1</v>
      </c>
      <c r="J82" s="260">
        <v>3</v>
      </c>
      <c r="K82" s="234" t="s">
        <v>99</v>
      </c>
    </row>
    <row r="83" spans="2:11">
      <c r="B83" s="257" t="s">
        <v>192</v>
      </c>
      <c r="C83" s="257" t="s">
        <v>498</v>
      </c>
      <c r="D83" s="242" t="s">
        <v>499</v>
      </c>
      <c r="E83" s="258">
        <v>8.5</v>
      </c>
      <c r="F83" s="234">
        <v>0.66</v>
      </c>
      <c r="G83" s="259">
        <v>0.45</v>
      </c>
      <c r="H83" s="260">
        <f t="shared" si="1"/>
        <v>3.8250000000000002</v>
      </c>
      <c r="I83" s="260">
        <v>1</v>
      </c>
      <c r="J83" s="260">
        <v>3</v>
      </c>
      <c r="K83" s="234" t="s">
        <v>99</v>
      </c>
    </row>
    <row r="84" spans="2:11">
      <c r="B84" s="257" t="s">
        <v>193</v>
      </c>
      <c r="C84" s="257" t="s">
        <v>498</v>
      </c>
      <c r="D84" s="242" t="s">
        <v>499</v>
      </c>
      <c r="E84" s="258">
        <v>9</v>
      </c>
      <c r="F84" s="234">
        <v>0.66</v>
      </c>
      <c r="G84" s="259">
        <v>0.45</v>
      </c>
      <c r="H84" s="260">
        <f t="shared" si="1"/>
        <v>4.05</v>
      </c>
      <c r="I84" s="260">
        <v>1</v>
      </c>
      <c r="J84" s="260">
        <v>3</v>
      </c>
      <c r="K84" s="234" t="s">
        <v>99</v>
      </c>
    </row>
    <row r="85" spans="2:11">
      <c r="B85" s="257" t="s">
        <v>194</v>
      </c>
      <c r="C85" s="257" t="s">
        <v>498</v>
      </c>
      <c r="D85" s="242" t="s">
        <v>499</v>
      </c>
      <c r="E85" s="258">
        <v>9.5</v>
      </c>
      <c r="F85" s="234">
        <v>0.66</v>
      </c>
      <c r="G85" s="259">
        <v>0.45</v>
      </c>
      <c r="H85" s="260">
        <f t="shared" si="1"/>
        <v>4.2750000000000004</v>
      </c>
      <c r="I85" s="260">
        <v>1</v>
      </c>
      <c r="J85" s="260">
        <v>3</v>
      </c>
      <c r="K85" s="234" t="s">
        <v>99</v>
      </c>
    </row>
    <row r="86" spans="2:11">
      <c r="B86" s="257" t="s">
        <v>195</v>
      </c>
      <c r="C86" s="257" t="s">
        <v>498</v>
      </c>
      <c r="D86" s="242" t="s">
        <v>499</v>
      </c>
      <c r="E86" s="258">
        <v>10</v>
      </c>
      <c r="F86" s="234">
        <v>0.66</v>
      </c>
      <c r="G86" s="259">
        <v>0.45</v>
      </c>
      <c r="H86" s="260">
        <f t="shared" si="1"/>
        <v>4.5</v>
      </c>
      <c r="I86" s="260">
        <v>1</v>
      </c>
      <c r="J86" s="260">
        <v>3</v>
      </c>
      <c r="K86" s="234" t="s">
        <v>99</v>
      </c>
    </row>
    <row r="87" spans="2:11">
      <c r="B87" s="257" t="s">
        <v>196</v>
      </c>
      <c r="C87" s="257" t="s">
        <v>498</v>
      </c>
      <c r="D87" s="242" t="s">
        <v>499</v>
      </c>
      <c r="E87" s="258">
        <v>10.5</v>
      </c>
      <c r="F87" s="234">
        <v>0.66</v>
      </c>
      <c r="G87" s="259">
        <v>0.45</v>
      </c>
      <c r="H87" s="260">
        <f t="shared" si="1"/>
        <v>4.7250000000000005</v>
      </c>
      <c r="I87" s="260">
        <v>1</v>
      </c>
      <c r="J87" s="260">
        <v>3</v>
      </c>
      <c r="K87" s="234" t="s">
        <v>99</v>
      </c>
    </row>
    <row r="88" spans="2:11">
      <c r="B88" s="257" t="s">
        <v>197</v>
      </c>
      <c r="C88" s="257" t="s">
        <v>498</v>
      </c>
      <c r="D88" s="242" t="s">
        <v>499</v>
      </c>
      <c r="E88" s="258">
        <v>11</v>
      </c>
      <c r="F88" s="234">
        <v>0.66</v>
      </c>
      <c r="G88" s="259">
        <v>0.45</v>
      </c>
      <c r="H88" s="260">
        <f t="shared" si="1"/>
        <v>4.95</v>
      </c>
      <c r="I88" s="260">
        <v>1</v>
      </c>
      <c r="J88" s="260">
        <v>3</v>
      </c>
      <c r="K88" s="234" t="s">
        <v>99</v>
      </c>
    </row>
    <row r="89" spans="2:11">
      <c r="B89" s="261" t="s">
        <v>385</v>
      </c>
      <c r="C89" s="261" t="s">
        <v>498</v>
      </c>
      <c r="D89" s="262" t="s">
        <v>453</v>
      </c>
      <c r="E89" s="263">
        <v>3.5</v>
      </c>
      <c r="F89" s="264">
        <v>0.66</v>
      </c>
      <c r="G89" s="265">
        <v>0</v>
      </c>
      <c r="H89" s="266">
        <f t="shared" si="1"/>
        <v>0</v>
      </c>
      <c r="I89" s="266">
        <v>4</v>
      </c>
      <c r="J89" s="266">
        <v>0</v>
      </c>
      <c r="K89" s="264" t="s">
        <v>99</v>
      </c>
    </row>
    <row r="90" spans="2:11">
      <c r="B90" s="261" t="s">
        <v>386</v>
      </c>
      <c r="C90" s="261" t="s">
        <v>498</v>
      </c>
      <c r="D90" s="262" t="s">
        <v>453</v>
      </c>
      <c r="E90" s="263">
        <v>4</v>
      </c>
      <c r="F90" s="264">
        <v>0.66</v>
      </c>
      <c r="G90" s="265">
        <v>0</v>
      </c>
      <c r="H90" s="266">
        <f t="shared" si="1"/>
        <v>0</v>
      </c>
      <c r="I90" s="266">
        <v>4</v>
      </c>
      <c r="J90" s="266">
        <v>0</v>
      </c>
      <c r="K90" s="264" t="s">
        <v>99</v>
      </c>
    </row>
    <row r="91" spans="2:11">
      <c r="B91" s="261" t="s">
        <v>387</v>
      </c>
      <c r="C91" s="261" t="s">
        <v>498</v>
      </c>
      <c r="D91" s="262" t="s">
        <v>453</v>
      </c>
      <c r="E91" s="263">
        <v>4.5</v>
      </c>
      <c r="F91" s="264">
        <v>0.66</v>
      </c>
      <c r="G91" s="265">
        <v>0</v>
      </c>
      <c r="H91" s="266">
        <f t="shared" si="1"/>
        <v>0</v>
      </c>
      <c r="I91" s="266">
        <v>4</v>
      </c>
      <c r="J91" s="266">
        <v>0</v>
      </c>
      <c r="K91" s="264" t="s">
        <v>99</v>
      </c>
    </row>
    <row r="92" spans="2:11">
      <c r="B92" s="261" t="s">
        <v>388</v>
      </c>
      <c r="C92" s="261" t="s">
        <v>498</v>
      </c>
      <c r="D92" s="262" t="s">
        <v>453</v>
      </c>
      <c r="E92" s="263">
        <v>5</v>
      </c>
      <c r="F92" s="264">
        <v>0.66</v>
      </c>
      <c r="G92" s="265">
        <v>0</v>
      </c>
      <c r="H92" s="266">
        <f t="shared" si="1"/>
        <v>0</v>
      </c>
      <c r="I92" s="266">
        <v>4</v>
      </c>
      <c r="J92" s="266">
        <v>0</v>
      </c>
      <c r="K92" s="264" t="s">
        <v>99</v>
      </c>
    </row>
    <row r="93" spans="2:11">
      <c r="B93" s="261" t="s">
        <v>389</v>
      </c>
      <c r="C93" s="261" t="s">
        <v>498</v>
      </c>
      <c r="D93" s="262" t="s">
        <v>453</v>
      </c>
      <c r="E93" s="263">
        <v>5.5</v>
      </c>
      <c r="F93" s="264">
        <v>0.66</v>
      </c>
      <c r="G93" s="265">
        <v>0</v>
      </c>
      <c r="H93" s="266">
        <f t="shared" si="1"/>
        <v>0</v>
      </c>
      <c r="I93" s="266">
        <v>4</v>
      </c>
      <c r="J93" s="266">
        <v>0</v>
      </c>
      <c r="K93" s="264" t="s">
        <v>99</v>
      </c>
    </row>
    <row r="94" spans="2:11">
      <c r="B94" s="261" t="s">
        <v>390</v>
      </c>
      <c r="C94" s="261" t="s">
        <v>498</v>
      </c>
      <c r="D94" s="262" t="s">
        <v>453</v>
      </c>
      <c r="E94" s="263">
        <v>6</v>
      </c>
      <c r="F94" s="264">
        <v>0.66</v>
      </c>
      <c r="G94" s="265">
        <v>0</v>
      </c>
      <c r="H94" s="266">
        <f t="shared" si="1"/>
        <v>0</v>
      </c>
      <c r="I94" s="266">
        <v>4</v>
      </c>
      <c r="J94" s="266">
        <v>0</v>
      </c>
      <c r="K94" s="264" t="s">
        <v>99</v>
      </c>
    </row>
    <row r="95" spans="2:11">
      <c r="B95" s="261" t="s">
        <v>391</v>
      </c>
      <c r="C95" s="261" t="s">
        <v>498</v>
      </c>
      <c r="D95" s="262" t="s">
        <v>453</v>
      </c>
      <c r="E95" s="263">
        <v>6.5</v>
      </c>
      <c r="F95" s="264">
        <v>0.66</v>
      </c>
      <c r="G95" s="265">
        <v>0</v>
      </c>
      <c r="H95" s="266">
        <f t="shared" si="1"/>
        <v>0</v>
      </c>
      <c r="I95" s="266">
        <v>4</v>
      </c>
      <c r="J95" s="266">
        <v>0</v>
      </c>
      <c r="K95" s="264" t="s">
        <v>99</v>
      </c>
    </row>
    <row r="96" spans="2:11">
      <c r="B96" s="261" t="s">
        <v>392</v>
      </c>
      <c r="C96" s="261" t="s">
        <v>498</v>
      </c>
      <c r="D96" s="262" t="s">
        <v>453</v>
      </c>
      <c r="E96" s="263">
        <v>7</v>
      </c>
      <c r="F96" s="264">
        <v>0.66</v>
      </c>
      <c r="G96" s="265">
        <v>0</v>
      </c>
      <c r="H96" s="266">
        <f t="shared" si="1"/>
        <v>0</v>
      </c>
      <c r="I96" s="266">
        <v>4</v>
      </c>
      <c r="J96" s="266">
        <v>0</v>
      </c>
      <c r="K96" s="264" t="s">
        <v>99</v>
      </c>
    </row>
    <row r="97" spans="2:11">
      <c r="B97" s="261" t="s">
        <v>393</v>
      </c>
      <c r="C97" s="261" t="s">
        <v>498</v>
      </c>
      <c r="D97" s="262" t="s">
        <v>453</v>
      </c>
      <c r="E97" s="263">
        <v>7.5</v>
      </c>
      <c r="F97" s="264">
        <v>0.66</v>
      </c>
      <c r="G97" s="265">
        <v>0</v>
      </c>
      <c r="H97" s="266">
        <f t="shared" si="1"/>
        <v>0</v>
      </c>
      <c r="I97" s="266">
        <v>4</v>
      </c>
      <c r="J97" s="266">
        <v>0</v>
      </c>
      <c r="K97" s="264" t="s">
        <v>99</v>
      </c>
    </row>
    <row r="98" spans="2:11">
      <c r="B98" s="261" t="s">
        <v>394</v>
      </c>
      <c r="C98" s="261" t="s">
        <v>498</v>
      </c>
      <c r="D98" s="262" t="s">
        <v>453</v>
      </c>
      <c r="E98" s="263">
        <v>8</v>
      </c>
      <c r="F98" s="264">
        <v>0.66</v>
      </c>
      <c r="G98" s="265">
        <v>0</v>
      </c>
      <c r="H98" s="266">
        <f t="shared" si="1"/>
        <v>0</v>
      </c>
      <c r="I98" s="266">
        <v>4</v>
      </c>
      <c r="J98" s="266">
        <v>0</v>
      </c>
      <c r="K98" s="264" t="s">
        <v>99</v>
      </c>
    </row>
    <row r="99" spans="2:11">
      <c r="B99" s="261" t="s">
        <v>395</v>
      </c>
      <c r="C99" s="261" t="s">
        <v>498</v>
      </c>
      <c r="D99" s="262" t="s">
        <v>453</v>
      </c>
      <c r="E99" s="263">
        <v>8.5</v>
      </c>
      <c r="F99" s="264">
        <v>0.66</v>
      </c>
      <c r="G99" s="265">
        <v>0</v>
      </c>
      <c r="H99" s="266">
        <f t="shared" si="1"/>
        <v>0</v>
      </c>
      <c r="I99" s="266">
        <v>4</v>
      </c>
      <c r="J99" s="266">
        <v>0</v>
      </c>
      <c r="K99" s="264" t="s">
        <v>99</v>
      </c>
    </row>
    <row r="100" spans="2:11">
      <c r="B100" s="261" t="s">
        <v>396</v>
      </c>
      <c r="C100" s="261" t="s">
        <v>498</v>
      </c>
      <c r="D100" s="262" t="s">
        <v>453</v>
      </c>
      <c r="E100" s="263">
        <v>9</v>
      </c>
      <c r="F100" s="264">
        <v>0.66</v>
      </c>
      <c r="G100" s="265">
        <v>0</v>
      </c>
      <c r="H100" s="266">
        <f t="shared" si="1"/>
        <v>0</v>
      </c>
      <c r="I100" s="266">
        <v>4</v>
      </c>
      <c r="J100" s="266">
        <v>0</v>
      </c>
      <c r="K100" s="264" t="s">
        <v>99</v>
      </c>
    </row>
    <row r="101" spans="2:11">
      <c r="B101" s="261" t="s">
        <v>397</v>
      </c>
      <c r="C101" s="261" t="s">
        <v>498</v>
      </c>
      <c r="D101" s="262" t="s">
        <v>453</v>
      </c>
      <c r="E101" s="263">
        <v>9.5</v>
      </c>
      <c r="F101" s="264">
        <v>0.66</v>
      </c>
      <c r="G101" s="265">
        <v>0</v>
      </c>
      <c r="H101" s="266">
        <f t="shared" si="1"/>
        <v>0</v>
      </c>
      <c r="I101" s="266">
        <v>4</v>
      </c>
      <c r="J101" s="266">
        <v>0</v>
      </c>
      <c r="K101" s="264" t="s">
        <v>99</v>
      </c>
    </row>
    <row r="102" spans="2:11">
      <c r="B102" s="261" t="s">
        <v>398</v>
      </c>
      <c r="C102" s="261" t="s">
        <v>498</v>
      </c>
      <c r="D102" s="262" t="s">
        <v>453</v>
      </c>
      <c r="E102" s="263">
        <v>10</v>
      </c>
      <c r="F102" s="264">
        <v>0.66</v>
      </c>
      <c r="G102" s="265">
        <v>0</v>
      </c>
      <c r="H102" s="266">
        <f t="shared" si="1"/>
        <v>0</v>
      </c>
      <c r="I102" s="266">
        <v>4</v>
      </c>
      <c r="J102" s="266">
        <v>0</v>
      </c>
      <c r="K102" s="264" t="s">
        <v>99</v>
      </c>
    </row>
    <row r="103" spans="2:11">
      <c r="B103" s="261" t="s">
        <v>399</v>
      </c>
      <c r="C103" s="261" t="s">
        <v>498</v>
      </c>
      <c r="D103" s="262" t="s">
        <v>453</v>
      </c>
      <c r="E103" s="263">
        <v>10.5</v>
      </c>
      <c r="F103" s="264">
        <v>0.66</v>
      </c>
      <c r="G103" s="265">
        <v>0</v>
      </c>
      <c r="H103" s="266">
        <f t="shared" si="1"/>
        <v>0</v>
      </c>
      <c r="I103" s="266">
        <v>4</v>
      </c>
      <c r="J103" s="266">
        <v>0</v>
      </c>
      <c r="K103" s="264" t="s">
        <v>99</v>
      </c>
    </row>
    <row r="104" spans="2:11">
      <c r="B104" s="261" t="s">
        <v>400</v>
      </c>
      <c r="C104" s="261" t="s">
        <v>498</v>
      </c>
      <c r="D104" s="262" t="s">
        <v>453</v>
      </c>
      <c r="E104" s="263">
        <v>11</v>
      </c>
      <c r="F104" s="264">
        <v>0.66</v>
      </c>
      <c r="G104" s="265">
        <v>0</v>
      </c>
      <c r="H104" s="266">
        <f t="shared" si="1"/>
        <v>0</v>
      </c>
      <c r="I104" s="266">
        <v>4</v>
      </c>
      <c r="J104" s="266">
        <v>0</v>
      </c>
      <c r="K104" s="264" t="s">
        <v>99</v>
      </c>
    </row>
    <row r="105" spans="2:11">
      <c r="B105" s="257" t="s">
        <v>198</v>
      </c>
      <c r="C105" s="257" t="s">
        <v>500</v>
      </c>
      <c r="D105" s="242" t="s">
        <v>496</v>
      </c>
      <c r="E105" s="258">
        <v>3.5</v>
      </c>
      <c r="F105" s="234">
        <v>1</v>
      </c>
      <c r="G105" s="259">
        <v>0</v>
      </c>
      <c r="H105" s="260">
        <f t="shared" si="1"/>
        <v>0</v>
      </c>
      <c r="I105" s="260">
        <v>1</v>
      </c>
      <c r="J105" s="260">
        <v>1</v>
      </c>
      <c r="K105" s="234" t="s">
        <v>100</v>
      </c>
    </row>
    <row r="106" spans="2:11">
      <c r="B106" s="257" t="s">
        <v>199</v>
      </c>
      <c r="C106" s="257" t="s">
        <v>500</v>
      </c>
      <c r="D106" s="242" t="s">
        <v>496</v>
      </c>
      <c r="E106" s="258">
        <v>4</v>
      </c>
      <c r="F106" s="234">
        <v>1</v>
      </c>
      <c r="G106" s="259">
        <v>0</v>
      </c>
      <c r="H106" s="260">
        <f t="shared" si="1"/>
        <v>0</v>
      </c>
      <c r="I106" s="260">
        <v>1</v>
      </c>
      <c r="J106" s="260">
        <v>1</v>
      </c>
      <c r="K106" s="234" t="s">
        <v>100</v>
      </c>
    </row>
    <row r="107" spans="2:11">
      <c r="B107" s="257" t="s">
        <v>200</v>
      </c>
      <c r="C107" s="257" t="s">
        <v>500</v>
      </c>
      <c r="D107" s="242" t="s">
        <v>496</v>
      </c>
      <c r="E107" s="258">
        <v>4.5</v>
      </c>
      <c r="F107" s="234">
        <v>1</v>
      </c>
      <c r="G107" s="259">
        <v>0</v>
      </c>
      <c r="H107" s="260">
        <f t="shared" si="1"/>
        <v>0</v>
      </c>
      <c r="I107" s="260">
        <v>1</v>
      </c>
      <c r="J107" s="260">
        <v>1</v>
      </c>
      <c r="K107" s="234" t="s">
        <v>100</v>
      </c>
    </row>
    <row r="108" spans="2:11">
      <c r="B108" s="257" t="s">
        <v>201</v>
      </c>
      <c r="C108" s="257" t="s">
        <v>500</v>
      </c>
      <c r="D108" s="242" t="s">
        <v>496</v>
      </c>
      <c r="E108" s="258">
        <v>5</v>
      </c>
      <c r="F108" s="234">
        <v>1</v>
      </c>
      <c r="G108" s="259">
        <v>0</v>
      </c>
      <c r="H108" s="260">
        <f t="shared" si="1"/>
        <v>0</v>
      </c>
      <c r="I108" s="260">
        <v>1</v>
      </c>
      <c r="J108" s="260">
        <v>1</v>
      </c>
      <c r="K108" s="234" t="s">
        <v>100</v>
      </c>
    </row>
    <row r="109" spans="2:11">
      <c r="B109" s="257" t="s">
        <v>202</v>
      </c>
      <c r="C109" s="257" t="s">
        <v>500</v>
      </c>
      <c r="D109" s="242" t="s">
        <v>496</v>
      </c>
      <c r="E109" s="258">
        <v>5.5</v>
      </c>
      <c r="F109" s="234">
        <v>1</v>
      </c>
      <c r="G109" s="259">
        <v>0</v>
      </c>
      <c r="H109" s="260">
        <f t="shared" si="1"/>
        <v>0</v>
      </c>
      <c r="I109" s="260">
        <v>1</v>
      </c>
      <c r="J109" s="260">
        <v>1</v>
      </c>
      <c r="K109" s="234" t="s">
        <v>100</v>
      </c>
    </row>
    <row r="110" spans="2:11">
      <c r="B110" s="257" t="s">
        <v>203</v>
      </c>
      <c r="C110" s="257" t="s">
        <v>500</v>
      </c>
      <c r="D110" s="242" t="s">
        <v>496</v>
      </c>
      <c r="E110" s="258">
        <v>6</v>
      </c>
      <c r="F110" s="234">
        <v>1</v>
      </c>
      <c r="G110" s="259">
        <v>0</v>
      </c>
      <c r="H110" s="260">
        <f t="shared" si="1"/>
        <v>0</v>
      </c>
      <c r="I110" s="260">
        <v>1</v>
      </c>
      <c r="J110" s="260">
        <v>1</v>
      </c>
      <c r="K110" s="234" t="s">
        <v>100</v>
      </c>
    </row>
    <row r="111" spans="2:11">
      <c r="B111" s="257" t="s">
        <v>204</v>
      </c>
      <c r="C111" s="257" t="s">
        <v>500</v>
      </c>
      <c r="D111" s="242" t="s">
        <v>496</v>
      </c>
      <c r="E111" s="258">
        <v>6.5</v>
      </c>
      <c r="F111" s="234">
        <v>1</v>
      </c>
      <c r="G111" s="259">
        <v>0</v>
      </c>
      <c r="H111" s="260">
        <f t="shared" si="1"/>
        <v>0</v>
      </c>
      <c r="I111" s="260">
        <v>1</v>
      </c>
      <c r="J111" s="260">
        <v>1</v>
      </c>
      <c r="K111" s="234" t="s">
        <v>100</v>
      </c>
    </row>
    <row r="112" spans="2:11">
      <c r="B112" s="257" t="s">
        <v>205</v>
      </c>
      <c r="C112" s="257" t="s">
        <v>500</v>
      </c>
      <c r="D112" s="242" t="s">
        <v>496</v>
      </c>
      <c r="E112" s="258">
        <v>7</v>
      </c>
      <c r="F112" s="234">
        <v>1</v>
      </c>
      <c r="G112" s="259">
        <v>0</v>
      </c>
      <c r="H112" s="260">
        <f t="shared" si="1"/>
        <v>0</v>
      </c>
      <c r="I112" s="260">
        <v>1</v>
      </c>
      <c r="J112" s="260">
        <v>1</v>
      </c>
      <c r="K112" s="234" t="s">
        <v>100</v>
      </c>
    </row>
    <row r="113" spans="2:11">
      <c r="B113" s="257" t="s">
        <v>206</v>
      </c>
      <c r="C113" s="257" t="s">
        <v>500</v>
      </c>
      <c r="D113" s="242" t="s">
        <v>496</v>
      </c>
      <c r="E113" s="258">
        <v>7.5</v>
      </c>
      <c r="F113" s="234">
        <v>1</v>
      </c>
      <c r="G113" s="259">
        <v>0</v>
      </c>
      <c r="H113" s="260">
        <f t="shared" si="1"/>
        <v>0</v>
      </c>
      <c r="I113" s="260">
        <v>1</v>
      </c>
      <c r="J113" s="260">
        <v>1</v>
      </c>
      <c r="K113" s="234" t="s">
        <v>100</v>
      </c>
    </row>
    <row r="114" spans="2:11">
      <c r="B114" s="257" t="s">
        <v>207</v>
      </c>
      <c r="C114" s="257" t="s">
        <v>500</v>
      </c>
      <c r="D114" s="242" t="s">
        <v>496</v>
      </c>
      <c r="E114" s="258">
        <v>8</v>
      </c>
      <c r="F114" s="234">
        <v>1</v>
      </c>
      <c r="G114" s="259">
        <v>0</v>
      </c>
      <c r="H114" s="260">
        <f t="shared" si="1"/>
        <v>0</v>
      </c>
      <c r="I114" s="260">
        <v>1</v>
      </c>
      <c r="J114" s="260">
        <v>1</v>
      </c>
      <c r="K114" s="234" t="s">
        <v>100</v>
      </c>
    </row>
    <row r="115" spans="2:11">
      <c r="B115" s="257" t="s">
        <v>208</v>
      </c>
      <c r="C115" s="257" t="s">
        <v>500</v>
      </c>
      <c r="D115" s="242" t="s">
        <v>496</v>
      </c>
      <c r="E115" s="258">
        <v>8.5</v>
      </c>
      <c r="F115" s="234">
        <v>1</v>
      </c>
      <c r="G115" s="259">
        <v>0</v>
      </c>
      <c r="H115" s="260">
        <f t="shared" si="1"/>
        <v>0</v>
      </c>
      <c r="I115" s="260">
        <v>1</v>
      </c>
      <c r="J115" s="260">
        <v>1</v>
      </c>
      <c r="K115" s="234" t="s">
        <v>100</v>
      </c>
    </row>
    <row r="116" spans="2:11">
      <c r="B116" s="257" t="s">
        <v>209</v>
      </c>
      <c r="C116" s="257" t="s">
        <v>500</v>
      </c>
      <c r="D116" s="242" t="s">
        <v>496</v>
      </c>
      <c r="E116" s="258">
        <v>9</v>
      </c>
      <c r="F116" s="234">
        <v>1</v>
      </c>
      <c r="G116" s="259">
        <v>0</v>
      </c>
      <c r="H116" s="260">
        <f t="shared" si="1"/>
        <v>0</v>
      </c>
      <c r="I116" s="260">
        <v>1</v>
      </c>
      <c r="J116" s="260">
        <v>1</v>
      </c>
      <c r="K116" s="234" t="s">
        <v>100</v>
      </c>
    </row>
    <row r="117" spans="2:11">
      <c r="B117" s="257" t="s">
        <v>210</v>
      </c>
      <c r="C117" s="257" t="s">
        <v>500</v>
      </c>
      <c r="D117" s="242" t="s">
        <v>496</v>
      </c>
      <c r="E117" s="258">
        <v>9.5</v>
      </c>
      <c r="F117" s="234">
        <v>1</v>
      </c>
      <c r="G117" s="259">
        <v>0</v>
      </c>
      <c r="H117" s="260">
        <f t="shared" si="1"/>
        <v>0</v>
      </c>
      <c r="I117" s="260">
        <v>1</v>
      </c>
      <c r="J117" s="260">
        <v>1</v>
      </c>
      <c r="K117" s="234" t="s">
        <v>100</v>
      </c>
    </row>
    <row r="118" spans="2:11">
      <c r="B118" s="257" t="s">
        <v>211</v>
      </c>
      <c r="C118" s="257" t="s">
        <v>500</v>
      </c>
      <c r="D118" s="242" t="s">
        <v>496</v>
      </c>
      <c r="E118" s="258">
        <v>10</v>
      </c>
      <c r="F118" s="234">
        <v>1</v>
      </c>
      <c r="G118" s="259">
        <v>0</v>
      </c>
      <c r="H118" s="260">
        <f t="shared" si="1"/>
        <v>0</v>
      </c>
      <c r="I118" s="260">
        <v>1</v>
      </c>
      <c r="J118" s="260">
        <v>1</v>
      </c>
      <c r="K118" s="234" t="s">
        <v>100</v>
      </c>
    </row>
    <row r="119" spans="2:11">
      <c r="B119" s="257" t="s">
        <v>212</v>
      </c>
      <c r="C119" s="257" t="s">
        <v>500</v>
      </c>
      <c r="D119" s="242" t="s">
        <v>496</v>
      </c>
      <c r="E119" s="258">
        <v>10.5</v>
      </c>
      <c r="F119" s="234">
        <v>1</v>
      </c>
      <c r="G119" s="259">
        <v>0</v>
      </c>
      <c r="H119" s="260">
        <f t="shared" si="1"/>
        <v>0</v>
      </c>
      <c r="I119" s="260">
        <v>1</v>
      </c>
      <c r="J119" s="260">
        <v>1</v>
      </c>
      <c r="K119" s="234" t="s">
        <v>100</v>
      </c>
    </row>
    <row r="120" spans="2:11">
      <c r="B120" s="257" t="s">
        <v>213</v>
      </c>
      <c r="C120" s="257" t="s">
        <v>500</v>
      </c>
      <c r="D120" s="242" t="s">
        <v>496</v>
      </c>
      <c r="E120" s="258">
        <v>11</v>
      </c>
      <c r="F120" s="234">
        <v>1</v>
      </c>
      <c r="G120" s="259">
        <v>0</v>
      </c>
      <c r="H120" s="260">
        <f t="shared" si="1"/>
        <v>0</v>
      </c>
      <c r="I120" s="260">
        <v>1</v>
      </c>
      <c r="J120" s="260">
        <v>1</v>
      </c>
      <c r="K120" s="234" t="s">
        <v>100</v>
      </c>
    </row>
    <row r="121" spans="2:11">
      <c r="B121" s="257" t="s">
        <v>214</v>
      </c>
      <c r="C121" s="257" t="s">
        <v>500</v>
      </c>
      <c r="D121" s="242" t="s">
        <v>496</v>
      </c>
      <c r="E121" s="258">
        <v>11.5</v>
      </c>
      <c r="F121" s="234">
        <v>1</v>
      </c>
      <c r="G121" s="259">
        <v>0</v>
      </c>
      <c r="H121" s="260">
        <f t="shared" si="1"/>
        <v>0</v>
      </c>
      <c r="I121" s="260">
        <v>1</v>
      </c>
      <c r="J121" s="260">
        <v>1</v>
      </c>
      <c r="K121" s="234" t="s">
        <v>100</v>
      </c>
    </row>
    <row r="122" spans="2:11">
      <c r="B122" s="257" t="s">
        <v>215</v>
      </c>
      <c r="C122" s="257" t="s">
        <v>500</v>
      </c>
      <c r="D122" s="242" t="s">
        <v>496</v>
      </c>
      <c r="E122" s="258">
        <v>12</v>
      </c>
      <c r="F122" s="234">
        <v>1</v>
      </c>
      <c r="G122" s="259">
        <v>0</v>
      </c>
      <c r="H122" s="260">
        <f t="shared" si="1"/>
        <v>0</v>
      </c>
      <c r="I122" s="260">
        <v>1</v>
      </c>
      <c r="J122" s="260">
        <v>1</v>
      </c>
      <c r="K122" s="234" t="s">
        <v>100</v>
      </c>
    </row>
    <row r="123" spans="2:11">
      <c r="B123" s="257" t="s">
        <v>216</v>
      </c>
      <c r="C123" s="257" t="s">
        <v>500</v>
      </c>
      <c r="D123" s="242" t="s">
        <v>496</v>
      </c>
      <c r="E123" s="258">
        <v>12.5</v>
      </c>
      <c r="F123" s="234">
        <v>1</v>
      </c>
      <c r="G123" s="259">
        <v>0</v>
      </c>
      <c r="H123" s="260">
        <f t="shared" si="1"/>
        <v>0</v>
      </c>
      <c r="I123" s="260">
        <v>1</v>
      </c>
      <c r="J123" s="260">
        <v>1</v>
      </c>
      <c r="K123" s="234" t="s">
        <v>100</v>
      </c>
    </row>
    <row r="124" spans="2:11">
      <c r="B124" s="257" t="s">
        <v>217</v>
      </c>
      <c r="C124" s="257" t="s">
        <v>500</v>
      </c>
      <c r="D124" s="242" t="s">
        <v>497</v>
      </c>
      <c r="E124" s="258">
        <v>4</v>
      </c>
      <c r="F124" s="234">
        <v>1</v>
      </c>
      <c r="G124" s="259">
        <v>0</v>
      </c>
      <c r="H124" s="260">
        <f t="shared" si="1"/>
        <v>0</v>
      </c>
      <c r="I124" s="260">
        <v>2</v>
      </c>
      <c r="J124" s="260">
        <v>3</v>
      </c>
      <c r="K124" s="234" t="s">
        <v>100</v>
      </c>
    </row>
    <row r="125" spans="2:11">
      <c r="B125" s="257" t="s">
        <v>218</v>
      </c>
      <c r="C125" s="257" t="s">
        <v>500</v>
      </c>
      <c r="D125" s="242" t="s">
        <v>497</v>
      </c>
      <c r="E125" s="258">
        <v>4.5</v>
      </c>
      <c r="F125" s="234">
        <v>1</v>
      </c>
      <c r="G125" s="259">
        <v>0</v>
      </c>
      <c r="H125" s="260">
        <f t="shared" si="1"/>
        <v>0</v>
      </c>
      <c r="I125" s="260">
        <v>2</v>
      </c>
      <c r="J125" s="260">
        <v>3</v>
      </c>
      <c r="K125" s="234" t="s">
        <v>100</v>
      </c>
    </row>
    <row r="126" spans="2:11">
      <c r="B126" s="257" t="s">
        <v>219</v>
      </c>
      <c r="C126" s="257" t="s">
        <v>500</v>
      </c>
      <c r="D126" s="242" t="s">
        <v>497</v>
      </c>
      <c r="E126" s="258">
        <v>5</v>
      </c>
      <c r="F126" s="234">
        <v>1</v>
      </c>
      <c r="G126" s="259">
        <v>0</v>
      </c>
      <c r="H126" s="260">
        <f t="shared" si="1"/>
        <v>0</v>
      </c>
      <c r="I126" s="260">
        <v>2</v>
      </c>
      <c r="J126" s="260">
        <v>3</v>
      </c>
      <c r="K126" s="234" t="s">
        <v>100</v>
      </c>
    </row>
    <row r="127" spans="2:11">
      <c r="B127" s="257" t="s">
        <v>220</v>
      </c>
      <c r="C127" s="257" t="s">
        <v>500</v>
      </c>
      <c r="D127" s="242" t="s">
        <v>497</v>
      </c>
      <c r="E127" s="258">
        <v>5.5</v>
      </c>
      <c r="F127" s="234">
        <v>1</v>
      </c>
      <c r="G127" s="259">
        <v>0</v>
      </c>
      <c r="H127" s="260">
        <f t="shared" si="1"/>
        <v>0</v>
      </c>
      <c r="I127" s="260">
        <v>2</v>
      </c>
      <c r="J127" s="260">
        <v>3</v>
      </c>
      <c r="K127" s="234" t="s">
        <v>100</v>
      </c>
    </row>
    <row r="128" spans="2:11">
      <c r="B128" s="257" t="s">
        <v>221</v>
      </c>
      <c r="C128" s="257" t="s">
        <v>500</v>
      </c>
      <c r="D128" s="242" t="s">
        <v>497</v>
      </c>
      <c r="E128" s="258">
        <v>6</v>
      </c>
      <c r="F128" s="234">
        <v>1</v>
      </c>
      <c r="G128" s="259">
        <v>0</v>
      </c>
      <c r="H128" s="260">
        <f t="shared" si="1"/>
        <v>0</v>
      </c>
      <c r="I128" s="260">
        <v>2</v>
      </c>
      <c r="J128" s="260">
        <v>3</v>
      </c>
      <c r="K128" s="234" t="s">
        <v>100</v>
      </c>
    </row>
    <row r="129" spans="2:11">
      <c r="B129" s="257" t="s">
        <v>222</v>
      </c>
      <c r="C129" s="257" t="s">
        <v>500</v>
      </c>
      <c r="D129" s="242" t="s">
        <v>497</v>
      </c>
      <c r="E129" s="258">
        <v>6.5</v>
      </c>
      <c r="F129" s="234">
        <v>1</v>
      </c>
      <c r="G129" s="259">
        <v>0</v>
      </c>
      <c r="H129" s="260">
        <f t="shared" si="1"/>
        <v>0</v>
      </c>
      <c r="I129" s="260">
        <v>2</v>
      </c>
      <c r="J129" s="260">
        <v>3</v>
      </c>
      <c r="K129" s="234" t="s">
        <v>100</v>
      </c>
    </row>
    <row r="130" spans="2:11">
      <c r="B130" s="257" t="s">
        <v>223</v>
      </c>
      <c r="C130" s="257" t="s">
        <v>500</v>
      </c>
      <c r="D130" s="242" t="s">
        <v>497</v>
      </c>
      <c r="E130" s="258">
        <v>7</v>
      </c>
      <c r="F130" s="234">
        <v>1</v>
      </c>
      <c r="G130" s="259">
        <v>0</v>
      </c>
      <c r="H130" s="260">
        <f t="shared" si="1"/>
        <v>0</v>
      </c>
      <c r="I130" s="260">
        <v>2</v>
      </c>
      <c r="J130" s="260">
        <v>3</v>
      </c>
      <c r="K130" s="234" t="s">
        <v>100</v>
      </c>
    </row>
    <row r="131" spans="2:11">
      <c r="B131" s="257" t="s">
        <v>224</v>
      </c>
      <c r="C131" s="257" t="s">
        <v>500</v>
      </c>
      <c r="D131" s="242" t="s">
        <v>497</v>
      </c>
      <c r="E131" s="258">
        <v>7.5</v>
      </c>
      <c r="F131" s="234">
        <v>1</v>
      </c>
      <c r="G131" s="259">
        <v>0</v>
      </c>
      <c r="H131" s="260">
        <f t="shared" si="1"/>
        <v>0</v>
      </c>
      <c r="I131" s="260">
        <v>2</v>
      </c>
      <c r="J131" s="260">
        <v>3</v>
      </c>
      <c r="K131" s="234" t="s">
        <v>100</v>
      </c>
    </row>
    <row r="132" spans="2:11">
      <c r="B132" s="257" t="s">
        <v>225</v>
      </c>
      <c r="C132" s="257" t="s">
        <v>500</v>
      </c>
      <c r="D132" s="242" t="s">
        <v>497</v>
      </c>
      <c r="E132" s="258">
        <v>8</v>
      </c>
      <c r="F132" s="234">
        <v>1</v>
      </c>
      <c r="G132" s="259">
        <v>0</v>
      </c>
      <c r="H132" s="260">
        <f t="shared" ref="H132:H195" si="2">E132*G132</f>
        <v>0</v>
      </c>
      <c r="I132" s="260">
        <v>2</v>
      </c>
      <c r="J132" s="260">
        <v>3</v>
      </c>
      <c r="K132" s="234" t="s">
        <v>100</v>
      </c>
    </row>
    <row r="133" spans="2:11">
      <c r="B133" s="257" t="s">
        <v>226</v>
      </c>
      <c r="C133" s="257" t="s">
        <v>500</v>
      </c>
      <c r="D133" s="242" t="s">
        <v>497</v>
      </c>
      <c r="E133" s="258">
        <v>8.5</v>
      </c>
      <c r="F133" s="234">
        <v>1</v>
      </c>
      <c r="G133" s="259">
        <v>0</v>
      </c>
      <c r="H133" s="260">
        <f t="shared" si="2"/>
        <v>0</v>
      </c>
      <c r="I133" s="260">
        <v>2</v>
      </c>
      <c r="J133" s="260">
        <v>3</v>
      </c>
      <c r="K133" s="234" t="s">
        <v>100</v>
      </c>
    </row>
    <row r="134" spans="2:11">
      <c r="B134" s="257" t="s">
        <v>227</v>
      </c>
      <c r="C134" s="257" t="s">
        <v>500</v>
      </c>
      <c r="D134" s="242" t="s">
        <v>497</v>
      </c>
      <c r="E134" s="258">
        <v>9</v>
      </c>
      <c r="F134" s="234">
        <v>1</v>
      </c>
      <c r="G134" s="259">
        <v>0</v>
      </c>
      <c r="H134" s="260">
        <f t="shared" si="2"/>
        <v>0</v>
      </c>
      <c r="I134" s="260">
        <v>2</v>
      </c>
      <c r="J134" s="260">
        <v>3</v>
      </c>
      <c r="K134" s="234" t="s">
        <v>100</v>
      </c>
    </row>
    <row r="135" spans="2:11">
      <c r="B135" s="257" t="s">
        <v>228</v>
      </c>
      <c r="C135" s="257" t="s">
        <v>500</v>
      </c>
      <c r="D135" s="242" t="s">
        <v>497</v>
      </c>
      <c r="E135" s="258">
        <v>9.5</v>
      </c>
      <c r="F135" s="234">
        <v>1</v>
      </c>
      <c r="G135" s="259">
        <v>0</v>
      </c>
      <c r="H135" s="260">
        <f t="shared" si="2"/>
        <v>0</v>
      </c>
      <c r="I135" s="260">
        <v>2</v>
      </c>
      <c r="J135" s="260">
        <v>3</v>
      </c>
      <c r="K135" s="234" t="s">
        <v>100</v>
      </c>
    </row>
    <row r="136" spans="2:11">
      <c r="B136" s="257" t="s">
        <v>229</v>
      </c>
      <c r="C136" s="257" t="s">
        <v>500</v>
      </c>
      <c r="D136" s="242" t="s">
        <v>497</v>
      </c>
      <c r="E136" s="258">
        <v>10</v>
      </c>
      <c r="F136" s="234">
        <v>1</v>
      </c>
      <c r="G136" s="259">
        <v>0</v>
      </c>
      <c r="H136" s="260">
        <f t="shared" si="2"/>
        <v>0</v>
      </c>
      <c r="I136" s="260">
        <v>2</v>
      </c>
      <c r="J136" s="260">
        <v>3</v>
      </c>
      <c r="K136" s="234" t="s">
        <v>100</v>
      </c>
    </row>
    <row r="137" spans="2:11">
      <c r="B137" s="257" t="s">
        <v>230</v>
      </c>
      <c r="C137" s="257" t="s">
        <v>500</v>
      </c>
      <c r="D137" s="242" t="s">
        <v>497</v>
      </c>
      <c r="E137" s="258">
        <v>10.5</v>
      </c>
      <c r="F137" s="234">
        <v>1</v>
      </c>
      <c r="G137" s="259">
        <v>0</v>
      </c>
      <c r="H137" s="260">
        <f t="shared" si="2"/>
        <v>0</v>
      </c>
      <c r="I137" s="260">
        <v>2</v>
      </c>
      <c r="J137" s="260">
        <v>3</v>
      </c>
      <c r="K137" s="234" t="s">
        <v>100</v>
      </c>
    </row>
    <row r="138" spans="2:11">
      <c r="B138" s="257" t="s">
        <v>231</v>
      </c>
      <c r="C138" s="257" t="s">
        <v>500</v>
      </c>
      <c r="D138" s="242" t="s">
        <v>497</v>
      </c>
      <c r="E138" s="258">
        <v>11</v>
      </c>
      <c r="F138" s="234">
        <v>1</v>
      </c>
      <c r="G138" s="259">
        <v>0</v>
      </c>
      <c r="H138" s="260">
        <f t="shared" si="2"/>
        <v>0</v>
      </c>
      <c r="I138" s="260">
        <v>2</v>
      </c>
      <c r="J138" s="260">
        <v>3</v>
      </c>
      <c r="K138" s="234" t="s">
        <v>100</v>
      </c>
    </row>
    <row r="139" spans="2:11">
      <c r="B139" s="257" t="s">
        <v>232</v>
      </c>
      <c r="C139" s="257" t="s">
        <v>500</v>
      </c>
      <c r="D139" s="242" t="s">
        <v>497</v>
      </c>
      <c r="E139" s="258">
        <v>11.5</v>
      </c>
      <c r="F139" s="234">
        <v>1</v>
      </c>
      <c r="G139" s="259">
        <v>0</v>
      </c>
      <c r="H139" s="260">
        <f t="shared" si="2"/>
        <v>0</v>
      </c>
      <c r="I139" s="260">
        <v>2</v>
      </c>
      <c r="J139" s="260">
        <v>3</v>
      </c>
      <c r="K139" s="234" t="s">
        <v>100</v>
      </c>
    </row>
    <row r="140" spans="2:11">
      <c r="B140" s="257" t="s">
        <v>233</v>
      </c>
      <c r="C140" s="257" t="s">
        <v>500</v>
      </c>
      <c r="D140" s="242" t="s">
        <v>497</v>
      </c>
      <c r="E140" s="258">
        <v>12</v>
      </c>
      <c r="F140" s="234">
        <v>1</v>
      </c>
      <c r="G140" s="259">
        <v>0</v>
      </c>
      <c r="H140" s="260">
        <f t="shared" si="2"/>
        <v>0</v>
      </c>
      <c r="I140" s="260">
        <v>2</v>
      </c>
      <c r="J140" s="260">
        <v>3</v>
      </c>
      <c r="K140" s="234" t="s">
        <v>100</v>
      </c>
    </row>
    <row r="141" spans="2:11">
      <c r="B141" s="257" t="s">
        <v>234</v>
      </c>
      <c r="C141" s="257" t="s">
        <v>500</v>
      </c>
      <c r="D141" s="242" t="s">
        <v>497</v>
      </c>
      <c r="E141" s="258">
        <v>12.5</v>
      </c>
      <c r="F141" s="234">
        <v>1</v>
      </c>
      <c r="G141" s="259">
        <v>0</v>
      </c>
      <c r="H141" s="260">
        <f t="shared" si="2"/>
        <v>0</v>
      </c>
      <c r="I141" s="260">
        <v>2</v>
      </c>
      <c r="J141" s="260">
        <v>3</v>
      </c>
      <c r="K141" s="234" t="s">
        <v>100</v>
      </c>
    </row>
    <row r="142" spans="2:11">
      <c r="B142" s="257" t="s">
        <v>235</v>
      </c>
      <c r="C142" s="257" t="s">
        <v>500</v>
      </c>
      <c r="D142" s="242" t="s">
        <v>497</v>
      </c>
      <c r="E142" s="258">
        <v>13</v>
      </c>
      <c r="F142" s="234">
        <v>1</v>
      </c>
      <c r="G142" s="259">
        <v>0</v>
      </c>
      <c r="H142" s="260">
        <f t="shared" si="2"/>
        <v>0</v>
      </c>
      <c r="I142" s="260">
        <v>2</v>
      </c>
      <c r="J142" s="260">
        <v>3</v>
      </c>
      <c r="K142" s="234" t="s">
        <v>100</v>
      </c>
    </row>
    <row r="143" spans="2:11">
      <c r="B143" s="257" t="s">
        <v>236</v>
      </c>
      <c r="C143" s="257" t="s">
        <v>500</v>
      </c>
      <c r="D143" s="242" t="s">
        <v>497</v>
      </c>
      <c r="E143" s="258">
        <v>13.5</v>
      </c>
      <c r="F143" s="234">
        <v>1</v>
      </c>
      <c r="G143" s="259">
        <v>0</v>
      </c>
      <c r="H143" s="260">
        <f t="shared" si="2"/>
        <v>0</v>
      </c>
      <c r="I143" s="260">
        <v>2</v>
      </c>
      <c r="J143" s="260">
        <v>3</v>
      </c>
      <c r="K143" s="234" t="s">
        <v>100</v>
      </c>
    </row>
    <row r="144" spans="2:11">
      <c r="B144" s="257" t="s">
        <v>237</v>
      </c>
      <c r="C144" s="257" t="s">
        <v>500</v>
      </c>
      <c r="D144" s="242" t="s">
        <v>497</v>
      </c>
      <c r="E144" s="258">
        <v>14</v>
      </c>
      <c r="F144" s="234">
        <v>1</v>
      </c>
      <c r="G144" s="259">
        <v>0</v>
      </c>
      <c r="H144" s="260">
        <f t="shared" si="2"/>
        <v>0</v>
      </c>
      <c r="I144" s="260">
        <v>2</v>
      </c>
      <c r="J144" s="260">
        <v>3</v>
      </c>
      <c r="K144" s="234" t="s">
        <v>100</v>
      </c>
    </row>
    <row r="145" spans="2:11">
      <c r="B145" s="257" t="s">
        <v>238</v>
      </c>
      <c r="C145" s="257" t="s">
        <v>500</v>
      </c>
      <c r="D145" s="242" t="s">
        <v>497</v>
      </c>
      <c r="E145" s="258">
        <v>14.5</v>
      </c>
      <c r="F145" s="234">
        <v>1</v>
      </c>
      <c r="G145" s="259">
        <v>0</v>
      </c>
      <c r="H145" s="260">
        <f t="shared" si="2"/>
        <v>0</v>
      </c>
      <c r="I145" s="260">
        <v>2</v>
      </c>
      <c r="J145" s="260">
        <v>3</v>
      </c>
      <c r="K145" s="234" t="s">
        <v>100</v>
      </c>
    </row>
    <row r="146" spans="2:11">
      <c r="B146" s="257" t="s">
        <v>239</v>
      </c>
      <c r="C146" s="257" t="s">
        <v>500</v>
      </c>
      <c r="D146" s="242" t="s">
        <v>497</v>
      </c>
      <c r="E146" s="258">
        <v>15</v>
      </c>
      <c r="F146" s="234">
        <v>1</v>
      </c>
      <c r="G146" s="259">
        <v>0</v>
      </c>
      <c r="H146" s="260">
        <f t="shared" si="2"/>
        <v>0</v>
      </c>
      <c r="I146" s="260">
        <v>2</v>
      </c>
      <c r="J146" s="260">
        <v>3</v>
      </c>
      <c r="K146" s="234" t="s">
        <v>100</v>
      </c>
    </row>
    <row r="147" spans="2:11">
      <c r="B147" s="257" t="s">
        <v>240</v>
      </c>
      <c r="C147" s="257" t="s">
        <v>500</v>
      </c>
      <c r="D147" s="242" t="s">
        <v>497</v>
      </c>
      <c r="E147" s="258">
        <v>15.5</v>
      </c>
      <c r="F147" s="234">
        <v>1</v>
      </c>
      <c r="G147" s="259">
        <v>0</v>
      </c>
      <c r="H147" s="260">
        <f t="shared" si="2"/>
        <v>0</v>
      </c>
      <c r="I147" s="260">
        <v>2</v>
      </c>
      <c r="J147" s="260">
        <v>3</v>
      </c>
      <c r="K147" s="234" t="s">
        <v>100</v>
      </c>
    </row>
    <row r="148" spans="2:11">
      <c r="B148" s="257" t="s">
        <v>241</v>
      </c>
      <c r="C148" s="257" t="s">
        <v>500</v>
      </c>
      <c r="D148" s="242" t="s">
        <v>499</v>
      </c>
      <c r="E148" s="258">
        <v>6</v>
      </c>
      <c r="F148" s="234">
        <v>1</v>
      </c>
      <c r="G148" s="259">
        <v>0.25</v>
      </c>
      <c r="H148" s="260">
        <f t="shared" si="2"/>
        <v>1.5</v>
      </c>
      <c r="I148" s="260">
        <v>2</v>
      </c>
      <c r="J148" s="260">
        <v>3</v>
      </c>
      <c r="K148" s="234" t="s">
        <v>100</v>
      </c>
    </row>
    <row r="149" spans="2:11">
      <c r="B149" s="257" t="s">
        <v>242</v>
      </c>
      <c r="C149" s="257" t="s">
        <v>500</v>
      </c>
      <c r="D149" s="242" t="s">
        <v>499</v>
      </c>
      <c r="E149" s="258">
        <v>6.5</v>
      </c>
      <c r="F149" s="234">
        <v>1</v>
      </c>
      <c r="G149" s="259">
        <v>0.25</v>
      </c>
      <c r="H149" s="260">
        <f t="shared" si="2"/>
        <v>1.625</v>
      </c>
      <c r="I149" s="260">
        <v>2</v>
      </c>
      <c r="J149" s="260">
        <v>3</v>
      </c>
      <c r="K149" s="234" t="s">
        <v>100</v>
      </c>
    </row>
    <row r="150" spans="2:11">
      <c r="B150" s="257" t="s">
        <v>243</v>
      </c>
      <c r="C150" s="257" t="s">
        <v>500</v>
      </c>
      <c r="D150" s="242" t="s">
        <v>499</v>
      </c>
      <c r="E150" s="258">
        <v>7</v>
      </c>
      <c r="F150" s="234">
        <v>1</v>
      </c>
      <c r="G150" s="259">
        <v>0.25</v>
      </c>
      <c r="H150" s="260">
        <f t="shared" si="2"/>
        <v>1.75</v>
      </c>
      <c r="I150" s="260">
        <v>2</v>
      </c>
      <c r="J150" s="260">
        <v>3</v>
      </c>
      <c r="K150" s="234" t="s">
        <v>100</v>
      </c>
    </row>
    <row r="151" spans="2:11">
      <c r="B151" s="257" t="s">
        <v>244</v>
      </c>
      <c r="C151" s="257" t="s">
        <v>500</v>
      </c>
      <c r="D151" s="242" t="s">
        <v>499</v>
      </c>
      <c r="E151" s="258">
        <v>7.5</v>
      </c>
      <c r="F151" s="234">
        <v>1</v>
      </c>
      <c r="G151" s="259">
        <v>0.25</v>
      </c>
      <c r="H151" s="260">
        <f t="shared" si="2"/>
        <v>1.875</v>
      </c>
      <c r="I151" s="260">
        <v>2</v>
      </c>
      <c r="J151" s="260">
        <v>3</v>
      </c>
      <c r="K151" s="234" t="s">
        <v>100</v>
      </c>
    </row>
    <row r="152" spans="2:11">
      <c r="B152" s="257" t="s">
        <v>245</v>
      </c>
      <c r="C152" s="257" t="s">
        <v>500</v>
      </c>
      <c r="D152" s="242" t="s">
        <v>499</v>
      </c>
      <c r="E152" s="258">
        <v>8</v>
      </c>
      <c r="F152" s="234">
        <v>1</v>
      </c>
      <c r="G152" s="259">
        <v>0.25</v>
      </c>
      <c r="H152" s="260">
        <f t="shared" si="2"/>
        <v>2</v>
      </c>
      <c r="I152" s="260">
        <v>2</v>
      </c>
      <c r="J152" s="260">
        <v>3</v>
      </c>
      <c r="K152" s="234" t="s">
        <v>100</v>
      </c>
    </row>
    <row r="153" spans="2:11">
      <c r="B153" s="257" t="s">
        <v>246</v>
      </c>
      <c r="C153" s="257" t="s">
        <v>500</v>
      </c>
      <c r="D153" s="242" t="s">
        <v>499</v>
      </c>
      <c r="E153" s="258">
        <v>8.5</v>
      </c>
      <c r="F153" s="234">
        <v>1</v>
      </c>
      <c r="G153" s="259">
        <v>0.25</v>
      </c>
      <c r="H153" s="260">
        <f t="shared" si="2"/>
        <v>2.125</v>
      </c>
      <c r="I153" s="260">
        <v>2</v>
      </c>
      <c r="J153" s="260">
        <v>3</v>
      </c>
      <c r="K153" s="234" t="s">
        <v>100</v>
      </c>
    </row>
    <row r="154" spans="2:11">
      <c r="B154" s="257" t="s">
        <v>247</v>
      </c>
      <c r="C154" s="257" t="s">
        <v>500</v>
      </c>
      <c r="D154" s="242" t="s">
        <v>499</v>
      </c>
      <c r="E154" s="258">
        <v>9</v>
      </c>
      <c r="F154" s="234">
        <v>1</v>
      </c>
      <c r="G154" s="259">
        <v>0.25</v>
      </c>
      <c r="H154" s="260">
        <f t="shared" si="2"/>
        <v>2.25</v>
      </c>
      <c r="I154" s="260">
        <v>2</v>
      </c>
      <c r="J154" s="260">
        <v>3</v>
      </c>
      <c r="K154" s="234" t="s">
        <v>100</v>
      </c>
    </row>
    <row r="155" spans="2:11">
      <c r="B155" s="257" t="s">
        <v>248</v>
      </c>
      <c r="C155" s="257" t="s">
        <v>500</v>
      </c>
      <c r="D155" s="242" t="s">
        <v>499</v>
      </c>
      <c r="E155" s="258">
        <v>9.5</v>
      </c>
      <c r="F155" s="234">
        <v>1</v>
      </c>
      <c r="G155" s="259">
        <v>0.25</v>
      </c>
      <c r="H155" s="260">
        <f t="shared" si="2"/>
        <v>2.375</v>
      </c>
      <c r="I155" s="260">
        <v>2</v>
      </c>
      <c r="J155" s="260">
        <v>3</v>
      </c>
      <c r="K155" s="234" t="s">
        <v>100</v>
      </c>
    </row>
    <row r="156" spans="2:11">
      <c r="B156" s="257" t="s">
        <v>249</v>
      </c>
      <c r="C156" s="257" t="s">
        <v>500</v>
      </c>
      <c r="D156" s="242" t="s">
        <v>499</v>
      </c>
      <c r="E156" s="258">
        <v>10</v>
      </c>
      <c r="F156" s="234">
        <v>1</v>
      </c>
      <c r="G156" s="259">
        <v>0.25</v>
      </c>
      <c r="H156" s="260">
        <f t="shared" si="2"/>
        <v>2.5</v>
      </c>
      <c r="I156" s="260">
        <v>2</v>
      </c>
      <c r="J156" s="260">
        <v>3</v>
      </c>
      <c r="K156" s="234" t="s">
        <v>100</v>
      </c>
    </row>
    <row r="157" spans="2:11">
      <c r="B157" s="257" t="s">
        <v>250</v>
      </c>
      <c r="C157" s="257" t="s">
        <v>500</v>
      </c>
      <c r="D157" s="242" t="s">
        <v>499</v>
      </c>
      <c r="E157" s="258">
        <v>10.5</v>
      </c>
      <c r="F157" s="234">
        <v>1</v>
      </c>
      <c r="G157" s="259">
        <v>0.25</v>
      </c>
      <c r="H157" s="260">
        <f t="shared" si="2"/>
        <v>2.625</v>
      </c>
      <c r="I157" s="260">
        <v>2</v>
      </c>
      <c r="J157" s="260">
        <v>3</v>
      </c>
      <c r="K157" s="234" t="s">
        <v>100</v>
      </c>
    </row>
    <row r="158" spans="2:11">
      <c r="B158" s="257" t="s">
        <v>251</v>
      </c>
      <c r="C158" s="257" t="s">
        <v>500</v>
      </c>
      <c r="D158" s="242" t="s">
        <v>499</v>
      </c>
      <c r="E158" s="258">
        <v>11</v>
      </c>
      <c r="F158" s="234">
        <v>1</v>
      </c>
      <c r="G158" s="259">
        <v>0.25</v>
      </c>
      <c r="H158" s="260">
        <f t="shared" si="2"/>
        <v>2.75</v>
      </c>
      <c r="I158" s="260">
        <v>2</v>
      </c>
      <c r="J158" s="260">
        <v>3</v>
      </c>
      <c r="K158" s="234" t="s">
        <v>100</v>
      </c>
    </row>
    <row r="159" spans="2:11">
      <c r="B159" s="257" t="s">
        <v>252</v>
      </c>
      <c r="C159" s="257" t="s">
        <v>500</v>
      </c>
      <c r="D159" s="242" t="s">
        <v>499</v>
      </c>
      <c r="E159" s="258">
        <v>11.5</v>
      </c>
      <c r="F159" s="234">
        <v>1</v>
      </c>
      <c r="G159" s="259">
        <v>0.25</v>
      </c>
      <c r="H159" s="260">
        <f t="shared" si="2"/>
        <v>2.875</v>
      </c>
      <c r="I159" s="260">
        <v>2</v>
      </c>
      <c r="J159" s="260">
        <v>3</v>
      </c>
      <c r="K159" s="234" t="s">
        <v>100</v>
      </c>
    </row>
    <row r="160" spans="2:11">
      <c r="B160" s="257" t="s">
        <v>253</v>
      </c>
      <c r="C160" s="257" t="s">
        <v>500</v>
      </c>
      <c r="D160" s="242" t="s">
        <v>499</v>
      </c>
      <c r="E160" s="258">
        <v>12</v>
      </c>
      <c r="F160" s="234">
        <v>1</v>
      </c>
      <c r="G160" s="259">
        <v>0.25</v>
      </c>
      <c r="H160" s="260">
        <f t="shared" si="2"/>
        <v>3</v>
      </c>
      <c r="I160" s="260">
        <v>2</v>
      </c>
      <c r="J160" s="260">
        <v>3</v>
      </c>
      <c r="K160" s="234" t="s">
        <v>100</v>
      </c>
    </row>
    <row r="161" spans="2:11">
      <c r="B161" s="257" t="s">
        <v>254</v>
      </c>
      <c r="C161" s="257" t="s">
        <v>500</v>
      </c>
      <c r="D161" s="242" t="s">
        <v>499</v>
      </c>
      <c r="E161" s="258">
        <v>12.5</v>
      </c>
      <c r="F161" s="234">
        <v>1</v>
      </c>
      <c r="G161" s="259">
        <v>0.25</v>
      </c>
      <c r="H161" s="260">
        <f t="shared" si="2"/>
        <v>3.125</v>
      </c>
      <c r="I161" s="260">
        <v>2</v>
      </c>
      <c r="J161" s="260">
        <v>3</v>
      </c>
      <c r="K161" s="234" t="s">
        <v>100</v>
      </c>
    </row>
    <row r="162" spans="2:11">
      <c r="B162" s="257" t="s">
        <v>255</v>
      </c>
      <c r="C162" s="257" t="s">
        <v>500</v>
      </c>
      <c r="D162" s="242" t="s">
        <v>499</v>
      </c>
      <c r="E162" s="258">
        <v>13</v>
      </c>
      <c r="F162" s="234">
        <v>1</v>
      </c>
      <c r="G162" s="259">
        <v>0.25</v>
      </c>
      <c r="H162" s="260">
        <f t="shared" si="2"/>
        <v>3.25</v>
      </c>
      <c r="I162" s="260">
        <v>2</v>
      </c>
      <c r="J162" s="260">
        <v>3</v>
      </c>
      <c r="K162" s="234" t="s">
        <v>100</v>
      </c>
    </row>
    <row r="163" spans="2:11">
      <c r="B163" s="257" t="s">
        <v>256</v>
      </c>
      <c r="C163" s="257" t="s">
        <v>500</v>
      </c>
      <c r="D163" s="242" t="s">
        <v>499</v>
      </c>
      <c r="E163" s="258">
        <v>13.5</v>
      </c>
      <c r="F163" s="234">
        <v>1</v>
      </c>
      <c r="G163" s="259">
        <v>0.25</v>
      </c>
      <c r="H163" s="260">
        <f t="shared" si="2"/>
        <v>3.375</v>
      </c>
      <c r="I163" s="260">
        <v>2</v>
      </c>
      <c r="J163" s="260">
        <v>3</v>
      </c>
      <c r="K163" s="234" t="s">
        <v>100</v>
      </c>
    </row>
    <row r="164" spans="2:11">
      <c r="B164" s="257" t="s">
        <v>257</v>
      </c>
      <c r="C164" s="257" t="s">
        <v>500</v>
      </c>
      <c r="D164" s="242" t="s">
        <v>499</v>
      </c>
      <c r="E164" s="258">
        <v>14</v>
      </c>
      <c r="F164" s="234">
        <v>1</v>
      </c>
      <c r="G164" s="259">
        <v>0.25</v>
      </c>
      <c r="H164" s="260">
        <f t="shared" si="2"/>
        <v>3.5</v>
      </c>
      <c r="I164" s="260">
        <v>2</v>
      </c>
      <c r="J164" s="260">
        <v>3</v>
      </c>
      <c r="K164" s="234" t="s">
        <v>100</v>
      </c>
    </row>
    <row r="165" spans="2:11">
      <c r="B165" s="257" t="s">
        <v>258</v>
      </c>
      <c r="C165" s="257" t="s">
        <v>500</v>
      </c>
      <c r="D165" s="242" t="s">
        <v>499</v>
      </c>
      <c r="E165" s="258">
        <v>14.5</v>
      </c>
      <c r="F165" s="234">
        <v>1</v>
      </c>
      <c r="G165" s="259">
        <v>0.25</v>
      </c>
      <c r="H165" s="260">
        <f t="shared" si="2"/>
        <v>3.625</v>
      </c>
      <c r="I165" s="260">
        <v>2</v>
      </c>
      <c r="J165" s="260">
        <v>3</v>
      </c>
      <c r="K165" s="234" t="s">
        <v>100</v>
      </c>
    </row>
    <row r="166" spans="2:11">
      <c r="B166" s="257" t="s">
        <v>259</v>
      </c>
      <c r="C166" s="257" t="s">
        <v>500</v>
      </c>
      <c r="D166" s="242" t="s">
        <v>499</v>
      </c>
      <c r="E166" s="258">
        <v>15</v>
      </c>
      <c r="F166" s="234">
        <v>1</v>
      </c>
      <c r="G166" s="259">
        <v>0.25</v>
      </c>
      <c r="H166" s="260">
        <f t="shared" si="2"/>
        <v>3.75</v>
      </c>
      <c r="I166" s="260">
        <v>2</v>
      </c>
      <c r="J166" s="260">
        <v>3</v>
      </c>
      <c r="K166" s="234" t="s">
        <v>100</v>
      </c>
    </row>
    <row r="167" spans="2:11">
      <c r="B167" s="257" t="s">
        <v>260</v>
      </c>
      <c r="C167" s="257" t="s">
        <v>500</v>
      </c>
      <c r="D167" s="242" t="s">
        <v>499</v>
      </c>
      <c r="E167" s="258">
        <v>15.5</v>
      </c>
      <c r="F167" s="234">
        <v>1</v>
      </c>
      <c r="G167" s="259">
        <v>0.25</v>
      </c>
      <c r="H167" s="260">
        <f t="shared" si="2"/>
        <v>3.875</v>
      </c>
      <c r="I167" s="260">
        <v>2</v>
      </c>
      <c r="J167" s="260">
        <v>3</v>
      </c>
      <c r="K167" s="234" t="s">
        <v>100</v>
      </c>
    </row>
    <row r="168" spans="2:11">
      <c r="B168" s="257" t="s">
        <v>261</v>
      </c>
      <c r="C168" s="257" t="s">
        <v>500</v>
      </c>
      <c r="D168" s="242" t="s">
        <v>499</v>
      </c>
      <c r="E168" s="258">
        <v>6</v>
      </c>
      <c r="F168" s="234">
        <v>1</v>
      </c>
      <c r="G168" s="259">
        <v>0.35</v>
      </c>
      <c r="H168" s="260">
        <f t="shared" si="2"/>
        <v>2.0999999999999996</v>
      </c>
      <c r="I168" s="260">
        <v>2</v>
      </c>
      <c r="J168" s="260">
        <v>3</v>
      </c>
      <c r="K168" s="234" t="s">
        <v>100</v>
      </c>
    </row>
    <row r="169" spans="2:11">
      <c r="B169" s="257" t="s">
        <v>262</v>
      </c>
      <c r="C169" s="257" t="s">
        <v>500</v>
      </c>
      <c r="D169" s="242" t="s">
        <v>499</v>
      </c>
      <c r="E169" s="258">
        <v>6.5</v>
      </c>
      <c r="F169" s="234">
        <v>1</v>
      </c>
      <c r="G169" s="259">
        <v>0.35</v>
      </c>
      <c r="H169" s="260">
        <f t="shared" si="2"/>
        <v>2.2749999999999999</v>
      </c>
      <c r="I169" s="260">
        <v>2</v>
      </c>
      <c r="J169" s="260">
        <v>3</v>
      </c>
      <c r="K169" s="234" t="s">
        <v>100</v>
      </c>
    </row>
    <row r="170" spans="2:11">
      <c r="B170" s="257" t="s">
        <v>263</v>
      </c>
      <c r="C170" s="257" t="s">
        <v>500</v>
      </c>
      <c r="D170" s="242" t="s">
        <v>499</v>
      </c>
      <c r="E170" s="258">
        <v>7</v>
      </c>
      <c r="F170" s="234">
        <v>1</v>
      </c>
      <c r="G170" s="259">
        <v>0.35</v>
      </c>
      <c r="H170" s="260">
        <f t="shared" si="2"/>
        <v>2.4499999999999997</v>
      </c>
      <c r="I170" s="260">
        <v>2</v>
      </c>
      <c r="J170" s="260">
        <v>3</v>
      </c>
      <c r="K170" s="234" t="s">
        <v>100</v>
      </c>
    </row>
    <row r="171" spans="2:11">
      <c r="B171" s="257" t="s">
        <v>264</v>
      </c>
      <c r="C171" s="257" t="s">
        <v>500</v>
      </c>
      <c r="D171" s="242" t="s">
        <v>499</v>
      </c>
      <c r="E171" s="258">
        <v>7.5</v>
      </c>
      <c r="F171" s="234">
        <v>1</v>
      </c>
      <c r="G171" s="259">
        <v>0.35</v>
      </c>
      <c r="H171" s="260">
        <f t="shared" si="2"/>
        <v>2.625</v>
      </c>
      <c r="I171" s="260">
        <v>2</v>
      </c>
      <c r="J171" s="260">
        <v>3</v>
      </c>
      <c r="K171" s="234" t="s">
        <v>100</v>
      </c>
    </row>
    <row r="172" spans="2:11">
      <c r="B172" s="257" t="s">
        <v>265</v>
      </c>
      <c r="C172" s="257" t="s">
        <v>500</v>
      </c>
      <c r="D172" s="242" t="s">
        <v>499</v>
      </c>
      <c r="E172" s="258">
        <v>8</v>
      </c>
      <c r="F172" s="234">
        <v>1</v>
      </c>
      <c r="G172" s="259">
        <v>0.35</v>
      </c>
      <c r="H172" s="260">
        <f t="shared" si="2"/>
        <v>2.8</v>
      </c>
      <c r="I172" s="260">
        <v>2</v>
      </c>
      <c r="J172" s="260">
        <v>3</v>
      </c>
      <c r="K172" s="234" t="s">
        <v>100</v>
      </c>
    </row>
    <row r="173" spans="2:11">
      <c r="B173" s="257" t="s">
        <v>266</v>
      </c>
      <c r="C173" s="257" t="s">
        <v>500</v>
      </c>
      <c r="D173" s="242" t="s">
        <v>499</v>
      </c>
      <c r="E173" s="258">
        <v>8.5</v>
      </c>
      <c r="F173" s="234">
        <v>1</v>
      </c>
      <c r="G173" s="259">
        <v>0.35</v>
      </c>
      <c r="H173" s="260">
        <f t="shared" si="2"/>
        <v>2.9749999999999996</v>
      </c>
      <c r="I173" s="260">
        <v>2</v>
      </c>
      <c r="J173" s="260">
        <v>3</v>
      </c>
      <c r="K173" s="234" t="s">
        <v>100</v>
      </c>
    </row>
    <row r="174" spans="2:11">
      <c r="B174" s="257" t="s">
        <v>267</v>
      </c>
      <c r="C174" s="257" t="s">
        <v>500</v>
      </c>
      <c r="D174" s="242" t="s">
        <v>499</v>
      </c>
      <c r="E174" s="258">
        <v>9</v>
      </c>
      <c r="F174" s="234">
        <v>1</v>
      </c>
      <c r="G174" s="259">
        <v>0.35</v>
      </c>
      <c r="H174" s="260">
        <f t="shared" si="2"/>
        <v>3.15</v>
      </c>
      <c r="I174" s="260">
        <v>2</v>
      </c>
      <c r="J174" s="260">
        <v>3</v>
      </c>
      <c r="K174" s="234" t="s">
        <v>100</v>
      </c>
    </row>
    <row r="175" spans="2:11">
      <c r="B175" s="257" t="s">
        <v>268</v>
      </c>
      <c r="C175" s="257" t="s">
        <v>500</v>
      </c>
      <c r="D175" s="242" t="s">
        <v>499</v>
      </c>
      <c r="E175" s="258">
        <v>9.5</v>
      </c>
      <c r="F175" s="234">
        <v>1</v>
      </c>
      <c r="G175" s="259">
        <v>0.35</v>
      </c>
      <c r="H175" s="260">
        <f t="shared" si="2"/>
        <v>3.3249999999999997</v>
      </c>
      <c r="I175" s="260">
        <v>2</v>
      </c>
      <c r="J175" s="260">
        <v>3</v>
      </c>
      <c r="K175" s="234" t="s">
        <v>100</v>
      </c>
    </row>
    <row r="176" spans="2:11">
      <c r="B176" s="257" t="s">
        <v>269</v>
      </c>
      <c r="C176" s="257" t="s">
        <v>500</v>
      </c>
      <c r="D176" s="242" t="s">
        <v>499</v>
      </c>
      <c r="E176" s="258">
        <v>10</v>
      </c>
      <c r="F176" s="234">
        <v>1</v>
      </c>
      <c r="G176" s="259">
        <v>0.35</v>
      </c>
      <c r="H176" s="260">
        <f t="shared" si="2"/>
        <v>3.5</v>
      </c>
      <c r="I176" s="260">
        <v>2</v>
      </c>
      <c r="J176" s="260">
        <v>3</v>
      </c>
      <c r="K176" s="234" t="s">
        <v>100</v>
      </c>
    </row>
    <row r="177" spans="2:11">
      <c r="B177" s="257" t="s">
        <v>270</v>
      </c>
      <c r="C177" s="257" t="s">
        <v>500</v>
      </c>
      <c r="D177" s="242" t="s">
        <v>499</v>
      </c>
      <c r="E177" s="258">
        <v>10.5</v>
      </c>
      <c r="F177" s="234">
        <v>1</v>
      </c>
      <c r="G177" s="259">
        <v>0.35</v>
      </c>
      <c r="H177" s="260">
        <f t="shared" si="2"/>
        <v>3.6749999999999998</v>
      </c>
      <c r="I177" s="260">
        <v>2</v>
      </c>
      <c r="J177" s="260">
        <v>3</v>
      </c>
      <c r="K177" s="234" t="s">
        <v>100</v>
      </c>
    </row>
    <row r="178" spans="2:11">
      <c r="B178" s="257" t="s">
        <v>271</v>
      </c>
      <c r="C178" s="257" t="s">
        <v>500</v>
      </c>
      <c r="D178" s="242" t="s">
        <v>499</v>
      </c>
      <c r="E178" s="258">
        <v>11</v>
      </c>
      <c r="F178" s="234">
        <v>1</v>
      </c>
      <c r="G178" s="259">
        <v>0.35</v>
      </c>
      <c r="H178" s="260">
        <f t="shared" si="2"/>
        <v>3.8499999999999996</v>
      </c>
      <c r="I178" s="260">
        <v>2</v>
      </c>
      <c r="J178" s="260">
        <v>3</v>
      </c>
      <c r="K178" s="234" t="s">
        <v>100</v>
      </c>
    </row>
    <row r="179" spans="2:11">
      <c r="B179" s="257" t="s">
        <v>272</v>
      </c>
      <c r="C179" s="257" t="s">
        <v>500</v>
      </c>
      <c r="D179" s="242" t="s">
        <v>499</v>
      </c>
      <c r="E179" s="258">
        <v>11.5</v>
      </c>
      <c r="F179" s="234">
        <v>1</v>
      </c>
      <c r="G179" s="259">
        <v>0.35</v>
      </c>
      <c r="H179" s="260">
        <f t="shared" si="2"/>
        <v>4.0249999999999995</v>
      </c>
      <c r="I179" s="260">
        <v>2</v>
      </c>
      <c r="J179" s="260">
        <v>3</v>
      </c>
      <c r="K179" s="234" t="s">
        <v>100</v>
      </c>
    </row>
    <row r="180" spans="2:11">
      <c r="B180" s="257" t="s">
        <v>273</v>
      </c>
      <c r="C180" s="257" t="s">
        <v>500</v>
      </c>
      <c r="D180" s="242" t="s">
        <v>499</v>
      </c>
      <c r="E180" s="258">
        <v>12</v>
      </c>
      <c r="F180" s="234">
        <v>1</v>
      </c>
      <c r="G180" s="259">
        <v>0.35</v>
      </c>
      <c r="H180" s="260">
        <f t="shared" si="2"/>
        <v>4.1999999999999993</v>
      </c>
      <c r="I180" s="260">
        <v>2</v>
      </c>
      <c r="J180" s="260">
        <v>3</v>
      </c>
      <c r="K180" s="234" t="s">
        <v>100</v>
      </c>
    </row>
    <row r="181" spans="2:11">
      <c r="B181" s="257" t="s">
        <v>274</v>
      </c>
      <c r="C181" s="257" t="s">
        <v>500</v>
      </c>
      <c r="D181" s="242" t="s">
        <v>499</v>
      </c>
      <c r="E181" s="258">
        <v>12.5</v>
      </c>
      <c r="F181" s="234">
        <v>1</v>
      </c>
      <c r="G181" s="259">
        <v>0.35</v>
      </c>
      <c r="H181" s="260">
        <f t="shared" si="2"/>
        <v>4.375</v>
      </c>
      <c r="I181" s="260">
        <v>2</v>
      </c>
      <c r="J181" s="260">
        <v>3</v>
      </c>
      <c r="K181" s="234" t="s">
        <v>100</v>
      </c>
    </row>
    <row r="182" spans="2:11">
      <c r="B182" s="257" t="s">
        <v>275</v>
      </c>
      <c r="C182" s="257" t="s">
        <v>500</v>
      </c>
      <c r="D182" s="242" t="s">
        <v>499</v>
      </c>
      <c r="E182" s="258">
        <v>13</v>
      </c>
      <c r="F182" s="234">
        <v>1</v>
      </c>
      <c r="G182" s="259">
        <v>0.35</v>
      </c>
      <c r="H182" s="260">
        <f t="shared" si="2"/>
        <v>4.55</v>
      </c>
      <c r="I182" s="260">
        <v>2</v>
      </c>
      <c r="J182" s="260">
        <v>3</v>
      </c>
      <c r="K182" s="234" t="s">
        <v>100</v>
      </c>
    </row>
    <row r="183" spans="2:11">
      <c r="B183" s="257" t="s">
        <v>276</v>
      </c>
      <c r="C183" s="257" t="s">
        <v>500</v>
      </c>
      <c r="D183" s="242" t="s">
        <v>499</v>
      </c>
      <c r="E183" s="258">
        <v>13.5</v>
      </c>
      <c r="F183" s="234">
        <v>1</v>
      </c>
      <c r="G183" s="259">
        <v>0.35</v>
      </c>
      <c r="H183" s="260">
        <f t="shared" si="2"/>
        <v>4.7249999999999996</v>
      </c>
      <c r="I183" s="260">
        <v>2</v>
      </c>
      <c r="J183" s="260">
        <v>3</v>
      </c>
      <c r="K183" s="234" t="s">
        <v>100</v>
      </c>
    </row>
    <row r="184" spans="2:11">
      <c r="B184" s="257" t="s">
        <v>277</v>
      </c>
      <c r="C184" s="257" t="s">
        <v>500</v>
      </c>
      <c r="D184" s="242" t="s">
        <v>499</v>
      </c>
      <c r="E184" s="258">
        <v>14</v>
      </c>
      <c r="F184" s="234">
        <v>1</v>
      </c>
      <c r="G184" s="259">
        <v>0.35</v>
      </c>
      <c r="H184" s="260">
        <f t="shared" si="2"/>
        <v>4.8999999999999995</v>
      </c>
      <c r="I184" s="260">
        <v>2</v>
      </c>
      <c r="J184" s="260">
        <v>3</v>
      </c>
      <c r="K184" s="234" t="s">
        <v>100</v>
      </c>
    </row>
    <row r="185" spans="2:11">
      <c r="B185" s="257" t="s">
        <v>278</v>
      </c>
      <c r="C185" s="257" t="s">
        <v>500</v>
      </c>
      <c r="D185" s="242" t="s">
        <v>499</v>
      </c>
      <c r="E185" s="258">
        <v>14.5</v>
      </c>
      <c r="F185" s="234">
        <v>1</v>
      </c>
      <c r="G185" s="259">
        <v>0.35</v>
      </c>
      <c r="H185" s="260">
        <f t="shared" si="2"/>
        <v>5.0749999999999993</v>
      </c>
      <c r="I185" s="260">
        <v>2</v>
      </c>
      <c r="J185" s="260">
        <v>3</v>
      </c>
      <c r="K185" s="234" t="s">
        <v>100</v>
      </c>
    </row>
    <row r="186" spans="2:11">
      <c r="B186" s="257" t="s">
        <v>279</v>
      </c>
      <c r="C186" s="257" t="s">
        <v>500</v>
      </c>
      <c r="D186" s="242" t="s">
        <v>499</v>
      </c>
      <c r="E186" s="258">
        <v>15</v>
      </c>
      <c r="F186" s="234">
        <v>1</v>
      </c>
      <c r="G186" s="259">
        <v>0.35</v>
      </c>
      <c r="H186" s="260">
        <f t="shared" si="2"/>
        <v>5.25</v>
      </c>
      <c r="I186" s="260">
        <v>2</v>
      </c>
      <c r="J186" s="260">
        <v>3</v>
      </c>
      <c r="K186" s="234" t="s">
        <v>100</v>
      </c>
    </row>
    <row r="187" spans="2:11">
      <c r="B187" s="257" t="s">
        <v>280</v>
      </c>
      <c r="C187" s="257" t="s">
        <v>500</v>
      </c>
      <c r="D187" s="242" t="s">
        <v>499</v>
      </c>
      <c r="E187" s="258">
        <v>15.5</v>
      </c>
      <c r="F187" s="234">
        <v>1</v>
      </c>
      <c r="G187" s="259">
        <v>0.35</v>
      </c>
      <c r="H187" s="260">
        <f t="shared" si="2"/>
        <v>5.4249999999999998</v>
      </c>
      <c r="I187" s="260">
        <v>2</v>
      </c>
      <c r="J187" s="260">
        <v>3</v>
      </c>
      <c r="K187" s="234" t="s">
        <v>100</v>
      </c>
    </row>
    <row r="188" spans="2:11">
      <c r="B188" s="257" t="s">
        <v>281</v>
      </c>
      <c r="C188" s="257" t="s">
        <v>500</v>
      </c>
      <c r="D188" s="242" t="s">
        <v>499</v>
      </c>
      <c r="E188" s="258">
        <v>6</v>
      </c>
      <c r="F188" s="234">
        <v>1</v>
      </c>
      <c r="G188" s="259">
        <v>0.45</v>
      </c>
      <c r="H188" s="260">
        <f t="shared" si="2"/>
        <v>2.7</v>
      </c>
      <c r="I188" s="260">
        <v>2</v>
      </c>
      <c r="J188" s="260">
        <v>3</v>
      </c>
      <c r="K188" s="234" t="s">
        <v>100</v>
      </c>
    </row>
    <row r="189" spans="2:11">
      <c r="B189" s="257" t="s">
        <v>282</v>
      </c>
      <c r="C189" s="257" t="s">
        <v>500</v>
      </c>
      <c r="D189" s="242" t="s">
        <v>499</v>
      </c>
      <c r="E189" s="258">
        <v>6.5</v>
      </c>
      <c r="F189" s="234">
        <v>1</v>
      </c>
      <c r="G189" s="259">
        <v>0.45</v>
      </c>
      <c r="H189" s="260">
        <f t="shared" si="2"/>
        <v>2.9250000000000003</v>
      </c>
      <c r="I189" s="260">
        <v>2</v>
      </c>
      <c r="J189" s="260">
        <v>3</v>
      </c>
      <c r="K189" s="234" t="s">
        <v>100</v>
      </c>
    </row>
    <row r="190" spans="2:11">
      <c r="B190" s="257" t="s">
        <v>283</v>
      </c>
      <c r="C190" s="257" t="s">
        <v>500</v>
      </c>
      <c r="D190" s="242" t="s">
        <v>499</v>
      </c>
      <c r="E190" s="258">
        <v>7</v>
      </c>
      <c r="F190" s="234">
        <v>1</v>
      </c>
      <c r="G190" s="259">
        <v>0.45</v>
      </c>
      <c r="H190" s="260">
        <f t="shared" si="2"/>
        <v>3.15</v>
      </c>
      <c r="I190" s="260">
        <v>2</v>
      </c>
      <c r="J190" s="260">
        <v>3</v>
      </c>
      <c r="K190" s="234" t="s">
        <v>100</v>
      </c>
    </row>
    <row r="191" spans="2:11">
      <c r="B191" s="257" t="s">
        <v>284</v>
      </c>
      <c r="C191" s="257" t="s">
        <v>500</v>
      </c>
      <c r="D191" s="242" t="s">
        <v>499</v>
      </c>
      <c r="E191" s="258">
        <v>7.5</v>
      </c>
      <c r="F191" s="234">
        <v>1</v>
      </c>
      <c r="G191" s="259">
        <v>0.45</v>
      </c>
      <c r="H191" s="260">
        <f t="shared" si="2"/>
        <v>3.375</v>
      </c>
      <c r="I191" s="260">
        <v>2</v>
      </c>
      <c r="J191" s="260">
        <v>3</v>
      </c>
      <c r="K191" s="234" t="s">
        <v>100</v>
      </c>
    </row>
    <row r="192" spans="2:11">
      <c r="B192" s="257" t="s">
        <v>285</v>
      </c>
      <c r="C192" s="257" t="s">
        <v>500</v>
      </c>
      <c r="D192" s="242" t="s">
        <v>499</v>
      </c>
      <c r="E192" s="258">
        <v>8</v>
      </c>
      <c r="F192" s="234">
        <v>1</v>
      </c>
      <c r="G192" s="259">
        <v>0.45</v>
      </c>
      <c r="H192" s="260">
        <f t="shared" si="2"/>
        <v>3.6</v>
      </c>
      <c r="I192" s="260">
        <v>2</v>
      </c>
      <c r="J192" s="260">
        <v>3</v>
      </c>
      <c r="K192" s="234" t="s">
        <v>100</v>
      </c>
    </row>
    <row r="193" spans="2:11">
      <c r="B193" s="257" t="s">
        <v>286</v>
      </c>
      <c r="C193" s="257" t="s">
        <v>500</v>
      </c>
      <c r="D193" s="242" t="s">
        <v>499</v>
      </c>
      <c r="E193" s="258">
        <v>8.5</v>
      </c>
      <c r="F193" s="234">
        <v>1</v>
      </c>
      <c r="G193" s="259">
        <v>0.45</v>
      </c>
      <c r="H193" s="260">
        <f t="shared" si="2"/>
        <v>3.8250000000000002</v>
      </c>
      <c r="I193" s="260">
        <v>2</v>
      </c>
      <c r="J193" s="260">
        <v>3</v>
      </c>
      <c r="K193" s="234" t="s">
        <v>100</v>
      </c>
    </row>
    <row r="194" spans="2:11">
      <c r="B194" s="257" t="s">
        <v>287</v>
      </c>
      <c r="C194" s="257" t="s">
        <v>500</v>
      </c>
      <c r="D194" s="242" t="s">
        <v>499</v>
      </c>
      <c r="E194" s="258">
        <v>9</v>
      </c>
      <c r="F194" s="234">
        <v>1</v>
      </c>
      <c r="G194" s="259">
        <v>0.45</v>
      </c>
      <c r="H194" s="260">
        <f t="shared" si="2"/>
        <v>4.05</v>
      </c>
      <c r="I194" s="260">
        <v>2</v>
      </c>
      <c r="J194" s="260">
        <v>3</v>
      </c>
      <c r="K194" s="234" t="s">
        <v>100</v>
      </c>
    </row>
    <row r="195" spans="2:11">
      <c r="B195" s="257" t="s">
        <v>288</v>
      </c>
      <c r="C195" s="257" t="s">
        <v>500</v>
      </c>
      <c r="D195" s="242" t="s">
        <v>499</v>
      </c>
      <c r="E195" s="258">
        <v>9.5</v>
      </c>
      <c r="F195" s="234">
        <v>1</v>
      </c>
      <c r="G195" s="259">
        <v>0.45</v>
      </c>
      <c r="H195" s="260">
        <f t="shared" si="2"/>
        <v>4.2750000000000004</v>
      </c>
      <c r="I195" s="260">
        <v>2</v>
      </c>
      <c r="J195" s="260">
        <v>3</v>
      </c>
      <c r="K195" s="234" t="s">
        <v>100</v>
      </c>
    </row>
    <row r="196" spans="2:11">
      <c r="B196" s="257" t="s">
        <v>289</v>
      </c>
      <c r="C196" s="257" t="s">
        <v>500</v>
      </c>
      <c r="D196" s="242" t="s">
        <v>499</v>
      </c>
      <c r="E196" s="258">
        <v>10</v>
      </c>
      <c r="F196" s="234">
        <v>1</v>
      </c>
      <c r="G196" s="259">
        <v>0.45</v>
      </c>
      <c r="H196" s="260">
        <f t="shared" ref="H196:H227" si="3">E196*G196</f>
        <v>4.5</v>
      </c>
      <c r="I196" s="260">
        <v>2</v>
      </c>
      <c r="J196" s="260">
        <v>3</v>
      </c>
      <c r="K196" s="234" t="s">
        <v>100</v>
      </c>
    </row>
    <row r="197" spans="2:11">
      <c r="B197" s="257" t="s">
        <v>290</v>
      </c>
      <c r="C197" s="257" t="s">
        <v>500</v>
      </c>
      <c r="D197" s="242" t="s">
        <v>499</v>
      </c>
      <c r="E197" s="258">
        <v>10.5</v>
      </c>
      <c r="F197" s="234">
        <v>1</v>
      </c>
      <c r="G197" s="259">
        <v>0.45</v>
      </c>
      <c r="H197" s="260">
        <f t="shared" si="3"/>
        <v>4.7250000000000005</v>
      </c>
      <c r="I197" s="260">
        <v>2</v>
      </c>
      <c r="J197" s="260">
        <v>3</v>
      </c>
      <c r="K197" s="234" t="s">
        <v>100</v>
      </c>
    </row>
    <row r="198" spans="2:11">
      <c r="B198" s="257" t="s">
        <v>291</v>
      </c>
      <c r="C198" s="257" t="s">
        <v>500</v>
      </c>
      <c r="D198" s="242" t="s">
        <v>499</v>
      </c>
      <c r="E198" s="258">
        <v>11</v>
      </c>
      <c r="F198" s="234">
        <v>1</v>
      </c>
      <c r="G198" s="259">
        <v>0.45</v>
      </c>
      <c r="H198" s="260">
        <f t="shared" si="3"/>
        <v>4.95</v>
      </c>
      <c r="I198" s="260">
        <v>2</v>
      </c>
      <c r="J198" s="260">
        <v>3</v>
      </c>
      <c r="K198" s="234" t="s">
        <v>100</v>
      </c>
    </row>
    <row r="199" spans="2:11">
      <c r="B199" s="257" t="s">
        <v>292</v>
      </c>
      <c r="C199" s="257" t="s">
        <v>500</v>
      </c>
      <c r="D199" s="242" t="s">
        <v>499</v>
      </c>
      <c r="E199" s="258">
        <v>11.5</v>
      </c>
      <c r="F199" s="234">
        <v>1</v>
      </c>
      <c r="G199" s="259">
        <v>0.45</v>
      </c>
      <c r="H199" s="260">
        <f t="shared" si="3"/>
        <v>5.1749999999999998</v>
      </c>
      <c r="I199" s="260">
        <v>2</v>
      </c>
      <c r="J199" s="260">
        <v>3</v>
      </c>
      <c r="K199" s="234" t="s">
        <v>100</v>
      </c>
    </row>
    <row r="200" spans="2:11">
      <c r="B200" s="257" t="s">
        <v>293</v>
      </c>
      <c r="C200" s="257" t="s">
        <v>500</v>
      </c>
      <c r="D200" s="242" t="s">
        <v>499</v>
      </c>
      <c r="E200" s="258">
        <v>12</v>
      </c>
      <c r="F200" s="234">
        <v>1</v>
      </c>
      <c r="G200" s="259">
        <v>0.45</v>
      </c>
      <c r="H200" s="260">
        <f t="shared" si="3"/>
        <v>5.4</v>
      </c>
      <c r="I200" s="260">
        <v>2</v>
      </c>
      <c r="J200" s="260">
        <v>3</v>
      </c>
      <c r="K200" s="234" t="s">
        <v>100</v>
      </c>
    </row>
    <row r="201" spans="2:11">
      <c r="B201" s="257" t="s">
        <v>294</v>
      </c>
      <c r="C201" s="257" t="s">
        <v>500</v>
      </c>
      <c r="D201" s="242" t="s">
        <v>499</v>
      </c>
      <c r="E201" s="258">
        <v>12.5</v>
      </c>
      <c r="F201" s="234">
        <v>1</v>
      </c>
      <c r="G201" s="259">
        <v>0.45</v>
      </c>
      <c r="H201" s="260">
        <f t="shared" si="3"/>
        <v>5.625</v>
      </c>
      <c r="I201" s="260">
        <v>2</v>
      </c>
      <c r="J201" s="260">
        <v>3</v>
      </c>
      <c r="K201" s="234" t="s">
        <v>100</v>
      </c>
    </row>
    <row r="202" spans="2:11">
      <c r="B202" s="257" t="s">
        <v>295</v>
      </c>
      <c r="C202" s="257" t="s">
        <v>500</v>
      </c>
      <c r="D202" s="242" t="s">
        <v>499</v>
      </c>
      <c r="E202" s="258">
        <v>13</v>
      </c>
      <c r="F202" s="234">
        <v>1</v>
      </c>
      <c r="G202" s="259">
        <v>0.45</v>
      </c>
      <c r="H202" s="260">
        <f t="shared" si="3"/>
        <v>5.8500000000000005</v>
      </c>
      <c r="I202" s="260">
        <v>2</v>
      </c>
      <c r="J202" s="260">
        <v>3</v>
      </c>
      <c r="K202" s="234" t="s">
        <v>100</v>
      </c>
    </row>
    <row r="203" spans="2:11">
      <c r="B203" s="257" t="s">
        <v>296</v>
      </c>
      <c r="C203" s="257" t="s">
        <v>500</v>
      </c>
      <c r="D203" s="242" t="s">
        <v>499</v>
      </c>
      <c r="E203" s="258">
        <v>13.5</v>
      </c>
      <c r="F203" s="234">
        <v>1</v>
      </c>
      <c r="G203" s="259">
        <v>0.45</v>
      </c>
      <c r="H203" s="260">
        <f t="shared" si="3"/>
        <v>6.0750000000000002</v>
      </c>
      <c r="I203" s="260">
        <v>2</v>
      </c>
      <c r="J203" s="260">
        <v>3</v>
      </c>
      <c r="K203" s="234" t="s">
        <v>100</v>
      </c>
    </row>
    <row r="204" spans="2:11">
      <c r="B204" s="257" t="s">
        <v>297</v>
      </c>
      <c r="C204" s="257" t="s">
        <v>500</v>
      </c>
      <c r="D204" s="242" t="s">
        <v>499</v>
      </c>
      <c r="E204" s="258">
        <v>14</v>
      </c>
      <c r="F204" s="234">
        <v>1</v>
      </c>
      <c r="G204" s="259">
        <v>0.45</v>
      </c>
      <c r="H204" s="260">
        <f t="shared" si="3"/>
        <v>6.3</v>
      </c>
      <c r="I204" s="260">
        <v>2</v>
      </c>
      <c r="J204" s="260">
        <v>3</v>
      </c>
      <c r="K204" s="234" t="s">
        <v>100</v>
      </c>
    </row>
    <row r="205" spans="2:11">
      <c r="B205" s="257" t="s">
        <v>298</v>
      </c>
      <c r="C205" s="257" t="s">
        <v>500</v>
      </c>
      <c r="D205" s="242" t="s">
        <v>499</v>
      </c>
      <c r="E205" s="258">
        <v>14.5</v>
      </c>
      <c r="F205" s="234">
        <v>1</v>
      </c>
      <c r="G205" s="259">
        <v>0.45</v>
      </c>
      <c r="H205" s="260">
        <f t="shared" si="3"/>
        <v>6.5250000000000004</v>
      </c>
      <c r="I205" s="260">
        <v>2</v>
      </c>
      <c r="J205" s="260">
        <v>3</v>
      </c>
      <c r="K205" s="234" t="s">
        <v>100</v>
      </c>
    </row>
    <row r="206" spans="2:11">
      <c r="B206" s="257" t="s">
        <v>299</v>
      </c>
      <c r="C206" s="257" t="s">
        <v>500</v>
      </c>
      <c r="D206" s="242" t="s">
        <v>499</v>
      </c>
      <c r="E206" s="258">
        <v>15</v>
      </c>
      <c r="F206" s="234">
        <v>1</v>
      </c>
      <c r="G206" s="259">
        <v>0.45</v>
      </c>
      <c r="H206" s="260">
        <f t="shared" si="3"/>
        <v>6.75</v>
      </c>
      <c r="I206" s="260">
        <v>2</v>
      </c>
      <c r="J206" s="260">
        <v>3</v>
      </c>
      <c r="K206" s="234" t="s">
        <v>100</v>
      </c>
    </row>
    <row r="207" spans="2:11">
      <c r="B207" s="257" t="s">
        <v>300</v>
      </c>
      <c r="C207" s="257" t="s">
        <v>500</v>
      </c>
      <c r="D207" s="242" t="s">
        <v>499</v>
      </c>
      <c r="E207" s="258">
        <v>15.5</v>
      </c>
      <c r="F207" s="234">
        <v>1</v>
      </c>
      <c r="G207" s="259">
        <v>0.45</v>
      </c>
      <c r="H207" s="260">
        <f t="shared" si="3"/>
        <v>6.9750000000000005</v>
      </c>
      <c r="I207" s="260">
        <v>2</v>
      </c>
      <c r="J207" s="260">
        <v>3</v>
      </c>
      <c r="K207" s="234" t="s">
        <v>100</v>
      </c>
    </row>
    <row r="208" spans="2:11">
      <c r="B208" s="261" t="s">
        <v>401</v>
      </c>
      <c r="C208" s="261" t="s">
        <v>500</v>
      </c>
      <c r="D208" s="262" t="s">
        <v>453</v>
      </c>
      <c r="E208" s="263">
        <v>6</v>
      </c>
      <c r="F208" s="264">
        <v>1</v>
      </c>
      <c r="G208" s="265">
        <v>0</v>
      </c>
      <c r="H208" s="266">
        <f t="shared" si="3"/>
        <v>0</v>
      </c>
      <c r="I208" s="266">
        <v>4</v>
      </c>
      <c r="J208" s="266">
        <v>0</v>
      </c>
      <c r="K208" s="264" t="s">
        <v>100</v>
      </c>
    </row>
    <row r="209" spans="2:11">
      <c r="B209" s="261" t="s">
        <v>402</v>
      </c>
      <c r="C209" s="261" t="s">
        <v>500</v>
      </c>
      <c r="D209" s="262" t="s">
        <v>453</v>
      </c>
      <c r="E209" s="263">
        <v>6.5</v>
      </c>
      <c r="F209" s="264">
        <v>1</v>
      </c>
      <c r="G209" s="265">
        <v>0</v>
      </c>
      <c r="H209" s="266">
        <f t="shared" si="3"/>
        <v>0</v>
      </c>
      <c r="I209" s="266">
        <v>4</v>
      </c>
      <c r="J209" s="266">
        <v>0</v>
      </c>
      <c r="K209" s="264" t="s">
        <v>100</v>
      </c>
    </row>
    <row r="210" spans="2:11">
      <c r="B210" s="261" t="s">
        <v>403</v>
      </c>
      <c r="C210" s="261" t="s">
        <v>500</v>
      </c>
      <c r="D210" s="262" t="s">
        <v>453</v>
      </c>
      <c r="E210" s="263">
        <v>7</v>
      </c>
      <c r="F210" s="264">
        <v>1</v>
      </c>
      <c r="G210" s="265">
        <v>0</v>
      </c>
      <c r="H210" s="266">
        <f t="shared" si="3"/>
        <v>0</v>
      </c>
      <c r="I210" s="266">
        <v>4</v>
      </c>
      <c r="J210" s="266">
        <v>0</v>
      </c>
      <c r="K210" s="264" t="s">
        <v>100</v>
      </c>
    </row>
    <row r="211" spans="2:11">
      <c r="B211" s="261" t="s">
        <v>404</v>
      </c>
      <c r="C211" s="261" t="s">
        <v>500</v>
      </c>
      <c r="D211" s="262" t="s">
        <v>453</v>
      </c>
      <c r="E211" s="263">
        <v>7.5</v>
      </c>
      <c r="F211" s="264">
        <v>1</v>
      </c>
      <c r="G211" s="265">
        <v>0</v>
      </c>
      <c r="H211" s="266">
        <f t="shared" si="3"/>
        <v>0</v>
      </c>
      <c r="I211" s="266">
        <v>4</v>
      </c>
      <c r="J211" s="266">
        <v>0</v>
      </c>
      <c r="K211" s="264" t="s">
        <v>100</v>
      </c>
    </row>
    <row r="212" spans="2:11">
      <c r="B212" s="261" t="s">
        <v>405</v>
      </c>
      <c r="C212" s="261" t="s">
        <v>500</v>
      </c>
      <c r="D212" s="262" t="s">
        <v>453</v>
      </c>
      <c r="E212" s="263">
        <v>8</v>
      </c>
      <c r="F212" s="264">
        <v>1</v>
      </c>
      <c r="G212" s="265">
        <v>0</v>
      </c>
      <c r="H212" s="266">
        <f t="shared" si="3"/>
        <v>0</v>
      </c>
      <c r="I212" s="266">
        <v>4</v>
      </c>
      <c r="J212" s="266">
        <v>0</v>
      </c>
      <c r="K212" s="264" t="s">
        <v>100</v>
      </c>
    </row>
    <row r="213" spans="2:11">
      <c r="B213" s="261" t="s">
        <v>406</v>
      </c>
      <c r="C213" s="261" t="s">
        <v>500</v>
      </c>
      <c r="D213" s="262" t="s">
        <v>453</v>
      </c>
      <c r="E213" s="263">
        <v>8.5</v>
      </c>
      <c r="F213" s="264">
        <v>1</v>
      </c>
      <c r="G213" s="265">
        <v>0</v>
      </c>
      <c r="H213" s="266">
        <f t="shared" si="3"/>
        <v>0</v>
      </c>
      <c r="I213" s="266">
        <v>4</v>
      </c>
      <c r="J213" s="266">
        <v>0</v>
      </c>
      <c r="K213" s="264" t="s">
        <v>100</v>
      </c>
    </row>
    <row r="214" spans="2:11">
      <c r="B214" s="261" t="s">
        <v>407</v>
      </c>
      <c r="C214" s="261" t="s">
        <v>500</v>
      </c>
      <c r="D214" s="262" t="s">
        <v>453</v>
      </c>
      <c r="E214" s="263">
        <v>9</v>
      </c>
      <c r="F214" s="264">
        <v>1</v>
      </c>
      <c r="G214" s="265">
        <v>0</v>
      </c>
      <c r="H214" s="266">
        <f t="shared" si="3"/>
        <v>0</v>
      </c>
      <c r="I214" s="266">
        <v>4</v>
      </c>
      <c r="J214" s="266">
        <v>0</v>
      </c>
      <c r="K214" s="264" t="s">
        <v>100</v>
      </c>
    </row>
    <row r="215" spans="2:11">
      <c r="B215" s="261" t="s">
        <v>408</v>
      </c>
      <c r="C215" s="261" t="s">
        <v>500</v>
      </c>
      <c r="D215" s="262" t="s">
        <v>453</v>
      </c>
      <c r="E215" s="263">
        <v>9.5</v>
      </c>
      <c r="F215" s="264">
        <v>1</v>
      </c>
      <c r="G215" s="265">
        <v>0</v>
      </c>
      <c r="H215" s="266">
        <f t="shared" si="3"/>
        <v>0</v>
      </c>
      <c r="I215" s="266">
        <v>4</v>
      </c>
      <c r="J215" s="266">
        <v>0</v>
      </c>
      <c r="K215" s="264" t="s">
        <v>100</v>
      </c>
    </row>
    <row r="216" spans="2:11">
      <c r="B216" s="261" t="s">
        <v>409</v>
      </c>
      <c r="C216" s="261" t="s">
        <v>500</v>
      </c>
      <c r="D216" s="262" t="s">
        <v>453</v>
      </c>
      <c r="E216" s="263">
        <v>10</v>
      </c>
      <c r="F216" s="264">
        <v>1</v>
      </c>
      <c r="G216" s="265">
        <v>0</v>
      </c>
      <c r="H216" s="266">
        <f t="shared" si="3"/>
        <v>0</v>
      </c>
      <c r="I216" s="266">
        <v>4</v>
      </c>
      <c r="J216" s="266">
        <v>0</v>
      </c>
      <c r="K216" s="264" t="s">
        <v>100</v>
      </c>
    </row>
    <row r="217" spans="2:11">
      <c r="B217" s="261" t="s">
        <v>410</v>
      </c>
      <c r="C217" s="261" t="s">
        <v>500</v>
      </c>
      <c r="D217" s="262" t="s">
        <v>453</v>
      </c>
      <c r="E217" s="263">
        <v>10.5</v>
      </c>
      <c r="F217" s="264">
        <v>1</v>
      </c>
      <c r="G217" s="265">
        <v>0</v>
      </c>
      <c r="H217" s="266">
        <f t="shared" si="3"/>
        <v>0</v>
      </c>
      <c r="I217" s="266">
        <v>4</v>
      </c>
      <c r="J217" s="266">
        <v>0</v>
      </c>
      <c r="K217" s="264" t="s">
        <v>100</v>
      </c>
    </row>
    <row r="218" spans="2:11">
      <c r="B218" s="261" t="s">
        <v>411</v>
      </c>
      <c r="C218" s="261" t="s">
        <v>500</v>
      </c>
      <c r="D218" s="262" t="s">
        <v>453</v>
      </c>
      <c r="E218" s="263">
        <v>11</v>
      </c>
      <c r="F218" s="264">
        <v>1</v>
      </c>
      <c r="G218" s="265">
        <v>0</v>
      </c>
      <c r="H218" s="266">
        <f t="shared" si="3"/>
        <v>0</v>
      </c>
      <c r="I218" s="266">
        <v>4</v>
      </c>
      <c r="J218" s="266">
        <v>0</v>
      </c>
      <c r="K218" s="264" t="s">
        <v>100</v>
      </c>
    </row>
    <row r="219" spans="2:11">
      <c r="B219" s="261" t="s">
        <v>412</v>
      </c>
      <c r="C219" s="261" t="s">
        <v>500</v>
      </c>
      <c r="D219" s="262" t="s">
        <v>453</v>
      </c>
      <c r="E219" s="263">
        <v>11.5</v>
      </c>
      <c r="F219" s="264">
        <v>1</v>
      </c>
      <c r="G219" s="265">
        <v>0</v>
      </c>
      <c r="H219" s="266">
        <f t="shared" si="3"/>
        <v>0</v>
      </c>
      <c r="I219" s="266">
        <v>4</v>
      </c>
      <c r="J219" s="266">
        <v>0</v>
      </c>
      <c r="K219" s="264" t="s">
        <v>100</v>
      </c>
    </row>
    <row r="220" spans="2:11">
      <c r="B220" s="261" t="s">
        <v>413</v>
      </c>
      <c r="C220" s="261" t="s">
        <v>500</v>
      </c>
      <c r="D220" s="262" t="s">
        <v>453</v>
      </c>
      <c r="E220" s="263">
        <v>12</v>
      </c>
      <c r="F220" s="264">
        <v>1</v>
      </c>
      <c r="G220" s="265">
        <v>0</v>
      </c>
      <c r="H220" s="266">
        <f t="shared" si="3"/>
        <v>0</v>
      </c>
      <c r="I220" s="266">
        <v>4</v>
      </c>
      <c r="J220" s="266">
        <v>0</v>
      </c>
      <c r="K220" s="264" t="s">
        <v>100</v>
      </c>
    </row>
    <row r="221" spans="2:11">
      <c r="B221" s="261" t="s">
        <v>414</v>
      </c>
      <c r="C221" s="261" t="s">
        <v>500</v>
      </c>
      <c r="D221" s="262" t="s">
        <v>453</v>
      </c>
      <c r="E221" s="263">
        <v>12.5</v>
      </c>
      <c r="F221" s="264">
        <v>1</v>
      </c>
      <c r="G221" s="265">
        <v>0</v>
      </c>
      <c r="H221" s="266">
        <f t="shared" si="3"/>
        <v>0</v>
      </c>
      <c r="I221" s="266">
        <v>4</v>
      </c>
      <c r="J221" s="266">
        <v>0</v>
      </c>
      <c r="K221" s="264" t="s">
        <v>100</v>
      </c>
    </row>
    <row r="222" spans="2:11">
      <c r="B222" s="261" t="s">
        <v>415</v>
      </c>
      <c r="C222" s="261" t="s">
        <v>500</v>
      </c>
      <c r="D222" s="262" t="s">
        <v>453</v>
      </c>
      <c r="E222" s="263">
        <v>13</v>
      </c>
      <c r="F222" s="264">
        <v>1</v>
      </c>
      <c r="G222" s="265">
        <v>0</v>
      </c>
      <c r="H222" s="266">
        <f t="shared" si="3"/>
        <v>0</v>
      </c>
      <c r="I222" s="266">
        <v>4</v>
      </c>
      <c r="J222" s="266">
        <v>0</v>
      </c>
      <c r="K222" s="264" t="s">
        <v>100</v>
      </c>
    </row>
    <row r="223" spans="2:11">
      <c r="B223" s="261" t="s">
        <v>416</v>
      </c>
      <c r="C223" s="261" t="s">
        <v>500</v>
      </c>
      <c r="D223" s="262" t="s">
        <v>453</v>
      </c>
      <c r="E223" s="263">
        <v>13.5</v>
      </c>
      <c r="F223" s="264">
        <v>1</v>
      </c>
      <c r="G223" s="265">
        <v>0</v>
      </c>
      <c r="H223" s="266">
        <f t="shared" si="3"/>
        <v>0</v>
      </c>
      <c r="I223" s="266">
        <v>4</v>
      </c>
      <c r="J223" s="266">
        <v>0</v>
      </c>
      <c r="K223" s="264" t="s">
        <v>100</v>
      </c>
    </row>
    <row r="224" spans="2:11">
      <c r="B224" s="261" t="s">
        <v>417</v>
      </c>
      <c r="C224" s="261" t="s">
        <v>500</v>
      </c>
      <c r="D224" s="262" t="s">
        <v>453</v>
      </c>
      <c r="E224" s="263">
        <v>14</v>
      </c>
      <c r="F224" s="264">
        <v>1</v>
      </c>
      <c r="G224" s="265">
        <v>0</v>
      </c>
      <c r="H224" s="266">
        <f t="shared" si="3"/>
        <v>0</v>
      </c>
      <c r="I224" s="266">
        <v>4</v>
      </c>
      <c r="J224" s="266">
        <v>0</v>
      </c>
      <c r="K224" s="264" t="s">
        <v>100</v>
      </c>
    </row>
    <row r="225" spans="2:11">
      <c r="B225" s="261" t="s">
        <v>418</v>
      </c>
      <c r="C225" s="261" t="s">
        <v>500</v>
      </c>
      <c r="D225" s="262" t="s">
        <v>453</v>
      </c>
      <c r="E225" s="263">
        <v>14.5</v>
      </c>
      <c r="F225" s="264">
        <v>1</v>
      </c>
      <c r="G225" s="265">
        <v>0</v>
      </c>
      <c r="H225" s="266">
        <f t="shared" si="3"/>
        <v>0</v>
      </c>
      <c r="I225" s="266">
        <v>4</v>
      </c>
      <c r="J225" s="266">
        <v>0</v>
      </c>
      <c r="K225" s="264" t="s">
        <v>100</v>
      </c>
    </row>
    <row r="226" spans="2:11">
      <c r="B226" s="261" t="s">
        <v>419</v>
      </c>
      <c r="C226" s="261" t="s">
        <v>500</v>
      </c>
      <c r="D226" s="262" t="s">
        <v>453</v>
      </c>
      <c r="E226" s="263">
        <v>15</v>
      </c>
      <c r="F226" s="264">
        <v>1</v>
      </c>
      <c r="G226" s="265">
        <v>0</v>
      </c>
      <c r="H226" s="266">
        <f t="shared" si="3"/>
        <v>0</v>
      </c>
      <c r="I226" s="266">
        <v>4</v>
      </c>
      <c r="J226" s="266">
        <v>0</v>
      </c>
      <c r="K226" s="264" t="s">
        <v>100</v>
      </c>
    </row>
    <row r="227" spans="2:11">
      <c r="B227" s="261" t="s">
        <v>420</v>
      </c>
      <c r="C227" s="261" t="s">
        <v>500</v>
      </c>
      <c r="D227" s="262" t="s">
        <v>453</v>
      </c>
      <c r="E227" s="263">
        <v>15.5</v>
      </c>
      <c r="F227" s="264">
        <v>1</v>
      </c>
      <c r="G227" s="265">
        <v>0</v>
      </c>
      <c r="H227" s="266">
        <f t="shared" si="3"/>
        <v>0</v>
      </c>
      <c r="I227" s="266">
        <v>4</v>
      </c>
      <c r="J227" s="266">
        <v>0</v>
      </c>
      <c r="K227" s="264" t="s">
        <v>100</v>
      </c>
    </row>
  </sheetData>
  <autoFilter ref="B2:K227" xr:uid="{212DCABA-1EE0-471D-A159-C865FFB92D7F}"/>
  <mergeCells count="1">
    <mergeCell ref="B1:K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"/>
  <sheetViews>
    <sheetView zoomScale="110" zoomScaleNormal="110" workbookViewId="0">
      <selection activeCell="A4" sqref="A4"/>
    </sheetView>
  </sheetViews>
  <sheetFormatPr defaultColWidth="9.28515625" defaultRowHeight="15"/>
  <cols>
    <col min="1" max="1" width="17.42578125" style="3" customWidth="1"/>
    <col min="2" max="2" width="20.5703125" style="3" customWidth="1"/>
    <col min="3" max="3" width="12.5703125" style="3" customWidth="1"/>
    <col min="4" max="4" width="17.28515625" style="3" customWidth="1"/>
    <col min="5" max="7" width="14.28515625" style="3" customWidth="1"/>
    <col min="8" max="16384" width="9.28515625" style="3"/>
  </cols>
  <sheetData>
    <row r="1" spans="1:7" ht="15.75">
      <c r="A1" s="30" t="s">
        <v>35</v>
      </c>
      <c r="B1" s="66"/>
    </row>
    <row r="2" spans="1:7">
      <c r="A2" s="12" t="s">
        <v>371</v>
      </c>
      <c r="B2" s="12"/>
      <c r="E2" s="101"/>
      <c r="F2" s="101"/>
      <c r="G2" s="101"/>
    </row>
    <row r="3" spans="1:7">
      <c r="A3" s="12" t="s">
        <v>512</v>
      </c>
      <c r="B3" s="12"/>
      <c r="E3" s="101"/>
      <c r="F3" s="101"/>
      <c r="G3" s="101"/>
    </row>
    <row r="4" spans="1:7" ht="14.1" customHeight="1">
      <c r="A4" s="13"/>
      <c r="E4" s="96"/>
      <c r="F4" s="96"/>
      <c r="G4" s="4"/>
    </row>
    <row r="5" spans="1:7" ht="41.25" customHeight="1">
      <c r="A5" s="60" t="s">
        <v>6</v>
      </c>
      <c r="B5" s="60" t="s">
        <v>36</v>
      </c>
      <c r="C5" s="60" t="s">
        <v>5</v>
      </c>
      <c r="D5" s="61" t="s">
        <v>7</v>
      </c>
      <c r="E5" s="102" t="s">
        <v>309</v>
      </c>
      <c r="F5" s="102" t="s">
        <v>310</v>
      </c>
      <c r="G5" s="95"/>
    </row>
    <row r="6" spans="1:7">
      <c r="A6" s="59">
        <v>3798</v>
      </c>
      <c r="B6" s="9" t="s">
        <v>37</v>
      </c>
      <c r="C6" s="9" t="s">
        <v>2</v>
      </c>
      <c r="D6" s="81" t="s">
        <v>38</v>
      </c>
      <c r="E6" s="103">
        <v>12.54</v>
      </c>
      <c r="F6" s="104">
        <f>E6*4</f>
        <v>50.16</v>
      </c>
      <c r="G6" s="27"/>
    </row>
    <row r="7" spans="1:7">
      <c r="A7" s="59">
        <v>3798</v>
      </c>
      <c r="B7" s="9" t="s">
        <v>37</v>
      </c>
      <c r="C7" s="9" t="s">
        <v>3</v>
      </c>
      <c r="D7" s="81" t="s">
        <v>38</v>
      </c>
      <c r="E7" s="103">
        <v>14.35</v>
      </c>
      <c r="F7" s="104">
        <f t="shared" ref="F7:F9" si="0">E7*4</f>
        <v>57.4</v>
      </c>
      <c r="G7" s="27"/>
    </row>
    <row r="8" spans="1:7">
      <c r="A8" s="59">
        <v>3798</v>
      </c>
      <c r="B8" s="9" t="s">
        <v>37</v>
      </c>
      <c r="C8" s="9" t="s">
        <v>4</v>
      </c>
      <c r="D8" s="81" t="s">
        <v>38</v>
      </c>
      <c r="E8" s="103">
        <v>17.010000000000002</v>
      </c>
      <c r="F8" s="104">
        <f t="shared" si="0"/>
        <v>68.040000000000006</v>
      </c>
      <c r="G8" s="27"/>
    </row>
    <row r="9" spans="1:7">
      <c r="A9" s="59">
        <v>3798</v>
      </c>
      <c r="B9" s="9" t="s">
        <v>37</v>
      </c>
      <c r="C9" s="9" t="s">
        <v>39</v>
      </c>
      <c r="D9" s="81" t="s">
        <v>38</v>
      </c>
      <c r="E9" s="103">
        <v>23.03</v>
      </c>
      <c r="F9" s="104">
        <f t="shared" si="0"/>
        <v>92.12</v>
      </c>
      <c r="G9" s="27"/>
    </row>
  </sheetData>
  <pageMargins left="0.7" right="0.7" top="0.75" bottom="0.75" header="0.3" footer="0.3"/>
  <pageSetup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6"/>
  <sheetViews>
    <sheetView zoomScale="120" zoomScaleNormal="120" workbookViewId="0">
      <selection activeCell="F50" sqref="F50"/>
    </sheetView>
  </sheetViews>
  <sheetFormatPr defaultColWidth="9.28515625" defaultRowHeight="15"/>
  <cols>
    <col min="1" max="1" width="21" style="3" customWidth="1"/>
    <col min="2" max="2" width="45.7109375" style="3" customWidth="1"/>
    <col min="3" max="3" width="19.42578125" style="3" customWidth="1"/>
    <col min="4" max="6" width="17.42578125" style="3" customWidth="1"/>
    <col min="7" max="7" width="18.28515625" style="3" customWidth="1"/>
    <col min="8" max="16384" width="9.28515625" style="3"/>
  </cols>
  <sheetData>
    <row r="1" spans="1:6" ht="15.75">
      <c r="A1" s="30" t="s">
        <v>321</v>
      </c>
      <c r="B1" s="66"/>
    </row>
    <row r="2" spans="1:6" ht="16.5" customHeight="1">
      <c r="A2" s="388" t="s">
        <v>375</v>
      </c>
      <c r="B2" s="388"/>
      <c r="C2" s="101"/>
      <c r="D2" s="101"/>
      <c r="E2" s="101"/>
      <c r="F2" s="91"/>
    </row>
    <row r="3" spans="1:6" ht="16.5" customHeight="1">
      <c r="A3" s="68" t="s">
        <v>480</v>
      </c>
      <c r="B3" s="69"/>
      <c r="C3" s="101"/>
      <c r="D3" s="101"/>
      <c r="E3" s="101"/>
      <c r="F3" s="91"/>
    </row>
    <row r="4" spans="1:6">
      <c r="A4" s="69"/>
      <c r="B4" s="69"/>
      <c r="C4" s="69"/>
      <c r="D4" s="69"/>
      <c r="E4" s="69"/>
    </row>
    <row r="5" spans="1:6" ht="29.1" customHeight="1">
      <c r="A5" s="23" t="s">
        <v>41</v>
      </c>
      <c r="B5" s="23" t="s">
        <v>5</v>
      </c>
      <c r="C5" s="23" t="s">
        <v>1</v>
      </c>
      <c r="D5" s="98" t="s">
        <v>0</v>
      </c>
      <c r="E5" s="252"/>
    </row>
    <row r="6" spans="1:6">
      <c r="A6" s="80">
        <v>3163</v>
      </c>
      <c r="B6" s="80" t="s">
        <v>2</v>
      </c>
      <c r="C6" s="9" t="s">
        <v>38</v>
      </c>
      <c r="D6" s="97">
        <v>16.489999999999998</v>
      </c>
      <c r="E6" s="251"/>
    </row>
    <row r="7" spans="1:6">
      <c r="A7" s="80">
        <v>3163</v>
      </c>
      <c r="B7" s="80" t="s">
        <v>40</v>
      </c>
      <c r="C7" s="9" t="s">
        <v>38</v>
      </c>
      <c r="D7" s="97">
        <v>12.6</v>
      </c>
      <c r="E7" s="251"/>
    </row>
    <row r="8" spans="1:6">
      <c r="A8" s="80">
        <v>3163</v>
      </c>
      <c r="B8" s="80" t="s">
        <v>3</v>
      </c>
      <c r="C8" s="9" t="s">
        <v>38</v>
      </c>
      <c r="D8" s="97">
        <v>9.44</v>
      </c>
      <c r="E8" s="251"/>
    </row>
    <row r="9" spans="1:6">
      <c r="A9" s="80">
        <v>3163</v>
      </c>
      <c r="B9" s="80" t="s">
        <v>4</v>
      </c>
      <c r="C9" s="9" t="s">
        <v>38</v>
      </c>
      <c r="D9" s="97">
        <v>6.72</v>
      </c>
      <c r="E9" s="251"/>
    </row>
    <row r="10" spans="1:6">
      <c r="A10" s="80">
        <v>3163</v>
      </c>
      <c r="B10" s="80" t="s">
        <v>39</v>
      </c>
      <c r="C10" s="9" t="s">
        <v>38</v>
      </c>
      <c r="D10" s="97">
        <v>5.76</v>
      </c>
      <c r="E10" s="251"/>
      <c r="F10" s="34"/>
    </row>
    <row r="11" spans="1:6" ht="15.75">
      <c r="A11" s="92">
        <v>3163</v>
      </c>
      <c r="B11" s="136" t="s">
        <v>333</v>
      </c>
      <c r="C11" s="93" t="s">
        <v>38</v>
      </c>
      <c r="D11" s="97">
        <v>7.73</v>
      </c>
      <c r="E11" s="251"/>
      <c r="F11" s="137"/>
    </row>
    <row r="13" spans="1:6" ht="28.15" customHeight="1">
      <c r="A13" s="388" t="s">
        <v>376</v>
      </c>
      <c r="B13" s="339"/>
      <c r="C13" s="339"/>
    </row>
    <row r="14" spans="1:6">
      <c r="A14" s="68" t="s">
        <v>480</v>
      </c>
      <c r="B14" s="70"/>
      <c r="C14" s="70"/>
      <c r="D14" s="26"/>
      <c r="E14" s="26"/>
    </row>
    <row r="15" spans="1:6" ht="16.5" customHeight="1">
      <c r="A15" s="70"/>
      <c r="B15" s="70"/>
      <c r="C15" s="70"/>
      <c r="D15" s="26"/>
      <c r="E15" s="26"/>
    </row>
    <row r="16" spans="1:6" ht="34.15" customHeight="1">
      <c r="A16" s="14" t="s">
        <v>6</v>
      </c>
      <c r="B16" s="14" t="s">
        <v>36</v>
      </c>
      <c r="C16" s="14" t="s">
        <v>7</v>
      </c>
      <c r="D16" s="164" t="s">
        <v>0</v>
      </c>
      <c r="E16" s="170"/>
    </row>
    <row r="17" spans="1:6">
      <c r="A17" s="16">
        <v>3168</v>
      </c>
      <c r="B17" s="8" t="s">
        <v>83</v>
      </c>
      <c r="C17" s="9" t="s">
        <v>38</v>
      </c>
      <c r="D17" s="268">
        <v>20.059999999999999</v>
      </c>
      <c r="E17" s="57"/>
      <c r="F17" s="169"/>
    </row>
    <row r="18" spans="1:6" ht="30">
      <c r="A18" s="56">
        <v>3168</v>
      </c>
      <c r="B18" s="8" t="s">
        <v>84</v>
      </c>
      <c r="C18" s="9" t="s">
        <v>38</v>
      </c>
      <c r="D18" s="268">
        <v>15.03</v>
      </c>
      <c r="E18" s="57"/>
      <c r="F18" s="169"/>
    </row>
    <row r="19" spans="1:6">
      <c r="A19" s="16">
        <v>3181</v>
      </c>
      <c r="B19" s="8" t="s">
        <v>42</v>
      </c>
      <c r="C19" s="9" t="s">
        <v>38</v>
      </c>
      <c r="D19" s="268">
        <v>6.61</v>
      </c>
      <c r="E19" s="57"/>
      <c r="F19" s="169"/>
    </row>
    <row r="20" spans="1:6">
      <c r="A20" s="16">
        <v>3181</v>
      </c>
      <c r="B20" s="8" t="s">
        <v>43</v>
      </c>
      <c r="C20" s="9" t="s">
        <v>38</v>
      </c>
      <c r="D20" s="268">
        <v>8.66</v>
      </c>
      <c r="E20" s="57"/>
      <c r="F20" s="169"/>
    </row>
    <row r="21" spans="1:6">
      <c r="A21" s="16">
        <v>3181</v>
      </c>
      <c r="B21" s="8" t="s">
        <v>44</v>
      </c>
      <c r="C21" s="9" t="s">
        <v>38</v>
      </c>
      <c r="D21" s="268">
        <v>13.76</v>
      </c>
      <c r="E21" s="34"/>
    </row>
    <row r="22" spans="1:6">
      <c r="A22" s="16">
        <v>3181</v>
      </c>
      <c r="B22" s="8" t="s">
        <v>45</v>
      </c>
      <c r="C22" s="9" t="s">
        <v>38</v>
      </c>
      <c r="D22" s="268">
        <v>8.99</v>
      </c>
      <c r="E22" s="34"/>
    </row>
    <row r="23" spans="1:6">
      <c r="A23" s="16">
        <v>3196</v>
      </c>
      <c r="B23" s="8" t="s">
        <v>46</v>
      </c>
      <c r="C23" s="9" t="s">
        <v>85</v>
      </c>
      <c r="D23" s="268">
        <v>9.74</v>
      </c>
      <c r="E23" s="34"/>
    </row>
    <row r="24" spans="1:6">
      <c r="A24" s="16">
        <v>3196</v>
      </c>
      <c r="B24" s="8" t="s">
        <v>46</v>
      </c>
      <c r="C24" s="9" t="s">
        <v>86</v>
      </c>
      <c r="D24" s="97">
        <f>D23*2</f>
        <v>19.48</v>
      </c>
      <c r="E24" s="34"/>
      <c r="F24" s="65"/>
    </row>
    <row r="25" spans="1:6">
      <c r="A25" s="16">
        <v>3196</v>
      </c>
      <c r="B25" s="8" t="s">
        <v>46</v>
      </c>
      <c r="C25" s="9" t="s">
        <v>312</v>
      </c>
      <c r="D25" s="97">
        <f>D23*3</f>
        <v>29.22</v>
      </c>
      <c r="E25" s="34"/>
      <c r="F25" s="65"/>
    </row>
    <row r="26" spans="1:6">
      <c r="A26" s="16">
        <v>3196</v>
      </c>
      <c r="B26" s="8" t="s">
        <v>46</v>
      </c>
      <c r="C26" s="9" t="s">
        <v>87</v>
      </c>
      <c r="D26" s="97">
        <f>D23*4</f>
        <v>38.96</v>
      </c>
      <c r="E26" s="34"/>
      <c r="F26" s="65"/>
    </row>
    <row r="27" spans="1:6">
      <c r="A27" s="35"/>
      <c r="B27" s="22"/>
      <c r="C27" s="33"/>
      <c r="D27" s="34"/>
      <c r="E27" s="34"/>
      <c r="F27" s="13"/>
    </row>
    <row r="28" spans="1:6">
      <c r="A28" s="35"/>
      <c r="B28" s="22"/>
      <c r="C28" s="33"/>
      <c r="D28" s="34"/>
      <c r="E28" s="34"/>
      <c r="F28" s="13"/>
    </row>
    <row r="29" spans="1:6" ht="15.75">
      <c r="A29" s="30" t="s">
        <v>482</v>
      </c>
    </row>
    <row r="30" spans="1:6">
      <c r="A30" s="388" t="s">
        <v>375</v>
      </c>
      <c r="B30" s="339"/>
      <c r="C30" s="339"/>
      <c r="D30" s="339"/>
    </row>
    <row r="31" spans="1:6">
      <c r="A31" s="68" t="s">
        <v>480</v>
      </c>
      <c r="B31" s="70"/>
      <c r="C31" s="70"/>
      <c r="D31" s="26"/>
      <c r="E31" s="26"/>
    </row>
    <row r="32" spans="1:6">
      <c r="A32" s="138"/>
      <c r="B32" s="70"/>
      <c r="C32" s="70"/>
      <c r="D32" s="26"/>
      <c r="E32" s="170"/>
    </row>
    <row r="33" spans="1:9" ht="34.15" customHeight="1">
      <c r="A33" s="14" t="s">
        <v>6</v>
      </c>
      <c r="B33" s="14" t="s">
        <v>36</v>
      </c>
      <c r="C33" s="14" t="s">
        <v>7</v>
      </c>
      <c r="D33" s="98" t="s">
        <v>0</v>
      </c>
      <c r="E33" s="253"/>
      <c r="F33" s="94"/>
    </row>
    <row r="34" spans="1:9" ht="14.1" customHeight="1">
      <c r="A34" s="16">
        <v>3777</v>
      </c>
      <c r="B34" s="8" t="s">
        <v>350</v>
      </c>
      <c r="C34" s="9" t="s">
        <v>38</v>
      </c>
      <c r="D34" s="267">
        <v>19.8</v>
      </c>
      <c r="E34" s="253"/>
      <c r="F34" s="34"/>
    </row>
    <row r="35" spans="1:9">
      <c r="A35" s="16">
        <v>3777</v>
      </c>
      <c r="B35" s="124" t="s">
        <v>351</v>
      </c>
      <c r="C35" s="9" t="s">
        <v>38</v>
      </c>
      <c r="D35" s="267">
        <v>23.29</v>
      </c>
      <c r="F35" s="34"/>
    </row>
    <row r="38" spans="1:9" ht="15.75">
      <c r="A38" s="30" t="s">
        <v>483</v>
      </c>
    </row>
    <row r="39" spans="1:9">
      <c r="A39" s="390" t="s">
        <v>377</v>
      </c>
      <c r="B39" s="390"/>
      <c r="C39" s="390"/>
      <c r="D39" s="390"/>
    </row>
    <row r="40" spans="1:9">
      <c r="A40" s="388" t="s">
        <v>363</v>
      </c>
      <c r="B40" s="389"/>
    </row>
    <row r="41" spans="1:9">
      <c r="D41" s="3" t="s">
        <v>364</v>
      </c>
    </row>
    <row r="42" spans="1:9" ht="45">
      <c r="A42" s="14" t="s">
        <v>41</v>
      </c>
      <c r="B42" s="71" t="s">
        <v>5</v>
      </c>
      <c r="C42" s="71" t="s">
        <v>1</v>
      </c>
      <c r="D42" s="98" t="s">
        <v>0</v>
      </c>
      <c r="E42" s="176" t="s">
        <v>319</v>
      </c>
      <c r="F42" s="176" t="s">
        <v>362</v>
      </c>
      <c r="G42" s="176" t="s">
        <v>361</v>
      </c>
      <c r="H42" s="170"/>
      <c r="I42" s="170"/>
    </row>
    <row r="43" spans="1:9" ht="14.1" customHeight="1">
      <c r="A43" s="7">
        <v>3664</v>
      </c>
      <c r="B43" s="93" t="s">
        <v>357</v>
      </c>
      <c r="C43" s="9" t="s">
        <v>323</v>
      </c>
      <c r="D43" s="173">
        <v>5.25</v>
      </c>
      <c r="E43" s="189">
        <v>125.91</v>
      </c>
      <c r="F43" s="189">
        <f>E43/24</f>
        <v>5.2462499999999999</v>
      </c>
      <c r="G43" s="189">
        <f>ROUNDUP(E43/24,2)</f>
        <v>5.25</v>
      </c>
      <c r="H43" s="65"/>
      <c r="I43" s="64"/>
    </row>
    <row r="44" spans="1:9">
      <c r="A44" s="7">
        <v>3664</v>
      </c>
      <c r="B44" s="93" t="s">
        <v>358</v>
      </c>
      <c r="C44" s="9" t="s">
        <v>323</v>
      </c>
      <c r="D44" s="173">
        <v>7</v>
      </c>
      <c r="E44" s="189">
        <v>167.85</v>
      </c>
      <c r="F44" s="189">
        <f t="shared" ref="F44:F46" si="0">E44/24</f>
        <v>6.9937499999999995</v>
      </c>
      <c r="G44" s="189">
        <f t="shared" ref="G44:G46" si="1">ROUNDUP(E44/24,2)</f>
        <v>7</v>
      </c>
      <c r="H44" s="65"/>
      <c r="I44" s="64"/>
    </row>
    <row r="45" spans="1:9">
      <c r="A45" s="7">
        <v>3664</v>
      </c>
      <c r="B45" s="93" t="s">
        <v>359</v>
      </c>
      <c r="C45" s="9" t="s">
        <v>323</v>
      </c>
      <c r="D45" s="173">
        <v>12.129999999999999</v>
      </c>
      <c r="E45" s="189">
        <v>290.97000000000003</v>
      </c>
      <c r="F45" s="189">
        <f t="shared" si="0"/>
        <v>12.123750000000001</v>
      </c>
      <c r="G45" s="189">
        <f t="shared" si="1"/>
        <v>12.129999999999999</v>
      </c>
      <c r="H45" s="65"/>
      <c r="I45" s="64"/>
    </row>
    <row r="46" spans="1:9">
      <c r="A46" s="7">
        <v>3664</v>
      </c>
      <c r="B46" s="93" t="s">
        <v>360</v>
      </c>
      <c r="C46" s="9" t="s">
        <v>323</v>
      </c>
      <c r="D46" s="173">
        <v>17.260000000000002</v>
      </c>
      <c r="E46" s="189">
        <v>414.09</v>
      </c>
      <c r="F46" s="189">
        <f t="shared" si="0"/>
        <v>17.25375</v>
      </c>
      <c r="G46" s="189">
        <f t="shared" si="1"/>
        <v>17.260000000000002</v>
      </c>
      <c r="H46" s="65"/>
      <c r="I46" s="65"/>
    </row>
  </sheetData>
  <mergeCells count="5">
    <mergeCell ref="A2:B2"/>
    <mergeCell ref="A40:B40"/>
    <mergeCell ref="A13:C13"/>
    <mergeCell ref="A30:D30"/>
    <mergeCell ref="A39:D39"/>
  </mergeCells>
  <pageMargins left="0.7" right="0.7" top="0.75" bottom="0.75" header="0.3" footer="0.3"/>
  <pageSetup scale="81" orientation="portrait" r:id="rId1"/>
  <rowBreaks count="1" manualBreakCount="1">
    <brk id="3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68"/>
  <sheetViews>
    <sheetView zoomScale="110" zoomScaleNormal="110" workbookViewId="0">
      <selection activeCell="A6" sqref="A6"/>
    </sheetView>
  </sheetViews>
  <sheetFormatPr defaultColWidth="9.28515625" defaultRowHeight="15"/>
  <cols>
    <col min="1" max="1" width="14.5703125" style="17" customWidth="1"/>
    <col min="2" max="2" width="45.7109375" style="17" customWidth="1"/>
    <col min="3" max="3" width="10.7109375" style="18" customWidth="1"/>
    <col min="4" max="4" width="17.7109375" style="17" customWidth="1"/>
    <col min="5" max="5" width="15.7109375" style="17" bestFit="1" customWidth="1"/>
    <col min="6" max="16384" width="9.28515625" style="17"/>
  </cols>
  <sheetData>
    <row r="1" spans="1:5" ht="15.75">
      <c r="A1" s="30" t="s">
        <v>322</v>
      </c>
    </row>
    <row r="2" spans="1:5" ht="14.1" customHeight="1">
      <c r="C2" s="101"/>
      <c r="D2" s="101"/>
      <c r="E2" s="101"/>
    </row>
    <row r="3" spans="1:5" ht="14.1" customHeight="1">
      <c r="A3" s="254" t="s">
        <v>484</v>
      </c>
      <c r="C3" s="101"/>
      <c r="D3" s="101"/>
      <c r="E3" s="101"/>
    </row>
    <row r="4" spans="1:5" ht="15" customHeight="1">
      <c r="A4" s="12" t="s">
        <v>371</v>
      </c>
      <c r="B4" s="12"/>
      <c r="C4" s="101"/>
      <c r="D4" s="101"/>
      <c r="E4" s="101"/>
    </row>
    <row r="5" spans="1:5">
      <c r="A5" s="12" t="s">
        <v>512</v>
      </c>
      <c r="B5" s="12"/>
      <c r="C5" s="101"/>
      <c r="D5" s="101"/>
      <c r="E5" s="101"/>
    </row>
    <row r="6" spans="1:5">
      <c r="A6" s="13"/>
      <c r="B6" s="3"/>
      <c r="C6" s="19"/>
      <c r="D6" s="3"/>
      <c r="E6" s="72"/>
    </row>
    <row r="7" spans="1:5" s="35" customFormat="1" ht="32.65" customHeight="1">
      <c r="A7" s="14" t="s">
        <v>6</v>
      </c>
      <c r="B7" s="14" t="s">
        <v>36</v>
      </c>
      <c r="C7" s="42" t="s">
        <v>5</v>
      </c>
      <c r="D7" s="78" t="s">
        <v>7</v>
      </c>
      <c r="E7" s="123" t="s">
        <v>0</v>
      </c>
    </row>
    <row r="8" spans="1:5">
      <c r="A8" s="16">
        <v>3703</v>
      </c>
      <c r="B8" s="8" t="s">
        <v>484</v>
      </c>
      <c r="C8" s="20" t="s">
        <v>3</v>
      </c>
      <c r="D8" s="287" t="s">
        <v>38</v>
      </c>
      <c r="E8" s="97">
        <f>'In Home Supp'!E7</f>
        <v>14.35</v>
      </c>
    </row>
    <row r="9" spans="1:5">
      <c r="A9" s="16">
        <v>3703</v>
      </c>
      <c r="B9" s="8" t="s">
        <v>484</v>
      </c>
      <c r="C9" s="20" t="s">
        <v>4</v>
      </c>
      <c r="D9" s="287" t="s">
        <v>38</v>
      </c>
      <c r="E9" s="97">
        <f>'In Home Supp'!E8</f>
        <v>17.010000000000002</v>
      </c>
    </row>
    <row r="10" spans="1:5">
      <c r="A10" s="35"/>
      <c r="B10" s="35"/>
      <c r="C10" s="43"/>
      <c r="D10" s="44"/>
      <c r="E10" s="45"/>
    </row>
    <row r="11" spans="1:5">
      <c r="A11" s="46" t="s">
        <v>378</v>
      </c>
      <c r="B11" s="46"/>
      <c r="C11" s="47"/>
      <c r="D11" s="45"/>
      <c r="E11" s="45"/>
    </row>
    <row r="12" spans="1:5">
      <c r="A12" s="46" t="s">
        <v>507</v>
      </c>
      <c r="B12" s="46"/>
      <c r="C12" s="47"/>
      <c r="D12" s="45"/>
      <c r="E12" s="45"/>
    </row>
    <row r="13" spans="1:5">
      <c r="A13" s="48"/>
      <c r="B13" s="49"/>
      <c r="C13" s="47"/>
      <c r="D13" s="45"/>
      <c r="E13" s="45"/>
    </row>
    <row r="14" spans="1:5" s="53" customFormat="1" ht="32.65" customHeight="1">
      <c r="A14" s="23" t="s">
        <v>6</v>
      </c>
      <c r="B14" s="23" t="s">
        <v>36</v>
      </c>
      <c r="C14" s="54" t="s">
        <v>89</v>
      </c>
      <c r="D14" s="79" t="s">
        <v>7</v>
      </c>
      <c r="E14" s="77" t="s">
        <v>0</v>
      </c>
    </row>
    <row r="15" spans="1:5" ht="18.75" customHeight="1">
      <c r="A15" s="16">
        <v>3700</v>
      </c>
      <c r="B15" s="8" t="s">
        <v>47</v>
      </c>
      <c r="C15" s="20"/>
      <c r="D15" s="36" t="s">
        <v>38</v>
      </c>
      <c r="E15" s="97">
        <v>20.93</v>
      </c>
    </row>
    <row r="16" spans="1:5" ht="18.75" customHeight="1">
      <c r="A16" s="16">
        <v>3701</v>
      </c>
      <c r="B16" s="8" t="s">
        <v>48</v>
      </c>
      <c r="C16" s="20"/>
      <c r="D16" s="36" t="s">
        <v>49</v>
      </c>
      <c r="E16" s="97">
        <v>385.2</v>
      </c>
    </row>
    <row r="17" spans="1:5" ht="18.75" customHeight="1">
      <c r="A17" s="16">
        <v>3702</v>
      </c>
      <c r="B17" s="8" t="s">
        <v>50</v>
      </c>
      <c r="C17" s="20"/>
      <c r="D17" s="36" t="s">
        <v>49</v>
      </c>
      <c r="E17" s="97">
        <v>151.91999999999999</v>
      </c>
    </row>
    <row r="18" spans="1:5" ht="18.75" customHeight="1">
      <c r="A18" s="16">
        <v>3702</v>
      </c>
      <c r="B18" s="8" t="s">
        <v>51</v>
      </c>
      <c r="C18" s="20"/>
      <c r="D18" s="36" t="s">
        <v>49</v>
      </c>
      <c r="E18" s="97">
        <v>183.53</v>
      </c>
    </row>
    <row r="19" spans="1:5" ht="18.75" customHeight="1">
      <c r="A19" s="16">
        <v>3702</v>
      </c>
      <c r="B19" s="8" t="s">
        <v>52</v>
      </c>
      <c r="C19" s="37"/>
      <c r="D19" s="38" t="s">
        <v>49</v>
      </c>
      <c r="E19" s="97">
        <v>215.15</v>
      </c>
    </row>
    <row r="20" spans="1:5" ht="18.75" customHeight="1">
      <c r="A20" s="187">
        <v>3703</v>
      </c>
      <c r="B20" s="288" t="s">
        <v>484</v>
      </c>
      <c r="C20" s="394" t="s">
        <v>53</v>
      </c>
      <c r="D20" s="395"/>
      <c r="E20" s="395"/>
    </row>
    <row r="21" spans="1:5" ht="18.75" customHeight="1">
      <c r="A21" s="16">
        <v>3705</v>
      </c>
      <c r="B21" s="8" t="s">
        <v>54</v>
      </c>
      <c r="C21" s="39"/>
      <c r="D21" s="40" t="s">
        <v>49</v>
      </c>
      <c r="E21" s="97">
        <f>E17</f>
        <v>151.91999999999999</v>
      </c>
    </row>
    <row r="22" spans="1:5" ht="18.75" customHeight="1">
      <c r="A22" s="16">
        <v>3707</v>
      </c>
      <c r="B22" s="8" t="s">
        <v>80</v>
      </c>
      <c r="C22" s="41"/>
      <c r="D22" s="36" t="s">
        <v>38</v>
      </c>
      <c r="E22" s="97">
        <v>10.7</v>
      </c>
    </row>
    <row r="23" spans="1:5" ht="18.75" customHeight="1">
      <c r="A23" s="16">
        <v>3707</v>
      </c>
      <c r="B23" s="8" t="s">
        <v>55</v>
      </c>
      <c r="C23" s="20"/>
      <c r="D23" s="36" t="s">
        <v>38</v>
      </c>
      <c r="E23" s="97">
        <v>5.35</v>
      </c>
    </row>
    <row r="24" spans="1:5" ht="18.75" customHeight="1">
      <c r="A24" s="16">
        <v>3707</v>
      </c>
      <c r="B24" s="8" t="s">
        <v>56</v>
      </c>
      <c r="C24" s="20"/>
      <c r="D24" s="36" t="s">
        <v>38</v>
      </c>
      <c r="E24" s="97">
        <v>3.57</v>
      </c>
    </row>
    <row r="25" spans="1:5" ht="18.75" customHeight="1">
      <c r="A25" s="16">
        <v>3710</v>
      </c>
      <c r="B25" s="8" t="s">
        <v>57</v>
      </c>
      <c r="C25" s="20"/>
      <c r="D25" s="36" t="s">
        <v>38</v>
      </c>
      <c r="E25" s="97">
        <v>23.08</v>
      </c>
    </row>
    <row r="26" spans="1:5" ht="18.75" customHeight="1">
      <c r="A26" s="16">
        <v>3710</v>
      </c>
      <c r="B26" s="8" t="s">
        <v>58</v>
      </c>
      <c r="C26" s="20"/>
      <c r="D26" s="36" t="s">
        <v>38</v>
      </c>
      <c r="E26" s="97">
        <v>33.9</v>
      </c>
    </row>
    <row r="27" spans="1:5" ht="18.75" customHeight="1">
      <c r="A27" s="16">
        <v>3710</v>
      </c>
      <c r="B27" s="8" t="s">
        <v>59</v>
      </c>
      <c r="C27" s="20"/>
      <c r="D27" s="36" t="s">
        <v>38</v>
      </c>
      <c r="E27" s="97">
        <v>43.65</v>
      </c>
    </row>
    <row r="28" spans="1:5" ht="18.75" customHeight="1">
      <c r="A28" s="16">
        <v>3712</v>
      </c>
      <c r="B28" s="8" t="s">
        <v>60</v>
      </c>
      <c r="C28" s="20"/>
      <c r="D28" s="36" t="s">
        <v>49</v>
      </c>
      <c r="E28" s="97">
        <f>E17</f>
        <v>151.91999999999999</v>
      </c>
    </row>
    <row r="29" spans="1:5" ht="18.75" customHeight="1">
      <c r="A29" s="16">
        <v>3712</v>
      </c>
      <c r="B29" s="8" t="s">
        <v>61</v>
      </c>
      <c r="C29" s="20"/>
      <c r="D29" s="36" t="s">
        <v>49</v>
      </c>
      <c r="E29" s="97">
        <f>E18</f>
        <v>183.53</v>
      </c>
    </row>
    <row r="30" spans="1:5" ht="18.75" customHeight="1">
      <c r="A30" s="16">
        <v>3712</v>
      </c>
      <c r="B30" s="8" t="s">
        <v>62</v>
      </c>
      <c r="C30" s="20"/>
      <c r="D30" s="36" t="s">
        <v>49</v>
      </c>
      <c r="E30" s="97">
        <f>E19</f>
        <v>215.15</v>
      </c>
    </row>
    <row r="31" spans="1:5" ht="18.75" customHeight="1">
      <c r="A31" s="56">
        <v>3716</v>
      </c>
      <c r="B31" s="8" t="s">
        <v>63</v>
      </c>
      <c r="C31" s="55"/>
      <c r="D31" s="36" t="s">
        <v>38</v>
      </c>
      <c r="E31" s="97">
        <v>10.7</v>
      </c>
    </row>
    <row r="32" spans="1:5" ht="18.75" customHeight="1">
      <c r="A32" s="56">
        <v>3716</v>
      </c>
      <c r="B32" s="8" t="s">
        <v>64</v>
      </c>
      <c r="C32" s="55"/>
      <c r="D32" s="36" t="s">
        <v>38</v>
      </c>
      <c r="E32" s="97">
        <v>5.35</v>
      </c>
    </row>
    <row r="33" spans="1:5" ht="18.75" customHeight="1">
      <c r="A33" s="56">
        <v>3716</v>
      </c>
      <c r="B33" s="8" t="s">
        <v>65</v>
      </c>
      <c r="C33" s="55"/>
      <c r="D33" s="36" t="s">
        <v>38</v>
      </c>
      <c r="E33" s="97">
        <v>2.14</v>
      </c>
    </row>
    <row r="34" spans="1:5" ht="18.75" customHeight="1">
      <c r="A34" s="56">
        <v>3731</v>
      </c>
      <c r="B34" s="8" t="s">
        <v>66</v>
      </c>
      <c r="C34" s="55"/>
      <c r="D34" s="36" t="s">
        <v>38</v>
      </c>
      <c r="E34" s="97">
        <f>E22</f>
        <v>10.7</v>
      </c>
    </row>
    <row r="35" spans="1:5" ht="18.75" customHeight="1">
      <c r="A35" s="56">
        <v>3731</v>
      </c>
      <c r="B35" s="8" t="s">
        <v>67</v>
      </c>
      <c r="C35" s="55"/>
      <c r="D35" s="36" t="s">
        <v>38</v>
      </c>
      <c r="E35" s="97">
        <f>E23</f>
        <v>5.35</v>
      </c>
    </row>
    <row r="36" spans="1:5" ht="18.75" customHeight="1">
      <c r="A36" s="56">
        <v>3731</v>
      </c>
      <c r="B36" s="8" t="s">
        <v>68</v>
      </c>
      <c r="C36" s="55"/>
      <c r="D36" s="36" t="s">
        <v>38</v>
      </c>
      <c r="E36" s="97">
        <f>E24</f>
        <v>3.57</v>
      </c>
    </row>
    <row r="37" spans="1:5" ht="18.75" customHeight="1">
      <c r="A37" s="56">
        <v>3735</v>
      </c>
      <c r="B37" s="8" t="s">
        <v>54</v>
      </c>
      <c r="C37" s="55"/>
      <c r="D37" s="36" t="s">
        <v>38</v>
      </c>
      <c r="E37" s="97">
        <f>E22</f>
        <v>10.7</v>
      </c>
    </row>
    <row r="38" spans="1:5" ht="31.5" customHeight="1">
      <c r="A38" s="187">
        <v>3759</v>
      </c>
      <c r="B38" s="188" t="s">
        <v>353</v>
      </c>
      <c r="C38" s="396" t="s">
        <v>339</v>
      </c>
      <c r="D38" s="397"/>
      <c r="E38" s="398"/>
    </row>
    <row r="39" spans="1:5" ht="18.75" customHeight="1">
      <c r="A39" s="391" t="s">
        <v>69</v>
      </c>
      <c r="B39" s="8" t="s">
        <v>70</v>
      </c>
      <c r="C39" s="20">
        <v>0.5</v>
      </c>
      <c r="D39" s="36" t="s">
        <v>71</v>
      </c>
      <c r="E39" s="97">
        <v>6480.73</v>
      </c>
    </row>
    <row r="40" spans="1:5" ht="18.75" customHeight="1">
      <c r="A40" s="392"/>
      <c r="B40" s="8" t="s">
        <v>70</v>
      </c>
      <c r="C40" s="20">
        <v>1</v>
      </c>
      <c r="D40" s="36" t="s">
        <v>71</v>
      </c>
      <c r="E40" s="97">
        <v>12961.46</v>
      </c>
    </row>
    <row r="41" spans="1:5" ht="18.75" customHeight="1">
      <c r="A41" s="392"/>
      <c r="B41" s="8" t="s">
        <v>70</v>
      </c>
      <c r="C41" s="20">
        <v>1.5</v>
      </c>
      <c r="D41" s="36" t="s">
        <v>71</v>
      </c>
      <c r="E41" s="97">
        <v>19442.2</v>
      </c>
    </row>
    <row r="42" spans="1:5" ht="18.75" customHeight="1">
      <c r="A42" s="392"/>
      <c r="B42" s="8" t="s">
        <v>70</v>
      </c>
      <c r="C42" s="20">
        <v>2</v>
      </c>
      <c r="D42" s="36" t="s">
        <v>71</v>
      </c>
      <c r="E42" s="97">
        <v>25922.93</v>
      </c>
    </row>
    <row r="43" spans="1:5" ht="18.75" customHeight="1">
      <c r="A43" s="392"/>
      <c r="B43" s="8" t="s">
        <v>70</v>
      </c>
      <c r="C43" s="20">
        <v>2.5</v>
      </c>
      <c r="D43" s="36" t="s">
        <v>71</v>
      </c>
      <c r="E43" s="97">
        <v>30789.73</v>
      </c>
    </row>
    <row r="44" spans="1:5" ht="18.75" customHeight="1">
      <c r="A44" s="392"/>
      <c r="B44" s="8" t="s">
        <v>70</v>
      </c>
      <c r="C44" s="20">
        <v>3</v>
      </c>
      <c r="D44" s="36" t="s">
        <v>71</v>
      </c>
      <c r="E44" s="97">
        <v>36232.82</v>
      </c>
    </row>
    <row r="45" spans="1:5" ht="18.75" customHeight="1">
      <c r="A45" s="392"/>
      <c r="B45" s="8" t="s">
        <v>70</v>
      </c>
      <c r="C45" s="20">
        <v>3.5</v>
      </c>
      <c r="D45" s="36" t="s">
        <v>71</v>
      </c>
      <c r="E45" s="97">
        <v>41606.07</v>
      </c>
    </row>
    <row r="46" spans="1:5" ht="18.75" customHeight="1">
      <c r="A46" s="392"/>
      <c r="B46" s="8" t="s">
        <v>70</v>
      </c>
      <c r="C46" s="20">
        <v>4</v>
      </c>
      <c r="D46" s="36" t="s">
        <v>71</v>
      </c>
      <c r="E46" s="97">
        <v>46894.42</v>
      </c>
    </row>
    <row r="47" spans="1:5" ht="18.75" customHeight="1">
      <c r="A47" s="392"/>
      <c r="B47" s="8" t="s">
        <v>70</v>
      </c>
      <c r="C47" s="20">
        <v>4.5</v>
      </c>
      <c r="D47" s="36" t="s">
        <v>71</v>
      </c>
      <c r="E47" s="97">
        <v>52094.3</v>
      </c>
    </row>
    <row r="48" spans="1:5" ht="18.75" customHeight="1">
      <c r="A48" s="392"/>
      <c r="B48" s="8" t="s">
        <v>70</v>
      </c>
      <c r="C48" s="20">
        <v>5</v>
      </c>
      <c r="D48" s="36" t="s">
        <v>71</v>
      </c>
      <c r="E48" s="97">
        <v>57262.78</v>
      </c>
    </row>
    <row r="49" spans="1:5" ht="18.75" customHeight="1">
      <c r="A49" s="392"/>
      <c r="B49" s="8" t="s">
        <v>70</v>
      </c>
      <c r="C49" s="20">
        <v>5.5</v>
      </c>
      <c r="D49" s="36" t="s">
        <v>71</v>
      </c>
      <c r="E49" s="97">
        <v>62392.46</v>
      </c>
    </row>
    <row r="50" spans="1:5" ht="18.75" customHeight="1">
      <c r="A50" s="392"/>
      <c r="B50" s="8" t="s">
        <v>70</v>
      </c>
      <c r="C50" s="20">
        <v>6</v>
      </c>
      <c r="D50" s="36" t="s">
        <v>71</v>
      </c>
      <c r="E50" s="97">
        <v>67666.929999999993</v>
      </c>
    </row>
    <row r="51" spans="1:5" ht="18.75" customHeight="1">
      <c r="A51" s="392"/>
      <c r="B51" s="8" t="s">
        <v>90</v>
      </c>
      <c r="C51" s="20">
        <v>6.5</v>
      </c>
      <c r="D51" s="36" t="s">
        <v>71</v>
      </c>
      <c r="E51" s="97">
        <v>72935.61</v>
      </c>
    </row>
    <row r="52" spans="1:5" ht="18.75" customHeight="1">
      <c r="A52" s="392"/>
      <c r="B52" s="8" t="s">
        <v>70</v>
      </c>
      <c r="C52" s="20">
        <v>7</v>
      </c>
      <c r="D52" s="36" t="s">
        <v>71</v>
      </c>
      <c r="E52" s="97">
        <v>78163.06</v>
      </c>
    </row>
    <row r="53" spans="1:5" ht="18.75" customHeight="1">
      <c r="A53" s="392"/>
      <c r="B53" s="8" t="s">
        <v>70</v>
      </c>
      <c r="C53" s="20">
        <v>7.5</v>
      </c>
      <c r="D53" s="36" t="s">
        <v>71</v>
      </c>
      <c r="E53" s="97">
        <v>83392.89</v>
      </c>
    </row>
    <row r="54" spans="1:5" ht="18.75" customHeight="1">
      <c r="A54" s="392"/>
      <c r="B54" s="8" t="s">
        <v>70</v>
      </c>
      <c r="C54" s="20">
        <v>8</v>
      </c>
      <c r="D54" s="36" t="s">
        <v>71</v>
      </c>
      <c r="E54" s="97">
        <v>88554.72</v>
      </c>
    </row>
    <row r="55" spans="1:5" ht="18.75" customHeight="1">
      <c r="A55" s="392"/>
      <c r="B55" s="8" t="s">
        <v>70</v>
      </c>
      <c r="C55" s="20">
        <v>8.5</v>
      </c>
      <c r="D55" s="36" t="s">
        <v>71</v>
      </c>
      <c r="E55" s="97">
        <v>93628.17</v>
      </c>
    </row>
    <row r="56" spans="1:5" ht="18.75" customHeight="1">
      <c r="A56" s="392"/>
      <c r="B56" s="8" t="s">
        <v>70</v>
      </c>
      <c r="C56" s="20">
        <v>9</v>
      </c>
      <c r="D56" s="36" t="s">
        <v>71</v>
      </c>
      <c r="E56" s="97">
        <v>98671.39</v>
      </c>
    </row>
    <row r="57" spans="1:5" ht="18.75" customHeight="1">
      <c r="A57" s="392"/>
      <c r="B57" s="8" t="s">
        <v>70</v>
      </c>
      <c r="C57" s="20">
        <v>9.5</v>
      </c>
      <c r="D57" s="36" t="s">
        <v>71</v>
      </c>
      <c r="E57" s="97">
        <v>103714.62</v>
      </c>
    </row>
    <row r="58" spans="1:5" ht="18.75" customHeight="1">
      <c r="A58" s="392"/>
      <c r="B58" s="8" t="s">
        <v>70</v>
      </c>
      <c r="C58" s="20">
        <v>10</v>
      </c>
      <c r="D58" s="36" t="s">
        <v>71</v>
      </c>
      <c r="E58" s="97">
        <v>108733.03</v>
      </c>
    </row>
    <row r="59" spans="1:5" ht="18.75" customHeight="1">
      <c r="A59" s="392"/>
      <c r="B59" s="8" t="s">
        <v>70</v>
      </c>
      <c r="C59" s="20">
        <v>10.5</v>
      </c>
      <c r="D59" s="36" t="s">
        <v>71</v>
      </c>
      <c r="E59" s="97">
        <v>113759.95</v>
      </c>
    </row>
    <row r="60" spans="1:5" ht="18.75" customHeight="1">
      <c r="A60" s="392"/>
      <c r="B60" s="8" t="s">
        <v>70</v>
      </c>
      <c r="C60" s="20">
        <v>11</v>
      </c>
      <c r="D60" s="36" t="s">
        <v>71</v>
      </c>
      <c r="E60" s="97">
        <v>118782.82</v>
      </c>
    </row>
    <row r="61" spans="1:5" ht="18.75" customHeight="1">
      <c r="A61" s="392"/>
      <c r="B61" s="8" t="s">
        <v>70</v>
      </c>
      <c r="C61" s="20">
        <v>11.5</v>
      </c>
      <c r="D61" s="36" t="s">
        <v>71</v>
      </c>
      <c r="E61" s="97">
        <v>123826.88</v>
      </c>
    </row>
    <row r="62" spans="1:5" ht="18.75" customHeight="1">
      <c r="A62" s="393"/>
      <c r="B62" s="8" t="s">
        <v>70</v>
      </c>
      <c r="C62" s="20">
        <v>12</v>
      </c>
      <c r="D62" s="36" t="s">
        <v>71</v>
      </c>
      <c r="E62" s="97">
        <v>128897.60000000001</v>
      </c>
    </row>
    <row r="63" spans="1:5" ht="18.75" customHeight="1">
      <c r="A63" s="16">
        <v>3773</v>
      </c>
      <c r="B63" s="284" t="s">
        <v>72</v>
      </c>
      <c r="C63" s="285"/>
      <c r="D63" s="40" t="s">
        <v>73</v>
      </c>
      <c r="E63" s="97">
        <v>27.33</v>
      </c>
    </row>
    <row r="64" spans="1:5" ht="18.75" customHeight="1">
      <c r="A64" s="16">
        <v>3774</v>
      </c>
      <c r="B64" s="8" t="s">
        <v>74</v>
      </c>
      <c r="C64" s="20"/>
      <c r="D64" s="36" t="s">
        <v>71</v>
      </c>
      <c r="E64" s="97">
        <v>462.1</v>
      </c>
    </row>
    <row r="65" spans="1:5" ht="34.9" customHeight="1">
      <c r="A65" s="185">
        <v>3775</v>
      </c>
      <c r="B65" s="186" t="s">
        <v>352</v>
      </c>
      <c r="C65" s="396" t="s">
        <v>339</v>
      </c>
      <c r="D65" s="397"/>
      <c r="E65" s="398"/>
    </row>
    <row r="66" spans="1:5" ht="19.5" customHeight="1">
      <c r="A66" s="16">
        <v>3781</v>
      </c>
      <c r="B66" s="8" t="s">
        <v>75</v>
      </c>
      <c r="C66" s="50"/>
      <c r="D66" s="36" t="s">
        <v>76</v>
      </c>
      <c r="E66" s="97">
        <v>20.84</v>
      </c>
    </row>
    <row r="67" spans="1:5" ht="18.75" customHeight="1">
      <c r="A67" s="13"/>
      <c r="B67" s="22"/>
      <c r="C67" s="19"/>
      <c r="D67" s="21"/>
      <c r="E67" s="21"/>
    </row>
    <row r="68" spans="1:5" ht="18.75" customHeight="1">
      <c r="A68" s="13"/>
      <c r="B68" s="3"/>
      <c r="C68" s="19"/>
      <c r="D68" s="21"/>
      <c r="E68" s="21"/>
    </row>
  </sheetData>
  <mergeCells count="4">
    <mergeCell ref="A39:A62"/>
    <mergeCell ref="C20:E20"/>
    <mergeCell ref="C38:E38"/>
    <mergeCell ref="C65:E65"/>
  </mergeCells>
  <pageMargins left="0.7" right="0.7" top="0.75" bottom="0.75" header="0.3" footer="0.3"/>
  <pageSetup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calendar split</vt:lpstr>
      <vt:lpstr>Summary</vt:lpstr>
      <vt:lpstr>Shared Living</vt:lpstr>
      <vt:lpstr>Shared Living Rate Component</vt:lpstr>
      <vt:lpstr>ALTR</vt:lpstr>
      <vt:lpstr>ALTR Rate Component</vt:lpstr>
      <vt:lpstr>In Home Supp</vt:lpstr>
      <vt:lpstr>Emp &amp; Day</vt:lpstr>
      <vt:lpstr>Family Supports</vt:lpstr>
      <vt:lpstr>DESE</vt:lpstr>
      <vt:lpstr>AWC</vt:lpstr>
      <vt:lpstr>Visual</vt:lpstr>
      <vt:lpstr>Corp Rep Payee</vt:lpstr>
      <vt:lpstr>Clinical Team</vt:lpstr>
      <vt:lpstr>Autism</vt:lpstr>
      <vt:lpstr>Assisive Tech</vt:lpstr>
      <vt:lpstr>Remote Supports</vt:lpstr>
      <vt:lpstr>ALTR!Print_Area</vt:lpstr>
      <vt:lpstr>'Shared Living'!Print_Area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Lattimore, Dylan (DDS)</dc:creator>
  <cp:lastModifiedBy>Grant, Jaclyn (DDS)</cp:lastModifiedBy>
  <cp:lastPrinted>2022-02-11T22:37:01Z</cp:lastPrinted>
  <dcterms:created xsi:type="dcterms:W3CDTF">2014-05-09T20:11:48Z</dcterms:created>
  <dcterms:modified xsi:type="dcterms:W3CDTF">2026-06-24T19:14:26Z</dcterms:modified>
</cp:coreProperties>
</file>