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36" yWindow="276" windowWidth="15480" windowHeight="11580" activeTab="5"/>
  </bookViews>
  <sheets>
    <sheet name="Notes" sheetId="4" r:id="rId1"/>
    <sheet name="2013" sheetId="1" state="hidden" r:id="rId2"/>
    <sheet name="2014" sheetId="5" state="hidden" r:id="rId3"/>
    <sheet name="2015" sheetId="6" r:id="rId4"/>
    <sheet name="2016" sheetId="7" r:id="rId5"/>
    <sheet name="2017" sheetId="8" r:id="rId6"/>
  </sheets>
  <definedNames>
    <definedName name="_xlnm.Print_Area" localSheetId="3">'2015'!$A$2:$N$45</definedName>
  </definedNames>
  <calcPr calcId="145621"/>
</workbook>
</file>

<file path=xl/calcChain.xml><?xml version="1.0" encoding="utf-8"?>
<calcChain xmlns="http://schemas.openxmlformats.org/spreadsheetml/2006/main">
  <c r="L35" i="8" l="1"/>
  <c r="F28" i="8" l="1"/>
  <c r="P31" i="8" l="1"/>
  <c r="O31" i="8"/>
  <c r="N31" i="8"/>
  <c r="M31" i="8"/>
  <c r="L31" i="8"/>
  <c r="K31" i="8"/>
  <c r="J31" i="8"/>
  <c r="I31" i="8"/>
  <c r="H31" i="8"/>
  <c r="G31" i="8"/>
  <c r="F31" i="8"/>
  <c r="D31" i="8"/>
  <c r="C31" i="8"/>
  <c r="B31" i="8"/>
  <c r="E31" i="8"/>
  <c r="P24" i="8"/>
  <c r="O24" i="8"/>
  <c r="N24" i="8"/>
  <c r="M24" i="8"/>
  <c r="L24" i="8"/>
  <c r="K24" i="8"/>
  <c r="J24" i="8"/>
  <c r="I24" i="8"/>
  <c r="H24" i="8"/>
  <c r="G24" i="8"/>
  <c r="F24" i="8"/>
  <c r="E24" i="8"/>
  <c r="D24" i="8"/>
  <c r="C24" i="8"/>
  <c r="B24" i="8"/>
  <c r="P16" i="8"/>
  <c r="P37" i="8" s="1"/>
  <c r="O16" i="8"/>
  <c r="O37" i="8" s="1"/>
  <c r="N16" i="8"/>
  <c r="N37" i="8" s="1"/>
  <c r="M16" i="8"/>
  <c r="M37" i="8" s="1"/>
  <c r="K16" i="8"/>
  <c r="K37" i="8" s="1"/>
  <c r="J16" i="8"/>
  <c r="J37" i="8" s="1"/>
  <c r="I16" i="8"/>
  <c r="I37" i="8" s="1"/>
  <c r="H16" i="8"/>
  <c r="H37" i="8" s="1"/>
  <c r="G16" i="8"/>
  <c r="G37" i="8" s="1"/>
  <c r="F16" i="8"/>
  <c r="E16" i="8"/>
  <c r="E37" i="8" s="1"/>
  <c r="D16" i="8"/>
  <c r="D37" i="8" s="1"/>
  <c r="C16" i="8"/>
  <c r="C37" i="8" s="1"/>
  <c r="B16" i="8"/>
  <c r="B37" i="8" s="1"/>
  <c r="L16" i="8"/>
  <c r="L37" i="8" l="1"/>
  <c r="F37" i="8"/>
  <c r="E28" i="7"/>
  <c r="M14" i="7" l="1"/>
  <c r="L15" i="7" l="1"/>
  <c r="C37" i="7"/>
  <c r="D37" i="7"/>
  <c r="G37" i="7"/>
  <c r="H37" i="7"/>
  <c r="I37" i="7"/>
  <c r="K37" i="7"/>
  <c r="N37" i="7"/>
  <c r="O37" i="7"/>
  <c r="P37" i="7"/>
  <c r="B37" i="7"/>
  <c r="L9" i="7"/>
  <c r="L11" i="7"/>
  <c r="C31" i="7"/>
  <c r="D31" i="7"/>
  <c r="E31" i="7"/>
  <c r="F31" i="7"/>
  <c r="G31" i="7"/>
  <c r="H31" i="7"/>
  <c r="I31" i="7"/>
  <c r="J31" i="7"/>
  <c r="K31" i="7"/>
  <c r="L31" i="7"/>
  <c r="M31" i="7"/>
  <c r="N31" i="7"/>
  <c r="O31" i="7"/>
  <c r="P31" i="7"/>
  <c r="B31" i="7"/>
  <c r="C24" i="7"/>
  <c r="D24" i="7"/>
  <c r="E24" i="7"/>
  <c r="F24" i="7"/>
  <c r="G24" i="7"/>
  <c r="H24" i="7"/>
  <c r="I24" i="7"/>
  <c r="J24" i="7"/>
  <c r="K24" i="7"/>
  <c r="L24" i="7"/>
  <c r="M24" i="7"/>
  <c r="N24" i="7"/>
  <c r="O24" i="7"/>
  <c r="P24" i="7"/>
  <c r="B24" i="7"/>
  <c r="C16" i="7"/>
  <c r="D16" i="7"/>
  <c r="E16" i="7"/>
  <c r="E37" i="7" s="1"/>
  <c r="F16" i="7"/>
  <c r="G16" i="7"/>
  <c r="H16" i="7"/>
  <c r="I16" i="7"/>
  <c r="J16" i="7"/>
  <c r="K16" i="7"/>
  <c r="M16" i="7"/>
  <c r="M37" i="7" s="1"/>
  <c r="N16" i="7"/>
  <c r="O16" i="7"/>
  <c r="P16" i="7"/>
  <c r="B16" i="7"/>
  <c r="L8" i="7"/>
  <c r="L33" i="7"/>
  <c r="M33" i="7"/>
  <c r="L10" i="7"/>
  <c r="J37" i="7" l="1"/>
  <c r="F37" i="7"/>
  <c r="L16" i="7"/>
  <c r="L37" i="7" s="1"/>
  <c r="B62" i="6"/>
  <c r="B58" i="6"/>
  <c r="J24" i="6" l="1"/>
  <c r="J33" i="6"/>
  <c r="B61" i="6" s="1"/>
  <c r="F52" i="6" l="1"/>
  <c r="I52" i="6" s="1"/>
  <c r="H50" i="6"/>
  <c r="I50" i="6" s="1"/>
  <c r="E17" i="6"/>
  <c r="H15" i="6"/>
  <c r="H32" i="6"/>
  <c r="B57" i="6" s="1"/>
  <c r="H18" i="6"/>
  <c r="F13" i="6"/>
  <c r="F13" i="5" l="1"/>
  <c r="K25" i="6"/>
  <c r="K38" i="6" s="1"/>
  <c r="J25" i="6"/>
  <c r="J38" i="6" s="1"/>
  <c r="I25" i="6"/>
  <c r="I38" i="6" s="1"/>
  <c r="H25" i="6"/>
  <c r="H38" i="6" s="1"/>
  <c r="H49" i="6" s="1"/>
  <c r="G25" i="6"/>
  <c r="G38" i="6" s="1"/>
  <c r="F25" i="6"/>
  <c r="E25" i="6"/>
  <c r="D25" i="6"/>
  <c r="D38" i="6" s="1"/>
  <c r="C25" i="6"/>
  <c r="C38" i="6" s="1"/>
  <c r="B25" i="6"/>
  <c r="B38" i="6" s="1"/>
  <c r="H51" i="6" l="1"/>
  <c r="E38" i="6"/>
  <c r="B60" i="6"/>
  <c r="F38" i="6"/>
  <c r="F49" i="6" s="1"/>
  <c r="F51" i="6" s="1"/>
  <c r="F53" i="6" s="1"/>
  <c r="B56" i="6"/>
  <c r="B63" i="6" l="1"/>
  <c r="C56" i="6" s="1"/>
  <c r="H53" i="6"/>
  <c r="I51" i="6"/>
  <c r="I53" i="6" s="1"/>
  <c r="I49" i="6"/>
  <c r="C60" i="6"/>
  <c r="I25" i="5"/>
  <c r="I38" i="5" s="1"/>
  <c r="H25" i="5"/>
  <c r="H38" i="5" s="1"/>
  <c r="G25" i="5"/>
  <c r="G38" i="5" s="1"/>
  <c r="F25" i="5"/>
  <c r="F38" i="5" s="1"/>
  <c r="E25" i="5"/>
  <c r="E38" i="5" s="1"/>
  <c r="D25" i="5"/>
  <c r="D38" i="5" s="1"/>
  <c r="C25" i="5"/>
  <c r="C38" i="5" s="1"/>
  <c r="B25" i="5"/>
  <c r="B38" i="5" s="1"/>
  <c r="D58" i="6" l="1"/>
  <c r="C63" i="6"/>
  <c r="C58" i="6"/>
  <c r="C62" i="6"/>
  <c r="C61" i="6"/>
  <c r="D62" i="6" s="1"/>
  <c r="D63" i="6" s="1"/>
  <c r="C57" i="6"/>
  <c r="K25" i="5"/>
  <c r="K38" i="5" s="1"/>
  <c r="J25" i="5"/>
  <c r="J38" i="5" s="1"/>
  <c r="K37" i="1" l="1"/>
  <c r="J37" i="1"/>
  <c r="J25" i="1"/>
  <c r="K25" i="1"/>
</calcChain>
</file>

<file path=xl/comments1.xml><?xml version="1.0" encoding="utf-8"?>
<comments xmlns="http://schemas.openxmlformats.org/spreadsheetml/2006/main">
  <authors>
    <author>Morrison, Debbie</author>
  </authors>
  <commentList>
    <comment ref="K24" authorId="0">
      <text>
        <r>
          <rPr>
            <b/>
            <sz val="8"/>
            <color indexed="81"/>
            <rFont val="Tahoma"/>
            <family val="2"/>
          </rPr>
          <t>Morrison, Debbie:</t>
        </r>
        <r>
          <rPr>
            <sz val="8"/>
            <color indexed="81"/>
            <rFont val="Tahoma"/>
            <family val="2"/>
          </rPr>
          <t xml:space="preserve">
Cigna</t>
        </r>
      </text>
    </comment>
  </commentList>
</comments>
</file>

<file path=xl/comments2.xml><?xml version="1.0" encoding="utf-8"?>
<comments xmlns="http://schemas.openxmlformats.org/spreadsheetml/2006/main">
  <authors>
    <author>Debbie Morrison</author>
    <author>Morrison, Debbie</author>
  </authors>
  <commentList>
    <comment ref="F13" authorId="0">
      <text>
        <r>
          <rPr>
            <b/>
            <sz val="9"/>
            <color indexed="81"/>
            <rFont val="Tahoma"/>
            <charset val="1"/>
          </rPr>
          <t>Debbie Morrison:</t>
        </r>
        <r>
          <rPr>
            <sz val="9"/>
            <color indexed="81"/>
            <rFont val="Tahoma"/>
            <charset val="1"/>
          </rPr>
          <t xml:space="preserve">
Cap Revenue minus return of surplus due to P4P gate score = 2.5</t>
        </r>
      </text>
    </comment>
    <comment ref="K24" authorId="1">
      <text>
        <r>
          <rPr>
            <b/>
            <sz val="8"/>
            <color indexed="81"/>
            <rFont val="Tahoma"/>
            <family val="2"/>
          </rPr>
          <t>Morrison, Debbie:</t>
        </r>
        <r>
          <rPr>
            <sz val="8"/>
            <color indexed="81"/>
            <rFont val="Tahoma"/>
            <family val="2"/>
          </rPr>
          <t xml:space="preserve">
Cigna</t>
        </r>
      </text>
    </comment>
    <comment ref="J33" authorId="0">
      <text>
        <r>
          <rPr>
            <b/>
            <sz val="9"/>
            <color indexed="81"/>
            <rFont val="Tahoma"/>
            <family val="2"/>
          </rPr>
          <t>Debbie Morrison:</t>
        </r>
        <r>
          <rPr>
            <sz val="9"/>
            <color indexed="81"/>
            <rFont val="Tahoma"/>
            <family val="2"/>
          </rPr>
          <t xml:space="preserve">
FCHP and BCBS Medicare Advantage</t>
        </r>
      </text>
    </comment>
  </commentList>
</comments>
</file>

<file path=xl/sharedStrings.xml><?xml version="1.0" encoding="utf-8"?>
<sst xmlns="http://schemas.openxmlformats.org/spreadsheetml/2006/main" count="356" uniqueCount="96">
  <si>
    <t>Quality</t>
  </si>
  <si>
    <t>HMO</t>
  </si>
  <si>
    <t>PPO</t>
  </si>
  <si>
    <t>Both</t>
  </si>
  <si>
    <t>Fallon</t>
  </si>
  <si>
    <t>Aetna</t>
  </si>
  <si>
    <t>Total Commercial</t>
  </si>
  <si>
    <t>Total Managed Medicaid</t>
  </si>
  <si>
    <t>Tufts Medicare Preferred</t>
  </si>
  <si>
    <t>Commercial Medicare  Subtotal</t>
  </si>
  <si>
    <t>GRAND TOTAL</t>
  </si>
  <si>
    <t xml:space="preserve">NOTES: </t>
  </si>
  <si>
    <t>P4P Contracts</t>
  </si>
  <si>
    <t>Risk Contracts</t>
  </si>
  <si>
    <t>FFS Arrangements</t>
  </si>
  <si>
    <t>Exhibit 1 AGO Questions to Providers and Hospitals</t>
  </si>
  <si>
    <r>
      <t xml:space="preserve">1.  Data entered in worksheets is </t>
    </r>
    <r>
      <rPr>
        <b/>
        <sz val="11"/>
        <color rgb="FF000000"/>
        <rFont val="Calibri"/>
        <family val="2"/>
        <scheme val="minor"/>
      </rPr>
      <t>hypothetical</t>
    </r>
    <r>
      <rPr>
        <sz val="11"/>
        <color rgb="FF000000"/>
        <rFont val="Calibri"/>
        <family val="2"/>
        <scheme val="minor"/>
      </rPr>
      <t xml:space="preserve"> and solely for illustrative purposes,  provided as a guide to completing this spreadsheet.  Respondent may provide explanatory notes and additional information at its discretion.</t>
    </r>
  </si>
  <si>
    <t>Incentive-Based Revenue</t>
  </si>
  <si>
    <t>Incentive</t>
  </si>
  <si>
    <t>Revenue</t>
  </si>
  <si>
    <t xml:space="preserve">Other Revenue Arrangements </t>
  </si>
  <si>
    <t>3.  Please include POS payments under HMO.</t>
  </si>
  <si>
    <t>4.  Please include Indemnity payments under PPO.</t>
  </si>
  <si>
    <r>
      <t xml:space="preserve">5.  </t>
    </r>
    <r>
      <rPr>
        <b/>
        <sz val="11"/>
        <color rgb="FF000000"/>
        <rFont val="Calibri"/>
        <family val="2"/>
        <scheme val="minor"/>
      </rPr>
      <t>P4P Contracts</t>
    </r>
    <r>
      <rPr>
        <sz val="11"/>
        <color rgb="FF000000"/>
        <rFont val="Calibri"/>
        <family val="2"/>
        <scheme val="minor"/>
      </rPr>
      <t xml:space="preserve"> are pay for performance arrangements with a public or commercial payer that reimburse providers for achieving certain quality or efficiency benchmarks.  For purposes of this excel, P4P Contracts do not include Risk Contracts.</t>
    </r>
  </si>
  <si>
    <r>
      <t xml:space="preserve">6.  </t>
    </r>
    <r>
      <rPr>
        <b/>
        <sz val="11"/>
        <color rgb="FF000000"/>
        <rFont val="Calibri"/>
        <family val="2"/>
        <scheme val="minor"/>
      </rPr>
      <t>Risk Contracts</t>
    </r>
    <r>
      <rPr>
        <sz val="11"/>
        <color rgb="FF000000"/>
        <rFont val="Calibri"/>
        <family val="2"/>
        <scheme val="minor"/>
      </rPr>
      <t xml:space="preserve"> are contracts with a public or commercial payer for payment for health care services that incorporate a per member per month budget against which claims costs are settled for purposes of determining the withhold returned, surplus paid, and/or deficit charged to you, including contracts that do not subject you to any "downside" risk.  </t>
    </r>
  </si>
  <si>
    <r>
      <t xml:space="preserve">7.  </t>
    </r>
    <r>
      <rPr>
        <b/>
        <sz val="11"/>
        <color rgb="FF000000"/>
        <rFont val="Calibri"/>
        <family val="2"/>
        <scheme val="minor"/>
      </rPr>
      <t>FFS Arrangements</t>
    </r>
    <r>
      <rPr>
        <sz val="11"/>
        <color rgb="FF000000"/>
        <rFont val="Calibri"/>
        <family val="2"/>
        <scheme val="minor"/>
      </rPr>
      <t xml:space="preserve"> are those where a payer pays a provider for each service rendered, based on an agreed upon price for each service.  For purposes of this excel, FFS Arrangements do not include payments under P4P Contracts or Risk Contracts.</t>
    </r>
  </si>
  <si>
    <r>
      <t xml:space="preserve">8.  </t>
    </r>
    <r>
      <rPr>
        <b/>
        <sz val="11"/>
        <color rgb="FF000000"/>
        <rFont val="Calibri"/>
        <family val="2"/>
        <scheme val="minor"/>
      </rPr>
      <t>Other Revenue Arrangements</t>
    </r>
    <r>
      <rPr>
        <sz val="11"/>
        <color rgb="FF000000"/>
        <rFont val="Calibri"/>
        <family val="2"/>
        <scheme val="minor"/>
      </rPr>
      <t xml:space="preserve"> are arrangements for revenue under P4P Contracts, Risk Contracts, or FFS Arrangements other than those categories already identified, such as managements fees and supplemental fees (and other non-claims based, non-incentive, non-surplus/deficit, non-quality bonus revenue). </t>
    </r>
  </si>
  <si>
    <r>
      <t xml:space="preserve">9.  </t>
    </r>
    <r>
      <rPr>
        <b/>
        <sz val="11"/>
        <color theme="1"/>
        <rFont val="Calibri"/>
        <family val="2"/>
        <scheme val="minor"/>
      </rPr>
      <t>Claims-Based Revenue</t>
    </r>
    <r>
      <rPr>
        <sz val="11"/>
        <color theme="1"/>
        <rFont val="Calibri"/>
        <family val="2"/>
        <scheme val="minor"/>
      </rPr>
      <t xml:space="preserve"> is the total revenue that a provider received from a public or commercial payer under a P4P Contract or a Risk Contract for each service rendered, based on an agreed upon price for each service before any retraction for risk settlement is made.</t>
    </r>
  </si>
  <si>
    <r>
      <t xml:space="preserve">10.  </t>
    </r>
    <r>
      <rPr>
        <b/>
        <sz val="11"/>
        <color theme="1"/>
        <rFont val="Calibri"/>
        <family val="2"/>
        <scheme val="minor"/>
      </rPr>
      <t>Incentive-Based Revenue</t>
    </r>
    <r>
      <rPr>
        <sz val="11"/>
        <color theme="1"/>
        <rFont val="Calibri"/>
        <family val="2"/>
        <scheme val="minor"/>
      </rPr>
      <t xml:space="preserve"> is the total revenue a provider received under a P4P contract that is related to quality or efficiency targets or benchmarks established by a public or commercial payer.</t>
    </r>
  </si>
  <si>
    <r>
      <t xml:space="preserve">11.  </t>
    </r>
    <r>
      <rPr>
        <b/>
        <sz val="11"/>
        <color theme="1"/>
        <rFont val="Calibri"/>
        <family val="2"/>
        <scheme val="minor"/>
      </rPr>
      <t>Budget Surplus/(Deficit) Revenue</t>
    </r>
    <r>
      <rPr>
        <sz val="11"/>
        <color theme="1"/>
        <rFont val="Calibri"/>
        <family val="2"/>
        <scheme val="minor"/>
      </rPr>
      <t xml:space="preserve"> is the total revenue a provider received or was retracted upon settlement of the efficiency-related budgets or benchmarks established in a Risk Contract.</t>
    </r>
  </si>
  <si>
    <r>
      <t xml:space="preserve">12.  </t>
    </r>
    <r>
      <rPr>
        <b/>
        <sz val="11"/>
        <color theme="1"/>
        <rFont val="Calibri"/>
        <family val="2"/>
        <scheme val="minor"/>
      </rPr>
      <t>Quality Incentive Revenue</t>
    </r>
    <r>
      <rPr>
        <sz val="11"/>
        <color theme="1"/>
        <rFont val="Calibri"/>
        <family val="2"/>
        <scheme val="minor"/>
      </rPr>
      <t xml:space="preserve"> is the total revenue that a provider received from a public or commercial payer under a Risk Contract for quality-related targets or benchmarks established by a public or commercial payer.</t>
    </r>
  </si>
  <si>
    <t>2.  For hospitals, please include professional and technical/facility revenue components.</t>
  </si>
  <si>
    <r>
      <t xml:space="preserve">Please email </t>
    </r>
    <r>
      <rPr>
        <b/>
        <u/>
        <sz val="10"/>
        <color rgb="FF0066FF"/>
        <rFont val="Calibri"/>
        <family val="2"/>
        <scheme val="minor"/>
      </rPr>
      <t>HPC-Testimony@state.ma.us</t>
    </r>
    <r>
      <rPr>
        <b/>
        <sz val="10"/>
        <color rgb="FFFF0000"/>
        <rFont val="Calibri"/>
        <family val="2"/>
        <scheme val="minor"/>
      </rPr>
      <t xml:space="preserve"> to request an Excel version of this spreadsheet.</t>
    </r>
  </si>
  <si>
    <t>Net Cap Revenue</t>
  </si>
  <si>
    <t>BCBSMA FI &amp; SI</t>
  </si>
  <si>
    <t>BCBSMA PPO</t>
  </si>
  <si>
    <t>Tufts FI</t>
  </si>
  <si>
    <t xml:space="preserve"> </t>
  </si>
  <si>
    <t>Tufts SI</t>
  </si>
  <si>
    <t>Tufts PPO (incl. CareLink)</t>
  </si>
  <si>
    <t>HPHC FI</t>
  </si>
  <si>
    <t>HPHC SI</t>
  </si>
  <si>
    <t>HPHC PPO (incl. Passport &amp; Independence)</t>
  </si>
  <si>
    <t>NHP Comm</t>
  </si>
  <si>
    <t>Medicaid FFS</t>
  </si>
  <si>
    <t>Medicare FFS</t>
  </si>
  <si>
    <t>Other Commercial (Any remaining payors not listed above - lump together)</t>
  </si>
  <si>
    <t>NHP Medicaid</t>
  </si>
  <si>
    <t>Reliant Medical Group</t>
  </si>
  <si>
    <t>AGO Exhibit 1 (Question 5)</t>
  </si>
  <si>
    <t>Note: RMG had 4 payers under Atrius contracts in place for 2013 (CIGNA, AETNA, HPHC, Tufts Commercial)</t>
  </si>
  <si>
    <t>n/a</t>
  </si>
  <si>
    <t>Sources of Information:</t>
  </si>
  <si>
    <t xml:space="preserve">  Net Collection Analysis was used for FFS Arrangements</t>
  </si>
  <si>
    <t xml:space="preserve">  All Product Analysis was used to obtain Net Cap Revenue and Quality Incentives</t>
  </si>
  <si>
    <t xml:space="preserve">  PVV was used as a cross check of Net Cap Revenue</t>
  </si>
  <si>
    <t>Combined</t>
  </si>
  <si>
    <t>Fallon Medicaid</t>
  </si>
  <si>
    <t>AGO Provider Exhibit 1 (Question 2)</t>
  </si>
  <si>
    <t>Per Above</t>
  </si>
  <si>
    <t>Surplus Return</t>
  </si>
  <si>
    <t>Per GL</t>
  </si>
  <si>
    <t>Cap</t>
  </si>
  <si>
    <t>Total</t>
  </si>
  <si>
    <t>P4P Cap</t>
  </si>
  <si>
    <t>Difference  Pass</t>
  </si>
  <si>
    <t>Reconciliation to GL - Total Capitation Revenue</t>
  </si>
  <si>
    <t>Medicare Advantage</t>
  </si>
  <si>
    <t xml:space="preserve">  DME, Optics, SEE and Scope Subsidiary revenues were dropped into Commercial Other</t>
  </si>
  <si>
    <t>Commercial</t>
  </si>
  <si>
    <t>Medicare</t>
  </si>
  <si>
    <t>Medicaid</t>
  </si>
  <si>
    <t>Risk:</t>
  </si>
  <si>
    <t>Non-Risk:</t>
  </si>
  <si>
    <t>Other Revenue</t>
  </si>
  <si>
    <t>Claims-Based Revenue</t>
  </si>
  <si>
    <t>Budget Surplus/</t>
  </si>
  <si>
    <t>(Deficit) Revenue</t>
  </si>
  <si>
    <t>Blue Cross Blue Shield</t>
  </si>
  <si>
    <t>Tufts Health Plan</t>
  </si>
  <si>
    <t>Harvard Pilgrim Health Care</t>
  </si>
  <si>
    <t>Fallon Community Health Plan</t>
  </si>
  <si>
    <t>CIGNA</t>
  </si>
  <si>
    <t>United Healthcare</t>
  </si>
  <si>
    <t>Other Commercial</t>
  </si>
  <si>
    <t>Network Health</t>
  </si>
  <si>
    <t>Neighborhood Health Plan</t>
  </si>
  <si>
    <t>BMC HealthNet, Inc.</t>
  </si>
  <si>
    <t>Health New England</t>
  </si>
  <si>
    <t>Other Managed Medicaid</t>
  </si>
  <si>
    <t>MassHealth</t>
  </si>
  <si>
    <t>Blue Cross Senior Options</t>
  </si>
  <si>
    <t>Other Comm Medicare</t>
  </si>
  <si>
    <t>Other</t>
  </si>
  <si>
    <t>Net Cap Revenue **</t>
  </si>
  <si>
    <t>** Note: Reliant reports capitation payments received for risk contracts under this column.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</si>
</sst>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3" formatCode="_(* #,##0.00_);_(* \(#,##0.00\);_(* &quot;-&quot;??_);_(@_)"/>
    <numFmt numFmtId="164" formatCode="_(* #,##0_);_(* \(#,##0\);_(* &quot;-&quot;??_);_(@_)"/>
    <numFmt numFmtId="165" formatCode="0.0%"/>
  </numFmts>
  <fonts count="35" x14ac:knownFonts="1">
    <font>
      <sz val="11"/>
      <color theme="1"/>
      <name val="Calibri"/>
      <family val="2"/>
      <scheme val="minor"/>
    </font>
    <font>
      <b/>
      <sz val="11"/>
      <color rgb="FFFF0000"/>
      <name val="Calibri"/>
      <family val="2"/>
      <scheme val="minor"/>
    </font>
    <font>
      <sz val="11"/>
      <color rgb="FF000000"/>
      <name val="Calibri"/>
      <family val="2"/>
      <scheme val="minor"/>
    </font>
    <font>
      <b/>
      <sz val="11"/>
      <color rgb="FF000000"/>
      <name val="Calibri"/>
      <family val="2"/>
      <scheme val="minor"/>
    </font>
    <font>
      <b/>
      <sz val="14"/>
      <color theme="1"/>
      <name val="Calibri"/>
      <family val="2"/>
      <scheme val="minor"/>
    </font>
    <font>
      <b/>
      <sz val="11"/>
      <color theme="1"/>
      <name val="Calibri"/>
      <family val="2"/>
      <scheme val="minor"/>
    </font>
    <font>
      <sz val="12"/>
      <color theme="1"/>
      <name val="Cambria"/>
      <family val="1"/>
      <scheme val="major"/>
    </font>
    <font>
      <b/>
      <sz val="10"/>
      <color theme="1"/>
      <name val="Cambria"/>
      <family val="1"/>
      <scheme val="major"/>
    </font>
    <font>
      <sz val="10"/>
      <color theme="1"/>
      <name val="Cambria"/>
      <family val="1"/>
      <scheme val="major"/>
    </font>
    <font>
      <sz val="11"/>
      <color theme="1"/>
      <name val="Cambria"/>
      <family val="1"/>
      <scheme val="major"/>
    </font>
    <font>
      <b/>
      <i/>
      <sz val="10"/>
      <color theme="1"/>
      <name val="Cambria"/>
      <family val="1"/>
      <scheme val="major"/>
    </font>
    <font>
      <i/>
      <sz val="10"/>
      <color theme="1"/>
      <name val="Cambria"/>
      <family val="1"/>
      <scheme val="major"/>
    </font>
    <font>
      <b/>
      <sz val="10"/>
      <color rgb="FFFF0000"/>
      <name val="Calibri"/>
      <family val="2"/>
      <scheme val="minor"/>
    </font>
    <font>
      <b/>
      <u/>
      <sz val="10"/>
      <color rgb="FF0066FF"/>
      <name val="Calibri"/>
      <family val="2"/>
      <scheme val="minor"/>
    </font>
    <font>
      <sz val="11"/>
      <color theme="1"/>
      <name val="Calibri"/>
      <family val="2"/>
      <scheme val="minor"/>
    </font>
    <font>
      <b/>
      <i/>
      <sz val="14"/>
      <color theme="1"/>
      <name val="Calibri"/>
      <family val="2"/>
      <scheme val="minor"/>
    </font>
    <font>
      <sz val="8"/>
      <color indexed="81"/>
      <name val="Tahoma"/>
      <family val="2"/>
    </font>
    <font>
      <b/>
      <sz val="8"/>
      <color indexed="81"/>
      <name val="Tahoma"/>
      <family val="2"/>
    </font>
    <font>
      <b/>
      <sz val="10"/>
      <name val="Cambria"/>
      <family val="1"/>
      <scheme val="major"/>
    </font>
    <font>
      <sz val="9"/>
      <color indexed="81"/>
      <name val="Tahoma"/>
      <charset val="1"/>
    </font>
    <font>
      <b/>
      <sz val="9"/>
      <color indexed="81"/>
      <name val="Tahoma"/>
      <charset val="1"/>
    </font>
    <font>
      <sz val="9"/>
      <color indexed="81"/>
      <name val="Tahoma"/>
      <family val="2"/>
    </font>
    <font>
      <b/>
      <sz val="9"/>
      <color indexed="81"/>
      <name val="Tahoma"/>
      <family val="2"/>
    </font>
    <font>
      <b/>
      <u/>
      <sz val="11"/>
      <color theme="1"/>
      <name val="Calibri"/>
      <family val="2"/>
      <scheme val="minor"/>
    </font>
    <font>
      <b/>
      <sz val="12"/>
      <color theme="1"/>
      <name val="Times New Roman"/>
      <family val="1"/>
    </font>
    <font>
      <b/>
      <sz val="10"/>
      <color theme="0"/>
      <name val="Times New Roman"/>
      <family val="1"/>
    </font>
    <font>
      <sz val="11"/>
      <color theme="0"/>
      <name val="Times New Roman"/>
      <family val="1"/>
    </font>
    <font>
      <sz val="11"/>
      <color theme="1"/>
      <name val="Times New Roman"/>
      <family val="1"/>
    </font>
    <font>
      <sz val="12"/>
      <color theme="1"/>
      <name val="Times New Roman"/>
      <family val="1"/>
    </font>
    <font>
      <sz val="10"/>
      <color theme="0"/>
      <name val="Times New Roman"/>
      <family val="1"/>
    </font>
    <font>
      <sz val="10"/>
      <color theme="1"/>
      <name val="Times New Roman"/>
      <family val="1"/>
    </font>
    <font>
      <sz val="10"/>
      <name val="Times New Roman"/>
      <family val="1"/>
    </font>
    <font>
      <b/>
      <i/>
      <sz val="10"/>
      <color theme="1"/>
      <name val="Times New Roman"/>
      <family val="1"/>
    </font>
    <font>
      <i/>
      <sz val="10"/>
      <color theme="1"/>
      <name val="Times New Roman"/>
      <family val="1"/>
    </font>
    <font>
      <b/>
      <sz val="10"/>
      <color theme="1"/>
      <name val="Times New Roman"/>
      <family val="1"/>
    </font>
  </fonts>
  <fills count="8">
    <fill>
      <patternFill patternType="none"/>
    </fill>
    <fill>
      <patternFill patternType="gray125"/>
    </fill>
    <fill>
      <patternFill patternType="solid">
        <fgColor theme="0" tint="-0.499984740745262"/>
        <bgColor indexed="64"/>
      </patternFill>
    </fill>
    <fill>
      <patternFill patternType="solid">
        <fgColor theme="5" tint="0.79998168889431442"/>
        <bgColor indexed="64"/>
      </patternFill>
    </fill>
    <fill>
      <patternFill patternType="solid">
        <fgColor theme="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14" fillId="0" borderId="0" applyFont="0" applyFill="0" applyBorder="0" applyAlignment="0" applyProtection="0"/>
    <xf numFmtId="9" fontId="14" fillId="0" borderId="0" applyFont="0" applyFill="0" applyBorder="0" applyAlignment="0" applyProtection="0"/>
  </cellStyleXfs>
  <cellXfs count="143">
    <xf numFmtId="0" fontId="0" fillId="0" borderId="0" xfId="0"/>
    <xf numFmtId="0" fontId="0" fillId="0" borderId="0" xfId="0" applyAlignment="1">
      <alignment horizontal="left"/>
    </xf>
    <xf numFmtId="0" fontId="1" fillId="0" borderId="0" xfId="0" applyFont="1"/>
    <xf numFmtId="0" fontId="0" fillId="0" borderId="0" xfId="0" applyAlignment="1">
      <alignment wrapText="1"/>
    </xf>
    <xf numFmtId="0" fontId="2" fillId="0" borderId="0" xfId="0" applyFont="1" applyAlignment="1">
      <alignment wrapText="1"/>
    </xf>
    <xf numFmtId="0" fontId="4" fillId="0" borderId="0" xfId="0" applyFont="1"/>
    <xf numFmtId="0" fontId="2" fillId="0" borderId="0" xfId="0" applyFont="1" applyAlignment="1">
      <alignment wrapText="1"/>
    </xf>
    <xf numFmtId="0" fontId="5" fillId="0" borderId="0" xfId="0" applyFont="1" applyAlignment="1">
      <alignment horizontal="left"/>
    </xf>
    <xf numFmtId="0" fontId="8" fillId="0" borderId="12" xfId="0" applyFont="1" applyBorder="1" applyAlignment="1">
      <alignment vertical="center" wrapText="1"/>
    </xf>
    <xf numFmtId="0" fontId="8" fillId="0" borderId="12" xfId="0" applyFont="1" applyBorder="1" applyAlignment="1">
      <alignment horizontal="center" vertical="center" wrapText="1"/>
    </xf>
    <xf numFmtId="0" fontId="8" fillId="0" borderId="3" xfId="0" applyFont="1" applyBorder="1" applyAlignment="1">
      <alignment horizontal="left" vertical="center" wrapText="1"/>
    </xf>
    <xf numFmtId="8" fontId="8" fillId="0" borderId="12" xfId="0" applyNumberFormat="1" applyFont="1" applyBorder="1" applyAlignment="1">
      <alignment horizontal="center" vertical="center" wrapText="1"/>
    </xf>
    <xf numFmtId="6" fontId="8" fillId="0" borderId="12" xfId="0" applyNumberFormat="1" applyFont="1" applyBorder="1" applyAlignment="1">
      <alignment horizontal="center" vertical="center" wrapText="1"/>
    </xf>
    <xf numFmtId="0" fontId="10" fillId="0" borderId="3" xfId="0" applyFont="1" applyBorder="1" applyAlignment="1">
      <alignment horizontal="left" vertical="center" wrapText="1"/>
    </xf>
    <xf numFmtId="0" fontId="8" fillId="2" borderId="3" xfId="0" applyFont="1" applyFill="1" applyBorder="1" applyAlignment="1">
      <alignment horizontal="left" vertical="center" wrapText="1"/>
    </xf>
    <xf numFmtId="0" fontId="8" fillId="2" borderId="12" xfId="0" applyFont="1" applyFill="1" applyBorder="1" applyAlignment="1">
      <alignment horizontal="center" vertical="center" wrapText="1"/>
    </xf>
    <xf numFmtId="0" fontId="11" fillId="2" borderId="3" xfId="0" applyFont="1" applyFill="1" applyBorder="1" applyAlignment="1">
      <alignment horizontal="left" vertical="center" wrapText="1"/>
    </xf>
    <xf numFmtId="0" fontId="8" fillId="2" borderId="12" xfId="0" applyFont="1" applyFill="1" applyBorder="1" applyAlignment="1">
      <alignment vertical="center" wrapText="1"/>
    </xf>
    <xf numFmtId="0" fontId="7" fillId="0" borderId="3" xfId="0" applyFont="1" applyBorder="1" applyAlignment="1">
      <alignment horizontal="left" vertical="center" wrapText="1"/>
    </xf>
    <xf numFmtId="0" fontId="0" fillId="0" borderId="0" xfId="0" applyFont="1"/>
    <xf numFmtId="0" fontId="6" fillId="0" borderId="3" xfId="0" applyFont="1" applyBorder="1" applyAlignment="1">
      <alignment horizontal="center" vertical="center" wrapText="1"/>
    </xf>
    <xf numFmtId="0" fontId="0" fillId="0" borderId="0" xfId="0" applyAlignment="1">
      <alignment horizontal="center"/>
    </xf>
    <xf numFmtId="0" fontId="12" fillId="0" borderId="0" xfId="0" applyFont="1"/>
    <xf numFmtId="0" fontId="15" fillId="0" borderId="0" xfId="0" applyFont="1"/>
    <xf numFmtId="164" fontId="0" fillId="0" borderId="0" xfId="1" applyNumberFormat="1" applyFont="1"/>
    <xf numFmtId="164" fontId="8" fillId="0" borderId="12" xfId="1" applyNumberFormat="1" applyFont="1" applyBorder="1" applyAlignment="1">
      <alignment horizontal="center" vertical="center" wrapText="1"/>
    </xf>
    <xf numFmtId="164" fontId="8" fillId="2" borderId="12" xfId="1" applyNumberFormat="1" applyFont="1" applyFill="1" applyBorder="1" applyAlignment="1">
      <alignment horizontal="center" vertical="center" wrapText="1"/>
    </xf>
    <xf numFmtId="164" fontId="8" fillId="0" borderId="12" xfId="1"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18" fillId="0" borderId="3" xfId="0" applyFont="1" applyBorder="1" applyAlignment="1">
      <alignment horizontal="left" vertical="center" wrapText="1"/>
    </xf>
    <xf numFmtId="164" fontId="8" fillId="0" borderId="12" xfId="0" applyNumberFormat="1" applyFont="1" applyBorder="1" applyAlignment="1">
      <alignment horizontal="center" vertical="center" wrapText="1"/>
    </xf>
    <xf numFmtId="0" fontId="0" fillId="3" borderId="0" xfId="0" applyFill="1"/>
    <xf numFmtId="164" fontId="0" fillId="3" borderId="0" xfId="1" applyNumberFormat="1" applyFont="1" applyFill="1"/>
    <xf numFmtId="164" fontId="0" fillId="3" borderId="0" xfId="0" applyNumberFormat="1" applyFill="1"/>
    <xf numFmtId="0" fontId="0" fillId="3" borderId="0" xfId="0" applyFill="1" applyAlignment="1">
      <alignment horizontal="right"/>
    </xf>
    <xf numFmtId="164" fontId="0" fillId="0" borderId="0" xfId="1" applyNumberFormat="1" applyFont="1" applyFill="1"/>
    <xf numFmtId="164" fontId="0" fillId="0" borderId="0" xfId="0" applyNumberFormat="1" applyFill="1"/>
    <xf numFmtId="0" fontId="23" fillId="0" borderId="9" xfId="0" applyFont="1" applyBorder="1" applyAlignment="1">
      <alignment horizontal="left"/>
    </xf>
    <xf numFmtId="0" fontId="0" fillId="0" borderId="4" xfId="0" applyBorder="1"/>
    <xf numFmtId="0" fontId="0" fillId="0" borderId="5" xfId="0" applyBorder="1"/>
    <xf numFmtId="0" fontId="0" fillId="0" borderId="10" xfId="0" applyBorder="1" applyAlignment="1">
      <alignment horizontal="left"/>
    </xf>
    <xf numFmtId="164" fontId="0" fillId="0" borderId="0" xfId="0" applyNumberFormat="1" applyBorder="1"/>
    <xf numFmtId="165" fontId="0" fillId="0" borderId="0" xfId="2" applyNumberFormat="1" applyFont="1" applyBorder="1"/>
    <xf numFmtId="0" fontId="0" fillId="0" borderId="6" xfId="0" applyBorder="1"/>
    <xf numFmtId="165" fontId="0" fillId="0" borderId="6" xfId="0" applyNumberFormat="1" applyBorder="1"/>
    <xf numFmtId="0" fontId="23" fillId="0" borderId="10" xfId="0" applyFont="1" applyBorder="1" applyAlignment="1">
      <alignment horizontal="left"/>
    </xf>
    <xf numFmtId="0" fontId="0" fillId="0" borderId="0" xfId="0" applyBorder="1"/>
    <xf numFmtId="0" fontId="0" fillId="0" borderId="11" xfId="0" applyBorder="1" applyAlignment="1">
      <alignment horizontal="left"/>
    </xf>
    <xf numFmtId="0" fontId="0" fillId="0" borderId="7" xfId="0" applyBorder="1"/>
    <xf numFmtId="0" fontId="0" fillId="0" borderId="8" xfId="0" applyBorder="1"/>
    <xf numFmtId="0" fontId="27" fillId="0" borderId="0" xfId="0" applyFont="1"/>
    <xf numFmtId="0" fontId="28" fillId="0" borderId="3" xfId="0" applyFont="1" applyBorder="1" applyAlignment="1">
      <alignment horizontal="center" vertical="center" wrapText="1"/>
    </xf>
    <xf numFmtId="0" fontId="30" fillId="5" borderId="12" xfId="0" applyFont="1" applyFill="1" applyBorder="1" applyAlignment="1">
      <alignment horizontal="center" vertical="center" wrapText="1"/>
    </xf>
    <xf numFmtId="0" fontId="30" fillId="6" borderId="12" xfId="0" applyFont="1" applyFill="1" applyBorder="1" applyAlignment="1">
      <alignment horizontal="center" vertical="center" wrapText="1"/>
    </xf>
    <xf numFmtId="0" fontId="29" fillId="7" borderId="12" xfId="0" applyFont="1" applyFill="1" applyBorder="1" applyAlignment="1">
      <alignment horizontal="center" vertical="center" wrapText="1"/>
    </xf>
    <xf numFmtId="0" fontId="27" fillId="0" borderId="0" xfId="0" applyFont="1" applyAlignment="1">
      <alignment horizontal="center"/>
    </xf>
    <xf numFmtId="0" fontId="30" fillId="0" borderId="3" xfId="0" applyFont="1" applyBorder="1" applyAlignment="1">
      <alignment horizontal="left" vertical="center" wrapText="1"/>
    </xf>
    <xf numFmtId="0" fontId="32" fillId="0" borderId="3" xfId="0" applyFont="1" applyBorder="1" applyAlignment="1">
      <alignment horizontal="left" vertical="center" wrapText="1"/>
    </xf>
    <xf numFmtId="0" fontId="30" fillId="2" borderId="3"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34" fillId="0" borderId="3" xfId="0" applyFont="1" applyBorder="1" applyAlignment="1">
      <alignment horizontal="left" vertical="center" wrapText="1"/>
    </xf>
    <xf numFmtId="3" fontId="30" fillId="0" borderId="12" xfId="0" applyNumberFormat="1" applyFont="1" applyBorder="1" applyAlignment="1">
      <alignment horizontal="center" vertical="center" wrapText="1"/>
    </xf>
    <xf numFmtId="3" fontId="31" fillId="0" borderId="12" xfId="0" applyNumberFormat="1" applyFont="1" applyBorder="1" applyAlignment="1">
      <alignment horizontal="center" vertical="center" wrapText="1"/>
    </xf>
    <xf numFmtId="3" fontId="30" fillId="2" borderId="12" xfId="0" applyNumberFormat="1" applyFont="1" applyFill="1" applyBorder="1" applyAlignment="1">
      <alignment horizontal="center" vertical="center" wrapText="1"/>
    </xf>
    <xf numFmtId="3" fontId="30" fillId="0" borderId="12" xfId="0" applyNumberFormat="1" applyFont="1" applyBorder="1" applyAlignment="1">
      <alignment vertical="center" wrapText="1"/>
    </xf>
    <xf numFmtId="3" fontId="30" fillId="2" borderId="12" xfId="0" applyNumberFormat="1" applyFont="1" applyFill="1" applyBorder="1" applyAlignment="1">
      <alignment vertical="center" wrapText="1"/>
    </xf>
    <xf numFmtId="3" fontId="30" fillId="0" borderId="12" xfId="0" applyNumberFormat="1" applyFont="1" applyFill="1" applyBorder="1" applyAlignment="1">
      <alignment vertical="center" wrapText="1"/>
    </xf>
    <xf numFmtId="0" fontId="29" fillId="0" borderId="0" xfId="0" applyFont="1" applyFill="1" applyBorder="1" applyAlignment="1">
      <alignment vertical="center" wrapText="1"/>
    </xf>
    <xf numFmtId="0" fontId="27" fillId="0" borderId="0" xfId="0" applyFont="1" applyFill="1" applyBorder="1"/>
    <xf numFmtId="0" fontId="27" fillId="0" borderId="0" xfId="0" applyFont="1" applyBorder="1"/>
    <xf numFmtId="3" fontId="31" fillId="2" borderId="12" xfId="0" applyNumberFormat="1" applyFont="1" applyFill="1" applyBorder="1" applyAlignment="1">
      <alignment horizontal="center" vertical="center" wrapText="1"/>
    </xf>
    <xf numFmtId="3" fontId="31" fillId="0" borderId="12" xfId="0" applyNumberFormat="1" applyFont="1" applyBorder="1" applyAlignment="1">
      <alignment vertical="center" wrapText="1"/>
    </xf>
    <xf numFmtId="3" fontId="31" fillId="2" borderId="12" xfId="0" applyNumberFormat="1" applyFont="1" applyFill="1" applyBorder="1" applyAlignment="1">
      <alignment vertical="center" wrapText="1"/>
    </xf>
    <xf numFmtId="3" fontId="31" fillId="0" borderId="12" xfId="0" applyNumberFormat="1" applyFont="1" applyFill="1" applyBorder="1" applyAlignment="1">
      <alignment vertical="center" wrapText="1"/>
    </xf>
    <xf numFmtId="0" fontId="2" fillId="0" borderId="0" xfId="0" applyFont="1" applyAlignment="1">
      <alignment wrapText="1"/>
    </xf>
    <xf numFmtId="0" fontId="0" fillId="0" borderId="0" xfId="0" applyFont="1" applyAlignment="1">
      <alignment wrapText="1"/>
    </xf>
    <xf numFmtId="164" fontId="9" fillId="0" borderId="11" xfId="1" applyNumberFormat="1" applyFont="1" applyBorder="1" applyAlignment="1">
      <alignment vertical="top" wrapText="1"/>
    </xf>
    <xf numFmtId="164" fontId="9" fillId="0" borderId="8" xfId="1" applyNumberFormat="1" applyFont="1" applyBorder="1" applyAlignment="1">
      <alignment vertical="top" wrapText="1"/>
    </xf>
    <xf numFmtId="164" fontId="7" fillId="0" borderId="9" xfId="1" applyNumberFormat="1" applyFont="1" applyBorder="1" applyAlignment="1">
      <alignment horizontal="center" vertical="center" wrapText="1"/>
    </xf>
    <xf numFmtId="164" fontId="7" fillId="0" borderId="5" xfId="1" applyNumberFormat="1" applyFont="1" applyBorder="1" applyAlignment="1">
      <alignment horizontal="center" vertical="center" wrapText="1"/>
    </xf>
    <xf numFmtId="164" fontId="7" fillId="0" borderId="10" xfId="1" applyNumberFormat="1" applyFont="1" applyBorder="1" applyAlignment="1">
      <alignment horizontal="center" vertical="center" wrapText="1"/>
    </xf>
    <xf numFmtId="164" fontId="7" fillId="0" borderId="6" xfId="1"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9" fillId="0" borderId="10" xfId="0" applyFont="1" applyBorder="1" applyAlignment="1">
      <alignment vertical="top" wrapText="1"/>
    </xf>
    <xf numFmtId="0" fontId="9" fillId="0" borderId="0" xfId="0" applyFont="1" applyBorder="1" applyAlignment="1">
      <alignment vertical="top" wrapText="1"/>
    </xf>
    <xf numFmtId="0" fontId="9" fillId="0" borderId="6" xfId="0" applyFont="1" applyBorder="1" applyAlignment="1">
      <alignment vertical="top" wrapText="1"/>
    </xf>
    <xf numFmtId="0" fontId="9" fillId="0" borderId="0" xfId="0" applyFont="1" applyAlignment="1">
      <alignment vertical="top" wrapText="1"/>
    </xf>
    <xf numFmtId="0" fontId="9" fillId="0" borderId="11" xfId="0" applyFont="1" applyBorder="1" applyAlignment="1">
      <alignment vertical="top" wrapText="1"/>
    </xf>
    <xf numFmtId="0" fontId="9" fillId="0" borderId="7" xfId="0" applyFont="1" applyBorder="1" applyAlignment="1">
      <alignment vertical="top" wrapText="1"/>
    </xf>
    <xf numFmtId="0" fontId="9" fillId="0" borderId="8" xfId="0" applyFont="1" applyBorder="1" applyAlignment="1">
      <alignment vertical="top" wrapText="1"/>
    </xf>
    <xf numFmtId="164" fontId="9" fillId="0" borderId="10" xfId="1" applyNumberFormat="1" applyFont="1" applyBorder="1" applyAlignment="1">
      <alignment vertical="top" wrapText="1"/>
    </xf>
    <xf numFmtId="164" fontId="9" fillId="0" borderId="6" xfId="1" applyNumberFormat="1" applyFont="1" applyBorder="1" applyAlignment="1">
      <alignment vertical="top"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9" fillId="4" borderId="10"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29" fillId="4" borderId="8" xfId="0" applyFont="1" applyFill="1" applyBorder="1" applyAlignment="1">
      <alignment horizontal="center" vertical="center" wrapText="1"/>
    </xf>
    <xf numFmtId="0" fontId="29" fillId="4" borderId="9"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6" fillId="4" borderId="11" xfId="0" applyFont="1" applyFill="1" applyBorder="1" applyAlignment="1">
      <alignment vertical="top" wrapText="1"/>
    </xf>
    <xf numFmtId="0" fontId="26" fillId="4" borderId="8" xfId="0" applyFont="1" applyFill="1" applyBorder="1" applyAlignment="1">
      <alignment vertical="top"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5" fillId="4" borderId="9"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5" fillId="4" borderId="0"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11"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26" fillId="4" borderId="5" xfId="0" applyFont="1" applyFill="1" applyBorder="1" applyAlignment="1">
      <alignment vertical="center" wrapText="1"/>
    </xf>
    <xf numFmtId="0" fontId="26" fillId="4" borderId="10" xfId="0" applyFont="1" applyFill="1" applyBorder="1" applyAlignment="1">
      <alignment vertical="center" wrapText="1"/>
    </xf>
    <xf numFmtId="0" fontId="26" fillId="4" borderId="6" xfId="0" applyFont="1" applyFill="1" applyBorder="1" applyAlignment="1">
      <alignment vertical="center" wrapText="1"/>
    </xf>
    <xf numFmtId="0" fontId="26" fillId="4" borderId="4"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26" fillId="4" borderId="0" xfId="0" applyFont="1" applyFill="1" applyAlignment="1">
      <alignment horizontal="center" vertical="center" wrapText="1"/>
    </xf>
    <xf numFmtId="0" fontId="26" fillId="4" borderId="6" xfId="0" applyFont="1" applyFill="1" applyBorder="1" applyAlignment="1">
      <alignment horizontal="center" vertical="center" wrapText="1"/>
    </xf>
    <xf numFmtId="0" fontId="26" fillId="4" borderId="7" xfId="0" applyFont="1" applyFill="1" applyBorder="1" applyAlignment="1">
      <alignment vertical="top" wrapText="1"/>
    </xf>
    <xf numFmtId="0" fontId="26" fillId="4" borderId="10" xfId="0" applyFont="1" applyFill="1" applyBorder="1" applyAlignment="1">
      <alignment vertical="top" wrapText="1"/>
    </xf>
    <xf numFmtId="0" fontId="26" fillId="4" borderId="0" xfId="0" applyFont="1" applyFill="1" applyBorder="1" applyAlignment="1">
      <alignment vertical="top" wrapText="1"/>
    </xf>
    <xf numFmtId="0" fontId="26" fillId="4" borderId="6" xfId="0" applyFont="1" applyFill="1" applyBorder="1" applyAlignment="1">
      <alignment vertical="top" wrapText="1"/>
    </xf>
    <xf numFmtId="0" fontId="26" fillId="4" borderId="0" xfId="0" applyFont="1" applyFill="1" applyAlignment="1">
      <alignment vertical="top" wrapText="1"/>
    </xf>
    <xf numFmtId="0" fontId="29" fillId="4" borderId="0"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topLeftCell="A7" zoomScale="110" zoomScaleNormal="110" workbookViewId="0">
      <selection activeCell="A8" sqref="A8:I8"/>
    </sheetView>
  </sheetViews>
  <sheetFormatPr defaultRowHeight="14.4" x14ac:dyDescent="0.3"/>
  <sheetData>
    <row r="1" spans="1:10" ht="30.75" customHeight="1" x14ac:dyDescent="0.3">
      <c r="A1" s="5" t="s">
        <v>15</v>
      </c>
      <c r="B1" s="19"/>
      <c r="C1" s="19"/>
      <c r="D1" s="19"/>
      <c r="E1" s="19"/>
      <c r="F1" s="19"/>
      <c r="G1" s="19"/>
      <c r="H1" s="19"/>
      <c r="I1" s="19"/>
    </row>
    <row r="2" spans="1:10" s="2" customFormat="1" ht="16.5" customHeight="1" x14ac:dyDescent="0.25">
      <c r="A2" s="22" t="s">
        <v>32</v>
      </c>
    </row>
    <row r="3" spans="1:10" ht="15" x14ac:dyDescent="0.25">
      <c r="A3" s="2" t="s">
        <v>11</v>
      </c>
      <c r="B3" s="19"/>
      <c r="C3" s="19"/>
      <c r="D3" s="19"/>
      <c r="E3" s="19"/>
      <c r="F3" s="19"/>
      <c r="G3" s="19"/>
      <c r="H3" s="19"/>
      <c r="I3" s="19"/>
    </row>
    <row r="4" spans="1:10" s="3" customFormat="1" ht="44.25" customHeight="1" x14ac:dyDescent="0.25">
      <c r="A4" s="74" t="s">
        <v>16</v>
      </c>
      <c r="B4" s="74"/>
      <c r="C4" s="74"/>
      <c r="D4" s="74"/>
      <c r="E4" s="74"/>
      <c r="F4" s="74"/>
      <c r="G4" s="74"/>
      <c r="H4" s="74"/>
      <c r="I4" s="74"/>
      <c r="J4" s="4"/>
    </row>
    <row r="5" spans="1:10" s="3" customFormat="1" ht="15" x14ac:dyDescent="0.25">
      <c r="A5" s="74" t="s">
        <v>31</v>
      </c>
      <c r="B5" s="74"/>
      <c r="C5" s="74"/>
      <c r="D5" s="74"/>
      <c r="E5" s="74"/>
      <c r="F5" s="74"/>
      <c r="G5" s="74"/>
      <c r="H5" s="74"/>
      <c r="I5" s="74"/>
      <c r="J5" s="6"/>
    </row>
    <row r="6" spans="1:10" s="3" customFormat="1" ht="15" x14ac:dyDescent="0.25">
      <c r="A6" s="74" t="s">
        <v>21</v>
      </c>
      <c r="B6" s="74"/>
      <c r="C6" s="74"/>
      <c r="D6" s="74"/>
      <c r="E6" s="74"/>
      <c r="F6" s="74"/>
      <c r="G6" s="74"/>
      <c r="H6" s="74"/>
      <c r="I6" s="74"/>
    </row>
    <row r="7" spans="1:10" s="3" customFormat="1" ht="15" x14ac:dyDescent="0.25">
      <c r="A7" s="74" t="s">
        <v>22</v>
      </c>
      <c r="B7" s="74"/>
      <c r="C7" s="74"/>
      <c r="D7" s="74"/>
      <c r="E7" s="74"/>
      <c r="F7" s="74"/>
      <c r="G7" s="74"/>
      <c r="H7" s="74"/>
      <c r="I7" s="74"/>
    </row>
    <row r="8" spans="1:10" s="3" customFormat="1" ht="46.5" customHeight="1" x14ac:dyDescent="0.25">
      <c r="A8" s="74" t="s">
        <v>23</v>
      </c>
      <c r="B8" s="74"/>
      <c r="C8" s="74"/>
      <c r="D8" s="74"/>
      <c r="E8" s="74"/>
      <c r="F8" s="74"/>
      <c r="G8" s="74"/>
      <c r="H8" s="74"/>
      <c r="I8" s="74"/>
    </row>
    <row r="9" spans="1:10" s="3" customFormat="1" ht="60" customHeight="1" x14ac:dyDescent="0.25">
      <c r="A9" s="74" t="s">
        <v>24</v>
      </c>
      <c r="B9" s="74"/>
      <c r="C9" s="74"/>
      <c r="D9" s="74"/>
      <c r="E9" s="74"/>
      <c r="F9" s="74"/>
      <c r="G9" s="74"/>
      <c r="H9" s="74"/>
      <c r="I9" s="74"/>
    </row>
    <row r="10" spans="1:10" s="3" customFormat="1" ht="48.75" customHeight="1" x14ac:dyDescent="0.25">
      <c r="A10" s="74" t="s">
        <v>25</v>
      </c>
      <c r="B10" s="74"/>
      <c r="C10" s="74"/>
      <c r="D10" s="74"/>
      <c r="E10" s="74"/>
      <c r="F10" s="74"/>
      <c r="G10" s="74"/>
      <c r="H10" s="74"/>
      <c r="I10" s="74"/>
    </row>
    <row r="11" spans="1:10" s="3" customFormat="1" ht="60.75" customHeight="1" x14ac:dyDescent="0.25">
      <c r="A11" s="74" t="s">
        <v>26</v>
      </c>
      <c r="B11" s="74"/>
      <c r="C11" s="74"/>
      <c r="D11" s="74"/>
      <c r="E11" s="74"/>
      <c r="F11" s="74"/>
      <c r="G11" s="74"/>
      <c r="H11" s="74"/>
      <c r="I11" s="74"/>
    </row>
    <row r="12" spans="1:10" s="3" customFormat="1" ht="45.75" customHeight="1" x14ac:dyDescent="0.25">
      <c r="A12" s="75" t="s">
        <v>27</v>
      </c>
      <c r="B12" s="75"/>
      <c r="C12" s="75"/>
      <c r="D12" s="75"/>
      <c r="E12" s="75"/>
      <c r="F12" s="75"/>
      <c r="G12" s="75"/>
      <c r="H12" s="75"/>
      <c r="I12" s="75"/>
    </row>
    <row r="13" spans="1:10" s="3" customFormat="1" ht="46.5" customHeight="1" x14ac:dyDescent="0.25">
      <c r="A13" s="75" t="s">
        <v>28</v>
      </c>
      <c r="B13" s="75"/>
      <c r="C13" s="75"/>
      <c r="D13" s="75"/>
      <c r="E13" s="75"/>
      <c r="F13" s="75"/>
      <c r="G13" s="75"/>
      <c r="H13" s="75"/>
      <c r="I13" s="75"/>
    </row>
    <row r="14" spans="1:10" s="3" customFormat="1" ht="32.25" customHeight="1" x14ac:dyDescent="0.25">
      <c r="A14" s="75" t="s">
        <v>29</v>
      </c>
      <c r="B14" s="75"/>
      <c r="C14" s="75"/>
      <c r="D14" s="75"/>
      <c r="E14" s="75"/>
      <c r="F14" s="75"/>
      <c r="G14" s="75"/>
      <c r="H14" s="75"/>
      <c r="I14" s="75"/>
    </row>
    <row r="15" spans="1:10" s="3" customFormat="1" ht="45" customHeight="1" x14ac:dyDescent="0.25">
      <c r="A15" s="75" t="s">
        <v>30</v>
      </c>
      <c r="B15" s="75"/>
      <c r="C15" s="75"/>
      <c r="D15" s="75"/>
      <c r="E15" s="75"/>
      <c r="F15" s="75"/>
      <c r="G15" s="75"/>
      <c r="H15" s="75"/>
      <c r="I15" s="75"/>
    </row>
  </sheetData>
  <mergeCells count="12">
    <mergeCell ref="A10:I10"/>
    <mergeCell ref="A12:I12"/>
    <mergeCell ref="A13:I13"/>
    <mergeCell ref="A14:I14"/>
    <mergeCell ref="A15:I15"/>
    <mergeCell ref="A11:I11"/>
    <mergeCell ref="A4:I4"/>
    <mergeCell ref="A6:I6"/>
    <mergeCell ref="A7:I7"/>
    <mergeCell ref="A8:I8"/>
    <mergeCell ref="A9:I9"/>
    <mergeCell ref="A5:I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workbookViewId="0">
      <selection activeCell="C1" sqref="C1"/>
    </sheetView>
  </sheetViews>
  <sheetFormatPr defaultRowHeight="14.4" x14ac:dyDescent="0.3"/>
  <cols>
    <col min="1" max="1" width="14.33203125" style="1" customWidth="1"/>
    <col min="10" max="10" width="9.6640625" style="24" bestFit="1" customWidth="1"/>
    <col min="11" max="11" width="12.109375" style="24" bestFit="1" customWidth="1"/>
  </cols>
  <sheetData>
    <row r="1" spans="1:14" ht="18.75" x14ac:dyDescent="0.3">
      <c r="A1" s="23" t="s">
        <v>48</v>
      </c>
    </row>
    <row r="2" spans="1:14" ht="15" x14ac:dyDescent="0.25">
      <c r="A2" t="s">
        <v>49</v>
      </c>
    </row>
    <row r="3" spans="1:14" ht="15" x14ac:dyDescent="0.25">
      <c r="A3"/>
    </row>
    <row r="4" spans="1:14" ht="15" x14ac:dyDescent="0.25">
      <c r="A4" t="s">
        <v>50</v>
      </c>
    </row>
    <row r="5" spans="1:14" ht="15.75" thickBot="1" x14ac:dyDescent="0.3">
      <c r="A5" s="7">
        <v>2013</v>
      </c>
    </row>
    <row r="6" spans="1:14" x14ac:dyDescent="0.3">
      <c r="A6" s="97"/>
      <c r="B6" s="82" t="s">
        <v>12</v>
      </c>
      <c r="C6" s="83"/>
      <c r="D6" s="83"/>
      <c r="E6" s="84"/>
      <c r="F6" s="82" t="s">
        <v>13</v>
      </c>
      <c r="G6" s="83"/>
      <c r="H6" s="83"/>
      <c r="I6" s="84"/>
      <c r="J6" s="78" t="s">
        <v>14</v>
      </c>
      <c r="K6" s="79"/>
      <c r="L6" s="82" t="s">
        <v>20</v>
      </c>
      <c r="M6" s="83"/>
      <c r="N6" s="84"/>
    </row>
    <row r="7" spans="1:14" x14ac:dyDescent="0.3">
      <c r="A7" s="98"/>
      <c r="B7" s="85"/>
      <c r="C7" s="86"/>
      <c r="D7" s="86"/>
      <c r="E7" s="87"/>
      <c r="F7" s="85"/>
      <c r="G7" s="86"/>
      <c r="H7" s="86"/>
      <c r="I7" s="87"/>
      <c r="J7" s="80"/>
      <c r="K7" s="81"/>
      <c r="L7" s="85"/>
      <c r="M7" s="86"/>
      <c r="N7" s="87"/>
    </row>
    <row r="8" spans="1:14" ht="14.25" customHeight="1" thickBot="1" x14ac:dyDescent="0.35">
      <c r="A8" s="99"/>
      <c r="B8" s="100"/>
      <c r="C8" s="101"/>
      <c r="D8" s="101"/>
      <c r="E8" s="102"/>
      <c r="F8" s="100"/>
      <c r="G8" s="101"/>
      <c r="H8" s="101"/>
      <c r="I8" s="102"/>
      <c r="J8" s="80"/>
      <c r="K8" s="81"/>
      <c r="L8" s="85"/>
      <c r="M8" s="86"/>
      <c r="N8" s="87"/>
    </row>
    <row r="9" spans="1:14" ht="15" customHeight="1" x14ac:dyDescent="0.3">
      <c r="A9" s="98"/>
      <c r="B9" s="103" t="s">
        <v>33</v>
      </c>
      <c r="C9" s="104"/>
      <c r="D9" s="103" t="s">
        <v>17</v>
      </c>
      <c r="E9" s="104"/>
      <c r="F9" s="103" t="s">
        <v>33</v>
      </c>
      <c r="G9" s="104"/>
      <c r="H9" s="103" t="s">
        <v>0</v>
      </c>
      <c r="I9" s="104"/>
      <c r="J9" s="80"/>
      <c r="K9" s="81"/>
      <c r="L9" s="88"/>
      <c r="M9" s="89"/>
      <c r="N9" s="90"/>
    </row>
    <row r="10" spans="1:14" ht="15" customHeight="1" x14ac:dyDescent="0.3">
      <c r="A10" s="98"/>
      <c r="B10" s="103"/>
      <c r="C10" s="104"/>
      <c r="D10" s="103"/>
      <c r="E10" s="104"/>
      <c r="F10" s="103"/>
      <c r="G10" s="104"/>
      <c r="H10" s="103" t="s">
        <v>18</v>
      </c>
      <c r="I10" s="104"/>
      <c r="J10" s="95"/>
      <c r="K10" s="96"/>
      <c r="L10" s="88"/>
      <c r="M10" s="91"/>
      <c r="N10" s="90"/>
    </row>
    <row r="11" spans="1:14" ht="15" thickBot="1" x14ac:dyDescent="0.35">
      <c r="A11" s="99"/>
      <c r="B11" s="105"/>
      <c r="C11" s="106"/>
      <c r="D11" s="105"/>
      <c r="E11" s="106"/>
      <c r="F11" s="105"/>
      <c r="G11" s="106"/>
      <c r="H11" s="105" t="s">
        <v>19</v>
      </c>
      <c r="I11" s="106"/>
      <c r="J11" s="76"/>
      <c r="K11" s="77"/>
      <c r="L11" s="92"/>
      <c r="M11" s="93"/>
      <c r="N11" s="94"/>
    </row>
    <row r="12" spans="1:14" s="21" customFormat="1" ht="16.5" thickBot="1" x14ac:dyDescent="0.3">
      <c r="A12" s="20"/>
      <c r="B12" s="9" t="s">
        <v>1</v>
      </c>
      <c r="C12" s="9" t="s">
        <v>2</v>
      </c>
      <c r="D12" s="9" t="s">
        <v>1</v>
      </c>
      <c r="E12" s="9" t="s">
        <v>2</v>
      </c>
      <c r="F12" s="9" t="s">
        <v>1</v>
      </c>
      <c r="G12" s="9" t="s">
        <v>2</v>
      </c>
      <c r="H12" s="9" t="s">
        <v>1</v>
      </c>
      <c r="I12" s="9" t="s">
        <v>2</v>
      </c>
      <c r="J12" s="25" t="s">
        <v>1</v>
      </c>
      <c r="K12" s="25" t="s">
        <v>2</v>
      </c>
      <c r="L12" s="9" t="s">
        <v>1</v>
      </c>
      <c r="M12" s="9" t="s">
        <v>2</v>
      </c>
      <c r="N12" s="9" t="s">
        <v>3</v>
      </c>
    </row>
    <row r="13" spans="1:14" ht="15.75" thickBot="1" x14ac:dyDescent="0.3">
      <c r="A13" s="10" t="s">
        <v>34</v>
      </c>
      <c r="B13" s="9" t="s">
        <v>37</v>
      </c>
      <c r="C13" s="9" t="s">
        <v>37</v>
      </c>
      <c r="D13" s="9" t="s">
        <v>37</v>
      </c>
      <c r="E13" s="9" t="s">
        <v>37</v>
      </c>
      <c r="F13" s="9" t="s">
        <v>37</v>
      </c>
      <c r="G13" s="9" t="s">
        <v>37</v>
      </c>
      <c r="H13" s="11" t="s">
        <v>37</v>
      </c>
      <c r="I13" s="9" t="s">
        <v>37</v>
      </c>
      <c r="J13" s="25" t="s">
        <v>37</v>
      </c>
      <c r="K13" s="25" t="s">
        <v>37</v>
      </c>
      <c r="L13" s="9" t="s">
        <v>37</v>
      </c>
      <c r="M13" s="9" t="s">
        <v>37</v>
      </c>
      <c r="N13" s="9" t="s">
        <v>37</v>
      </c>
    </row>
    <row r="14" spans="1:14" ht="15.75" thickBot="1" x14ac:dyDescent="0.3">
      <c r="A14" s="10" t="s">
        <v>35</v>
      </c>
      <c r="B14" s="9"/>
      <c r="C14" s="9"/>
      <c r="D14" s="9"/>
      <c r="E14" s="9"/>
      <c r="F14" s="9"/>
      <c r="G14" s="9"/>
      <c r="H14" s="11"/>
      <c r="I14" s="9"/>
      <c r="J14" s="25"/>
      <c r="K14" s="25" t="s">
        <v>51</v>
      </c>
      <c r="L14" s="9"/>
      <c r="M14" s="9"/>
      <c r="N14" s="9"/>
    </row>
    <row r="15" spans="1:14" ht="15.75" thickBot="1" x14ac:dyDescent="0.3">
      <c r="A15" s="10" t="s">
        <v>36</v>
      </c>
      <c r="B15" s="9" t="s">
        <v>37</v>
      </c>
      <c r="C15" s="9" t="s">
        <v>37</v>
      </c>
      <c r="D15" s="9" t="s">
        <v>37</v>
      </c>
      <c r="E15" s="12" t="s">
        <v>37</v>
      </c>
      <c r="F15" s="9" t="s">
        <v>37</v>
      </c>
      <c r="G15" s="9" t="s">
        <v>37</v>
      </c>
      <c r="H15" s="9" t="s">
        <v>37</v>
      </c>
      <c r="I15" s="9" t="s">
        <v>37</v>
      </c>
      <c r="J15" s="25" t="s">
        <v>37</v>
      </c>
      <c r="K15" s="25" t="s">
        <v>37</v>
      </c>
      <c r="L15" s="9" t="s">
        <v>37</v>
      </c>
      <c r="M15" s="9" t="s">
        <v>37</v>
      </c>
      <c r="N15" s="9" t="s">
        <v>37</v>
      </c>
    </row>
    <row r="16" spans="1:14" ht="15.75" thickBot="1" x14ac:dyDescent="0.3">
      <c r="A16" s="10" t="s">
        <v>38</v>
      </c>
      <c r="B16" s="9"/>
      <c r="C16" s="9"/>
      <c r="D16" s="9"/>
      <c r="E16" s="12"/>
      <c r="F16" s="9"/>
      <c r="G16" s="9"/>
      <c r="H16" s="9"/>
      <c r="I16" s="9"/>
      <c r="J16" s="25">
        <v>891613</v>
      </c>
      <c r="K16" s="25"/>
      <c r="L16" s="9"/>
      <c r="M16" s="9"/>
      <c r="N16" s="9"/>
    </row>
    <row r="17" spans="1:14" ht="26.25" thickBot="1" x14ac:dyDescent="0.3">
      <c r="A17" s="10" t="s">
        <v>39</v>
      </c>
      <c r="B17" s="9"/>
      <c r="C17" s="9"/>
      <c r="D17" s="9"/>
      <c r="E17" s="12"/>
      <c r="F17" s="9"/>
      <c r="G17" s="9"/>
      <c r="H17" s="9"/>
      <c r="I17" s="9"/>
      <c r="J17" s="25"/>
      <c r="K17" s="25">
        <v>1408999</v>
      </c>
      <c r="L17" s="9"/>
      <c r="M17" s="9"/>
      <c r="N17" s="9"/>
    </row>
    <row r="18" spans="1:14" ht="15.75" thickBot="1" x14ac:dyDescent="0.3">
      <c r="A18" s="10" t="s">
        <v>40</v>
      </c>
      <c r="B18" s="9"/>
      <c r="C18" s="9"/>
      <c r="D18" s="9"/>
      <c r="E18" s="9"/>
      <c r="F18" s="9"/>
      <c r="G18" s="9"/>
      <c r="H18" s="9"/>
      <c r="I18" s="9"/>
      <c r="J18" s="25">
        <v>765902</v>
      </c>
      <c r="K18" s="25"/>
      <c r="L18" s="9"/>
      <c r="M18" s="9"/>
      <c r="N18" s="9"/>
    </row>
    <row r="19" spans="1:14" ht="15.75" thickBot="1" x14ac:dyDescent="0.3">
      <c r="A19" s="10" t="s">
        <v>41</v>
      </c>
      <c r="B19" s="9"/>
      <c r="C19" s="9"/>
      <c r="D19" s="9"/>
      <c r="E19" s="9"/>
      <c r="F19" s="9"/>
      <c r="G19" s="9"/>
      <c r="H19" s="9"/>
      <c r="I19" s="9"/>
      <c r="J19" s="25">
        <v>2062195</v>
      </c>
      <c r="K19" s="25"/>
      <c r="L19" s="9"/>
      <c r="M19" s="9"/>
      <c r="N19" s="9"/>
    </row>
    <row r="20" spans="1:14" ht="39" thickBot="1" x14ac:dyDescent="0.3">
      <c r="A20" s="10" t="s">
        <v>42</v>
      </c>
      <c r="B20" s="9"/>
      <c r="C20" s="9"/>
      <c r="D20" s="9"/>
      <c r="E20" s="9"/>
      <c r="F20" s="9"/>
      <c r="G20" s="9"/>
      <c r="H20" s="9"/>
      <c r="I20" s="9"/>
      <c r="J20" s="25"/>
      <c r="K20" s="25">
        <v>4076507</v>
      </c>
      <c r="L20" s="9"/>
      <c r="M20" s="9"/>
      <c r="N20" s="9"/>
    </row>
    <row r="21" spans="1:14" ht="15.75" thickBot="1" x14ac:dyDescent="0.3">
      <c r="A21" s="10" t="s">
        <v>43</v>
      </c>
      <c r="B21" s="9"/>
      <c r="C21" s="9"/>
      <c r="D21" s="9"/>
      <c r="E21" s="9"/>
      <c r="F21" s="9"/>
      <c r="G21" s="9"/>
      <c r="H21" s="9"/>
      <c r="I21" s="9"/>
      <c r="J21" s="25" t="s">
        <v>51</v>
      </c>
      <c r="K21" s="25" t="s">
        <v>51</v>
      </c>
      <c r="L21" s="9"/>
      <c r="M21" s="9"/>
      <c r="N21" s="9"/>
    </row>
    <row r="22" spans="1:14" ht="15.75" thickBot="1" x14ac:dyDescent="0.3">
      <c r="A22" s="10" t="s">
        <v>4</v>
      </c>
      <c r="B22" s="9"/>
      <c r="C22" s="9"/>
      <c r="D22" s="9"/>
      <c r="E22" s="9"/>
      <c r="F22" s="9"/>
      <c r="G22" s="9"/>
      <c r="H22" s="9"/>
      <c r="I22" s="9"/>
      <c r="J22" s="25"/>
      <c r="K22" s="25" t="s">
        <v>51</v>
      </c>
      <c r="L22" s="9"/>
      <c r="M22" s="9"/>
      <c r="N22" s="9"/>
    </row>
    <row r="23" spans="1:14" ht="15.75" thickBot="1" x14ac:dyDescent="0.3">
      <c r="A23" s="10" t="s">
        <v>5</v>
      </c>
      <c r="B23" s="9"/>
      <c r="C23" s="9"/>
      <c r="D23" s="9"/>
      <c r="E23" s="9"/>
      <c r="F23" s="9"/>
      <c r="G23" s="9"/>
      <c r="H23" s="9"/>
      <c r="I23" s="9"/>
      <c r="J23" s="25"/>
      <c r="K23" s="25">
        <v>2703903</v>
      </c>
      <c r="L23" s="9"/>
      <c r="M23" s="9"/>
      <c r="N23" s="9"/>
    </row>
    <row r="24" spans="1:14" ht="77.25" thickBot="1" x14ac:dyDescent="0.3">
      <c r="A24" s="10" t="s">
        <v>46</v>
      </c>
      <c r="B24" s="9"/>
      <c r="C24" s="9"/>
      <c r="D24" s="9"/>
      <c r="E24" s="9"/>
      <c r="F24" s="9"/>
      <c r="G24" s="9"/>
      <c r="H24" s="9"/>
      <c r="I24" s="9"/>
      <c r="J24" s="25"/>
      <c r="K24" s="25">
        <v>5650020</v>
      </c>
      <c r="L24" s="9"/>
      <c r="M24" s="9"/>
      <c r="N24" s="9"/>
    </row>
    <row r="25" spans="1:14" ht="28.5" customHeight="1" thickBot="1" x14ac:dyDescent="0.3">
      <c r="A25" s="13" t="s">
        <v>6</v>
      </c>
      <c r="B25" s="9"/>
      <c r="C25" s="9"/>
      <c r="D25" s="9"/>
      <c r="E25" s="9"/>
      <c r="F25" s="9"/>
      <c r="G25" s="9"/>
      <c r="H25" s="9"/>
      <c r="I25" s="9"/>
      <c r="J25" s="25">
        <f>SUM(J13:J24)</f>
        <v>3719710</v>
      </c>
      <c r="K25" s="25">
        <f>SUM(K13:K24)</f>
        <v>13839429</v>
      </c>
      <c r="L25" s="9"/>
      <c r="M25" s="9"/>
      <c r="N25" s="9"/>
    </row>
    <row r="26" spans="1:14" ht="15.75" thickBot="1" x14ac:dyDescent="0.3">
      <c r="A26" s="14"/>
      <c r="B26" s="15"/>
      <c r="C26" s="15"/>
      <c r="D26" s="15"/>
      <c r="E26" s="15"/>
      <c r="F26" s="15"/>
      <c r="G26" s="15"/>
      <c r="H26" s="15"/>
      <c r="I26" s="15"/>
      <c r="J26" s="26"/>
      <c r="K26" s="26"/>
      <c r="L26" s="15"/>
      <c r="M26" s="15"/>
      <c r="N26" s="15"/>
    </row>
    <row r="27" spans="1:14" ht="15.75" thickBot="1" x14ac:dyDescent="0.3">
      <c r="A27" s="10" t="s">
        <v>47</v>
      </c>
      <c r="B27" s="9"/>
      <c r="C27" s="9"/>
      <c r="D27" s="9"/>
      <c r="E27" s="9"/>
      <c r="F27" s="9"/>
      <c r="G27" s="9"/>
      <c r="H27" s="9"/>
      <c r="I27" s="9"/>
      <c r="J27" s="25" t="s">
        <v>51</v>
      </c>
      <c r="K27" s="25" t="s">
        <v>51</v>
      </c>
      <c r="L27" s="9"/>
      <c r="M27" s="9"/>
      <c r="N27" s="9"/>
    </row>
    <row r="28" spans="1:14" ht="27" thickBot="1" x14ac:dyDescent="0.35">
      <c r="A28" s="13" t="s">
        <v>7</v>
      </c>
      <c r="B28" s="9"/>
      <c r="C28" s="9"/>
      <c r="D28" s="9"/>
      <c r="E28" s="9"/>
      <c r="F28" s="9"/>
      <c r="G28" s="9"/>
      <c r="H28" s="9"/>
      <c r="I28" s="9"/>
      <c r="J28" s="25"/>
      <c r="K28" s="25"/>
      <c r="L28" s="9"/>
      <c r="M28" s="9"/>
      <c r="N28" s="9"/>
    </row>
    <row r="29" spans="1:14" ht="15" thickBot="1" x14ac:dyDescent="0.35">
      <c r="A29" s="14"/>
      <c r="B29" s="15"/>
      <c r="C29" s="15"/>
      <c r="D29" s="15"/>
      <c r="E29" s="15"/>
      <c r="F29" s="15"/>
      <c r="G29" s="15"/>
      <c r="H29" s="15"/>
      <c r="I29" s="15"/>
      <c r="J29" s="26"/>
      <c r="K29" s="26"/>
      <c r="L29" s="15"/>
      <c r="M29" s="15"/>
      <c r="N29" s="15"/>
    </row>
    <row r="30" spans="1:14" ht="15" thickBot="1" x14ac:dyDescent="0.35">
      <c r="A30" s="13" t="s">
        <v>44</v>
      </c>
      <c r="B30" s="9"/>
      <c r="C30" s="9"/>
      <c r="D30" s="9"/>
      <c r="E30" s="9"/>
      <c r="F30" s="9"/>
      <c r="G30" s="9"/>
      <c r="H30" s="9"/>
      <c r="I30" s="9"/>
      <c r="J30" s="25"/>
      <c r="K30" s="25">
        <v>5247466</v>
      </c>
      <c r="L30" s="9"/>
      <c r="M30" s="9"/>
      <c r="N30" s="9"/>
    </row>
    <row r="31" spans="1:14" ht="15" thickBot="1" x14ac:dyDescent="0.35">
      <c r="A31" s="14"/>
      <c r="B31" s="15"/>
      <c r="C31" s="15"/>
      <c r="D31" s="15"/>
      <c r="E31" s="15"/>
      <c r="F31" s="15"/>
      <c r="G31" s="15"/>
      <c r="H31" s="15"/>
      <c r="I31" s="15"/>
      <c r="J31" s="26"/>
      <c r="K31" s="26"/>
      <c r="L31" s="15"/>
      <c r="M31" s="15"/>
      <c r="N31" s="15"/>
    </row>
    <row r="32" spans="1:14" ht="27" thickBot="1" x14ac:dyDescent="0.35">
      <c r="A32" s="10" t="s">
        <v>8</v>
      </c>
      <c r="B32" s="9"/>
      <c r="C32" s="9"/>
      <c r="D32" s="9"/>
      <c r="E32" s="9"/>
      <c r="F32" s="9"/>
      <c r="G32" s="9"/>
      <c r="H32" s="9"/>
      <c r="I32" s="9"/>
      <c r="J32" s="25"/>
      <c r="K32" s="25"/>
      <c r="L32" s="9"/>
      <c r="M32" s="9"/>
      <c r="N32" s="9"/>
    </row>
    <row r="33" spans="1:14" ht="40.200000000000003" thickBot="1" x14ac:dyDescent="0.35">
      <c r="A33" s="13" t="s">
        <v>9</v>
      </c>
      <c r="B33" s="8"/>
      <c r="C33" s="8"/>
      <c r="D33" s="8"/>
      <c r="E33" s="8"/>
      <c r="F33" s="8"/>
      <c r="G33" s="8"/>
      <c r="H33" s="8"/>
      <c r="I33" s="8"/>
      <c r="J33" s="25"/>
      <c r="K33" s="25"/>
      <c r="L33" s="8"/>
      <c r="M33" s="8"/>
      <c r="N33" s="8"/>
    </row>
    <row r="34" spans="1:14" ht="15" thickBot="1" x14ac:dyDescent="0.35">
      <c r="A34" s="16"/>
      <c r="B34" s="17"/>
      <c r="C34" s="17"/>
      <c r="D34" s="17"/>
      <c r="E34" s="17"/>
      <c r="F34" s="17"/>
      <c r="G34" s="17"/>
      <c r="H34" s="17"/>
      <c r="I34" s="17"/>
      <c r="J34" s="26"/>
      <c r="K34" s="26"/>
      <c r="L34" s="17"/>
      <c r="M34" s="17"/>
      <c r="N34" s="17"/>
    </row>
    <row r="35" spans="1:14" ht="15" thickBot="1" x14ac:dyDescent="0.35">
      <c r="A35" s="13" t="s">
        <v>45</v>
      </c>
      <c r="B35" s="8"/>
      <c r="C35" s="8"/>
      <c r="D35" s="8"/>
      <c r="E35" s="8"/>
      <c r="F35" s="8"/>
      <c r="G35" s="8"/>
      <c r="H35" s="8"/>
      <c r="I35" s="8"/>
      <c r="J35" s="25"/>
      <c r="K35" s="25">
        <v>12792282</v>
      </c>
      <c r="L35" s="8"/>
      <c r="M35" s="8"/>
      <c r="N35" s="8"/>
    </row>
    <row r="36" spans="1:14" ht="15" thickBot="1" x14ac:dyDescent="0.35">
      <c r="A36" s="14"/>
      <c r="B36" s="17"/>
      <c r="C36" s="17"/>
      <c r="D36" s="17"/>
      <c r="E36" s="17"/>
      <c r="F36" s="17"/>
      <c r="G36" s="17"/>
      <c r="H36" s="17"/>
      <c r="I36" s="17"/>
      <c r="J36" s="26"/>
      <c r="K36" s="26"/>
      <c r="L36" s="17"/>
      <c r="M36" s="17"/>
      <c r="N36" s="17"/>
    </row>
    <row r="37" spans="1:14" ht="15" thickBot="1" x14ac:dyDescent="0.35">
      <c r="A37" s="18" t="s">
        <v>10</v>
      </c>
      <c r="B37" s="8"/>
      <c r="C37" s="8"/>
      <c r="D37" s="8"/>
      <c r="E37" s="8"/>
      <c r="F37" s="8"/>
      <c r="G37" s="8"/>
      <c r="H37" s="8"/>
      <c r="I37" s="8"/>
      <c r="J37" s="25">
        <f>+J35+J33+J30+J28+J25</f>
        <v>3719710</v>
      </c>
      <c r="K37" s="25">
        <f>+K35+K33+K30+K28+K25</f>
        <v>31879177</v>
      </c>
      <c r="L37" s="9"/>
      <c r="M37" s="8"/>
      <c r="N37" s="8"/>
    </row>
  </sheetData>
  <mergeCells count="18">
    <mergeCell ref="A6:A8"/>
    <mergeCell ref="B6:E8"/>
    <mergeCell ref="F6:I8"/>
    <mergeCell ref="A9:A11"/>
    <mergeCell ref="B9:C11"/>
    <mergeCell ref="D9:E11"/>
    <mergeCell ref="F9:G11"/>
    <mergeCell ref="H9:I9"/>
    <mergeCell ref="H10:I10"/>
    <mergeCell ref="H11:I11"/>
    <mergeCell ref="J11:K11"/>
    <mergeCell ref="J6:K8"/>
    <mergeCell ref="L6:N8"/>
    <mergeCell ref="L9:N9"/>
    <mergeCell ref="L10:N10"/>
    <mergeCell ref="L11:N11"/>
    <mergeCell ref="J9:K9"/>
    <mergeCell ref="J10:K10"/>
  </mergeCells>
  <pageMargins left="0.7" right="0.7" top="0.5" bottom="0.5" header="0" footer="0"/>
  <pageSetup scale="75" orientation="landscape" r:id="rId1"/>
  <headerFooter>
    <oddFooter>&amp;L&amp;Z&amp;F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4"/>
  <sheetViews>
    <sheetView topLeftCell="A2" workbookViewId="0">
      <pane xSplit="1" ySplit="11" topLeftCell="B25" activePane="bottomRight" state="frozen"/>
      <selection activeCell="A2" sqref="A2"/>
      <selection pane="topRight" activeCell="B2" sqref="B2"/>
      <selection pane="bottomLeft" activeCell="A13" sqref="A13"/>
      <selection pane="bottomRight" activeCell="A34" sqref="A34"/>
    </sheetView>
  </sheetViews>
  <sheetFormatPr defaultRowHeight="14.4" x14ac:dyDescent="0.3"/>
  <cols>
    <col min="1" max="1" width="14.33203125" style="1" customWidth="1"/>
    <col min="5" max="5" width="10.6640625" bestFit="1" customWidth="1"/>
    <col min="6" max="6" width="13.33203125" bestFit="1" customWidth="1"/>
    <col min="8" max="8" width="12.6640625" bestFit="1" customWidth="1"/>
    <col min="10" max="10" width="11.33203125" style="24" customWidth="1"/>
    <col min="11" max="11" width="12.109375" style="24" bestFit="1" customWidth="1"/>
  </cols>
  <sheetData>
    <row r="1" spans="1:14" ht="18.75" x14ac:dyDescent="0.3">
      <c r="A1" s="23" t="s">
        <v>48</v>
      </c>
    </row>
    <row r="2" spans="1:14" ht="15" x14ac:dyDescent="0.25">
      <c r="A2" t="s">
        <v>58</v>
      </c>
    </row>
    <row r="3" spans="1:14" ht="15" hidden="1" x14ac:dyDescent="0.25">
      <c r="A3"/>
    </row>
    <row r="4" spans="1:14" ht="15" hidden="1" x14ac:dyDescent="0.25">
      <c r="A4"/>
    </row>
    <row r="5" spans="1:14" ht="15.75" thickBot="1" x14ac:dyDescent="0.3">
      <c r="A5" s="7">
        <v>2014</v>
      </c>
    </row>
    <row r="6" spans="1:14" x14ac:dyDescent="0.3">
      <c r="A6" s="97"/>
      <c r="B6" s="82" t="s">
        <v>12</v>
      </c>
      <c r="C6" s="83"/>
      <c r="D6" s="83"/>
      <c r="E6" s="84"/>
      <c r="F6" s="82" t="s">
        <v>13</v>
      </c>
      <c r="G6" s="83"/>
      <c r="H6" s="83"/>
      <c r="I6" s="84"/>
      <c r="J6" s="78" t="s">
        <v>14</v>
      </c>
      <c r="K6" s="79"/>
      <c r="L6" s="82" t="s">
        <v>20</v>
      </c>
      <c r="M6" s="83"/>
      <c r="N6" s="84"/>
    </row>
    <row r="7" spans="1:14" x14ac:dyDescent="0.3">
      <c r="A7" s="98"/>
      <c r="B7" s="85"/>
      <c r="C7" s="86"/>
      <c r="D7" s="86"/>
      <c r="E7" s="87"/>
      <c r="F7" s="85"/>
      <c r="G7" s="86"/>
      <c r="H7" s="86"/>
      <c r="I7" s="87"/>
      <c r="J7" s="80"/>
      <c r="K7" s="81"/>
      <c r="L7" s="85"/>
      <c r="M7" s="86"/>
      <c r="N7" s="87"/>
    </row>
    <row r="8" spans="1:14" ht="14.25" customHeight="1" thickBot="1" x14ac:dyDescent="0.35">
      <c r="A8" s="99"/>
      <c r="B8" s="100"/>
      <c r="C8" s="101"/>
      <c r="D8" s="101"/>
      <c r="E8" s="102"/>
      <c r="F8" s="100"/>
      <c r="G8" s="101"/>
      <c r="H8" s="101"/>
      <c r="I8" s="102"/>
      <c r="J8" s="80"/>
      <c r="K8" s="81"/>
      <c r="L8" s="85"/>
      <c r="M8" s="86"/>
      <c r="N8" s="87"/>
    </row>
    <row r="9" spans="1:14" ht="15" customHeight="1" x14ac:dyDescent="0.3">
      <c r="A9" s="98"/>
      <c r="B9" s="103" t="s">
        <v>33</v>
      </c>
      <c r="C9" s="104"/>
      <c r="D9" s="103" t="s">
        <v>17</v>
      </c>
      <c r="E9" s="104"/>
      <c r="F9" s="103" t="s">
        <v>33</v>
      </c>
      <c r="G9" s="104"/>
      <c r="H9" s="103" t="s">
        <v>0</v>
      </c>
      <c r="I9" s="104"/>
      <c r="J9" s="80"/>
      <c r="K9" s="81"/>
      <c r="L9" s="88"/>
      <c r="M9" s="89"/>
      <c r="N9" s="90"/>
    </row>
    <row r="10" spans="1:14" ht="15" customHeight="1" x14ac:dyDescent="0.3">
      <c r="A10" s="98"/>
      <c r="B10" s="103"/>
      <c r="C10" s="104"/>
      <c r="D10" s="103"/>
      <c r="E10" s="104"/>
      <c r="F10" s="103"/>
      <c r="G10" s="104"/>
      <c r="H10" s="103" t="s">
        <v>18</v>
      </c>
      <c r="I10" s="104"/>
      <c r="J10" s="95"/>
      <c r="K10" s="96"/>
      <c r="L10" s="88"/>
      <c r="M10" s="91"/>
      <c r="N10" s="90"/>
    </row>
    <row r="11" spans="1:14" ht="15" thickBot="1" x14ac:dyDescent="0.35">
      <c r="A11" s="99"/>
      <c r="B11" s="105"/>
      <c r="C11" s="106"/>
      <c r="D11" s="105"/>
      <c r="E11" s="106"/>
      <c r="F11" s="105"/>
      <c r="G11" s="106"/>
      <c r="H11" s="105" t="s">
        <v>19</v>
      </c>
      <c r="I11" s="106"/>
      <c r="J11" s="76"/>
      <c r="K11" s="77"/>
      <c r="L11" s="92"/>
      <c r="M11" s="93"/>
      <c r="N11" s="94"/>
    </row>
    <row r="12" spans="1:14" s="21" customFormat="1" ht="16.5" thickBot="1" x14ac:dyDescent="0.3">
      <c r="A12" s="20"/>
      <c r="B12" s="9" t="s">
        <v>1</v>
      </c>
      <c r="C12" s="9" t="s">
        <v>2</v>
      </c>
      <c r="D12" s="9" t="s">
        <v>1</v>
      </c>
      <c r="E12" s="9" t="s">
        <v>2</v>
      </c>
      <c r="F12" s="9" t="s">
        <v>1</v>
      </c>
      <c r="G12" s="9" t="s">
        <v>2</v>
      </c>
      <c r="H12" s="9" t="s">
        <v>1</v>
      </c>
      <c r="I12" s="9" t="s">
        <v>2</v>
      </c>
      <c r="J12" s="25" t="s">
        <v>1</v>
      </c>
      <c r="K12" s="25" t="s">
        <v>2</v>
      </c>
      <c r="L12" s="9" t="s">
        <v>1</v>
      </c>
      <c r="M12" s="9" t="s">
        <v>2</v>
      </c>
      <c r="N12" s="9" t="s">
        <v>3</v>
      </c>
    </row>
    <row r="13" spans="1:14" ht="15.75" thickBot="1" x14ac:dyDescent="0.3">
      <c r="A13" s="10" t="s">
        <v>34</v>
      </c>
      <c r="B13" s="9" t="s">
        <v>37</v>
      </c>
      <c r="C13" s="9" t="s">
        <v>37</v>
      </c>
      <c r="D13" s="9" t="s">
        <v>37</v>
      </c>
      <c r="E13" s="9" t="s">
        <v>37</v>
      </c>
      <c r="F13" s="25">
        <f>73993499.4531377+379429</f>
        <v>74372928.453137696</v>
      </c>
      <c r="G13" s="9" t="s">
        <v>37</v>
      </c>
      <c r="H13" s="25">
        <v>2708596</v>
      </c>
      <c r="I13" s="9" t="s">
        <v>37</v>
      </c>
      <c r="J13" s="27">
        <v>2880687</v>
      </c>
      <c r="K13" s="27" t="s">
        <v>37</v>
      </c>
      <c r="L13" s="9" t="s">
        <v>37</v>
      </c>
      <c r="M13" s="9" t="s">
        <v>37</v>
      </c>
      <c r="N13" s="9" t="s">
        <v>37</v>
      </c>
    </row>
    <row r="14" spans="1:14" ht="15.75" thickBot="1" x14ac:dyDescent="0.3">
      <c r="A14" s="10" t="s">
        <v>35</v>
      </c>
      <c r="B14" s="9"/>
      <c r="C14" s="9"/>
      <c r="D14" s="9"/>
      <c r="E14" s="28"/>
      <c r="F14" s="9"/>
      <c r="G14" s="9"/>
      <c r="H14" s="11"/>
      <c r="I14" s="9"/>
      <c r="J14" s="27"/>
      <c r="K14" s="27">
        <v>13144066</v>
      </c>
      <c r="L14" s="9"/>
      <c r="M14" s="9"/>
      <c r="N14" s="9"/>
    </row>
    <row r="15" spans="1:14" ht="15.75" thickBot="1" x14ac:dyDescent="0.3">
      <c r="A15" s="10" t="s">
        <v>36</v>
      </c>
      <c r="B15" s="9" t="s">
        <v>37</v>
      </c>
      <c r="C15" s="9" t="s">
        <v>37</v>
      </c>
      <c r="D15" s="9" t="s">
        <v>37</v>
      </c>
      <c r="E15" s="12" t="s">
        <v>37</v>
      </c>
      <c r="F15" s="25">
        <v>12495205</v>
      </c>
      <c r="G15" s="9" t="s">
        <v>37</v>
      </c>
      <c r="H15" s="25">
        <v>432837</v>
      </c>
      <c r="I15" s="9" t="s">
        <v>37</v>
      </c>
      <c r="J15" s="25" t="s">
        <v>37</v>
      </c>
      <c r="K15" s="25" t="s">
        <v>37</v>
      </c>
      <c r="L15" s="9" t="s">
        <v>37</v>
      </c>
      <c r="M15" s="9" t="s">
        <v>37</v>
      </c>
      <c r="N15" s="9" t="s">
        <v>37</v>
      </c>
    </row>
    <row r="16" spans="1:14" ht="15.75" thickBot="1" x14ac:dyDescent="0.3">
      <c r="A16" s="10" t="s">
        <v>38</v>
      </c>
      <c r="B16" s="9"/>
      <c r="C16" s="9"/>
      <c r="D16" s="9"/>
      <c r="E16" s="12"/>
      <c r="F16" s="9" t="s">
        <v>56</v>
      </c>
      <c r="G16" s="9"/>
      <c r="H16" s="9"/>
      <c r="I16" s="9"/>
      <c r="J16" s="25">
        <v>1654610</v>
      </c>
      <c r="K16" s="25"/>
      <c r="L16" s="9"/>
      <c r="M16" s="9"/>
      <c r="N16" s="9"/>
    </row>
    <row r="17" spans="1:14" ht="26.25" thickBot="1" x14ac:dyDescent="0.3">
      <c r="A17" s="10" t="s">
        <v>39</v>
      </c>
      <c r="B17" s="9"/>
      <c r="C17" s="9"/>
      <c r="D17" s="9"/>
      <c r="E17" s="25">
        <v>73886</v>
      </c>
      <c r="F17" s="9"/>
      <c r="G17" s="9"/>
      <c r="H17" s="9"/>
      <c r="I17" s="9"/>
      <c r="J17" s="25"/>
      <c r="K17" s="25">
        <v>1972253</v>
      </c>
      <c r="L17" s="9"/>
      <c r="M17" s="9"/>
      <c r="N17" s="9"/>
    </row>
    <row r="18" spans="1:14" ht="15.75" thickBot="1" x14ac:dyDescent="0.3">
      <c r="A18" s="10" t="s">
        <v>40</v>
      </c>
      <c r="B18" s="9"/>
      <c r="C18" s="9"/>
      <c r="D18" s="9"/>
      <c r="E18" s="9"/>
      <c r="F18" s="25">
        <v>22163253.879999999</v>
      </c>
      <c r="G18" s="9"/>
      <c r="H18" s="9"/>
      <c r="I18" s="9"/>
      <c r="J18" s="25">
        <v>865328</v>
      </c>
      <c r="K18" s="25"/>
      <c r="L18" s="9"/>
      <c r="M18" s="9"/>
      <c r="N18" s="9"/>
    </row>
    <row r="19" spans="1:14" ht="15.75" thickBot="1" x14ac:dyDescent="0.3">
      <c r="A19" s="10" t="s">
        <v>41</v>
      </c>
      <c r="B19" s="9"/>
      <c r="C19" s="9"/>
      <c r="D19" s="9"/>
      <c r="E19" s="9"/>
      <c r="F19" s="9"/>
      <c r="G19" s="9"/>
      <c r="H19" s="9"/>
      <c r="I19" s="9"/>
      <c r="J19" s="25">
        <v>3050482</v>
      </c>
      <c r="K19" s="25"/>
      <c r="L19" s="9"/>
      <c r="M19" s="9"/>
      <c r="N19" s="9"/>
    </row>
    <row r="20" spans="1:14" ht="39" thickBot="1" x14ac:dyDescent="0.3">
      <c r="A20" s="10" t="s">
        <v>42</v>
      </c>
      <c r="B20" s="9"/>
      <c r="C20" s="9"/>
      <c r="D20" s="9"/>
      <c r="E20" s="9"/>
      <c r="F20" s="9"/>
      <c r="G20" s="9"/>
      <c r="H20" s="9"/>
      <c r="I20" s="9"/>
      <c r="J20" s="25"/>
      <c r="K20" s="25">
        <v>4465261</v>
      </c>
      <c r="L20" s="9"/>
      <c r="M20" s="9"/>
      <c r="N20" s="9"/>
    </row>
    <row r="21" spans="1:14" ht="15.75" thickBot="1" x14ac:dyDescent="0.3">
      <c r="A21" s="10" t="s">
        <v>43</v>
      </c>
      <c r="B21" s="9"/>
      <c r="C21" s="9"/>
      <c r="D21" s="9"/>
      <c r="E21" s="9"/>
      <c r="F21" s="9"/>
      <c r="G21" s="9"/>
      <c r="H21" s="9"/>
      <c r="I21" s="9"/>
      <c r="J21" s="25"/>
      <c r="K21" s="25"/>
      <c r="L21" s="9"/>
      <c r="M21" s="9"/>
      <c r="N21" s="9"/>
    </row>
    <row r="22" spans="1:14" ht="15.75" thickBot="1" x14ac:dyDescent="0.3">
      <c r="A22" s="10" t="s">
        <v>4</v>
      </c>
      <c r="B22" s="9"/>
      <c r="C22" s="9"/>
      <c r="D22" s="9"/>
      <c r="E22" s="9"/>
      <c r="F22" s="25">
        <v>121066346</v>
      </c>
      <c r="G22" s="9"/>
      <c r="H22" s="25">
        <v>882343</v>
      </c>
      <c r="I22" s="9"/>
      <c r="J22" s="25">
        <v>14544306</v>
      </c>
      <c r="K22" s="25"/>
      <c r="L22" s="9"/>
      <c r="M22" s="9"/>
      <c r="N22" s="9"/>
    </row>
    <row r="23" spans="1:14" ht="15.75" thickBot="1" x14ac:dyDescent="0.3">
      <c r="A23" s="10" t="s">
        <v>5</v>
      </c>
      <c r="B23" s="9"/>
      <c r="C23" s="9"/>
      <c r="D23" s="9"/>
      <c r="E23" s="9"/>
      <c r="F23" s="9"/>
      <c r="G23" s="9"/>
      <c r="H23" s="9"/>
      <c r="I23" s="9"/>
      <c r="J23" s="25"/>
      <c r="K23" s="25">
        <v>2851648</v>
      </c>
      <c r="L23" s="9"/>
      <c r="M23" s="9"/>
      <c r="N23" s="9"/>
    </row>
    <row r="24" spans="1:14" ht="77.25" thickBot="1" x14ac:dyDescent="0.3">
      <c r="A24" s="10" t="s">
        <v>46</v>
      </c>
      <c r="B24" s="9"/>
      <c r="C24" s="9"/>
      <c r="D24" s="9"/>
      <c r="E24" s="9"/>
      <c r="F24" s="9"/>
      <c r="G24" s="9"/>
      <c r="H24" s="9"/>
      <c r="I24" s="9"/>
      <c r="J24" s="25">
        <v>28564756</v>
      </c>
      <c r="K24" s="25">
        <v>6212337</v>
      </c>
      <c r="L24" s="9"/>
      <c r="M24" s="9"/>
      <c r="N24" s="9"/>
    </row>
    <row r="25" spans="1:14" ht="28.5" customHeight="1" thickBot="1" x14ac:dyDescent="0.3">
      <c r="A25" s="13" t="s">
        <v>6</v>
      </c>
      <c r="B25" s="25">
        <f t="shared" ref="B25:I25" si="0">SUM(B13:B24)</f>
        <v>0</v>
      </c>
      <c r="C25" s="25">
        <f t="shared" si="0"/>
        <v>0</v>
      </c>
      <c r="D25" s="25">
        <f t="shared" si="0"/>
        <v>0</v>
      </c>
      <c r="E25" s="25">
        <f t="shared" si="0"/>
        <v>73886</v>
      </c>
      <c r="F25" s="25">
        <f t="shared" si="0"/>
        <v>230097733.33313769</v>
      </c>
      <c r="G25" s="25">
        <f t="shared" si="0"/>
        <v>0</v>
      </c>
      <c r="H25" s="25">
        <f t="shared" si="0"/>
        <v>4023776</v>
      </c>
      <c r="I25" s="25">
        <f t="shared" si="0"/>
        <v>0</v>
      </c>
      <c r="J25" s="25">
        <f>SUM(J13:J24)</f>
        <v>51560169</v>
      </c>
      <c r="K25" s="25">
        <f>SUM(K13:K24)</f>
        <v>28645565</v>
      </c>
      <c r="L25" s="9"/>
      <c r="M25" s="9"/>
      <c r="N25" s="9"/>
    </row>
    <row r="26" spans="1:14" ht="15.75" thickBot="1" x14ac:dyDescent="0.3">
      <c r="A26" s="14"/>
      <c r="B26" s="15"/>
      <c r="C26" s="15"/>
      <c r="D26" s="15"/>
      <c r="E26" s="15"/>
      <c r="F26" s="15"/>
      <c r="G26" s="15"/>
      <c r="H26" s="15"/>
      <c r="I26" s="15"/>
      <c r="J26" s="26"/>
      <c r="K26" s="26"/>
      <c r="L26" s="15"/>
      <c r="M26" s="15"/>
      <c r="N26" s="15"/>
    </row>
    <row r="27" spans="1:14" ht="26.25" thickBot="1" x14ac:dyDescent="0.3">
      <c r="A27" s="29" t="s">
        <v>57</v>
      </c>
      <c r="B27" s="9"/>
      <c r="C27" s="9"/>
      <c r="D27" s="9"/>
      <c r="E27" s="9"/>
      <c r="F27" s="25">
        <v>19881759</v>
      </c>
      <c r="G27" s="9"/>
      <c r="H27" s="9"/>
      <c r="I27" s="9"/>
      <c r="J27" s="25">
        <v>1793649</v>
      </c>
      <c r="K27" s="25"/>
      <c r="L27" s="9"/>
      <c r="M27" s="9"/>
      <c r="N27" s="9"/>
    </row>
    <row r="28" spans="1:14" ht="26.25" thickBot="1" x14ac:dyDescent="0.3">
      <c r="A28" s="13" t="s">
        <v>7</v>
      </c>
      <c r="B28" s="9"/>
      <c r="C28" s="9"/>
      <c r="D28" s="9"/>
      <c r="E28" s="9"/>
      <c r="F28" s="9"/>
      <c r="G28" s="9"/>
      <c r="H28" s="9"/>
      <c r="I28" s="9"/>
      <c r="J28" s="25"/>
      <c r="K28" s="25"/>
      <c r="L28" s="9"/>
      <c r="M28" s="9"/>
      <c r="N28" s="9"/>
    </row>
    <row r="29" spans="1:14" ht="15.75" thickBot="1" x14ac:dyDescent="0.3">
      <c r="A29" s="14"/>
      <c r="B29" s="15"/>
      <c r="C29" s="15"/>
      <c r="D29" s="15"/>
      <c r="E29" s="15"/>
      <c r="F29" s="15"/>
      <c r="G29" s="15"/>
      <c r="H29" s="15"/>
      <c r="I29" s="15"/>
      <c r="J29" s="26"/>
      <c r="K29" s="26"/>
      <c r="L29" s="15"/>
      <c r="M29" s="15"/>
      <c r="N29" s="15"/>
    </row>
    <row r="30" spans="1:14" ht="15.75" thickBot="1" x14ac:dyDescent="0.3">
      <c r="A30" s="13" t="s">
        <v>44</v>
      </c>
      <c r="B30" s="9"/>
      <c r="C30" s="9"/>
      <c r="D30" s="9"/>
      <c r="E30" s="9"/>
      <c r="F30" s="9"/>
      <c r="G30" s="9"/>
      <c r="H30" s="9"/>
      <c r="I30" s="9"/>
      <c r="J30" s="25"/>
      <c r="K30" s="25">
        <v>7013287</v>
      </c>
      <c r="L30" s="9"/>
      <c r="M30" s="9"/>
      <c r="N30" s="9"/>
    </row>
    <row r="31" spans="1:14" ht="15.75" thickBot="1" x14ac:dyDescent="0.3">
      <c r="A31" s="14"/>
      <c r="B31" s="15"/>
      <c r="C31" s="15"/>
      <c r="D31" s="15"/>
      <c r="E31" s="15"/>
      <c r="F31" s="15"/>
      <c r="G31" s="15"/>
      <c r="H31" s="15"/>
      <c r="I31" s="15"/>
      <c r="J31" s="26"/>
      <c r="K31" s="26"/>
      <c r="L31" s="15"/>
      <c r="M31" s="15"/>
      <c r="N31" s="15"/>
    </row>
    <row r="32" spans="1:14" ht="26.25" thickBot="1" x14ac:dyDescent="0.3">
      <c r="A32" s="10" t="s">
        <v>8</v>
      </c>
      <c r="B32" s="9"/>
      <c r="C32" s="9"/>
      <c r="D32" s="9"/>
      <c r="E32" s="9"/>
      <c r="F32" s="25">
        <v>162351839</v>
      </c>
      <c r="G32" s="9"/>
      <c r="H32" s="9"/>
      <c r="I32" s="9"/>
      <c r="J32" s="25">
        <v>366649</v>
      </c>
      <c r="K32" s="25"/>
      <c r="L32" s="9"/>
      <c r="M32" s="9"/>
      <c r="N32" s="9"/>
    </row>
    <row r="33" spans="1:14" ht="26.25" thickBot="1" x14ac:dyDescent="0.3">
      <c r="A33" s="10" t="s">
        <v>67</v>
      </c>
      <c r="B33" s="9"/>
      <c r="C33" s="9"/>
      <c r="D33" s="9"/>
      <c r="E33" s="9"/>
      <c r="F33" s="25"/>
      <c r="G33" s="9"/>
      <c r="H33" s="9"/>
      <c r="I33" s="9"/>
      <c r="J33" s="25">
        <v>5686788</v>
      </c>
      <c r="K33" s="25"/>
      <c r="L33" s="9"/>
      <c r="M33" s="9"/>
      <c r="N33" s="9"/>
    </row>
    <row r="34" spans="1:14" ht="39" thickBot="1" x14ac:dyDescent="0.3">
      <c r="A34" s="13" t="s">
        <v>9</v>
      </c>
      <c r="B34" s="8"/>
      <c r="C34" s="8"/>
      <c r="D34" s="8"/>
      <c r="E34" s="8"/>
      <c r="F34" s="8"/>
      <c r="G34" s="8"/>
      <c r="H34" s="8"/>
      <c r="I34" s="8"/>
      <c r="J34" s="25"/>
      <c r="K34" s="25"/>
      <c r="L34" s="8"/>
      <c r="M34" s="8"/>
      <c r="N34" s="8"/>
    </row>
    <row r="35" spans="1:14" ht="15.75" thickBot="1" x14ac:dyDescent="0.3">
      <c r="A35" s="16"/>
      <c r="B35" s="17"/>
      <c r="C35" s="17"/>
      <c r="D35" s="17"/>
      <c r="E35" s="17"/>
      <c r="F35" s="17"/>
      <c r="G35" s="17"/>
      <c r="H35" s="17"/>
      <c r="I35" s="17"/>
      <c r="J35" s="26"/>
      <c r="K35" s="26"/>
      <c r="L35" s="17"/>
      <c r="M35" s="17"/>
      <c r="N35" s="17"/>
    </row>
    <row r="36" spans="1:14" ht="15.75" thickBot="1" x14ac:dyDescent="0.3">
      <c r="A36" s="13" t="s">
        <v>45</v>
      </c>
      <c r="B36" s="8"/>
      <c r="C36" s="8"/>
      <c r="D36" s="8"/>
      <c r="E36" s="8"/>
      <c r="F36" s="8"/>
      <c r="G36" s="8"/>
      <c r="H36" s="8"/>
      <c r="I36" s="8"/>
      <c r="J36" s="25"/>
      <c r="K36" s="25">
        <v>17477265</v>
      </c>
      <c r="L36" s="8"/>
      <c r="M36" s="8"/>
      <c r="N36" s="8"/>
    </row>
    <row r="37" spans="1:14" ht="15.75" thickBot="1" x14ac:dyDescent="0.3">
      <c r="A37" s="14"/>
      <c r="B37" s="17"/>
      <c r="C37" s="17"/>
      <c r="D37" s="17"/>
      <c r="E37" s="17"/>
      <c r="F37" s="17"/>
      <c r="G37" s="17"/>
      <c r="H37" s="17"/>
      <c r="I37" s="17"/>
      <c r="J37" s="26"/>
      <c r="K37" s="26"/>
      <c r="L37" s="17"/>
      <c r="M37" s="17"/>
      <c r="N37" s="17"/>
    </row>
    <row r="38" spans="1:14" ht="15.75" thickBot="1" x14ac:dyDescent="0.3">
      <c r="A38" s="18" t="s">
        <v>10</v>
      </c>
      <c r="B38" s="25">
        <f t="shared" ref="B38:D38" si="1">SUM(B25:B37)</f>
        <v>0</v>
      </c>
      <c r="C38" s="25">
        <f t="shared" si="1"/>
        <v>0</v>
      </c>
      <c r="D38" s="25">
        <f t="shared" si="1"/>
        <v>0</v>
      </c>
      <c r="E38" s="25">
        <f t="shared" ref="E38:K38" si="2">SUM(E25:E37)</f>
        <v>73886</v>
      </c>
      <c r="F38" s="25">
        <f t="shared" si="2"/>
        <v>412331331.33313769</v>
      </c>
      <c r="G38" s="25">
        <f t="shared" si="2"/>
        <v>0</v>
      </c>
      <c r="H38" s="25">
        <f t="shared" si="2"/>
        <v>4023776</v>
      </c>
      <c r="I38" s="25">
        <f t="shared" si="2"/>
        <v>0</v>
      </c>
      <c r="J38" s="25">
        <f t="shared" si="2"/>
        <v>59407255</v>
      </c>
      <c r="K38" s="25">
        <f t="shared" si="2"/>
        <v>53136117</v>
      </c>
      <c r="L38" s="9"/>
      <c r="M38" s="8"/>
      <c r="N38" s="8"/>
    </row>
    <row r="40" spans="1:14" ht="15" hidden="1" x14ac:dyDescent="0.25"/>
    <row r="41" spans="1:14" ht="15" x14ac:dyDescent="0.25">
      <c r="A41" s="7" t="s">
        <v>52</v>
      </c>
    </row>
    <row r="42" spans="1:14" ht="15" x14ac:dyDescent="0.25">
      <c r="A42" s="1" t="s">
        <v>53</v>
      </c>
    </row>
    <row r="43" spans="1:14" ht="15" x14ac:dyDescent="0.25">
      <c r="A43" s="1" t="s">
        <v>54</v>
      </c>
    </row>
    <row r="44" spans="1:14" ht="15" x14ac:dyDescent="0.25">
      <c r="A44" s="1" t="s">
        <v>55</v>
      </c>
    </row>
  </sheetData>
  <mergeCells count="18">
    <mergeCell ref="J9:K9"/>
    <mergeCell ref="L9:N9"/>
    <mergeCell ref="H10:I10"/>
    <mergeCell ref="A9:A11"/>
    <mergeCell ref="B9:C11"/>
    <mergeCell ref="D9:E11"/>
    <mergeCell ref="F9:G11"/>
    <mergeCell ref="H9:I9"/>
    <mergeCell ref="J10:K10"/>
    <mergeCell ref="L10:N10"/>
    <mergeCell ref="H11:I11"/>
    <mergeCell ref="J11:K11"/>
    <mergeCell ref="L11:N11"/>
    <mergeCell ref="A6:A8"/>
    <mergeCell ref="B6:E8"/>
    <mergeCell ref="F6:I8"/>
    <mergeCell ref="J6:K8"/>
    <mergeCell ref="L6:N8"/>
  </mergeCells>
  <pageMargins left="0.7" right="0.7" top="0.25" bottom="0.3" header="0" footer="0"/>
  <pageSetup scale="73" orientation="landscape" r:id="rId1"/>
  <headerFooter>
    <oddFooter>&amp;L&amp;Z&amp;F</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4"/>
  <sheetViews>
    <sheetView topLeftCell="A2" workbookViewId="0">
      <pane xSplit="1" ySplit="11" topLeftCell="B13" activePane="bottomRight" state="frozen"/>
      <selection activeCell="A2" sqref="A2"/>
      <selection pane="topRight" activeCell="B2" sqref="B2"/>
      <selection pane="bottomLeft" activeCell="A13" sqref="A13"/>
      <selection pane="bottomRight" activeCell="J41" sqref="J41"/>
    </sheetView>
  </sheetViews>
  <sheetFormatPr defaultRowHeight="14.4" x14ac:dyDescent="0.3"/>
  <cols>
    <col min="1" max="1" width="14.33203125" style="1" customWidth="1"/>
    <col min="2" max="2" width="12.5546875" bestFit="1" customWidth="1"/>
    <col min="5" max="5" width="10.6640625" bestFit="1" customWidth="1"/>
    <col min="6" max="6" width="15.33203125" bestFit="1" customWidth="1"/>
    <col min="8" max="8" width="13.33203125" bestFit="1" customWidth="1"/>
    <col min="9" max="9" width="12.5546875" bestFit="1" customWidth="1"/>
    <col min="10" max="10" width="11.33203125" style="24" customWidth="1"/>
    <col min="11" max="11" width="12.5546875" style="24" bestFit="1" customWidth="1"/>
  </cols>
  <sheetData>
    <row r="1" spans="1:14" ht="18.75" x14ac:dyDescent="0.3">
      <c r="A1" s="23" t="s">
        <v>48</v>
      </c>
    </row>
    <row r="2" spans="1:14" ht="15" x14ac:dyDescent="0.25">
      <c r="A2" t="s">
        <v>58</v>
      </c>
    </row>
    <row r="3" spans="1:14" ht="15" hidden="1" x14ac:dyDescent="0.25">
      <c r="A3"/>
    </row>
    <row r="4" spans="1:14" ht="15" hidden="1" x14ac:dyDescent="0.25">
      <c r="A4"/>
    </row>
    <row r="5" spans="1:14" ht="15.75" thickBot="1" x14ac:dyDescent="0.3">
      <c r="A5" s="7">
        <v>2015</v>
      </c>
    </row>
    <row r="6" spans="1:14" x14ac:dyDescent="0.3">
      <c r="A6" s="97"/>
      <c r="B6" s="82" t="s">
        <v>12</v>
      </c>
      <c r="C6" s="83"/>
      <c r="D6" s="83"/>
      <c r="E6" s="84"/>
      <c r="F6" s="82" t="s">
        <v>13</v>
      </c>
      <c r="G6" s="83"/>
      <c r="H6" s="83"/>
      <c r="I6" s="84"/>
      <c r="J6" s="78" t="s">
        <v>14</v>
      </c>
      <c r="K6" s="79"/>
      <c r="L6" s="82" t="s">
        <v>20</v>
      </c>
      <c r="M6" s="83"/>
      <c r="N6" s="84"/>
    </row>
    <row r="7" spans="1:14" x14ac:dyDescent="0.3">
      <c r="A7" s="98"/>
      <c r="B7" s="85"/>
      <c r="C7" s="86"/>
      <c r="D7" s="86"/>
      <c r="E7" s="87"/>
      <c r="F7" s="85"/>
      <c r="G7" s="86"/>
      <c r="H7" s="86"/>
      <c r="I7" s="87"/>
      <c r="J7" s="80"/>
      <c r="K7" s="81"/>
      <c r="L7" s="85"/>
      <c r="M7" s="86"/>
      <c r="N7" s="87"/>
    </row>
    <row r="8" spans="1:14" ht="14.25" customHeight="1" thickBot="1" x14ac:dyDescent="0.35">
      <c r="A8" s="99"/>
      <c r="B8" s="100"/>
      <c r="C8" s="101"/>
      <c r="D8" s="101"/>
      <c r="E8" s="102"/>
      <c r="F8" s="100"/>
      <c r="G8" s="101"/>
      <c r="H8" s="101"/>
      <c r="I8" s="102"/>
      <c r="J8" s="80"/>
      <c r="K8" s="81"/>
      <c r="L8" s="85"/>
      <c r="M8" s="86"/>
      <c r="N8" s="87"/>
    </row>
    <row r="9" spans="1:14" ht="15" customHeight="1" x14ac:dyDescent="0.3">
      <c r="A9" s="98"/>
      <c r="B9" s="103" t="s">
        <v>33</v>
      </c>
      <c r="C9" s="104"/>
      <c r="D9" s="103" t="s">
        <v>17</v>
      </c>
      <c r="E9" s="104"/>
      <c r="F9" s="103" t="s">
        <v>33</v>
      </c>
      <c r="G9" s="104"/>
      <c r="H9" s="103" t="s">
        <v>0</v>
      </c>
      <c r="I9" s="104"/>
      <c r="J9" s="80"/>
      <c r="K9" s="81"/>
      <c r="L9" s="88"/>
      <c r="M9" s="89"/>
      <c r="N9" s="90"/>
    </row>
    <row r="10" spans="1:14" ht="15" customHeight="1" x14ac:dyDescent="0.3">
      <c r="A10" s="98"/>
      <c r="B10" s="103"/>
      <c r="C10" s="104"/>
      <c r="D10" s="103"/>
      <c r="E10" s="104"/>
      <c r="F10" s="103"/>
      <c r="G10" s="104"/>
      <c r="H10" s="103" t="s">
        <v>18</v>
      </c>
      <c r="I10" s="104"/>
      <c r="J10" s="95"/>
      <c r="K10" s="96"/>
      <c r="L10" s="88"/>
      <c r="M10" s="91"/>
      <c r="N10" s="90"/>
    </row>
    <row r="11" spans="1:14" ht="15" thickBot="1" x14ac:dyDescent="0.35">
      <c r="A11" s="99"/>
      <c r="B11" s="105"/>
      <c r="C11" s="106"/>
      <c r="D11" s="105"/>
      <c r="E11" s="106"/>
      <c r="F11" s="105"/>
      <c r="G11" s="106"/>
      <c r="H11" s="105" t="s">
        <v>19</v>
      </c>
      <c r="I11" s="106"/>
      <c r="J11" s="76"/>
      <c r="K11" s="77"/>
      <c r="L11" s="92"/>
      <c r="M11" s="93"/>
      <c r="N11" s="94"/>
    </row>
    <row r="12" spans="1:14" s="21" customFormat="1" ht="16.5" thickBot="1" x14ac:dyDescent="0.3">
      <c r="A12" s="20"/>
      <c r="B12" s="9" t="s">
        <v>1</v>
      </c>
      <c r="C12" s="9" t="s">
        <v>2</v>
      </c>
      <c r="D12" s="9" t="s">
        <v>1</v>
      </c>
      <c r="E12" s="9" t="s">
        <v>2</v>
      </c>
      <c r="F12" s="9" t="s">
        <v>1</v>
      </c>
      <c r="G12" s="9" t="s">
        <v>2</v>
      </c>
      <c r="H12" s="9" t="s">
        <v>1</v>
      </c>
      <c r="I12" s="9" t="s">
        <v>2</v>
      </c>
      <c r="J12" s="25" t="s">
        <v>1</v>
      </c>
      <c r="K12" s="25" t="s">
        <v>2</v>
      </c>
      <c r="L12" s="9" t="s">
        <v>1</v>
      </c>
      <c r="M12" s="9" t="s">
        <v>2</v>
      </c>
      <c r="N12" s="9" t="s">
        <v>3</v>
      </c>
    </row>
    <row r="13" spans="1:14" ht="15.75" thickBot="1" x14ac:dyDescent="0.3">
      <c r="A13" s="10" t="s">
        <v>34</v>
      </c>
      <c r="B13" s="9" t="s">
        <v>37</v>
      </c>
      <c r="C13" s="9" t="s">
        <v>37</v>
      </c>
      <c r="D13" s="9" t="s">
        <v>37</v>
      </c>
      <c r="E13" s="9" t="s">
        <v>37</v>
      </c>
      <c r="F13" s="25">
        <f>116231956-1800992</f>
        <v>114430964</v>
      </c>
      <c r="G13" s="9" t="s">
        <v>37</v>
      </c>
      <c r="H13" s="25">
        <v>2170312</v>
      </c>
      <c r="I13" s="9"/>
      <c r="J13" s="27">
        <v>3667973.6600000006</v>
      </c>
      <c r="K13" s="27" t="s">
        <v>37</v>
      </c>
      <c r="L13" s="9" t="s">
        <v>37</v>
      </c>
      <c r="M13" s="9" t="s">
        <v>37</v>
      </c>
      <c r="N13" s="9" t="s">
        <v>37</v>
      </c>
    </row>
    <row r="14" spans="1:14" ht="15.75" thickBot="1" x14ac:dyDescent="0.3">
      <c r="A14" s="10" t="s">
        <v>35</v>
      </c>
      <c r="B14" s="9"/>
      <c r="C14" s="9"/>
      <c r="D14" s="9"/>
      <c r="E14" s="28"/>
      <c r="F14" s="9"/>
      <c r="G14" s="9"/>
      <c r="H14" s="11"/>
      <c r="I14" s="9"/>
      <c r="J14" s="27"/>
      <c r="K14" s="27">
        <v>25051216.68</v>
      </c>
      <c r="L14" s="9"/>
      <c r="M14" s="9"/>
      <c r="N14" s="9"/>
    </row>
    <row r="15" spans="1:14" ht="15.75" thickBot="1" x14ac:dyDescent="0.3">
      <c r="A15" s="10" t="s">
        <v>36</v>
      </c>
      <c r="B15" s="9" t="s">
        <v>37</v>
      </c>
      <c r="C15" s="9" t="s">
        <v>37</v>
      </c>
      <c r="D15" s="9"/>
      <c r="E15" s="12"/>
      <c r="F15" s="25">
        <v>21860707</v>
      </c>
      <c r="G15" s="9"/>
      <c r="H15" s="25">
        <f>537212+413284</f>
        <v>950496</v>
      </c>
      <c r="I15" s="9"/>
      <c r="J15" s="25" t="s">
        <v>56</v>
      </c>
      <c r="K15" s="25"/>
      <c r="L15" s="9" t="s">
        <v>37</v>
      </c>
      <c r="M15" s="9" t="s">
        <v>37</v>
      </c>
      <c r="N15" s="9" t="s">
        <v>37</v>
      </c>
    </row>
    <row r="16" spans="1:14" ht="15.75" thickBot="1" x14ac:dyDescent="0.3">
      <c r="A16" s="10" t="s">
        <v>38</v>
      </c>
      <c r="B16" s="9"/>
      <c r="C16" s="9"/>
      <c r="D16" s="9"/>
      <c r="E16" s="12"/>
      <c r="F16" s="9" t="s">
        <v>56</v>
      </c>
      <c r="G16" s="9"/>
      <c r="H16" s="9"/>
      <c r="I16" s="9"/>
      <c r="J16" s="25">
        <v>3796817.34</v>
      </c>
      <c r="K16" s="25"/>
      <c r="L16" s="9"/>
      <c r="M16" s="9"/>
      <c r="N16" s="9"/>
    </row>
    <row r="17" spans="1:14" ht="26.25" thickBot="1" x14ac:dyDescent="0.3">
      <c r="A17" s="10" t="s">
        <v>39</v>
      </c>
      <c r="B17" s="9"/>
      <c r="C17" s="9"/>
      <c r="D17" s="9"/>
      <c r="E17" s="25">
        <f>86057+226767</f>
        <v>312824</v>
      </c>
      <c r="F17" s="9"/>
      <c r="G17" s="9"/>
      <c r="H17" s="9"/>
      <c r="I17" s="9"/>
      <c r="J17" s="25"/>
      <c r="K17" s="25">
        <v>4456615.4300000006</v>
      </c>
      <c r="L17" s="9"/>
      <c r="M17" s="9"/>
      <c r="N17" s="9"/>
    </row>
    <row r="18" spans="1:14" ht="15.75" thickBot="1" x14ac:dyDescent="0.3">
      <c r="A18" s="10" t="s">
        <v>40</v>
      </c>
      <c r="B18" s="9"/>
      <c r="C18" s="9"/>
      <c r="D18" s="9"/>
      <c r="E18" s="9"/>
      <c r="F18" s="25">
        <v>35040304</v>
      </c>
      <c r="G18" s="9"/>
      <c r="H18" s="25">
        <f>133249+29933</f>
        <v>163182</v>
      </c>
      <c r="I18" s="9"/>
      <c r="J18" s="25">
        <v>1213741.97</v>
      </c>
      <c r="K18" s="25"/>
      <c r="L18" s="9"/>
      <c r="M18" s="9"/>
      <c r="N18" s="9"/>
    </row>
    <row r="19" spans="1:14" ht="15.75" thickBot="1" x14ac:dyDescent="0.3">
      <c r="A19" s="10" t="s">
        <v>41</v>
      </c>
      <c r="B19" s="9"/>
      <c r="C19" s="9"/>
      <c r="D19" s="9"/>
      <c r="E19" s="9"/>
      <c r="F19" s="9"/>
      <c r="G19" s="9"/>
      <c r="H19" s="9"/>
      <c r="I19" s="9"/>
      <c r="J19" s="25">
        <v>6249933.3600000003</v>
      </c>
      <c r="K19" s="25"/>
      <c r="L19" s="9"/>
      <c r="M19" s="9"/>
      <c r="N19" s="9"/>
    </row>
    <row r="20" spans="1:14" ht="39" thickBot="1" x14ac:dyDescent="0.3">
      <c r="A20" s="10" t="s">
        <v>42</v>
      </c>
      <c r="B20" s="9"/>
      <c r="C20" s="9"/>
      <c r="D20" s="9"/>
      <c r="E20" s="9"/>
      <c r="F20" s="9"/>
      <c r="G20" s="9"/>
      <c r="H20" s="9"/>
      <c r="I20" s="9"/>
      <c r="J20" s="25"/>
      <c r="K20" s="25">
        <v>8063887.2499999991</v>
      </c>
      <c r="L20" s="9"/>
      <c r="M20" s="9"/>
      <c r="N20" s="9"/>
    </row>
    <row r="21" spans="1:14" ht="15.75" thickBot="1" x14ac:dyDescent="0.3">
      <c r="A21" s="10" t="s">
        <v>43</v>
      </c>
      <c r="B21" s="9"/>
      <c r="C21" s="9"/>
      <c r="D21" s="9"/>
      <c r="E21" s="9"/>
      <c r="F21" s="9"/>
      <c r="G21" s="9"/>
      <c r="H21" s="9"/>
      <c r="I21" s="9"/>
      <c r="J21" s="25"/>
      <c r="K21" s="25"/>
      <c r="L21" s="9"/>
      <c r="M21" s="9"/>
      <c r="N21" s="9"/>
    </row>
    <row r="22" spans="1:14" ht="15.75" thickBot="1" x14ac:dyDescent="0.3">
      <c r="A22" s="10" t="s">
        <v>4</v>
      </c>
      <c r="B22" s="9"/>
      <c r="C22" s="9"/>
      <c r="D22" s="9"/>
      <c r="E22" s="9"/>
      <c r="F22" s="25">
        <v>115208184</v>
      </c>
      <c r="G22" s="9"/>
      <c r="H22" s="25">
        <v>820296</v>
      </c>
      <c r="I22" s="9"/>
      <c r="J22" s="25">
        <v>16331866.180000002</v>
      </c>
      <c r="K22" s="25">
        <v>417063</v>
      </c>
      <c r="L22" s="9"/>
      <c r="M22" s="9"/>
      <c r="N22" s="9"/>
    </row>
    <row r="23" spans="1:14" ht="15.75" thickBot="1" x14ac:dyDescent="0.3">
      <c r="A23" s="10" t="s">
        <v>5</v>
      </c>
      <c r="B23" s="9"/>
      <c r="C23" s="9"/>
      <c r="D23" s="9"/>
      <c r="E23" s="9"/>
      <c r="F23" s="9"/>
      <c r="G23" s="9"/>
      <c r="H23" s="9"/>
      <c r="I23" s="25"/>
      <c r="J23" s="25"/>
      <c r="K23" s="25">
        <v>5005890.6399999997</v>
      </c>
      <c r="L23" s="9"/>
      <c r="M23" s="9"/>
      <c r="N23" s="9"/>
    </row>
    <row r="24" spans="1:14" ht="77.25" thickBot="1" x14ac:dyDescent="0.3">
      <c r="A24" s="10" t="s">
        <v>46</v>
      </c>
      <c r="B24" s="9"/>
      <c r="C24" s="9"/>
      <c r="D24" s="9"/>
      <c r="E24" s="9"/>
      <c r="F24" s="9"/>
      <c r="G24" s="9"/>
      <c r="H24" s="9"/>
      <c r="I24" s="9"/>
      <c r="J24" s="25">
        <f>131456.68+(158707454-124395919)</f>
        <v>34442991.68</v>
      </c>
      <c r="K24" s="25">
        <v>9028882.6500000004</v>
      </c>
      <c r="L24" s="9"/>
      <c r="M24" s="9"/>
      <c r="N24" s="9"/>
    </row>
    <row r="25" spans="1:14" ht="28.5" customHeight="1" thickBot="1" x14ac:dyDescent="0.3">
      <c r="A25" s="13" t="s">
        <v>6</v>
      </c>
      <c r="B25" s="25">
        <f t="shared" ref="B25:I25" si="0">SUM(B13:B24)</f>
        <v>0</v>
      </c>
      <c r="C25" s="25">
        <f t="shared" si="0"/>
        <v>0</v>
      </c>
      <c r="D25" s="25">
        <f t="shared" si="0"/>
        <v>0</v>
      </c>
      <c r="E25" s="25">
        <f t="shared" si="0"/>
        <v>312824</v>
      </c>
      <c r="F25" s="25">
        <f t="shared" si="0"/>
        <v>286540159</v>
      </c>
      <c r="G25" s="25">
        <f t="shared" si="0"/>
        <v>0</v>
      </c>
      <c r="H25" s="25">
        <f t="shared" si="0"/>
        <v>4104286</v>
      </c>
      <c r="I25" s="25">
        <f t="shared" si="0"/>
        <v>0</v>
      </c>
      <c r="J25" s="25">
        <f>SUM(J13:J24)</f>
        <v>65703324.190000005</v>
      </c>
      <c r="K25" s="25">
        <f>SUM(K13:K24)</f>
        <v>52023555.649999999</v>
      </c>
      <c r="L25" s="9"/>
      <c r="M25" s="9"/>
      <c r="N25" s="9"/>
    </row>
    <row r="26" spans="1:14" ht="15.75" thickBot="1" x14ac:dyDescent="0.3">
      <c r="A26" s="14"/>
      <c r="B26" s="15"/>
      <c r="C26" s="15"/>
      <c r="D26" s="15"/>
      <c r="E26" s="15"/>
      <c r="F26" s="15"/>
      <c r="G26" s="15"/>
      <c r="H26" s="15"/>
      <c r="I26" s="15"/>
      <c r="J26" s="26"/>
      <c r="K26" s="26"/>
      <c r="L26" s="15"/>
      <c r="M26" s="15"/>
      <c r="N26" s="15"/>
    </row>
    <row r="27" spans="1:14" ht="26.25" thickBot="1" x14ac:dyDescent="0.3">
      <c r="A27" s="29" t="s">
        <v>57</v>
      </c>
      <c r="B27" s="9"/>
      <c r="C27" s="9"/>
      <c r="D27" s="9"/>
      <c r="E27" s="9"/>
      <c r="F27" s="25">
        <v>22101827</v>
      </c>
      <c r="G27" s="9"/>
      <c r="H27" s="9"/>
      <c r="I27" s="9"/>
      <c r="J27" s="25">
        <v>3288056.3699999996</v>
      </c>
      <c r="K27" s="25" t="s">
        <v>56</v>
      </c>
      <c r="L27" s="9"/>
      <c r="M27" s="9"/>
      <c r="N27" s="9"/>
    </row>
    <row r="28" spans="1:14" ht="26.25" thickBot="1" x14ac:dyDescent="0.3">
      <c r="A28" s="13" t="s">
        <v>7</v>
      </c>
      <c r="B28" s="9"/>
      <c r="C28" s="9"/>
      <c r="D28" s="9"/>
      <c r="E28" s="9"/>
      <c r="F28" s="30"/>
      <c r="G28" s="9"/>
      <c r="H28" s="9"/>
      <c r="I28" s="9"/>
      <c r="J28" s="25"/>
      <c r="K28" s="25"/>
      <c r="L28" s="9"/>
      <c r="M28" s="9"/>
      <c r="N28" s="9"/>
    </row>
    <row r="29" spans="1:14" ht="15.75" thickBot="1" x14ac:dyDescent="0.3">
      <c r="A29" s="14"/>
      <c r="B29" s="15"/>
      <c r="C29" s="15"/>
      <c r="D29" s="15"/>
      <c r="E29" s="15"/>
      <c r="F29" s="15"/>
      <c r="G29" s="15"/>
      <c r="H29" s="15"/>
      <c r="I29" s="15"/>
      <c r="J29" s="26"/>
      <c r="K29" s="26"/>
      <c r="L29" s="15"/>
      <c r="M29" s="15"/>
      <c r="N29" s="15"/>
    </row>
    <row r="30" spans="1:14" ht="15.75" thickBot="1" x14ac:dyDescent="0.3">
      <c r="A30" s="13" t="s">
        <v>44</v>
      </c>
      <c r="B30" s="9"/>
      <c r="C30" s="9"/>
      <c r="D30" s="9"/>
      <c r="E30" s="9"/>
      <c r="F30" s="9"/>
      <c r="G30" s="9"/>
      <c r="H30" s="9"/>
      <c r="I30" s="9"/>
      <c r="J30" s="25">
        <v>9193359.2300000004</v>
      </c>
      <c r="K30" s="25" t="s">
        <v>56</v>
      </c>
      <c r="L30" s="9"/>
      <c r="M30" s="9"/>
      <c r="N30" s="9"/>
    </row>
    <row r="31" spans="1:14" ht="15.75" thickBot="1" x14ac:dyDescent="0.3">
      <c r="A31" s="14"/>
      <c r="B31" s="15"/>
      <c r="C31" s="15"/>
      <c r="D31" s="15"/>
      <c r="E31" s="15"/>
      <c r="F31" s="15"/>
      <c r="G31" s="15"/>
      <c r="H31" s="15"/>
      <c r="I31" s="15"/>
      <c r="J31" s="26"/>
      <c r="K31" s="26"/>
      <c r="L31" s="15"/>
      <c r="M31" s="15"/>
      <c r="N31" s="15"/>
    </row>
    <row r="32" spans="1:14" ht="26.25" thickBot="1" x14ac:dyDescent="0.3">
      <c r="A32" s="10" t="s">
        <v>8</v>
      </c>
      <c r="B32" s="9"/>
      <c r="C32" s="9"/>
      <c r="D32" s="9" t="s">
        <v>56</v>
      </c>
      <c r="E32" s="25">
        <v>357889</v>
      </c>
      <c r="F32" s="25">
        <v>175072374</v>
      </c>
      <c r="G32" s="9"/>
      <c r="H32" s="25">
        <f>79970+15490</f>
        <v>95460</v>
      </c>
      <c r="I32" s="9"/>
      <c r="J32" s="25">
        <v>225054.92</v>
      </c>
      <c r="K32" s="25"/>
      <c r="L32" s="9"/>
      <c r="M32" s="9"/>
      <c r="N32" s="9"/>
    </row>
    <row r="33" spans="1:14" ht="26.25" thickBot="1" x14ac:dyDescent="0.3">
      <c r="A33" s="10" t="s">
        <v>67</v>
      </c>
      <c r="B33" s="9"/>
      <c r="C33" s="9"/>
      <c r="D33" s="9"/>
      <c r="E33" s="9"/>
      <c r="F33" s="25"/>
      <c r="G33" s="9"/>
      <c r="H33" s="9"/>
      <c r="I33" s="9"/>
      <c r="J33" s="25">
        <f>5701506.39+746505</f>
        <v>6448011.3899999997</v>
      </c>
      <c r="K33" s="25" t="s">
        <v>56</v>
      </c>
      <c r="L33" s="9"/>
      <c r="M33" s="9"/>
      <c r="N33" s="9"/>
    </row>
    <row r="34" spans="1:14" ht="39" thickBot="1" x14ac:dyDescent="0.3">
      <c r="A34" s="13" t="s">
        <v>9</v>
      </c>
      <c r="B34" s="8"/>
      <c r="C34" s="8"/>
      <c r="D34" s="8"/>
      <c r="E34" s="8"/>
      <c r="F34" s="8"/>
      <c r="G34" s="8"/>
      <c r="H34" s="8"/>
      <c r="I34" s="8"/>
      <c r="J34" s="25"/>
      <c r="K34" s="25"/>
      <c r="L34" s="8"/>
      <c r="M34" s="8"/>
      <c r="N34" s="8"/>
    </row>
    <row r="35" spans="1:14" ht="15.75" thickBot="1" x14ac:dyDescent="0.3">
      <c r="A35" s="16"/>
      <c r="B35" s="17"/>
      <c r="C35" s="17"/>
      <c r="D35" s="17"/>
      <c r="E35" s="17"/>
      <c r="F35" s="17"/>
      <c r="G35" s="17"/>
      <c r="H35" s="17"/>
      <c r="I35" s="17"/>
      <c r="J35" s="26"/>
      <c r="K35" s="26"/>
      <c r="L35" s="17"/>
      <c r="M35" s="17"/>
      <c r="N35" s="17"/>
    </row>
    <row r="36" spans="1:14" ht="15.75" thickBot="1" x14ac:dyDescent="0.3">
      <c r="A36" s="13" t="s">
        <v>45</v>
      </c>
      <c r="B36" s="8"/>
      <c r="C36" s="8"/>
      <c r="D36" s="8"/>
      <c r="E36" s="8"/>
      <c r="F36" s="8"/>
      <c r="G36" s="8"/>
      <c r="H36" s="8"/>
      <c r="I36" s="8"/>
      <c r="J36" s="25" t="s">
        <v>56</v>
      </c>
      <c r="K36" s="25">
        <v>21826092.580000002</v>
      </c>
      <c r="L36" s="8"/>
      <c r="M36" s="8"/>
      <c r="N36" s="8"/>
    </row>
    <row r="37" spans="1:14" ht="15" thickBot="1" x14ac:dyDescent="0.35">
      <c r="A37" s="14"/>
      <c r="B37" s="17"/>
      <c r="C37" s="17"/>
      <c r="D37" s="17"/>
      <c r="E37" s="17"/>
      <c r="F37" s="17"/>
      <c r="G37" s="17"/>
      <c r="H37" s="17"/>
      <c r="I37" s="17"/>
      <c r="J37" s="26"/>
      <c r="K37" s="26"/>
      <c r="L37" s="17"/>
      <c r="M37" s="17"/>
      <c r="N37" s="17"/>
    </row>
    <row r="38" spans="1:14" ht="15" thickBot="1" x14ac:dyDescent="0.35">
      <c r="A38" s="18" t="s">
        <v>10</v>
      </c>
      <c r="B38" s="25">
        <f t="shared" ref="B38:K38" si="1">SUM(B25:B37)</f>
        <v>0</v>
      </c>
      <c r="C38" s="25">
        <f t="shared" si="1"/>
        <v>0</v>
      </c>
      <c r="D38" s="25">
        <f t="shared" si="1"/>
        <v>0</v>
      </c>
      <c r="E38" s="25">
        <f t="shared" si="1"/>
        <v>670713</v>
      </c>
      <c r="F38" s="25">
        <f t="shared" si="1"/>
        <v>483714360</v>
      </c>
      <c r="G38" s="25">
        <f t="shared" si="1"/>
        <v>0</v>
      </c>
      <c r="H38" s="25">
        <f t="shared" si="1"/>
        <v>4199746</v>
      </c>
      <c r="I38" s="25">
        <f t="shared" si="1"/>
        <v>0</v>
      </c>
      <c r="J38" s="25">
        <f t="shared" si="1"/>
        <v>84857806.100000009</v>
      </c>
      <c r="K38" s="25">
        <f t="shared" si="1"/>
        <v>73849648.230000004</v>
      </c>
      <c r="L38" s="9"/>
      <c r="M38" s="8"/>
      <c r="N38" s="8"/>
    </row>
    <row r="40" spans="1:14" ht="15" hidden="1" x14ac:dyDescent="0.25"/>
    <row r="41" spans="1:14" x14ac:dyDescent="0.3">
      <c r="A41" s="7" t="s">
        <v>52</v>
      </c>
    </row>
    <row r="42" spans="1:14" x14ac:dyDescent="0.3">
      <c r="A42" s="1" t="s">
        <v>53</v>
      </c>
    </row>
    <row r="43" spans="1:14" x14ac:dyDescent="0.3">
      <c r="A43" s="1" t="s">
        <v>54</v>
      </c>
    </row>
    <row r="44" spans="1:14" x14ac:dyDescent="0.3">
      <c r="A44" s="1" t="s">
        <v>55</v>
      </c>
    </row>
    <row r="45" spans="1:14" x14ac:dyDescent="0.3">
      <c r="A45" s="1" t="s">
        <v>68</v>
      </c>
    </row>
    <row r="47" spans="1:14" ht="15" hidden="1" x14ac:dyDescent="0.25">
      <c r="D47" s="31"/>
      <c r="E47" s="31" t="s">
        <v>66</v>
      </c>
      <c r="F47" s="31"/>
      <c r="G47" s="31"/>
      <c r="H47" s="31"/>
      <c r="I47" s="31"/>
      <c r="J47" s="35"/>
      <c r="K47" s="35"/>
    </row>
    <row r="48" spans="1:14" ht="15" hidden="1" x14ac:dyDescent="0.25">
      <c r="D48" s="31"/>
      <c r="E48" s="31"/>
      <c r="F48" s="31" t="s">
        <v>62</v>
      </c>
      <c r="G48" s="31"/>
      <c r="H48" s="31" t="s">
        <v>64</v>
      </c>
      <c r="I48" s="31" t="s">
        <v>63</v>
      </c>
      <c r="J48" s="35"/>
      <c r="K48" s="35"/>
    </row>
    <row r="49" spans="1:11" ht="15" hidden="1" x14ac:dyDescent="0.25">
      <c r="D49" s="31"/>
      <c r="E49" s="31" t="s">
        <v>59</v>
      </c>
      <c r="F49" s="33">
        <f>+F38</f>
        <v>483714360</v>
      </c>
      <c r="G49" s="31"/>
      <c r="H49" s="33">
        <f>+H38</f>
        <v>4199746</v>
      </c>
      <c r="I49" s="33">
        <f>+H49+F49</f>
        <v>487914106</v>
      </c>
      <c r="J49" s="35"/>
      <c r="K49" s="35"/>
    </row>
    <row r="50" spans="1:11" ht="15" hidden="1" x14ac:dyDescent="0.25">
      <c r="D50" s="31"/>
      <c r="E50" s="34" t="s">
        <v>60</v>
      </c>
      <c r="F50" s="32">
        <v>1800992</v>
      </c>
      <c r="G50" s="31"/>
      <c r="H50" s="33">
        <f>-F50</f>
        <v>-1800992</v>
      </c>
      <c r="I50" s="33">
        <f t="shared" ref="I50:I52" si="2">+H50+F50</f>
        <v>0</v>
      </c>
      <c r="J50" s="35"/>
      <c r="K50" s="35"/>
    </row>
    <row r="51" spans="1:11" ht="15" hidden="1" x14ac:dyDescent="0.25">
      <c r="D51" s="31"/>
      <c r="E51" s="31"/>
      <c r="F51" s="33">
        <f>+F50+F49</f>
        <v>485515352</v>
      </c>
      <c r="G51" s="31"/>
      <c r="H51" s="33">
        <f>+H50+H49</f>
        <v>2398754</v>
      </c>
      <c r="I51" s="33">
        <f t="shared" si="2"/>
        <v>487914106</v>
      </c>
      <c r="J51" s="35"/>
      <c r="K51" s="35"/>
    </row>
    <row r="52" spans="1:11" ht="15" hidden="1" x14ac:dyDescent="0.25">
      <c r="D52" s="31"/>
      <c r="E52" s="31" t="s">
        <v>61</v>
      </c>
      <c r="F52" s="32">
        <f>485632835-144514</f>
        <v>485488321</v>
      </c>
      <c r="G52" s="31"/>
      <c r="H52" s="32">
        <v>2484277</v>
      </c>
      <c r="I52" s="33">
        <f t="shared" si="2"/>
        <v>487972598</v>
      </c>
      <c r="J52" s="35"/>
      <c r="K52" s="35"/>
    </row>
    <row r="53" spans="1:11" ht="15" hidden="1" x14ac:dyDescent="0.25">
      <c r="D53" s="31"/>
      <c r="E53" s="34" t="s">
        <v>65</v>
      </c>
      <c r="F53" s="33">
        <f>+F51-F52</f>
        <v>27031</v>
      </c>
      <c r="G53" s="31"/>
      <c r="H53" s="33">
        <f>+H51-H52</f>
        <v>-85523</v>
      </c>
      <c r="I53" s="33">
        <f>+I51-I52</f>
        <v>-58492</v>
      </c>
      <c r="J53" s="36"/>
      <c r="K53" s="36"/>
    </row>
    <row r="54" spans="1:11" ht="15" thickBot="1" x14ac:dyDescent="0.35"/>
    <row r="55" spans="1:11" x14ac:dyDescent="0.3">
      <c r="A55" s="37" t="s">
        <v>72</v>
      </c>
      <c r="B55" s="38"/>
      <c r="C55" s="38"/>
      <c r="D55" s="39"/>
    </row>
    <row r="56" spans="1:11" x14ac:dyDescent="0.3">
      <c r="A56" s="40" t="s">
        <v>69</v>
      </c>
      <c r="B56" s="41">
        <f>+F25+H25</f>
        <v>290644445</v>
      </c>
      <c r="C56" s="42">
        <f>+B56/$B$63</f>
        <v>0.44901578000425901</v>
      </c>
      <c r="D56" s="43"/>
    </row>
    <row r="57" spans="1:11" x14ac:dyDescent="0.3">
      <c r="A57" s="40" t="s">
        <v>70</v>
      </c>
      <c r="B57" s="41">
        <f>+F32+H32</f>
        <v>175167834</v>
      </c>
      <c r="C57" s="42">
        <f t="shared" ref="C57:C63" si="3">+B57/$B$63</f>
        <v>0.27061629068866794</v>
      </c>
      <c r="D57" s="43"/>
    </row>
    <row r="58" spans="1:11" x14ac:dyDescent="0.3">
      <c r="A58" s="40" t="s">
        <v>71</v>
      </c>
      <c r="B58" s="41">
        <f>+F27</f>
        <v>22101827</v>
      </c>
      <c r="C58" s="42">
        <f t="shared" si="3"/>
        <v>3.4145049942118082E-2</v>
      </c>
      <c r="D58" s="44">
        <f>SUM(C56:C58)</f>
        <v>0.75377712063504498</v>
      </c>
    </row>
    <row r="59" spans="1:11" x14ac:dyDescent="0.3">
      <c r="A59" s="45" t="s">
        <v>73</v>
      </c>
      <c r="B59" s="46"/>
      <c r="C59" s="42"/>
      <c r="D59" s="43"/>
    </row>
    <row r="60" spans="1:11" x14ac:dyDescent="0.3">
      <c r="A60" s="40" t="s">
        <v>69</v>
      </c>
      <c r="B60" s="41">
        <f>+E25+J25+K25</f>
        <v>118039703.84</v>
      </c>
      <c r="C60" s="42">
        <f t="shared" si="3"/>
        <v>0.18235920418568238</v>
      </c>
      <c r="D60" s="43"/>
    </row>
    <row r="61" spans="1:11" x14ac:dyDescent="0.3">
      <c r="A61" s="40" t="s">
        <v>70</v>
      </c>
      <c r="B61" s="41">
        <f>+E32+J32+J33+K36</f>
        <v>28857047.890000001</v>
      </c>
      <c r="C61" s="42">
        <f t="shared" si="3"/>
        <v>4.458117156496353E-2</v>
      </c>
      <c r="D61" s="43"/>
    </row>
    <row r="62" spans="1:11" x14ac:dyDescent="0.3">
      <c r="A62" s="40" t="s">
        <v>71</v>
      </c>
      <c r="B62" s="41">
        <f>+J27+J30</f>
        <v>12481415.6</v>
      </c>
      <c r="C62" s="42">
        <f t="shared" si="3"/>
        <v>1.9282503614308975E-2</v>
      </c>
      <c r="D62" s="44">
        <f>SUM(C60:C62)</f>
        <v>0.24622287936495488</v>
      </c>
    </row>
    <row r="63" spans="1:11" x14ac:dyDescent="0.3">
      <c r="A63" s="40"/>
      <c r="B63" s="41">
        <f>SUM(B56:B62)</f>
        <v>647292273.33000004</v>
      </c>
      <c r="C63" s="42">
        <f t="shared" si="3"/>
        <v>1</v>
      </c>
      <c r="D63" s="44">
        <f>+D62+D58</f>
        <v>0.99999999999999989</v>
      </c>
    </row>
    <row r="64" spans="1:11" ht="15" thickBot="1" x14ac:dyDescent="0.35">
      <c r="A64" s="47"/>
      <c r="B64" s="48"/>
      <c r="C64" s="48"/>
      <c r="D64" s="49"/>
    </row>
  </sheetData>
  <mergeCells count="18">
    <mergeCell ref="J9:K9"/>
    <mergeCell ref="L9:N9"/>
    <mergeCell ref="H10:I10"/>
    <mergeCell ref="A9:A11"/>
    <mergeCell ref="B9:C11"/>
    <mergeCell ref="D9:E11"/>
    <mergeCell ref="F9:G11"/>
    <mergeCell ref="H9:I9"/>
    <mergeCell ref="J10:K10"/>
    <mergeCell ref="L10:N10"/>
    <mergeCell ref="H11:I11"/>
    <mergeCell ref="J11:K11"/>
    <mergeCell ref="L11:N11"/>
    <mergeCell ref="A6:A8"/>
    <mergeCell ref="B6:E8"/>
    <mergeCell ref="F6:I8"/>
    <mergeCell ref="J6:K8"/>
    <mergeCell ref="L6:N8"/>
  </mergeCells>
  <pageMargins left="0.7" right="0.7" top="0.25" bottom="0.3" header="0" footer="0"/>
  <pageSetup scale="72" orientation="landscape" r:id="rId1"/>
  <headerFooter>
    <oddFooter>&amp;L&amp;Z&amp;F</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workbookViewId="0">
      <selection activeCell="G13" sqref="G13"/>
    </sheetView>
  </sheetViews>
  <sheetFormatPr defaultColWidth="9.109375" defaultRowHeight="13.8" x14ac:dyDescent="0.25"/>
  <cols>
    <col min="1" max="1" width="26.5546875" style="50" customWidth="1"/>
    <col min="2" max="5" width="9.109375" style="50"/>
    <col min="6" max="6" width="9.5546875" style="50" bestFit="1" customWidth="1"/>
    <col min="7" max="16384" width="9.109375" style="50"/>
  </cols>
  <sheetData>
    <row r="1" spans="1:16" x14ac:dyDescent="0.25">
      <c r="A1" s="117">
        <v>2016</v>
      </c>
      <c r="B1" s="120" t="s">
        <v>12</v>
      </c>
      <c r="C1" s="121"/>
      <c r="D1" s="121"/>
      <c r="E1" s="122"/>
      <c r="F1" s="120" t="s">
        <v>13</v>
      </c>
      <c r="G1" s="121"/>
      <c r="H1" s="121"/>
      <c r="I1" s="121"/>
      <c r="J1" s="121"/>
      <c r="K1" s="122"/>
      <c r="L1" s="120" t="s">
        <v>14</v>
      </c>
      <c r="M1" s="129"/>
      <c r="N1" s="120" t="s">
        <v>74</v>
      </c>
      <c r="O1" s="132"/>
      <c r="P1" s="133"/>
    </row>
    <row r="2" spans="1:16" ht="15" customHeight="1" x14ac:dyDescent="0.25">
      <c r="A2" s="118"/>
      <c r="B2" s="123"/>
      <c r="C2" s="124"/>
      <c r="D2" s="124"/>
      <c r="E2" s="125"/>
      <c r="F2" s="123"/>
      <c r="G2" s="124"/>
      <c r="H2" s="124"/>
      <c r="I2" s="124"/>
      <c r="J2" s="124"/>
      <c r="K2" s="125"/>
      <c r="L2" s="130"/>
      <c r="M2" s="131"/>
      <c r="N2" s="134"/>
      <c r="O2" s="135"/>
      <c r="P2" s="136"/>
    </row>
    <row r="3" spans="1:16" ht="14.4" thickBot="1" x14ac:dyDescent="0.3">
      <c r="A3" s="119"/>
      <c r="B3" s="126"/>
      <c r="C3" s="127"/>
      <c r="D3" s="127"/>
      <c r="E3" s="128"/>
      <c r="F3" s="126"/>
      <c r="G3" s="127"/>
      <c r="H3" s="127"/>
      <c r="I3" s="127"/>
      <c r="J3" s="127"/>
      <c r="K3" s="128"/>
      <c r="L3" s="130"/>
      <c r="M3" s="131"/>
      <c r="N3" s="134"/>
      <c r="O3" s="135"/>
      <c r="P3" s="136"/>
    </row>
    <row r="4" spans="1:16" ht="15" customHeight="1" x14ac:dyDescent="0.25">
      <c r="A4" s="107"/>
      <c r="B4" s="109" t="s">
        <v>75</v>
      </c>
      <c r="C4" s="110"/>
      <c r="D4" s="113" t="s">
        <v>17</v>
      </c>
      <c r="E4" s="114"/>
      <c r="F4" s="113" t="s">
        <v>33</v>
      </c>
      <c r="G4" s="114"/>
      <c r="H4" s="109" t="s">
        <v>76</v>
      </c>
      <c r="I4" s="110"/>
      <c r="J4" s="109" t="s">
        <v>0</v>
      </c>
      <c r="K4" s="110"/>
      <c r="L4" s="123"/>
      <c r="M4" s="125"/>
      <c r="N4" s="138"/>
      <c r="O4" s="139"/>
      <c r="P4" s="140"/>
    </row>
    <row r="5" spans="1:16" x14ac:dyDescent="0.25">
      <c r="A5" s="107"/>
      <c r="B5" s="109"/>
      <c r="C5" s="110"/>
      <c r="D5" s="109"/>
      <c r="E5" s="110"/>
      <c r="F5" s="109"/>
      <c r="G5" s="110"/>
      <c r="H5" s="109" t="s">
        <v>77</v>
      </c>
      <c r="I5" s="110"/>
      <c r="J5" s="109" t="s">
        <v>18</v>
      </c>
      <c r="K5" s="110"/>
      <c r="L5" s="138"/>
      <c r="M5" s="140"/>
      <c r="N5" s="138"/>
      <c r="O5" s="141"/>
      <c r="P5" s="140"/>
    </row>
    <row r="6" spans="1:16" ht="14.4" thickBot="1" x14ac:dyDescent="0.3">
      <c r="A6" s="108"/>
      <c r="B6" s="111"/>
      <c r="C6" s="112"/>
      <c r="D6" s="111"/>
      <c r="E6" s="112"/>
      <c r="F6" s="111"/>
      <c r="G6" s="112"/>
      <c r="H6" s="115"/>
      <c r="I6" s="116"/>
      <c r="J6" s="111" t="s">
        <v>19</v>
      </c>
      <c r="K6" s="112"/>
      <c r="L6" s="115"/>
      <c r="M6" s="116"/>
      <c r="N6" s="115"/>
      <c r="O6" s="137"/>
      <c r="P6" s="116"/>
    </row>
    <row r="7" spans="1:16" s="55" customFormat="1" ht="16.5" thickBot="1" x14ac:dyDescent="0.3">
      <c r="A7" s="51"/>
      <c r="B7" s="52" t="s">
        <v>1</v>
      </c>
      <c r="C7" s="53" t="s">
        <v>2</v>
      </c>
      <c r="D7" s="52" t="s">
        <v>1</v>
      </c>
      <c r="E7" s="53" t="s">
        <v>2</v>
      </c>
      <c r="F7" s="52" t="s">
        <v>1</v>
      </c>
      <c r="G7" s="53" t="s">
        <v>2</v>
      </c>
      <c r="H7" s="52" t="s">
        <v>1</v>
      </c>
      <c r="I7" s="53" t="s">
        <v>2</v>
      </c>
      <c r="J7" s="52" t="s">
        <v>1</v>
      </c>
      <c r="K7" s="53" t="s">
        <v>2</v>
      </c>
      <c r="L7" s="52" t="s">
        <v>1</v>
      </c>
      <c r="M7" s="53" t="s">
        <v>2</v>
      </c>
      <c r="N7" s="52" t="s">
        <v>1</v>
      </c>
      <c r="O7" s="53" t="s">
        <v>2</v>
      </c>
      <c r="P7" s="54" t="s">
        <v>3</v>
      </c>
    </row>
    <row r="8" spans="1:16" ht="15.75" thickBot="1" x14ac:dyDescent="0.3">
      <c r="A8" s="56" t="s">
        <v>78</v>
      </c>
      <c r="B8" s="61"/>
      <c r="C8" s="61"/>
      <c r="D8" s="61"/>
      <c r="E8" s="61"/>
      <c r="F8" s="61">
        <v>126493278</v>
      </c>
      <c r="G8" s="61"/>
      <c r="H8" s="62"/>
      <c r="I8" s="61"/>
      <c r="J8" s="61">
        <v>1417073</v>
      </c>
      <c r="K8" s="61"/>
      <c r="L8" s="61">
        <f>3487920+86106</f>
        <v>3574026</v>
      </c>
      <c r="M8" s="61">
        <v>28149019</v>
      </c>
      <c r="N8" s="61"/>
      <c r="O8" s="61"/>
      <c r="P8" s="61"/>
    </row>
    <row r="9" spans="1:16" ht="15.75" thickBot="1" x14ac:dyDescent="0.3">
      <c r="A9" s="56" t="s">
        <v>79</v>
      </c>
      <c r="B9" s="61"/>
      <c r="C9" s="61"/>
      <c r="D9" s="61"/>
      <c r="E9" s="61">
        <v>188071</v>
      </c>
      <c r="F9" s="61">
        <v>19978527</v>
      </c>
      <c r="G9" s="61"/>
      <c r="H9" s="61"/>
      <c r="I9" s="61"/>
      <c r="J9" s="61">
        <v>1051944</v>
      </c>
      <c r="K9" s="61"/>
      <c r="L9" s="61">
        <f>3283650+54980</f>
        <v>3338630</v>
      </c>
      <c r="M9" s="61">
        <v>5049082</v>
      </c>
      <c r="N9" s="61"/>
      <c r="O9" s="61"/>
      <c r="P9" s="61"/>
    </row>
    <row r="10" spans="1:16" ht="15.75" thickBot="1" x14ac:dyDescent="0.3">
      <c r="A10" s="56" t="s">
        <v>80</v>
      </c>
      <c r="B10" s="61"/>
      <c r="C10" s="61"/>
      <c r="D10" s="61"/>
      <c r="E10" s="61"/>
      <c r="F10" s="61">
        <v>46391202</v>
      </c>
      <c r="G10" s="61"/>
      <c r="H10" s="61"/>
      <c r="I10" s="61"/>
      <c r="J10" s="61">
        <v>86269</v>
      </c>
      <c r="K10" s="61"/>
      <c r="L10" s="61">
        <f>1303020+6865313</f>
        <v>8168333</v>
      </c>
      <c r="M10" s="61">
        <v>7992871</v>
      </c>
      <c r="N10" s="61"/>
      <c r="O10" s="61"/>
      <c r="P10" s="61"/>
    </row>
    <row r="11" spans="1:16" ht="15.75" thickBot="1" x14ac:dyDescent="0.3">
      <c r="A11" s="56" t="s">
        <v>81</v>
      </c>
      <c r="B11" s="61"/>
      <c r="C11" s="61"/>
      <c r="D11" s="61"/>
      <c r="E11" s="61"/>
      <c r="F11" s="61">
        <v>99875005</v>
      </c>
      <c r="G11" s="61"/>
      <c r="H11" s="61"/>
      <c r="I11" s="61"/>
      <c r="J11" s="61">
        <v>527440</v>
      </c>
      <c r="K11" s="61"/>
      <c r="L11" s="61">
        <f>15292414+280597</f>
        <v>15573011</v>
      </c>
      <c r="M11" s="61">
        <v>212812</v>
      </c>
      <c r="N11" s="61"/>
      <c r="O11" s="61"/>
      <c r="P11" s="61"/>
    </row>
    <row r="12" spans="1:16" ht="15.75" thickBot="1" x14ac:dyDescent="0.3">
      <c r="A12" s="56" t="s">
        <v>82</v>
      </c>
      <c r="B12" s="61"/>
      <c r="C12" s="61"/>
      <c r="D12" s="61"/>
      <c r="E12" s="61"/>
      <c r="F12" s="61"/>
      <c r="G12" s="61"/>
      <c r="H12" s="61"/>
      <c r="I12" s="61"/>
      <c r="J12" s="61"/>
      <c r="K12" s="61"/>
      <c r="L12" s="61">
        <v>3291</v>
      </c>
      <c r="M12" s="61"/>
      <c r="N12" s="61"/>
      <c r="O12" s="61"/>
      <c r="P12" s="61"/>
    </row>
    <row r="13" spans="1:16" ht="15.75" thickBot="1" x14ac:dyDescent="0.3">
      <c r="A13" s="56" t="s">
        <v>83</v>
      </c>
      <c r="B13" s="61"/>
      <c r="C13" s="61"/>
      <c r="D13" s="61"/>
      <c r="E13" s="61"/>
      <c r="F13" s="61"/>
      <c r="G13" s="61"/>
      <c r="H13" s="61"/>
      <c r="I13" s="61"/>
      <c r="J13" s="61"/>
      <c r="K13" s="61"/>
      <c r="L13" s="61">
        <v>4116337</v>
      </c>
      <c r="M13" s="61">
        <v>133479</v>
      </c>
      <c r="N13" s="61"/>
      <c r="O13" s="61"/>
      <c r="P13" s="61"/>
    </row>
    <row r="14" spans="1:16" ht="15.75" thickBot="1" x14ac:dyDescent="0.3">
      <c r="A14" s="56" t="s">
        <v>5</v>
      </c>
      <c r="B14" s="61"/>
      <c r="C14" s="61"/>
      <c r="D14" s="61"/>
      <c r="E14" s="61"/>
      <c r="F14" s="61"/>
      <c r="G14" s="61"/>
      <c r="H14" s="61"/>
      <c r="I14" s="61"/>
      <c r="J14" s="61"/>
      <c r="K14" s="61"/>
      <c r="L14" s="61"/>
      <c r="M14" s="61">
        <f>5319878+965</f>
        <v>5320843</v>
      </c>
      <c r="N14" s="61"/>
      <c r="O14" s="61"/>
      <c r="P14" s="61"/>
    </row>
    <row r="15" spans="1:16" ht="15.75" thickBot="1" x14ac:dyDescent="0.3">
      <c r="A15" s="56" t="s">
        <v>84</v>
      </c>
      <c r="B15" s="61"/>
      <c r="C15" s="61"/>
      <c r="D15" s="61"/>
      <c r="E15" s="61"/>
      <c r="F15" s="61"/>
      <c r="G15" s="61"/>
      <c r="H15" s="61"/>
      <c r="I15" s="61"/>
      <c r="J15" s="61"/>
      <c r="K15" s="61"/>
      <c r="L15" s="61">
        <f>12594980+123675+12694422-2</f>
        <v>25413075</v>
      </c>
      <c r="M15" s="61">
        <v>11933851</v>
      </c>
      <c r="N15" s="61"/>
      <c r="O15" s="61"/>
      <c r="P15" s="61"/>
    </row>
    <row r="16" spans="1:16" ht="15.75" thickBot="1" x14ac:dyDescent="0.3">
      <c r="A16" s="57" t="s">
        <v>6</v>
      </c>
      <c r="B16" s="61">
        <f>SUM(B8:B15)</f>
        <v>0</v>
      </c>
      <c r="C16" s="61">
        <f t="shared" ref="C16:P16" si="0">SUM(C8:C15)</f>
        <v>0</v>
      </c>
      <c r="D16" s="61">
        <f t="shared" si="0"/>
        <v>0</v>
      </c>
      <c r="E16" s="61">
        <f t="shared" si="0"/>
        <v>188071</v>
      </c>
      <c r="F16" s="61">
        <f t="shared" si="0"/>
        <v>292738012</v>
      </c>
      <c r="G16" s="61">
        <f t="shared" si="0"/>
        <v>0</v>
      </c>
      <c r="H16" s="61">
        <f t="shared" si="0"/>
        <v>0</v>
      </c>
      <c r="I16" s="61">
        <f t="shared" si="0"/>
        <v>0</v>
      </c>
      <c r="J16" s="61">
        <f t="shared" si="0"/>
        <v>3082726</v>
      </c>
      <c r="K16" s="61">
        <f t="shared" si="0"/>
        <v>0</v>
      </c>
      <c r="L16" s="61">
        <f t="shared" si="0"/>
        <v>60186703</v>
      </c>
      <c r="M16" s="61">
        <f t="shared" si="0"/>
        <v>58791957</v>
      </c>
      <c r="N16" s="61">
        <f t="shared" si="0"/>
        <v>0</v>
      </c>
      <c r="O16" s="61">
        <f t="shared" si="0"/>
        <v>0</v>
      </c>
      <c r="P16" s="61">
        <f t="shared" si="0"/>
        <v>0</v>
      </c>
    </row>
    <row r="17" spans="1:16" ht="15.75" thickBot="1" x14ac:dyDescent="0.3">
      <c r="A17" s="58"/>
      <c r="B17" s="63"/>
      <c r="C17" s="63"/>
      <c r="D17" s="63"/>
      <c r="E17" s="63"/>
      <c r="F17" s="63"/>
      <c r="G17" s="63"/>
      <c r="H17" s="63"/>
      <c r="I17" s="63"/>
      <c r="J17" s="63"/>
      <c r="K17" s="63"/>
      <c r="L17" s="63"/>
      <c r="M17" s="63"/>
      <c r="N17" s="63"/>
      <c r="O17" s="63"/>
      <c r="P17" s="63"/>
    </row>
    <row r="18" spans="1:16" ht="15.75" thickBot="1" x14ac:dyDescent="0.3">
      <c r="A18" s="56" t="s">
        <v>85</v>
      </c>
      <c r="B18" s="61"/>
      <c r="C18" s="61"/>
      <c r="D18" s="61"/>
      <c r="E18" s="61"/>
      <c r="F18" s="61"/>
      <c r="G18" s="61"/>
      <c r="H18" s="61"/>
      <c r="I18" s="61"/>
      <c r="J18" s="61"/>
      <c r="K18" s="61"/>
      <c r="L18" s="61"/>
      <c r="M18" s="61"/>
      <c r="N18" s="61"/>
      <c r="O18" s="61"/>
      <c r="P18" s="61"/>
    </row>
    <row r="19" spans="1:16" ht="15.75" thickBot="1" x14ac:dyDescent="0.3">
      <c r="A19" s="56" t="s">
        <v>86</v>
      </c>
      <c r="B19" s="61"/>
      <c r="C19" s="61"/>
      <c r="D19" s="61"/>
      <c r="E19" s="61"/>
      <c r="F19" s="61"/>
      <c r="G19" s="61"/>
      <c r="H19" s="61"/>
      <c r="I19" s="61"/>
      <c r="J19" s="61"/>
      <c r="K19" s="61"/>
      <c r="L19" s="61"/>
      <c r="M19" s="61"/>
      <c r="N19" s="61"/>
      <c r="O19" s="61"/>
      <c r="P19" s="61"/>
    </row>
    <row r="20" spans="1:16" ht="15.75" thickBot="1" x14ac:dyDescent="0.3">
      <c r="A20" s="56" t="s">
        <v>87</v>
      </c>
      <c r="B20" s="61"/>
      <c r="C20" s="61"/>
      <c r="D20" s="61"/>
      <c r="E20" s="61"/>
      <c r="F20" s="61"/>
      <c r="G20" s="61"/>
      <c r="H20" s="61"/>
      <c r="I20" s="61"/>
      <c r="J20" s="61"/>
      <c r="K20" s="61"/>
      <c r="L20" s="61"/>
      <c r="M20" s="61"/>
      <c r="N20" s="61"/>
      <c r="O20" s="61"/>
      <c r="P20" s="61"/>
    </row>
    <row r="21" spans="1:16" ht="15.75" thickBot="1" x14ac:dyDescent="0.3">
      <c r="A21" s="56" t="s">
        <v>88</v>
      </c>
      <c r="B21" s="61"/>
      <c r="C21" s="61"/>
      <c r="D21" s="61"/>
      <c r="E21" s="61"/>
      <c r="F21" s="61"/>
      <c r="G21" s="61"/>
      <c r="H21" s="61"/>
      <c r="I21" s="61"/>
      <c r="J21" s="61"/>
      <c r="K21" s="61"/>
      <c r="L21" s="61"/>
      <c r="M21" s="61"/>
      <c r="N21" s="61"/>
      <c r="O21" s="61"/>
      <c r="P21" s="61"/>
    </row>
    <row r="22" spans="1:16" ht="15.75" thickBot="1" x14ac:dyDescent="0.3">
      <c r="A22" s="56" t="s">
        <v>81</v>
      </c>
      <c r="B22" s="61"/>
      <c r="C22" s="61"/>
      <c r="D22" s="61"/>
      <c r="E22" s="61"/>
      <c r="F22" s="61">
        <v>21814184</v>
      </c>
      <c r="G22" s="61"/>
      <c r="H22" s="61"/>
      <c r="I22" s="61"/>
      <c r="J22" s="61">
        <v>138788</v>
      </c>
      <c r="K22" s="61"/>
      <c r="L22" s="61">
        <v>4927493</v>
      </c>
      <c r="M22" s="61"/>
      <c r="N22" s="61"/>
      <c r="O22" s="61"/>
      <c r="P22" s="61"/>
    </row>
    <row r="23" spans="1:16" ht="15.75" thickBot="1" x14ac:dyDescent="0.3">
      <c r="A23" s="56" t="s">
        <v>89</v>
      </c>
      <c r="B23" s="61"/>
      <c r="C23" s="61"/>
      <c r="D23" s="61"/>
      <c r="E23" s="61"/>
      <c r="F23" s="61"/>
      <c r="G23" s="61"/>
      <c r="H23" s="61"/>
      <c r="I23" s="61"/>
      <c r="J23" s="61"/>
      <c r="K23" s="61"/>
      <c r="L23" s="61"/>
      <c r="M23" s="61"/>
      <c r="N23" s="61"/>
      <c r="O23" s="61"/>
      <c r="P23" s="61"/>
    </row>
    <row r="24" spans="1:16" ht="15.75" thickBot="1" x14ac:dyDescent="0.3">
      <c r="A24" s="57" t="s">
        <v>7</v>
      </c>
      <c r="B24" s="61">
        <f>SUM(B18:B23)</f>
        <v>0</v>
      </c>
      <c r="C24" s="61">
        <f t="shared" ref="C24:P24" si="1">SUM(C18:C23)</f>
        <v>0</v>
      </c>
      <c r="D24" s="61">
        <f t="shared" si="1"/>
        <v>0</v>
      </c>
      <c r="E24" s="61">
        <f t="shared" si="1"/>
        <v>0</v>
      </c>
      <c r="F24" s="61">
        <f t="shared" si="1"/>
        <v>21814184</v>
      </c>
      <c r="G24" s="61">
        <f t="shared" si="1"/>
        <v>0</v>
      </c>
      <c r="H24" s="61">
        <f t="shared" si="1"/>
        <v>0</v>
      </c>
      <c r="I24" s="61">
        <f t="shared" si="1"/>
        <v>0</v>
      </c>
      <c r="J24" s="61">
        <f t="shared" si="1"/>
        <v>138788</v>
      </c>
      <c r="K24" s="61">
        <f t="shared" si="1"/>
        <v>0</v>
      </c>
      <c r="L24" s="61">
        <f t="shared" si="1"/>
        <v>4927493</v>
      </c>
      <c r="M24" s="61">
        <f t="shared" si="1"/>
        <v>0</v>
      </c>
      <c r="N24" s="61">
        <f t="shared" si="1"/>
        <v>0</v>
      </c>
      <c r="O24" s="61">
        <f t="shared" si="1"/>
        <v>0</v>
      </c>
      <c r="P24" s="61">
        <f t="shared" si="1"/>
        <v>0</v>
      </c>
    </row>
    <row r="25" spans="1:16" ht="15.75" thickBot="1" x14ac:dyDescent="0.3">
      <c r="A25" s="58"/>
      <c r="B25" s="63"/>
      <c r="C25" s="63"/>
      <c r="D25" s="63"/>
      <c r="E25" s="63"/>
      <c r="F25" s="63"/>
      <c r="G25" s="63"/>
      <c r="H25" s="63"/>
      <c r="I25" s="63"/>
      <c r="J25" s="63"/>
      <c r="K25" s="63"/>
      <c r="L25" s="63"/>
      <c r="M25" s="63"/>
      <c r="N25" s="63"/>
      <c r="O25" s="63"/>
      <c r="P25" s="63"/>
    </row>
    <row r="26" spans="1:16" ht="15.75" thickBot="1" x14ac:dyDescent="0.3">
      <c r="A26" s="57" t="s">
        <v>90</v>
      </c>
      <c r="B26" s="61"/>
      <c r="C26" s="61"/>
      <c r="D26" s="61"/>
      <c r="E26" s="61"/>
      <c r="F26" s="61"/>
      <c r="G26" s="61"/>
      <c r="H26" s="61"/>
      <c r="I26" s="61"/>
      <c r="J26" s="61"/>
      <c r="K26" s="61"/>
      <c r="L26" s="61">
        <v>12824645</v>
      </c>
      <c r="M26" s="61"/>
      <c r="N26" s="61"/>
      <c r="O26" s="61"/>
      <c r="P26" s="61"/>
    </row>
    <row r="27" spans="1:16" ht="15.75" thickBot="1" x14ac:dyDescent="0.3">
      <c r="A27" s="58"/>
      <c r="B27" s="63"/>
      <c r="C27" s="63"/>
      <c r="D27" s="63"/>
      <c r="E27" s="63"/>
      <c r="F27" s="63"/>
      <c r="G27" s="63"/>
      <c r="H27" s="63"/>
      <c r="I27" s="63"/>
      <c r="J27" s="63"/>
      <c r="K27" s="63"/>
      <c r="L27" s="63"/>
      <c r="M27" s="63"/>
      <c r="N27" s="63"/>
      <c r="O27" s="63"/>
      <c r="P27" s="63"/>
    </row>
    <row r="28" spans="1:16" ht="15.75" thickBot="1" x14ac:dyDescent="0.3">
      <c r="A28" s="56" t="s">
        <v>8</v>
      </c>
      <c r="B28" s="61"/>
      <c r="C28" s="61"/>
      <c r="D28" s="61"/>
      <c r="E28" s="61">
        <f>98925+2948</f>
        <v>101873</v>
      </c>
      <c r="F28" s="61">
        <v>173376125</v>
      </c>
      <c r="G28" s="61"/>
      <c r="H28" s="61"/>
      <c r="I28" s="61"/>
      <c r="J28" s="61">
        <v>221595</v>
      </c>
      <c r="K28" s="61"/>
      <c r="L28" s="61"/>
      <c r="M28" s="61"/>
      <c r="N28" s="61"/>
      <c r="O28" s="61"/>
      <c r="P28" s="61"/>
    </row>
    <row r="29" spans="1:16" ht="15.75" thickBot="1" x14ac:dyDescent="0.3">
      <c r="A29" s="56" t="s">
        <v>91</v>
      </c>
      <c r="B29" s="61"/>
      <c r="C29" s="61"/>
      <c r="D29" s="61"/>
      <c r="E29" s="61"/>
      <c r="F29" s="61"/>
      <c r="G29" s="61"/>
      <c r="H29" s="61"/>
      <c r="I29" s="61"/>
      <c r="J29" s="61"/>
      <c r="K29" s="61"/>
      <c r="L29" s="61"/>
      <c r="M29" s="61"/>
      <c r="N29" s="61"/>
      <c r="O29" s="61"/>
      <c r="P29" s="61"/>
    </row>
    <row r="30" spans="1:16" ht="15.75" thickBot="1" x14ac:dyDescent="0.3">
      <c r="A30" s="56" t="s">
        <v>92</v>
      </c>
      <c r="B30" s="64"/>
      <c r="C30" s="64"/>
      <c r="D30" s="64"/>
      <c r="E30" s="64"/>
      <c r="F30" s="64"/>
      <c r="G30" s="64"/>
      <c r="H30" s="64"/>
      <c r="I30" s="64"/>
      <c r="J30" s="64"/>
      <c r="K30" s="64"/>
      <c r="L30" s="64"/>
      <c r="M30" s="64"/>
      <c r="N30" s="64"/>
      <c r="O30" s="64"/>
      <c r="P30" s="64"/>
    </row>
    <row r="31" spans="1:16" ht="27.75" thickBot="1" x14ac:dyDescent="0.3">
      <c r="A31" s="57" t="s">
        <v>9</v>
      </c>
      <c r="B31" s="61">
        <f>SUM(B28:B30)</f>
        <v>0</v>
      </c>
      <c r="C31" s="61">
        <f t="shared" ref="C31:P31" si="2">SUM(C28:C30)</f>
        <v>0</v>
      </c>
      <c r="D31" s="61">
        <f t="shared" si="2"/>
        <v>0</v>
      </c>
      <c r="E31" s="61">
        <f t="shared" si="2"/>
        <v>101873</v>
      </c>
      <c r="F31" s="61">
        <f t="shared" si="2"/>
        <v>173376125</v>
      </c>
      <c r="G31" s="61">
        <f t="shared" si="2"/>
        <v>0</v>
      </c>
      <c r="H31" s="61">
        <f t="shared" si="2"/>
        <v>0</v>
      </c>
      <c r="I31" s="61">
        <f t="shared" si="2"/>
        <v>0</v>
      </c>
      <c r="J31" s="61">
        <f t="shared" si="2"/>
        <v>221595</v>
      </c>
      <c r="K31" s="61">
        <f t="shared" si="2"/>
        <v>0</v>
      </c>
      <c r="L31" s="61">
        <f t="shared" si="2"/>
        <v>0</v>
      </c>
      <c r="M31" s="61">
        <f t="shared" si="2"/>
        <v>0</v>
      </c>
      <c r="N31" s="61">
        <f t="shared" si="2"/>
        <v>0</v>
      </c>
      <c r="O31" s="61">
        <f t="shared" si="2"/>
        <v>0</v>
      </c>
      <c r="P31" s="61">
        <f t="shared" si="2"/>
        <v>0</v>
      </c>
    </row>
    <row r="32" spans="1:16" ht="15.75" thickBot="1" x14ac:dyDescent="0.3">
      <c r="A32" s="59"/>
      <c r="B32" s="65"/>
      <c r="C32" s="65"/>
      <c r="D32" s="65"/>
      <c r="E32" s="65"/>
      <c r="F32" s="65"/>
      <c r="G32" s="65"/>
      <c r="H32" s="65"/>
      <c r="I32" s="65"/>
      <c r="J32" s="65"/>
      <c r="K32" s="65"/>
      <c r="L32" s="65"/>
      <c r="M32" s="65"/>
      <c r="N32" s="65"/>
      <c r="O32" s="65"/>
      <c r="P32" s="65"/>
    </row>
    <row r="33" spans="1:16" ht="15.75" thickBot="1" x14ac:dyDescent="0.3">
      <c r="A33" s="57" t="s">
        <v>70</v>
      </c>
      <c r="B33" s="66"/>
      <c r="C33" s="66"/>
      <c r="D33" s="66"/>
      <c r="E33" s="66"/>
      <c r="F33" s="66"/>
      <c r="G33" s="66"/>
      <c r="H33" s="66"/>
      <c r="I33" s="66"/>
      <c r="J33" s="66"/>
      <c r="K33" s="66"/>
      <c r="L33" s="66">
        <f>13698979+300355</f>
        <v>13999334</v>
      </c>
      <c r="M33" s="66">
        <f>348715+15351699</f>
        <v>15700414</v>
      </c>
      <c r="N33" s="66"/>
      <c r="O33" s="66"/>
      <c r="P33" s="66"/>
    </row>
    <row r="34" spans="1:16" ht="14.4" thickBot="1" x14ac:dyDescent="0.3">
      <c r="A34" s="59"/>
      <c r="B34" s="65"/>
      <c r="C34" s="65"/>
      <c r="D34" s="65"/>
      <c r="E34" s="65"/>
      <c r="F34" s="65"/>
      <c r="G34" s="65"/>
      <c r="H34" s="65"/>
      <c r="I34" s="65"/>
      <c r="J34" s="65"/>
      <c r="K34" s="65"/>
      <c r="L34" s="65"/>
      <c r="M34" s="65"/>
      <c r="N34" s="65"/>
      <c r="O34" s="65"/>
      <c r="P34" s="65"/>
    </row>
    <row r="35" spans="1:16" ht="14.4" thickBot="1" x14ac:dyDescent="0.3">
      <c r="A35" s="57" t="s">
        <v>93</v>
      </c>
      <c r="B35" s="64"/>
      <c r="C35" s="64"/>
      <c r="D35" s="64"/>
      <c r="E35" s="64"/>
      <c r="F35" s="64"/>
      <c r="G35" s="64"/>
      <c r="H35" s="64"/>
      <c r="I35" s="64"/>
      <c r="J35" s="64"/>
      <c r="K35" s="64"/>
      <c r="L35" s="64"/>
      <c r="M35" s="64"/>
      <c r="N35" s="64"/>
      <c r="O35" s="64"/>
      <c r="P35" s="64"/>
    </row>
    <row r="36" spans="1:16" ht="14.4" thickBot="1" x14ac:dyDescent="0.3">
      <c r="A36" s="58"/>
      <c r="B36" s="65"/>
      <c r="C36" s="65"/>
      <c r="D36" s="65"/>
      <c r="E36" s="65"/>
      <c r="F36" s="65"/>
      <c r="G36" s="65"/>
      <c r="H36" s="65"/>
      <c r="I36" s="65"/>
      <c r="J36" s="65"/>
      <c r="K36" s="65"/>
      <c r="L36" s="65"/>
      <c r="M36" s="65"/>
      <c r="N36" s="65"/>
      <c r="O36" s="65"/>
      <c r="P36" s="65"/>
    </row>
    <row r="37" spans="1:16" ht="14.4" thickBot="1" x14ac:dyDescent="0.3">
      <c r="A37" s="60" t="s">
        <v>10</v>
      </c>
      <c r="B37" s="61">
        <f>B16+B24+B26+B31+B33+B35</f>
        <v>0</v>
      </c>
      <c r="C37" s="61">
        <f t="shared" ref="C37:P37" si="3">C16+C24+C26+C31+C33+C35</f>
        <v>0</v>
      </c>
      <c r="D37" s="61">
        <f t="shared" si="3"/>
        <v>0</v>
      </c>
      <c r="E37" s="61">
        <f t="shared" si="3"/>
        <v>289944</v>
      </c>
      <c r="F37" s="61">
        <f t="shared" si="3"/>
        <v>487928321</v>
      </c>
      <c r="G37" s="61">
        <f t="shared" si="3"/>
        <v>0</v>
      </c>
      <c r="H37" s="61">
        <f t="shared" si="3"/>
        <v>0</v>
      </c>
      <c r="I37" s="61">
        <f t="shared" si="3"/>
        <v>0</v>
      </c>
      <c r="J37" s="61">
        <f t="shared" si="3"/>
        <v>3443109</v>
      </c>
      <c r="K37" s="61">
        <f t="shared" si="3"/>
        <v>0</v>
      </c>
      <c r="L37" s="61">
        <f t="shared" si="3"/>
        <v>91938175</v>
      </c>
      <c r="M37" s="61">
        <f t="shared" si="3"/>
        <v>74492371</v>
      </c>
      <c r="N37" s="61">
        <f t="shared" si="3"/>
        <v>0</v>
      </c>
      <c r="O37" s="61">
        <f t="shared" si="3"/>
        <v>0</v>
      </c>
      <c r="P37" s="61">
        <f t="shared" si="3"/>
        <v>0</v>
      </c>
    </row>
  </sheetData>
  <mergeCells count="21">
    <mergeCell ref="J6:K6"/>
    <mergeCell ref="L6:M6"/>
    <mergeCell ref="N6:P6"/>
    <mergeCell ref="J4:K4"/>
    <mergeCell ref="L4:M4"/>
    <mergeCell ref="N4:P4"/>
    <mergeCell ref="J5:K5"/>
    <mergeCell ref="L5:M5"/>
    <mergeCell ref="N5:P5"/>
    <mergeCell ref="A1:A3"/>
    <mergeCell ref="B1:E3"/>
    <mergeCell ref="F1:K3"/>
    <mergeCell ref="L1:M3"/>
    <mergeCell ref="N1:P3"/>
    <mergeCell ref="A4:A6"/>
    <mergeCell ref="B4:C6"/>
    <mergeCell ref="D4:E6"/>
    <mergeCell ref="F4:G6"/>
    <mergeCell ref="H4:I4"/>
    <mergeCell ref="H6:I6"/>
    <mergeCell ref="H5:I5"/>
  </mergeCells>
  <pageMargins left="0.7" right="0.7" top="0.75" bottom="0.75" header="0.3" footer="0.3"/>
  <pageSetup scale="74" orientation="landscape" r:id="rId1"/>
  <headerFooter>
    <oddFooter>&amp;L&amp;Z&amp;F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3"/>
  <sheetViews>
    <sheetView tabSelected="1" workbookViewId="0">
      <selection activeCell="G22" sqref="G22"/>
    </sheetView>
  </sheetViews>
  <sheetFormatPr defaultColWidth="9.109375" defaultRowHeight="13.8" x14ac:dyDescent="0.25"/>
  <cols>
    <col min="1" max="1" width="26.5546875" style="50" customWidth="1"/>
    <col min="2" max="5" width="9.109375" style="50"/>
    <col min="6" max="6" width="9.5546875" style="50" bestFit="1" customWidth="1"/>
    <col min="7" max="16384" width="9.109375" style="50"/>
  </cols>
  <sheetData>
    <row r="1" spans="1:16" x14ac:dyDescent="0.25">
      <c r="A1" s="117">
        <v>2017</v>
      </c>
      <c r="B1" s="120" t="s">
        <v>12</v>
      </c>
      <c r="C1" s="121"/>
      <c r="D1" s="121"/>
      <c r="E1" s="122"/>
      <c r="F1" s="120" t="s">
        <v>13</v>
      </c>
      <c r="G1" s="121"/>
      <c r="H1" s="121"/>
      <c r="I1" s="121"/>
      <c r="J1" s="121"/>
      <c r="K1" s="122"/>
      <c r="L1" s="120" t="s">
        <v>14</v>
      </c>
      <c r="M1" s="129"/>
      <c r="N1" s="120" t="s">
        <v>74</v>
      </c>
      <c r="O1" s="132"/>
      <c r="P1" s="133"/>
    </row>
    <row r="2" spans="1:16" ht="15" customHeight="1" x14ac:dyDescent="0.25">
      <c r="A2" s="118"/>
      <c r="B2" s="123"/>
      <c r="C2" s="124"/>
      <c r="D2" s="124"/>
      <c r="E2" s="125"/>
      <c r="F2" s="123"/>
      <c r="G2" s="124"/>
      <c r="H2" s="124"/>
      <c r="I2" s="124"/>
      <c r="J2" s="124"/>
      <c r="K2" s="125"/>
      <c r="L2" s="130"/>
      <c r="M2" s="131"/>
      <c r="N2" s="134"/>
      <c r="O2" s="135"/>
      <c r="P2" s="136"/>
    </row>
    <row r="3" spans="1:16" ht="14.4" thickBot="1" x14ac:dyDescent="0.3">
      <c r="A3" s="119"/>
      <c r="B3" s="126"/>
      <c r="C3" s="127"/>
      <c r="D3" s="127"/>
      <c r="E3" s="128"/>
      <c r="F3" s="126"/>
      <c r="G3" s="127"/>
      <c r="H3" s="127"/>
      <c r="I3" s="127"/>
      <c r="J3" s="127"/>
      <c r="K3" s="128"/>
      <c r="L3" s="130"/>
      <c r="M3" s="131"/>
      <c r="N3" s="134"/>
      <c r="O3" s="135"/>
      <c r="P3" s="136"/>
    </row>
    <row r="4" spans="1:16" ht="15" customHeight="1" x14ac:dyDescent="0.25">
      <c r="A4" s="107"/>
      <c r="B4" s="109" t="s">
        <v>75</v>
      </c>
      <c r="C4" s="110"/>
      <c r="D4" s="113" t="s">
        <v>17</v>
      </c>
      <c r="E4" s="114"/>
      <c r="F4" s="113" t="s">
        <v>94</v>
      </c>
      <c r="G4" s="114"/>
      <c r="H4" s="109" t="s">
        <v>76</v>
      </c>
      <c r="I4" s="110"/>
      <c r="J4" s="109" t="s">
        <v>0</v>
      </c>
      <c r="K4" s="110"/>
      <c r="L4" s="123"/>
      <c r="M4" s="125"/>
      <c r="N4" s="138"/>
      <c r="O4" s="139"/>
      <c r="P4" s="140"/>
    </row>
    <row r="5" spans="1:16" x14ac:dyDescent="0.25">
      <c r="A5" s="107"/>
      <c r="B5" s="109"/>
      <c r="C5" s="110"/>
      <c r="D5" s="109"/>
      <c r="E5" s="110"/>
      <c r="F5" s="109"/>
      <c r="G5" s="110"/>
      <c r="H5" s="109" t="s">
        <v>77</v>
      </c>
      <c r="I5" s="110"/>
      <c r="J5" s="109" t="s">
        <v>18</v>
      </c>
      <c r="K5" s="110"/>
      <c r="L5" s="138"/>
      <c r="M5" s="140"/>
      <c r="N5" s="138"/>
      <c r="O5" s="141"/>
      <c r="P5" s="140"/>
    </row>
    <row r="6" spans="1:16" ht="14.4" thickBot="1" x14ac:dyDescent="0.3">
      <c r="A6" s="108"/>
      <c r="B6" s="111"/>
      <c r="C6" s="112"/>
      <c r="D6" s="111"/>
      <c r="E6" s="112"/>
      <c r="F6" s="111"/>
      <c r="G6" s="112"/>
      <c r="H6" s="115"/>
      <c r="I6" s="116"/>
      <c r="J6" s="111" t="s">
        <v>19</v>
      </c>
      <c r="K6" s="112"/>
      <c r="L6" s="115"/>
      <c r="M6" s="116"/>
      <c r="N6" s="115"/>
      <c r="O6" s="137"/>
      <c r="P6" s="116"/>
    </row>
    <row r="7" spans="1:16" s="55" customFormat="1" ht="16.5" thickBot="1" x14ac:dyDescent="0.3">
      <c r="A7" s="51"/>
      <c r="B7" s="52" t="s">
        <v>1</v>
      </c>
      <c r="C7" s="53" t="s">
        <v>2</v>
      </c>
      <c r="D7" s="52" t="s">
        <v>1</v>
      </c>
      <c r="E7" s="53" t="s">
        <v>2</v>
      </c>
      <c r="F7" s="52" t="s">
        <v>1</v>
      </c>
      <c r="G7" s="53" t="s">
        <v>2</v>
      </c>
      <c r="H7" s="52" t="s">
        <v>1</v>
      </c>
      <c r="I7" s="53" t="s">
        <v>2</v>
      </c>
      <c r="J7" s="52" t="s">
        <v>1</v>
      </c>
      <c r="K7" s="53" t="s">
        <v>2</v>
      </c>
      <c r="L7" s="52" t="s">
        <v>1</v>
      </c>
      <c r="M7" s="53" t="s">
        <v>2</v>
      </c>
      <c r="N7" s="52" t="s">
        <v>1</v>
      </c>
      <c r="O7" s="53" t="s">
        <v>2</v>
      </c>
      <c r="P7" s="54" t="s">
        <v>3</v>
      </c>
    </row>
    <row r="8" spans="1:16" ht="15.75" thickBot="1" x14ac:dyDescent="0.3">
      <c r="A8" s="56" t="s">
        <v>78</v>
      </c>
      <c r="B8" s="62"/>
      <c r="C8" s="62"/>
      <c r="D8" s="62"/>
      <c r="E8" s="62"/>
      <c r="F8" s="62">
        <v>126643620</v>
      </c>
      <c r="G8" s="62"/>
      <c r="H8" s="62"/>
      <c r="I8" s="62"/>
      <c r="J8" s="62">
        <v>2131775</v>
      </c>
      <c r="K8" s="62"/>
      <c r="L8" s="62">
        <v>3425085</v>
      </c>
      <c r="M8" s="62">
        <v>29826683</v>
      </c>
      <c r="N8" s="62"/>
      <c r="O8" s="62"/>
      <c r="P8" s="61"/>
    </row>
    <row r="9" spans="1:16" ht="15.75" thickBot="1" x14ac:dyDescent="0.3">
      <c r="A9" s="56" t="s">
        <v>79</v>
      </c>
      <c r="B9" s="62"/>
      <c r="C9" s="62"/>
      <c r="D9" s="62"/>
      <c r="E9" s="62">
        <v>174335</v>
      </c>
      <c r="F9" s="62">
        <v>25150304</v>
      </c>
      <c r="G9" s="62"/>
      <c r="H9" s="62"/>
      <c r="I9" s="62"/>
      <c r="J9" s="62">
        <v>1247406</v>
      </c>
      <c r="K9" s="62"/>
      <c r="L9" s="62">
        <v>3331071</v>
      </c>
      <c r="M9" s="62">
        <v>4690116</v>
      </c>
      <c r="N9" s="62"/>
      <c r="O9" s="62"/>
      <c r="P9" s="61"/>
    </row>
    <row r="10" spans="1:16" ht="15.75" thickBot="1" x14ac:dyDescent="0.3">
      <c r="A10" s="56" t="s">
        <v>80</v>
      </c>
      <c r="B10" s="62"/>
      <c r="C10" s="62"/>
      <c r="D10" s="62"/>
      <c r="E10" s="62"/>
      <c r="F10" s="62">
        <v>42843640</v>
      </c>
      <c r="G10" s="62"/>
      <c r="H10" s="62"/>
      <c r="I10" s="62"/>
      <c r="J10" s="62">
        <v>261549</v>
      </c>
      <c r="K10" s="62"/>
      <c r="L10" s="62">
        <v>5416664</v>
      </c>
      <c r="M10" s="62">
        <v>7718349</v>
      </c>
      <c r="N10" s="62"/>
      <c r="O10" s="62"/>
      <c r="P10" s="61"/>
    </row>
    <row r="11" spans="1:16" ht="15.75" thickBot="1" x14ac:dyDescent="0.3">
      <c r="A11" s="56" t="s">
        <v>81</v>
      </c>
      <c r="B11" s="62"/>
      <c r="C11" s="62"/>
      <c r="D11" s="62"/>
      <c r="E11" s="62">
        <v>390374</v>
      </c>
      <c r="F11" s="62">
        <v>91541546</v>
      </c>
      <c r="G11" s="62"/>
      <c r="H11" s="62"/>
      <c r="I11" s="62"/>
      <c r="J11" s="62">
        <v>489056</v>
      </c>
      <c r="K11" s="62"/>
      <c r="L11" s="62">
        <v>12508604</v>
      </c>
      <c r="M11" s="62">
        <v>215158</v>
      </c>
      <c r="N11" s="62"/>
      <c r="O11" s="62"/>
      <c r="P11" s="61"/>
    </row>
    <row r="12" spans="1:16" ht="15.75" thickBot="1" x14ac:dyDescent="0.3">
      <c r="A12" s="56" t="s">
        <v>82</v>
      </c>
      <c r="B12" s="62"/>
      <c r="C12" s="62"/>
      <c r="D12" s="62"/>
      <c r="E12" s="62"/>
      <c r="F12" s="62"/>
      <c r="G12" s="62"/>
      <c r="H12" s="62"/>
      <c r="I12" s="62"/>
      <c r="J12" s="62"/>
      <c r="K12" s="62"/>
      <c r="L12" s="62">
        <v>3222</v>
      </c>
      <c r="M12" s="62"/>
      <c r="N12" s="62"/>
      <c r="O12" s="62"/>
      <c r="P12" s="61"/>
    </row>
    <row r="13" spans="1:16" ht="15.75" thickBot="1" x14ac:dyDescent="0.3">
      <c r="A13" s="56" t="s">
        <v>83</v>
      </c>
      <c r="B13" s="62"/>
      <c r="C13" s="62"/>
      <c r="D13" s="62"/>
      <c r="E13" s="62"/>
      <c r="F13" s="62"/>
      <c r="G13" s="62"/>
      <c r="H13" s="62"/>
      <c r="I13" s="62"/>
      <c r="J13" s="62"/>
      <c r="K13" s="62"/>
      <c r="L13" s="62">
        <v>4463078</v>
      </c>
      <c r="M13" s="62">
        <v>59180</v>
      </c>
      <c r="N13" s="62"/>
      <c r="O13" s="62"/>
      <c r="P13" s="61"/>
    </row>
    <row r="14" spans="1:16" ht="15.75" thickBot="1" x14ac:dyDescent="0.3">
      <c r="A14" s="56" t="s">
        <v>5</v>
      </c>
      <c r="B14" s="62"/>
      <c r="C14" s="62"/>
      <c r="D14" s="62"/>
      <c r="E14" s="62"/>
      <c r="F14" s="62"/>
      <c r="G14" s="62"/>
      <c r="H14" s="62"/>
      <c r="I14" s="62"/>
      <c r="J14" s="62"/>
      <c r="K14" s="62"/>
      <c r="L14" s="62"/>
      <c r="M14" s="62">
        <v>4990799</v>
      </c>
      <c r="N14" s="62"/>
      <c r="O14" s="62"/>
      <c r="P14" s="61"/>
    </row>
    <row r="15" spans="1:16" ht="15.75" thickBot="1" x14ac:dyDescent="0.3">
      <c r="A15" s="56" t="s">
        <v>84</v>
      </c>
      <c r="B15" s="62"/>
      <c r="C15" s="62"/>
      <c r="D15" s="62"/>
      <c r="E15" s="62"/>
      <c r="F15" s="62"/>
      <c r="G15" s="62"/>
      <c r="H15" s="62"/>
      <c r="I15" s="62"/>
      <c r="J15" s="62"/>
      <c r="K15" s="62"/>
      <c r="L15" s="62">
        <v>12838571</v>
      </c>
      <c r="M15" s="62">
        <v>16174748</v>
      </c>
      <c r="N15" s="62"/>
      <c r="O15" s="62"/>
      <c r="P15" s="61"/>
    </row>
    <row r="16" spans="1:16" ht="15.75" thickBot="1" x14ac:dyDescent="0.3">
      <c r="A16" s="57" t="s">
        <v>6</v>
      </c>
      <c r="B16" s="62">
        <f>SUM(B8:B15)</f>
        <v>0</v>
      </c>
      <c r="C16" s="62">
        <f t="shared" ref="C16:P16" si="0">SUM(C8:C15)</f>
        <v>0</v>
      </c>
      <c r="D16" s="62">
        <f t="shared" si="0"/>
        <v>0</v>
      </c>
      <c r="E16" s="62">
        <f t="shared" si="0"/>
        <v>564709</v>
      </c>
      <c r="F16" s="62">
        <f t="shared" si="0"/>
        <v>286179110</v>
      </c>
      <c r="G16" s="62">
        <f t="shared" si="0"/>
        <v>0</v>
      </c>
      <c r="H16" s="62">
        <f t="shared" si="0"/>
        <v>0</v>
      </c>
      <c r="I16" s="62">
        <f t="shared" si="0"/>
        <v>0</v>
      </c>
      <c r="J16" s="62">
        <f t="shared" si="0"/>
        <v>4129786</v>
      </c>
      <c r="K16" s="62">
        <f t="shared" si="0"/>
        <v>0</v>
      </c>
      <c r="L16" s="62">
        <f t="shared" si="0"/>
        <v>41986295</v>
      </c>
      <c r="M16" s="62">
        <f t="shared" si="0"/>
        <v>63675033</v>
      </c>
      <c r="N16" s="62">
        <f t="shared" si="0"/>
        <v>0</v>
      </c>
      <c r="O16" s="62">
        <f t="shared" si="0"/>
        <v>0</v>
      </c>
      <c r="P16" s="61">
        <f t="shared" si="0"/>
        <v>0</v>
      </c>
    </row>
    <row r="17" spans="1:16" ht="15.75" thickBot="1" x14ac:dyDescent="0.3">
      <c r="A17" s="58"/>
      <c r="B17" s="70"/>
      <c r="C17" s="70"/>
      <c r="D17" s="70"/>
      <c r="E17" s="70"/>
      <c r="F17" s="70"/>
      <c r="G17" s="70"/>
      <c r="H17" s="70"/>
      <c r="I17" s="70"/>
      <c r="J17" s="70"/>
      <c r="K17" s="70"/>
      <c r="L17" s="70"/>
      <c r="M17" s="70"/>
      <c r="N17" s="70"/>
      <c r="O17" s="70"/>
      <c r="P17" s="63"/>
    </row>
    <row r="18" spans="1:16" ht="15.75" thickBot="1" x14ac:dyDescent="0.3">
      <c r="A18" s="56" t="s">
        <v>85</v>
      </c>
      <c r="B18" s="62"/>
      <c r="C18" s="62"/>
      <c r="D18" s="62"/>
      <c r="E18" s="62"/>
      <c r="F18" s="62"/>
      <c r="G18" s="62"/>
      <c r="H18" s="62"/>
      <c r="I18" s="62"/>
      <c r="J18" s="62"/>
      <c r="K18" s="62"/>
      <c r="L18" s="62"/>
      <c r="M18" s="62"/>
      <c r="N18" s="62"/>
      <c r="O18" s="62"/>
      <c r="P18" s="61"/>
    </row>
    <row r="19" spans="1:16" ht="15.75" thickBot="1" x14ac:dyDescent="0.3">
      <c r="A19" s="56" t="s">
        <v>86</v>
      </c>
      <c r="B19" s="62"/>
      <c r="C19" s="62"/>
      <c r="D19" s="62"/>
      <c r="E19" s="62"/>
      <c r="F19" s="62"/>
      <c r="G19" s="62"/>
      <c r="H19" s="62"/>
      <c r="I19" s="62"/>
      <c r="J19" s="62"/>
      <c r="K19" s="62"/>
      <c r="L19" s="62">
        <v>1904663</v>
      </c>
      <c r="M19" s="62"/>
      <c r="N19" s="62"/>
      <c r="O19" s="62"/>
      <c r="P19" s="61"/>
    </row>
    <row r="20" spans="1:16" ht="15.75" thickBot="1" x14ac:dyDescent="0.3">
      <c r="A20" s="56" t="s">
        <v>87</v>
      </c>
      <c r="B20" s="62"/>
      <c r="C20" s="62"/>
      <c r="D20" s="62"/>
      <c r="E20" s="62"/>
      <c r="F20" s="62"/>
      <c r="G20" s="62"/>
      <c r="H20" s="62"/>
      <c r="I20" s="62"/>
      <c r="J20" s="62"/>
      <c r="K20" s="62"/>
      <c r="L20" s="62"/>
      <c r="M20" s="62"/>
      <c r="N20" s="62"/>
      <c r="O20" s="62"/>
      <c r="P20" s="61"/>
    </row>
    <row r="21" spans="1:16" ht="15.75" thickBot="1" x14ac:dyDescent="0.3">
      <c r="A21" s="56" t="s">
        <v>88</v>
      </c>
      <c r="B21" s="62"/>
      <c r="C21" s="62"/>
      <c r="D21" s="62"/>
      <c r="E21" s="62"/>
      <c r="F21" s="62"/>
      <c r="G21" s="62"/>
      <c r="H21" s="62"/>
      <c r="I21" s="62"/>
      <c r="J21" s="62"/>
      <c r="K21" s="62"/>
      <c r="L21" s="62"/>
      <c r="M21" s="62"/>
      <c r="N21" s="62"/>
      <c r="O21" s="62"/>
      <c r="P21" s="61"/>
    </row>
    <row r="22" spans="1:16" ht="15.75" thickBot="1" x14ac:dyDescent="0.3">
      <c r="A22" s="56" t="s">
        <v>81</v>
      </c>
      <c r="B22" s="62"/>
      <c r="C22" s="62"/>
      <c r="D22" s="62"/>
      <c r="E22" s="62"/>
      <c r="F22" s="62">
        <v>28544058</v>
      </c>
      <c r="G22" s="62"/>
      <c r="H22" s="62"/>
      <c r="I22" s="62"/>
      <c r="J22" s="62">
        <v>183548</v>
      </c>
      <c r="K22" s="62"/>
      <c r="L22" s="62">
        <v>5743062</v>
      </c>
      <c r="M22" s="62"/>
      <c r="N22" s="62"/>
      <c r="O22" s="62"/>
      <c r="P22" s="61"/>
    </row>
    <row r="23" spans="1:16" ht="15.75" thickBot="1" x14ac:dyDescent="0.3">
      <c r="A23" s="56" t="s">
        <v>89</v>
      </c>
      <c r="B23" s="62"/>
      <c r="C23" s="62"/>
      <c r="D23" s="62"/>
      <c r="E23" s="62"/>
      <c r="F23" s="62"/>
      <c r="G23" s="62"/>
      <c r="H23" s="62"/>
      <c r="I23" s="62"/>
      <c r="J23" s="62"/>
      <c r="K23" s="62"/>
      <c r="L23" s="62">
        <v>2418847</v>
      </c>
      <c r="M23" s="62"/>
      <c r="N23" s="62"/>
      <c r="O23" s="62"/>
      <c r="P23" s="61"/>
    </row>
    <row r="24" spans="1:16" ht="15.75" thickBot="1" x14ac:dyDescent="0.3">
      <c r="A24" s="57" t="s">
        <v>7</v>
      </c>
      <c r="B24" s="62">
        <f>SUM(B18:B23)</f>
        <v>0</v>
      </c>
      <c r="C24" s="62">
        <f t="shared" ref="C24:P24" si="1">SUM(C18:C23)</f>
        <v>0</v>
      </c>
      <c r="D24" s="62">
        <f t="shared" si="1"/>
        <v>0</v>
      </c>
      <c r="E24" s="62">
        <f t="shared" si="1"/>
        <v>0</v>
      </c>
      <c r="F24" s="62">
        <f t="shared" si="1"/>
        <v>28544058</v>
      </c>
      <c r="G24" s="62">
        <f t="shared" si="1"/>
        <v>0</v>
      </c>
      <c r="H24" s="62">
        <f t="shared" si="1"/>
        <v>0</v>
      </c>
      <c r="I24" s="62">
        <f t="shared" si="1"/>
        <v>0</v>
      </c>
      <c r="J24" s="62">
        <f t="shared" si="1"/>
        <v>183548</v>
      </c>
      <c r="K24" s="62">
        <f t="shared" si="1"/>
        <v>0</v>
      </c>
      <c r="L24" s="62">
        <f t="shared" si="1"/>
        <v>10066572</v>
      </c>
      <c r="M24" s="62">
        <f t="shared" si="1"/>
        <v>0</v>
      </c>
      <c r="N24" s="62">
        <f t="shared" si="1"/>
        <v>0</v>
      </c>
      <c r="O24" s="62">
        <f t="shared" si="1"/>
        <v>0</v>
      </c>
      <c r="P24" s="61">
        <f t="shared" si="1"/>
        <v>0</v>
      </c>
    </row>
    <row r="25" spans="1:16" ht="15.75" thickBot="1" x14ac:dyDescent="0.3">
      <c r="A25" s="58"/>
      <c r="B25" s="70"/>
      <c r="C25" s="70"/>
      <c r="D25" s="70"/>
      <c r="E25" s="70"/>
      <c r="F25" s="70"/>
      <c r="G25" s="70"/>
      <c r="H25" s="70"/>
      <c r="I25" s="70"/>
      <c r="J25" s="70"/>
      <c r="K25" s="70"/>
      <c r="L25" s="70"/>
      <c r="M25" s="70"/>
      <c r="N25" s="70"/>
      <c r="O25" s="70"/>
      <c r="P25" s="63"/>
    </row>
    <row r="26" spans="1:16" ht="15.75" thickBot="1" x14ac:dyDescent="0.3">
      <c r="A26" s="57" t="s">
        <v>90</v>
      </c>
      <c r="B26" s="62"/>
      <c r="C26" s="62"/>
      <c r="D26" s="62"/>
      <c r="E26" s="62"/>
      <c r="F26" s="62"/>
      <c r="G26" s="62"/>
      <c r="H26" s="62"/>
      <c r="I26" s="62"/>
      <c r="J26" s="62"/>
      <c r="K26" s="62"/>
      <c r="L26" s="62">
        <v>6567710</v>
      </c>
      <c r="M26" s="62"/>
      <c r="N26" s="62"/>
      <c r="O26" s="62"/>
      <c r="P26" s="61"/>
    </row>
    <row r="27" spans="1:16" ht="15.75" thickBot="1" x14ac:dyDescent="0.3">
      <c r="A27" s="58"/>
      <c r="B27" s="70"/>
      <c r="C27" s="70"/>
      <c r="D27" s="70"/>
      <c r="E27" s="70"/>
      <c r="F27" s="70"/>
      <c r="G27" s="70"/>
      <c r="H27" s="70"/>
      <c r="I27" s="70"/>
      <c r="J27" s="70"/>
      <c r="K27" s="70"/>
      <c r="L27" s="70"/>
      <c r="M27" s="70"/>
      <c r="N27" s="70"/>
      <c r="O27" s="70"/>
      <c r="P27" s="63"/>
    </row>
    <row r="28" spans="1:16" ht="15.75" thickBot="1" x14ac:dyDescent="0.3">
      <c r="A28" s="56" t="s">
        <v>8</v>
      </c>
      <c r="B28" s="62"/>
      <c r="C28" s="62"/>
      <c r="D28" s="62"/>
      <c r="E28" s="62">
        <v>0</v>
      </c>
      <c r="F28" s="62">
        <f>158955526+1225472</f>
        <v>160180998</v>
      </c>
      <c r="G28" s="62"/>
      <c r="H28" s="62"/>
      <c r="I28" s="62"/>
      <c r="J28" s="62">
        <v>220989</v>
      </c>
      <c r="K28" s="62"/>
      <c r="L28" s="62">
        <v>273127</v>
      </c>
      <c r="M28" s="62"/>
      <c r="N28" s="62"/>
      <c r="O28" s="62"/>
      <c r="P28" s="61"/>
    </row>
    <row r="29" spans="1:16" ht="15.75" thickBot="1" x14ac:dyDescent="0.3">
      <c r="A29" s="56" t="s">
        <v>91</v>
      </c>
      <c r="B29" s="62"/>
      <c r="C29" s="62"/>
      <c r="D29" s="62"/>
      <c r="E29" s="62"/>
      <c r="F29" s="62"/>
      <c r="G29" s="62"/>
      <c r="H29" s="62"/>
      <c r="I29" s="62"/>
      <c r="J29" s="62"/>
      <c r="K29" s="62"/>
      <c r="L29" s="62">
        <v>803868</v>
      </c>
      <c r="M29" s="62"/>
      <c r="N29" s="62"/>
      <c r="O29" s="62"/>
      <c r="P29" s="61"/>
    </row>
    <row r="30" spans="1:16" ht="15.75" thickBot="1" x14ac:dyDescent="0.3">
      <c r="A30" s="56" t="s">
        <v>92</v>
      </c>
      <c r="B30" s="71"/>
      <c r="C30" s="71"/>
      <c r="D30" s="71"/>
      <c r="E30" s="71"/>
      <c r="F30" s="71"/>
      <c r="G30" s="71"/>
      <c r="H30" s="71"/>
      <c r="I30" s="71"/>
      <c r="J30" s="71"/>
      <c r="K30" s="71"/>
      <c r="L30" s="71">
        <v>18632611</v>
      </c>
      <c r="M30" s="71">
        <v>672209</v>
      </c>
      <c r="N30" s="71"/>
      <c r="O30" s="71"/>
      <c r="P30" s="64"/>
    </row>
    <row r="31" spans="1:16" ht="27.75" thickBot="1" x14ac:dyDescent="0.3">
      <c r="A31" s="57" t="s">
        <v>9</v>
      </c>
      <c r="B31" s="62">
        <f>SUM(B28:B30)</f>
        <v>0</v>
      </c>
      <c r="C31" s="62">
        <f t="shared" ref="C31:P31" si="2">SUM(C28:C30)</f>
        <v>0</v>
      </c>
      <c r="D31" s="62">
        <f t="shared" si="2"/>
        <v>0</v>
      </c>
      <c r="E31" s="62">
        <f t="shared" si="2"/>
        <v>0</v>
      </c>
      <c r="F31" s="62">
        <f t="shared" si="2"/>
        <v>160180998</v>
      </c>
      <c r="G31" s="62">
        <f t="shared" si="2"/>
        <v>0</v>
      </c>
      <c r="H31" s="62">
        <f t="shared" si="2"/>
        <v>0</v>
      </c>
      <c r="I31" s="62">
        <f t="shared" si="2"/>
        <v>0</v>
      </c>
      <c r="J31" s="62">
        <f t="shared" si="2"/>
        <v>220989</v>
      </c>
      <c r="K31" s="62">
        <f t="shared" si="2"/>
        <v>0</v>
      </c>
      <c r="L31" s="62">
        <f t="shared" si="2"/>
        <v>19709606</v>
      </c>
      <c r="M31" s="62">
        <f t="shared" si="2"/>
        <v>672209</v>
      </c>
      <c r="N31" s="62">
        <f t="shared" si="2"/>
        <v>0</v>
      </c>
      <c r="O31" s="62">
        <f t="shared" si="2"/>
        <v>0</v>
      </c>
      <c r="P31" s="61">
        <f t="shared" si="2"/>
        <v>0</v>
      </c>
    </row>
    <row r="32" spans="1:16" ht="15.75" thickBot="1" x14ac:dyDescent="0.3">
      <c r="A32" s="59"/>
      <c r="B32" s="72"/>
      <c r="C32" s="72"/>
      <c r="D32" s="72"/>
      <c r="E32" s="72"/>
      <c r="F32" s="72"/>
      <c r="G32" s="72"/>
      <c r="H32" s="72"/>
      <c r="I32" s="72"/>
      <c r="J32" s="72"/>
      <c r="K32" s="72"/>
      <c r="L32" s="72"/>
      <c r="M32" s="72"/>
      <c r="N32" s="72"/>
      <c r="O32" s="72"/>
      <c r="P32" s="65"/>
    </row>
    <row r="33" spans="1:16" ht="15.75" thickBot="1" x14ac:dyDescent="0.3">
      <c r="A33" s="57" t="s">
        <v>70</v>
      </c>
      <c r="B33" s="73"/>
      <c r="C33" s="73"/>
      <c r="D33" s="73"/>
      <c r="E33" s="73"/>
      <c r="F33" s="73"/>
      <c r="G33" s="73"/>
      <c r="H33" s="73"/>
      <c r="I33" s="73"/>
      <c r="J33" s="73"/>
      <c r="K33" s="73"/>
      <c r="L33" s="73">
        <v>0</v>
      </c>
      <c r="M33" s="73">
        <v>9464579</v>
      </c>
      <c r="N33" s="73"/>
      <c r="O33" s="73"/>
      <c r="P33" s="66"/>
    </row>
    <row r="34" spans="1:16" ht="14.4" thickBot="1" x14ac:dyDescent="0.3">
      <c r="A34" s="59"/>
      <c r="B34" s="72"/>
      <c r="C34" s="72"/>
      <c r="D34" s="72"/>
      <c r="E34" s="72"/>
      <c r="F34" s="72"/>
      <c r="G34" s="72"/>
      <c r="H34" s="72"/>
      <c r="I34" s="72"/>
      <c r="J34" s="72"/>
      <c r="K34" s="72"/>
      <c r="L34" s="72"/>
      <c r="M34" s="72"/>
      <c r="N34" s="72"/>
      <c r="O34" s="72"/>
      <c r="P34" s="65"/>
    </row>
    <row r="35" spans="1:16" ht="14.4" thickBot="1" x14ac:dyDescent="0.3">
      <c r="A35" s="57" t="s">
        <v>93</v>
      </c>
      <c r="B35" s="71"/>
      <c r="C35" s="71"/>
      <c r="D35" s="71"/>
      <c r="E35" s="71"/>
      <c r="F35" s="71"/>
      <c r="G35" s="71"/>
      <c r="H35" s="71"/>
      <c r="I35" s="71"/>
      <c r="J35" s="71"/>
      <c r="K35" s="71"/>
      <c r="L35" s="71">
        <f>12819901+227836</f>
        <v>13047737</v>
      </c>
      <c r="M35" s="71"/>
      <c r="N35" s="71"/>
      <c r="O35" s="71"/>
      <c r="P35" s="64"/>
    </row>
    <row r="36" spans="1:16" ht="14.4" thickBot="1" x14ac:dyDescent="0.3">
      <c r="A36" s="58"/>
      <c r="B36" s="72"/>
      <c r="C36" s="72"/>
      <c r="D36" s="72"/>
      <c r="E36" s="72"/>
      <c r="F36" s="72"/>
      <c r="G36" s="72"/>
      <c r="H36" s="72"/>
      <c r="I36" s="72"/>
      <c r="J36" s="72"/>
      <c r="K36" s="72"/>
      <c r="L36" s="72"/>
      <c r="M36" s="72"/>
      <c r="N36" s="72"/>
      <c r="O36" s="72"/>
      <c r="P36" s="65"/>
    </row>
    <row r="37" spans="1:16" ht="14.4" thickBot="1" x14ac:dyDescent="0.3">
      <c r="A37" s="60" t="s">
        <v>10</v>
      </c>
      <c r="B37" s="62">
        <f>B16+B24+B26+B31+B33+B35</f>
        <v>0</v>
      </c>
      <c r="C37" s="62">
        <f t="shared" ref="C37:P37" si="3">C16+C24+C26+C31+C33+C35</f>
        <v>0</v>
      </c>
      <c r="D37" s="62">
        <f t="shared" si="3"/>
        <v>0</v>
      </c>
      <c r="E37" s="62">
        <f t="shared" si="3"/>
        <v>564709</v>
      </c>
      <c r="F37" s="62">
        <f t="shared" si="3"/>
        <v>474904166</v>
      </c>
      <c r="G37" s="62">
        <f t="shared" si="3"/>
        <v>0</v>
      </c>
      <c r="H37" s="62">
        <f t="shared" si="3"/>
        <v>0</v>
      </c>
      <c r="I37" s="62">
        <f t="shared" si="3"/>
        <v>0</v>
      </c>
      <c r="J37" s="62">
        <f t="shared" si="3"/>
        <v>4534323</v>
      </c>
      <c r="K37" s="62">
        <f t="shared" si="3"/>
        <v>0</v>
      </c>
      <c r="L37" s="62">
        <f t="shared" si="3"/>
        <v>91377920</v>
      </c>
      <c r="M37" s="62">
        <f t="shared" si="3"/>
        <v>73811821</v>
      </c>
      <c r="N37" s="62">
        <f t="shared" si="3"/>
        <v>0</v>
      </c>
      <c r="O37" s="62">
        <f t="shared" si="3"/>
        <v>0</v>
      </c>
      <c r="P37" s="61">
        <f t="shared" si="3"/>
        <v>0</v>
      </c>
    </row>
    <row r="40" spans="1:16" ht="38.25" customHeight="1" x14ac:dyDescent="0.25">
      <c r="A40" s="142" t="s">
        <v>95</v>
      </c>
      <c r="B40" s="142"/>
      <c r="C40" s="142"/>
      <c r="D40" s="142"/>
      <c r="E40" s="142"/>
      <c r="F40" s="142"/>
      <c r="G40" s="142"/>
      <c r="H40" s="142"/>
    </row>
    <row r="41" spans="1:16" x14ac:dyDescent="0.25">
      <c r="A41" s="67"/>
      <c r="B41" s="67"/>
      <c r="C41" s="68"/>
    </row>
    <row r="42" spans="1:16" x14ac:dyDescent="0.25">
      <c r="A42" s="67"/>
      <c r="B42" s="67"/>
      <c r="C42" s="68"/>
    </row>
    <row r="43" spans="1:16" x14ac:dyDescent="0.25">
      <c r="A43" s="69"/>
      <c r="B43" s="69"/>
      <c r="C43" s="69"/>
    </row>
  </sheetData>
  <mergeCells count="22">
    <mergeCell ref="J6:K6"/>
    <mergeCell ref="L6:M6"/>
    <mergeCell ref="N6:P6"/>
    <mergeCell ref="J4:K4"/>
    <mergeCell ref="L4:M4"/>
    <mergeCell ref="N4:P4"/>
    <mergeCell ref="J5:K5"/>
    <mergeCell ref="L5:M5"/>
    <mergeCell ref="N5:P5"/>
    <mergeCell ref="A1:A3"/>
    <mergeCell ref="B1:E3"/>
    <mergeCell ref="F1:K3"/>
    <mergeCell ref="L1:M3"/>
    <mergeCell ref="N1:P3"/>
    <mergeCell ref="A40:H40"/>
    <mergeCell ref="A4:A6"/>
    <mergeCell ref="B4:C6"/>
    <mergeCell ref="D4:E6"/>
    <mergeCell ref="F4:G6"/>
    <mergeCell ref="H4:I4"/>
    <mergeCell ref="H6:I6"/>
    <mergeCell ref="H5:I5"/>
  </mergeCells>
  <pageMargins left="0.7" right="0.7" top="0.75" bottom="0.75" header="0.3" footer="0.3"/>
  <pageSetup scale="74" orientation="landscape" r:id="rId1"/>
  <headerFooter>
    <oddFooter>&amp;L&amp;Z&amp;F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Notes</vt:lpstr>
      <vt:lpstr>2013</vt:lpstr>
      <vt:lpstr>2014</vt:lpstr>
      <vt:lpstr>2015</vt:lpstr>
      <vt:lpstr>2016</vt:lpstr>
      <vt:lpstr>2017</vt:lpstr>
      <vt:lpstr>'2015'!Print_Area</vt:lpstr>
    </vt:vector>
  </TitlesOfParts>
  <Company>AGO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Aladro</dc:creator>
  <cp:lastModifiedBy>ANF</cp:lastModifiedBy>
  <cp:lastPrinted>2018-09-12T19:55:46Z</cp:lastPrinted>
  <dcterms:created xsi:type="dcterms:W3CDTF">2013-08-09T13:32:19Z</dcterms:created>
  <dcterms:modified xsi:type="dcterms:W3CDTF">2018-09-18T11:47:18Z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