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386" windowWidth="6900" windowHeight="11040" activeTab="0"/>
  </bookViews>
  <sheets>
    <sheet name="Funding Allocation" sheetId="1" r:id="rId1"/>
    <sheet name="Local Breakouts" sheetId="2" r:id="rId2"/>
  </sheets>
  <definedNames/>
  <calcPr fullCalcOnLoad="1"/>
</workbook>
</file>

<file path=xl/sharedStrings.xml><?xml version="1.0" encoding="utf-8"?>
<sst xmlns="http://schemas.openxmlformats.org/spreadsheetml/2006/main" count="62" uniqueCount="41">
  <si>
    <t>TOTAL</t>
  </si>
  <si>
    <t>%</t>
  </si>
  <si>
    <t>$$</t>
  </si>
  <si>
    <t>Bristol</t>
  </si>
  <si>
    <t>Hampden</t>
  </si>
  <si>
    <t>Central MA</t>
  </si>
  <si>
    <t>Boston</t>
  </si>
  <si>
    <t>Berkshire</t>
  </si>
  <si>
    <t>Metro North</t>
  </si>
  <si>
    <t>Brockton</t>
  </si>
  <si>
    <t>North Shore</t>
  </si>
  <si>
    <t>Total</t>
  </si>
  <si>
    <t>South Shore</t>
  </si>
  <si>
    <t>Local Area</t>
  </si>
  <si>
    <t>RESEA Funding for the Field CY17</t>
  </si>
  <si>
    <t>20% based on reemployment*</t>
  </si>
  <si>
    <t>(Completitons)</t>
  </si>
  <si>
    <t>(Completions)</t>
  </si>
  <si>
    <t>(MOSES data source)</t>
  </si>
  <si>
    <t>Cape and Islands</t>
  </si>
  <si>
    <t>Franklin-Hampshire</t>
  </si>
  <si>
    <t>Greater Lowell</t>
  </si>
  <si>
    <t>Greater New Bedford</t>
  </si>
  <si>
    <t>Merrimack Valley</t>
  </si>
  <si>
    <t>Metro SW</t>
  </si>
  <si>
    <t>No. Central</t>
  </si>
  <si>
    <t>FY 16 Allocation</t>
  </si>
  <si>
    <t>40% based on Subsequent RESEA</t>
  </si>
  <si>
    <t>40% based on Initial RESEA/CCS</t>
  </si>
  <si>
    <t>50% Hold Harmless</t>
  </si>
  <si>
    <t>FY 17 Performance
TOTALS P/AREA</t>
  </si>
  <si>
    <t>FY 17 Hold Harmless Amount</t>
  </si>
  <si>
    <t>TOTAL FY 17 Allocation</t>
  </si>
  <si>
    <t>Balance after Hold Harmless</t>
  </si>
  <si>
    <t>Current NOO-with Hold Harmless</t>
  </si>
  <si>
    <t>Data Source:  MOSES RESEA Planned v. Actual Report as of December 2016 (Jan-December 2016)</t>
  </si>
  <si>
    <t>Retained</t>
  </si>
  <si>
    <t>Contracted</t>
  </si>
  <si>
    <t>Total Allocation</t>
  </si>
  <si>
    <t>Totals</t>
  </si>
  <si>
    <t>January 1 - December 31, 2017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</si>
</sst>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"/>
    <numFmt numFmtId="170" formatCode="0.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$-409]* #,##0.00_);_([$$-409]* \(#,##0.00\);_([$$-409]* &quot;-&quot;??_);_(@_)"/>
  </numFmts>
  <fonts count="55">
    <font>
      <sz val="10"/>
      <name val="Arial"/>
      <family val="0"/>
    </font>
    <font>
      <b/>
      <sz val="16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24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10"/>
      <name val="Tahom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rgb="FFFF0000"/>
      <name val="Tahoma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6" fillId="0" borderId="0" xfId="0" applyNumberFormat="1" applyFont="1" applyFill="1" applyAlignment="1">
      <alignment/>
    </xf>
    <xf numFmtId="44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4" fontId="6" fillId="0" borderId="0" xfId="44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8" fontId="6" fillId="0" borderId="0" xfId="0" applyNumberFormat="1" applyFont="1" applyAlignment="1">
      <alignment/>
    </xf>
    <xf numFmtId="9" fontId="6" fillId="0" borderId="0" xfId="59" applyFont="1" applyAlignment="1">
      <alignment/>
    </xf>
    <xf numFmtId="8" fontId="6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4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9" fontId="6" fillId="0" borderId="0" xfId="59" applyNumberFormat="1" applyFont="1" applyFill="1" applyAlignment="1">
      <alignment horizontal="center"/>
    </xf>
    <xf numFmtId="9" fontId="6" fillId="0" borderId="0" xfId="59" applyNumberFormat="1" applyFont="1" applyFill="1" applyAlignment="1">
      <alignment/>
    </xf>
    <xf numFmtId="6" fontId="6" fillId="0" borderId="0" xfId="0" applyNumberFormat="1" applyFont="1" applyAlignment="1">
      <alignment/>
    </xf>
    <xf numFmtId="44" fontId="50" fillId="34" borderId="10" xfId="0" applyNumberFormat="1" applyFont="1" applyFill="1" applyBorder="1" applyAlignment="1">
      <alignment/>
    </xf>
    <xf numFmtId="8" fontId="51" fillId="0" borderId="0" xfId="0" applyNumberFormat="1" applyFont="1" applyAlignment="1">
      <alignment/>
    </xf>
    <xf numFmtId="0" fontId="28" fillId="33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44" fontId="28" fillId="0" borderId="0" xfId="0" applyNumberFormat="1" applyFont="1" applyFill="1" applyBorder="1" applyAlignment="1">
      <alignment/>
    </xf>
    <xf numFmtId="44" fontId="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9" fontId="52" fillId="0" borderId="0" xfId="0" applyNumberFormat="1" applyFont="1" applyFill="1" applyBorder="1" applyAlignment="1">
      <alignment/>
    </xf>
    <xf numFmtId="44" fontId="52" fillId="0" borderId="0" xfId="0" applyNumberFormat="1" applyFont="1" applyFill="1" applyBorder="1" applyAlignment="1">
      <alignment/>
    </xf>
    <xf numFmtId="44" fontId="8" fillId="0" borderId="10" xfId="44" applyFont="1" applyFill="1" applyBorder="1" applyAlignment="1">
      <alignment/>
    </xf>
    <xf numFmtId="0" fontId="2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44" fontId="8" fillId="0" borderId="10" xfId="0" applyNumberFormat="1" applyFont="1" applyBorder="1" applyAlignment="1">
      <alignment horizontal="center"/>
    </xf>
    <xf numFmtId="44" fontId="8" fillId="0" borderId="10" xfId="44" applyFont="1" applyFill="1" applyBorder="1" applyAlignment="1">
      <alignment horizontal="center"/>
    </xf>
    <xf numFmtId="44" fontId="6" fillId="36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9" fontId="8" fillId="0" borderId="0" xfId="59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44" fontId="6" fillId="0" borderId="10" xfId="0" applyNumberFormat="1" applyFont="1" applyFill="1" applyBorder="1" applyAlignment="1">
      <alignment/>
    </xf>
    <xf numFmtId="8" fontId="8" fillId="0" borderId="10" xfId="0" applyNumberFormat="1" applyFont="1" applyFill="1" applyBorder="1" applyAlignment="1">
      <alignment/>
    </xf>
    <xf numFmtId="44" fontId="8" fillId="0" borderId="10" xfId="44" applyFont="1" applyFill="1" applyBorder="1" applyAlignment="1">
      <alignment/>
    </xf>
    <xf numFmtId="44" fontId="53" fillId="0" borderId="10" xfId="44" applyFont="1" applyFill="1" applyBorder="1" applyAlignment="1">
      <alignment/>
    </xf>
    <xf numFmtId="176" fontId="8" fillId="0" borderId="10" xfId="44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1" fillId="0" borderId="0" xfId="0" applyFont="1" applyFill="1" applyAlignment="1">
      <alignment horizontal="right"/>
    </xf>
    <xf numFmtId="44" fontId="54" fillId="0" borderId="0" xfId="44" applyFont="1" applyFill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44" fontId="2" fillId="35" borderId="10" xfId="0" applyNumberFormat="1" applyFont="1" applyFill="1" applyBorder="1" applyAlignment="1">
      <alignment/>
    </xf>
    <xf numFmtId="10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4" fontId="5" fillId="0" borderId="10" xfId="0" applyNumberFormat="1" applyFont="1" applyFill="1" applyBorder="1" applyAlignment="1">
      <alignment/>
    </xf>
    <xf numFmtId="44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/>
    </xf>
    <xf numFmtId="8" fontId="3" fillId="0" borderId="0" xfId="0" applyNumberFormat="1" applyFont="1" applyBorder="1" applyAlignment="1">
      <alignment horizontal="center"/>
    </xf>
    <xf numFmtId="44" fontId="4" fillId="37" borderId="0" xfId="0" applyNumberFormat="1" applyFont="1" applyFill="1" applyBorder="1" applyAlignment="1">
      <alignment horizontal="left"/>
    </xf>
    <xf numFmtId="44" fontId="2" fillId="37" borderId="0" xfId="0" applyNumberFormat="1" applyFont="1" applyFill="1" applyBorder="1" applyAlignment="1">
      <alignment/>
    </xf>
    <xf numFmtId="44" fontId="3" fillId="0" borderId="0" xfId="0" applyNumberFormat="1" applyFont="1" applyBorder="1" applyAlignment="1">
      <alignment horizontal="center"/>
    </xf>
    <xf numFmtId="8" fontId="5" fillId="34" borderId="0" xfId="0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wrapText="1"/>
    </xf>
    <xf numFmtId="0" fontId="4" fillId="37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7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36" borderId="0" xfId="0" applyFont="1" applyFill="1" applyBorder="1" applyAlignment="1">
      <alignment horizontal="center" wrapText="1"/>
    </xf>
    <xf numFmtId="44" fontId="6" fillId="33" borderId="0" xfId="0" applyNumberFormat="1" applyFont="1" applyFill="1" applyAlignment="1">
      <alignment/>
    </xf>
    <xf numFmtId="0" fontId="4" fillId="37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D13" sqref="D13"/>
    </sheetView>
  </sheetViews>
  <sheetFormatPr defaultColWidth="15.57421875" defaultRowHeight="12.75"/>
  <cols>
    <col min="1" max="1" width="19.140625" style="9" customWidth="1"/>
    <col min="2" max="2" width="16.00390625" style="8" bestFit="1" customWidth="1"/>
    <col min="3" max="3" width="19.140625" style="9" bestFit="1" customWidth="1"/>
    <col min="4" max="4" width="17.421875" style="9" bestFit="1" customWidth="1"/>
    <col min="5" max="5" width="7.28125" style="9" bestFit="1" customWidth="1"/>
    <col min="6" max="6" width="14.28125" style="9" bestFit="1" customWidth="1"/>
    <col min="7" max="7" width="18.7109375" style="9" bestFit="1" customWidth="1"/>
    <col min="8" max="8" width="7.28125" style="9" bestFit="1" customWidth="1"/>
    <col min="9" max="9" width="14.28125" style="9" bestFit="1" customWidth="1"/>
    <col min="10" max="10" width="18.28125" style="9" customWidth="1"/>
    <col min="11" max="11" width="7.28125" style="9" bestFit="1" customWidth="1"/>
    <col min="12" max="12" width="14.28125" style="9" bestFit="1" customWidth="1"/>
    <col min="13" max="13" width="16.00390625" style="9" bestFit="1" customWidth="1"/>
    <col min="14" max="15" width="16.00390625" style="8" bestFit="1" customWidth="1"/>
    <col min="16" max="16" width="15.57421875" style="0" customWidth="1"/>
    <col min="17" max="17" width="17.8515625" style="8" customWidth="1"/>
    <col min="18" max="18" width="14.57421875" style="8" customWidth="1"/>
    <col min="19" max="19" width="11.7109375" style="8" customWidth="1"/>
    <col min="20" max="16384" width="15.57421875" style="8" customWidth="1"/>
  </cols>
  <sheetData>
    <row r="1" spans="1:13" s="9" customFormat="1" ht="32.25" customHeight="1">
      <c r="A1" s="1" t="s">
        <v>14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9" customFormat="1" ht="12.75">
      <c r="A2" s="61" t="s">
        <v>40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9" customFormat="1" ht="12.75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s="9" customFormat="1" ht="25.5">
      <c r="A4" s="72" t="s">
        <v>0</v>
      </c>
      <c r="B4" s="73"/>
      <c r="C4" s="74" t="s">
        <v>33</v>
      </c>
      <c r="D4" s="93" t="s">
        <v>28</v>
      </c>
      <c r="E4" s="75"/>
      <c r="F4" s="75"/>
      <c r="G4" s="93" t="s">
        <v>27</v>
      </c>
      <c r="H4" s="75"/>
      <c r="I4" s="75"/>
      <c r="J4" s="93" t="s">
        <v>15</v>
      </c>
      <c r="K4" s="76"/>
      <c r="L4" s="76"/>
      <c r="M4" s="76"/>
      <c r="N4" s="73"/>
      <c r="O4" s="73"/>
    </row>
    <row r="5" spans="1:15" s="9" customFormat="1" ht="12.75">
      <c r="A5" s="77">
        <f>2947403.4</f>
        <v>2947403.4</v>
      </c>
      <c r="B5" s="73"/>
      <c r="C5" s="77">
        <f>A5-C24</f>
        <v>593200.94</v>
      </c>
      <c r="D5" s="78">
        <f>C5*0.4</f>
        <v>237280.376</v>
      </c>
      <c r="E5" s="78"/>
      <c r="F5" s="75"/>
      <c r="G5" s="78">
        <f>C5*0.4</f>
        <v>237280.376</v>
      </c>
      <c r="H5" s="78"/>
      <c r="I5" s="78"/>
      <c r="J5" s="78">
        <f>C5*0.2</f>
        <v>118640.188</v>
      </c>
      <c r="K5" s="79"/>
      <c r="L5" s="79"/>
      <c r="M5" s="79"/>
      <c r="N5" s="73"/>
      <c r="O5" s="73"/>
    </row>
    <row r="6" spans="1:15" ht="25.5" customHeight="1">
      <c r="A6" s="80"/>
      <c r="B6" s="81">
        <v>4708404.92</v>
      </c>
      <c r="C6" s="80"/>
      <c r="D6" s="82" t="s">
        <v>16</v>
      </c>
      <c r="E6" s="82"/>
      <c r="F6" s="75"/>
      <c r="G6" s="83" t="s">
        <v>17</v>
      </c>
      <c r="H6" s="78"/>
      <c r="I6" s="78"/>
      <c r="J6" s="83" t="s">
        <v>18</v>
      </c>
      <c r="K6" s="79"/>
      <c r="L6" s="79"/>
      <c r="M6" s="79"/>
      <c r="N6" s="84"/>
      <c r="O6" s="84"/>
    </row>
    <row r="7" spans="1:18" ht="42" customHeight="1">
      <c r="A7" s="85" t="s">
        <v>13</v>
      </c>
      <c r="B7" s="86" t="s">
        <v>26</v>
      </c>
      <c r="C7" s="87" t="s">
        <v>29</v>
      </c>
      <c r="D7" s="83"/>
      <c r="E7" s="88" t="s">
        <v>1</v>
      </c>
      <c r="F7" s="88" t="s">
        <v>2</v>
      </c>
      <c r="G7" s="83"/>
      <c r="H7" s="88" t="s">
        <v>1</v>
      </c>
      <c r="I7" s="88" t="s">
        <v>2</v>
      </c>
      <c r="J7" s="83"/>
      <c r="K7" s="88" t="s">
        <v>1</v>
      </c>
      <c r="L7" s="88" t="s">
        <v>2</v>
      </c>
      <c r="M7" s="89" t="s">
        <v>30</v>
      </c>
      <c r="N7" s="90" t="s">
        <v>31</v>
      </c>
      <c r="O7" s="91" t="s">
        <v>32</v>
      </c>
      <c r="Q7" s="10"/>
      <c r="R7" s="11"/>
    </row>
    <row r="8" spans="1:19" ht="12.75">
      <c r="A8" s="63" t="s">
        <v>7</v>
      </c>
      <c r="B8" s="29">
        <v>112573.32895223862</v>
      </c>
      <c r="C8" s="64">
        <f>B8*0.5</f>
        <v>56286.66447611931</v>
      </c>
      <c r="D8" s="62">
        <v>1016</v>
      </c>
      <c r="E8" s="65">
        <f>D8/D24</f>
        <v>0.01761656234286408</v>
      </c>
      <c r="F8" s="66">
        <f>D5*E8</f>
        <v>4180.06453654223</v>
      </c>
      <c r="G8" s="62">
        <v>954</v>
      </c>
      <c r="H8" s="65">
        <f>G8/G24</f>
        <v>0.0173432472230807</v>
      </c>
      <c r="I8" s="66">
        <f>G5*H8</f>
        <v>4115.212222153544</v>
      </c>
      <c r="J8" s="62">
        <v>163</v>
      </c>
      <c r="K8" s="65">
        <f>J8/J24</f>
        <v>0.013658454834925423</v>
      </c>
      <c r="L8" s="66">
        <f>J5*K8</f>
        <v>1620.441649405061</v>
      </c>
      <c r="M8" s="64">
        <f>F8+I8+L8</f>
        <v>9915.718408100834</v>
      </c>
      <c r="N8" s="52">
        <f>C8</f>
        <v>56286.66447611931</v>
      </c>
      <c r="O8" s="48">
        <f>M8+N8</f>
        <v>66202.38288422015</v>
      </c>
      <c r="Q8" s="6"/>
      <c r="R8" s="26"/>
      <c r="S8" s="27"/>
    </row>
    <row r="9" spans="1:19" ht="12.75">
      <c r="A9" s="63" t="s">
        <v>6</v>
      </c>
      <c r="B9" s="29">
        <v>381517.4605332058</v>
      </c>
      <c r="C9" s="64">
        <f>B9*0.5</f>
        <v>190758.7302666029</v>
      </c>
      <c r="D9" s="62">
        <v>5176</v>
      </c>
      <c r="E9" s="65">
        <f>D9/D24</f>
        <v>0.08974736878608708</v>
      </c>
      <c r="F9" s="66">
        <f>D5*E9</f>
        <v>21295.289410573405</v>
      </c>
      <c r="G9" s="62">
        <v>4920</v>
      </c>
      <c r="H9" s="65">
        <f>G9/G24</f>
        <v>0.08944316177940989</v>
      </c>
      <c r="I9" s="66">
        <f>G5*H9</f>
        <v>21223.10705764721</v>
      </c>
      <c r="J9" s="62">
        <v>649</v>
      </c>
      <c r="K9" s="65">
        <f>J9/J24</f>
        <v>0.05438243673537791</v>
      </c>
      <c r="L9" s="66">
        <f>J5*K9</f>
        <v>6451.942518183341</v>
      </c>
      <c r="M9" s="64">
        <f aca="true" t="shared" si="0" ref="M9:M23">F9+I9+L9</f>
        <v>48970.33898640396</v>
      </c>
      <c r="N9" s="52">
        <f aca="true" t="shared" si="1" ref="N9:N23">C9</f>
        <v>190758.7302666029</v>
      </c>
      <c r="O9" s="48">
        <f aca="true" t="shared" si="2" ref="O9:O23">M9+N9</f>
        <v>239729.06925300686</v>
      </c>
      <c r="Q9" s="6"/>
      <c r="R9" s="26"/>
      <c r="S9" s="27"/>
    </row>
    <row r="10" spans="1:19" ht="12.75">
      <c r="A10" s="63" t="s">
        <v>3</v>
      </c>
      <c r="B10" s="29">
        <v>285750.88242656464</v>
      </c>
      <c r="C10" s="64">
        <f>B10*0.5</f>
        <v>142875.44121328232</v>
      </c>
      <c r="D10" s="62">
        <v>4654</v>
      </c>
      <c r="E10" s="65">
        <f>D10/D24</f>
        <v>0.08069633970835573</v>
      </c>
      <c r="F10" s="66">
        <f>D5*E10</f>
        <v>19147.657827822375</v>
      </c>
      <c r="G10" s="62">
        <v>4284</v>
      </c>
      <c r="H10" s="65">
        <f>G10/G24</f>
        <v>0.07788099696402276</v>
      </c>
      <c r="I10" s="66">
        <f>G5*H10</f>
        <v>18479.63224287818</v>
      </c>
      <c r="J10" s="62">
        <v>992</v>
      </c>
      <c r="K10" s="65">
        <f>J10/J24</f>
        <v>0.08312384782973019</v>
      </c>
      <c r="L10" s="66">
        <f>J5*K10</f>
        <v>9861.82893380258</v>
      </c>
      <c r="M10" s="64">
        <f t="shared" si="0"/>
        <v>47489.11900450313</v>
      </c>
      <c r="N10" s="52">
        <f t="shared" si="1"/>
        <v>142875.44121328232</v>
      </c>
      <c r="O10" s="48">
        <f t="shared" si="2"/>
        <v>190364.56021778545</v>
      </c>
      <c r="Q10" s="6"/>
      <c r="R10" s="26"/>
      <c r="S10" s="27"/>
    </row>
    <row r="11" spans="1:19" ht="12.75">
      <c r="A11" s="63" t="s">
        <v>9</v>
      </c>
      <c r="B11" s="29">
        <v>195523.21908613783</v>
      </c>
      <c r="C11" s="64">
        <f>B11*0.5</f>
        <v>97761.60954306892</v>
      </c>
      <c r="D11" s="62">
        <v>2743</v>
      </c>
      <c r="E11" s="65">
        <f>D11/D24</f>
        <v>0.047561250498500164</v>
      </c>
      <c r="F11" s="66">
        <f>D5*E11</f>
        <v>11285.351401314307</v>
      </c>
      <c r="G11" s="62">
        <v>2493</v>
      </c>
      <c r="H11" s="65">
        <f>G11/G24</f>
        <v>0.04532150453578635</v>
      </c>
      <c r="I11" s="66">
        <f>G5*H11</f>
        <v>10753.903637137091</v>
      </c>
      <c r="J11" s="62">
        <v>450</v>
      </c>
      <c r="K11" s="65">
        <f>J11/J24</f>
        <v>0.03770739064856712</v>
      </c>
      <c r="L11" s="66">
        <f>J5*K11</f>
        <v>4473.6119155354445</v>
      </c>
      <c r="M11" s="64">
        <f t="shared" si="0"/>
        <v>26512.866953986842</v>
      </c>
      <c r="N11" s="52">
        <f t="shared" si="1"/>
        <v>97761.60954306892</v>
      </c>
      <c r="O11" s="48">
        <f t="shared" si="2"/>
        <v>124274.47649705576</v>
      </c>
      <c r="Q11" s="6"/>
      <c r="R11" s="26"/>
      <c r="S11" s="27"/>
    </row>
    <row r="12" spans="1:19" ht="12.75">
      <c r="A12" s="63" t="s">
        <v>19</v>
      </c>
      <c r="B12" s="29">
        <v>88980.12981935561</v>
      </c>
      <c r="C12" s="64">
        <f>B12*0.5</f>
        <v>44490.06490967781</v>
      </c>
      <c r="D12" s="62">
        <v>1004</v>
      </c>
      <c r="E12" s="65">
        <f>D12/D24</f>
        <v>0.017408492708893244</v>
      </c>
      <c r="F12" s="66">
        <f>D5*E12</f>
        <v>4130.693695559447</v>
      </c>
      <c r="G12" s="62">
        <v>960</v>
      </c>
      <c r="H12" s="65">
        <f>G12/G24</f>
        <v>0.017452324249640955</v>
      </c>
      <c r="I12" s="66">
        <f>G5*H12</f>
        <v>4141.094060028724</v>
      </c>
      <c r="J12" s="62">
        <v>73</v>
      </c>
      <c r="K12" s="65">
        <f>J12/J24</f>
        <v>0.006116976705212</v>
      </c>
      <c r="L12" s="66">
        <f>J5*K12</f>
        <v>725.7192662979721</v>
      </c>
      <c r="M12" s="64">
        <f t="shared" si="0"/>
        <v>8997.507021886144</v>
      </c>
      <c r="N12" s="52">
        <f t="shared" si="1"/>
        <v>44490.06490967781</v>
      </c>
      <c r="O12" s="48">
        <f t="shared" si="2"/>
        <v>53487.57193156395</v>
      </c>
      <c r="Q12" s="6"/>
      <c r="R12" s="26"/>
      <c r="S12" s="27"/>
    </row>
    <row r="13" spans="1:19" ht="12.75">
      <c r="A13" s="63" t="s">
        <v>5</v>
      </c>
      <c r="B13" s="29">
        <v>511146.76627891685</v>
      </c>
      <c r="C13" s="64">
        <f>B13*0.5</f>
        <v>255573.38313945843</v>
      </c>
      <c r="D13" s="62">
        <v>5757</v>
      </c>
      <c r="E13" s="65">
        <f>D13/D24</f>
        <v>0.09982140689750836</v>
      </c>
      <c r="F13" s="66">
        <f>D5*E13</f>
        <v>23685.660961489775</v>
      </c>
      <c r="G13" s="62">
        <v>5484</v>
      </c>
      <c r="H13" s="65">
        <f>G13/G24</f>
        <v>0.09969640227607396</v>
      </c>
      <c r="I13" s="66">
        <f>G5*H13</f>
        <v>23655.999817914082</v>
      </c>
      <c r="J13" s="67">
        <v>1348</v>
      </c>
      <c r="K13" s="65">
        <f>J13/J24</f>
        <v>0.11295458354281884</v>
      </c>
      <c r="L13" s="66">
        <f>J5*K13</f>
        <v>13400.953026981733</v>
      </c>
      <c r="M13" s="64">
        <f t="shared" si="0"/>
        <v>60742.61380638559</v>
      </c>
      <c r="N13" s="52">
        <f t="shared" si="1"/>
        <v>255573.38313945843</v>
      </c>
      <c r="O13" s="48">
        <f t="shared" si="2"/>
        <v>316315.99694584403</v>
      </c>
      <c r="Q13" s="6"/>
      <c r="R13" s="26"/>
      <c r="S13" s="27"/>
    </row>
    <row r="14" spans="1:19" ht="12.75">
      <c r="A14" s="63" t="s">
        <v>20</v>
      </c>
      <c r="B14" s="29">
        <v>118013.48039823062</v>
      </c>
      <c r="C14" s="64">
        <f>B14*0.5</f>
        <v>59006.74019911531</v>
      </c>
      <c r="D14" s="62">
        <v>969</v>
      </c>
      <c r="E14" s="65">
        <f>D14/D24</f>
        <v>0.016801622943144974</v>
      </c>
      <c r="F14" s="66">
        <f>D5*E14</f>
        <v>3986.695409359666</v>
      </c>
      <c r="G14" s="62">
        <v>946</v>
      </c>
      <c r="H14" s="65">
        <f>G14/G24</f>
        <v>0.017197811187667025</v>
      </c>
      <c r="I14" s="66">
        <f>G5*H14</f>
        <v>4080.703104986638</v>
      </c>
      <c r="J14" s="62">
        <v>212</v>
      </c>
      <c r="K14" s="65">
        <f>J14/J24</f>
        <v>0.017764370705547178</v>
      </c>
      <c r="L14" s="66">
        <f>J5*K14</f>
        <v>2107.5682802078095</v>
      </c>
      <c r="M14" s="64">
        <f t="shared" si="0"/>
        <v>10174.966794554113</v>
      </c>
      <c r="N14" s="52">
        <f t="shared" si="1"/>
        <v>59006.74019911531</v>
      </c>
      <c r="O14" s="48">
        <f t="shared" si="2"/>
        <v>69181.70699366942</v>
      </c>
      <c r="Q14" s="6"/>
      <c r="R14" s="26"/>
      <c r="S14" s="27"/>
    </row>
    <row r="15" spans="1:19" ht="12.75">
      <c r="A15" s="63" t="s">
        <v>21</v>
      </c>
      <c r="B15" s="29">
        <v>299577.66716169525</v>
      </c>
      <c r="C15" s="64">
        <f>B15*0.5</f>
        <v>149788.83358084763</v>
      </c>
      <c r="D15" s="62">
        <v>3263</v>
      </c>
      <c r="E15" s="65">
        <f>D15/D24</f>
        <v>0.05657760130390304</v>
      </c>
      <c r="F15" s="66">
        <f>D5*E15</f>
        <v>13424.754510568204</v>
      </c>
      <c r="G15" s="62">
        <v>2950</v>
      </c>
      <c r="H15" s="65">
        <f>G15/G24</f>
        <v>0.05362953805879252</v>
      </c>
      <c r="I15" s="66">
        <f>G5*H15</f>
        <v>12725.236955296597</v>
      </c>
      <c r="J15" s="62">
        <v>732</v>
      </c>
      <c r="K15" s="65">
        <f>J15/J24</f>
        <v>0.06133735545500251</v>
      </c>
      <c r="L15" s="66">
        <f>J5*K15</f>
        <v>7277.075382604323</v>
      </c>
      <c r="M15" s="64">
        <f t="shared" si="0"/>
        <v>33427.06684846913</v>
      </c>
      <c r="N15" s="52">
        <f t="shared" si="1"/>
        <v>149788.83358084763</v>
      </c>
      <c r="O15" s="48">
        <f t="shared" si="2"/>
        <v>183215.90042931674</v>
      </c>
      <c r="Q15" s="6"/>
      <c r="R15" s="26"/>
      <c r="S15" s="27"/>
    </row>
    <row r="16" spans="1:19" ht="12.75">
      <c r="A16" s="63" t="s">
        <v>22</v>
      </c>
      <c r="B16" s="29">
        <v>139834.97301153687</v>
      </c>
      <c r="C16" s="64">
        <f>B16*0.5</f>
        <v>69917.48650576844</v>
      </c>
      <c r="D16" s="62">
        <v>1535</v>
      </c>
      <c r="E16" s="65">
        <f>D16/D24</f>
        <v>0.026615574012102718</v>
      </c>
      <c r="F16" s="66">
        <f>D5*E16</f>
        <v>6315.353409047561</v>
      </c>
      <c r="G16" s="62">
        <v>1502</v>
      </c>
      <c r="H16" s="65">
        <f>G16/G24</f>
        <v>0.02730561564891741</v>
      </c>
      <c r="I16" s="66">
        <f>G5*H16</f>
        <v>6479.086748086607</v>
      </c>
      <c r="J16" s="62">
        <v>374</v>
      </c>
      <c r="K16" s="65">
        <f>J16/J24</f>
        <v>0.03133903133903134</v>
      </c>
      <c r="L16" s="66">
        <f>J5*K16</f>
        <v>3718.06856980057</v>
      </c>
      <c r="M16" s="64">
        <f t="shared" si="0"/>
        <v>16512.50872693474</v>
      </c>
      <c r="N16" s="52">
        <f t="shared" si="1"/>
        <v>69917.48650576844</v>
      </c>
      <c r="O16" s="48">
        <f t="shared" si="2"/>
        <v>86429.99523270318</v>
      </c>
      <c r="Q16" s="6"/>
      <c r="R16" s="26"/>
      <c r="S16" s="27"/>
    </row>
    <row r="17" spans="1:19" ht="12.75">
      <c r="A17" s="63" t="s">
        <v>4</v>
      </c>
      <c r="B17" s="29">
        <v>298342.615871122</v>
      </c>
      <c r="C17" s="64">
        <f>B17*0.5</f>
        <v>149171.307935561</v>
      </c>
      <c r="D17" s="62">
        <v>4525</v>
      </c>
      <c r="E17" s="65">
        <f>D17/D24</f>
        <v>0.07845959114316925</v>
      </c>
      <c r="F17" s="66">
        <f>D5*E17</f>
        <v>18616.921287257468</v>
      </c>
      <c r="G17" s="62">
        <v>4329</v>
      </c>
      <c r="H17" s="65">
        <f>G17/G24</f>
        <v>0.07869907466322468</v>
      </c>
      <c r="I17" s="66">
        <f>G5*H17</f>
        <v>18673.746026942023</v>
      </c>
      <c r="J17" s="62">
        <v>675</v>
      </c>
      <c r="K17" s="65">
        <f>J17/J24</f>
        <v>0.05656108597285068</v>
      </c>
      <c r="L17" s="66">
        <f>J5*K17</f>
        <v>6710.417873303167</v>
      </c>
      <c r="M17" s="64">
        <f t="shared" si="0"/>
        <v>44001.08518750266</v>
      </c>
      <c r="N17" s="52">
        <f t="shared" si="1"/>
        <v>149171.307935561</v>
      </c>
      <c r="O17" s="48">
        <f t="shared" si="2"/>
        <v>193172.39312306367</v>
      </c>
      <c r="Q17" s="6"/>
      <c r="R17" s="26"/>
      <c r="S17" s="27"/>
    </row>
    <row r="18" spans="1:19" ht="12.75">
      <c r="A18" s="63" t="s">
        <v>23</v>
      </c>
      <c r="B18" s="29">
        <v>347401.3572573376</v>
      </c>
      <c r="C18" s="64">
        <f>B18*0.5</f>
        <v>173700.6786286688</v>
      </c>
      <c r="D18" s="62">
        <v>3376</v>
      </c>
      <c r="E18" s="65">
        <f>D18/D24</f>
        <v>0.05853692369046174</v>
      </c>
      <c r="F18" s="66">
        <f>D5*E18</f>
        <v>13889.66326315607</v>
      </c>
      <c r="G18" s="62">
        <v>3723</v>
      </c>
      <c r="H18" s="65">
        <f>G18/G24</f>
        <v>0.06768229498063882</v>
      </c>
      <c r="I18" s="66">
        <f>G5*H18</f>
        <v>16059.680401548892</v>
      </c>
      <c r="J18" s="62">
        <v>845</v>
      </c>
      <c r="K18" s="65">
        <f>J18/J24</f>
        <v>0.07080610021786492</v>
      </c>
      <c r="L18" s="66">
        <f>J5*K18</f>
        <v>8400.449041394335</v>
      </c>
      <c r="M18" s="64">
        <f t="shared" si="0"/>
        <v>38349.792706099295</v>
      </c>
      <c r="N18" s="52">
        <f t="shared" si="1"/>
        <v>173700.6786286688</v>
      </c>
      <c r="O18" s="48">
        <f t="shared" si="2"/>
        <v>212050.4713347681</v>
      </c>
      <c r="Q18" s="6"/>
      <c r="R18" s="26"/>
      <c r="S18" s="27"/>
    </row>
    <row r="19" spans="1:19" ht="12.75">
      <c r="A19" s="63" t="s">
        <v>8</v>
      </c>
      <c r="B19" s="29">
        <v>445473.66748927016</v>
      </c>
      <c r="C19" s="64">
        <f>B19*0.5</f>
        <v>222736.83374463508</v>
      </c>
      <c r="D19" s="62">
        <v>6170</v>
      </c>
      <c r="E19" s="65">
        <f>D19/D24</f>
        <v>0.10698247013333796</v>
      </c>
      <c r="F19" s="66">
        <f>D5*E19</f>
        <v>25384.8407386472</v>
      </c>
      <c r="G19" s="62">
        <v>6097</v>
      </c>
      <c r="H19" s="65">
        <f>G19/G24</f>
        <v>0.11084043848964677</v>
      </c>
      <c r="I19" s="66">
        <f>G5*H19</f>
        <v>26300.260920828256</v>
      </c>
      <c r="J19" s="62">
        <v>2607</v>
      </c>
      <c r="K19" s="65">
        <f>J19/J24</f>
        <v>0.2184514831573655</v>
      </c>
      <c r="L19" s="66">
        <f>J5*K19</f>
        <v>25917.125030668678</v>
      </c>
      <c r="M19" s="64">
        <f t="shared" si="0"/>
        <v>77602.22669014413</v>
      </c>
      <c r="N19" s="52">
        <f t="shared" si="1"/>
        <v>222736.83374463508</v>
      </c>
      <c r="O19" s="48">
        <f t="shared" si="2"/>
        <v>300339.0604347792</v>
      </c>
      <c r="Q19" s="6"/>
      <c r="R19" s="26"/>
      <c r="S19" s="27"/>
    </row>
    <row r="20" spans="1:19" ht="12.75">
      <c r="A20" s="63" t="s">
        <v>24</v>
      </c>
      <c r="B20" s="29">
        <v>476014.80537832505</v>
      </c>
      <c r="C20" s="64">
        <f>B20*0.5</f>
        <v>238007.40268916253</v>
      </c>
      <c r="D20" s="62">
        <v>5934</v>
      </c>
      <c r="E20" s="65">
        <f>D20/D24</f>
        <v>0.1028904339985782</v>
      </c>
      <c r="F20" s="66">
        <f>D5*E20</f>
        <v>24413.880865985815</v>
      </c>
      <c r="G20" s="62">
        <v>5538</v>
      </c>
      <c r="H20" s="65">
        <f>G20/G24</f>
        <v>0.10067809551511626</v>
      </c>
      <c r="I20" s="66">
        <f>G5*H20</f>
        <v>23888.9363587907</v>
      </c>
      <c r="J20" s="62">
        <v>1182</v>
      </c>
      <c r="K20" s="65">
        <f>J20/J24</f>
        <v>0.09904474610356963</v>
      </c>
      <c r="L20" s="66">
        <f>J5*K20</f>
        <v>11750.687298139768</v>
      </c>
      <c r="M20" s="64">
        <f t="shared" si="0"/>
        <v>60053.504522916286</v>
      </c>
      <c r="N20" s="52">
        <f t="shared" si="1"/>
        <v>238007.40268916253</v>
      </c>
      <c r="O20" s="48">
        <f t="shared" si="2"/>
        <v>298060.9072120788</v>
      </c>
      <c r="Q20" s="6"/>
      <c r="R20" s="26"/>
      <c r="S20" s="27"/>
    </row>
    <row r="21" spans="1:19" ht="12.75">
      <c r="A21" s="63" t="s">
        <v>25</v>
      </c>
      <c r="B21" s="29">
        <v>289346.0719996413</v>
      </c>
      <c r="C21" s="64">
        <f>B21*0.5</f>
        <v>144673.03599982065</v>
      </c>
      <c r="D21" s="62">
        <v>2720</v>
      </c>
      <c r="E21" s="65">
        <f>D21/D24</f>
        <v>0.04716245036672273</v>
      </c>
      <c r="F21" s="66">
        <f>D5*E21</f>
        <v>11190.723956097307</v>
      </c>
      <c r="G21" s="62">
        <v>2607</v>
      </c>
      <c r="H21" s="65">
        <f>G21/G24</f>
        <v>0.047393968040431216</v>
      </c>
      <c r="I21" s="66">
        <f>G5*H21</f>
        <v>11245.658556765502</v>
      </c>
      <c r="J21" s="62">
        <v>552</v>
      </c>
      <c r="K21" s="65">
        <f>J21/J24</f>
        <v>0.04625439919557567</v>
      </c>
      <c r="L21" s="66">
        <f>J5*K21</f>
        <v>5487.630616390145</v>
      </c>
      <c r="M21" s="64">
        <f t="shared" si="0"/>
        <v>27924.013129252955</v>
      </c>
      <c r="N21" s="52">
        <f t="shared" si="1"/>
        <v>144673.03599982065</v>
      </c>
      <c r="O21" s="48">
        <f t="shared" si="2"/>
        <v>172597.04912907362</v>
      </c>
      <c r="Q21" s="6"/>
      <c r="R21" s="26"/>
      <c r="S21" s="27"/>
    </row>
    <row r="22" spans="1:19" ht="12.75">
      <c r="A22" s="63" t="s">
        <v>10</v>
      </c>
      <c r="B22" s="29">
        <v>297754.3221024568</v>
      </c>
      <c r="C22" s="64">
        <f>B22*0.5</f>
        <v>148877.1610512284</v>
      </c>
      <c r="D22" s="62">
        <v>3347</v>
      </c>
      <c r="E22" s="65">
        <f>D22/D24</f>
        <v>0.05803408874169889</v>
      </c>
      <c r="F22" s="66">
        <f>D5*E22</f>
        <v>13770.350397447679</v>
      </c>
      <c r="G22" s="62">
        <v>2962</v>
      </c>
      <c r="H22" s="65">
        <f>G22/G24</f>
        <v>0.05384769211191303</v>
      </c>
      <c r="I22" s="66">
        <f>G5*H22</f>
        <v>12777.000631046958</v>
      </c>
      <c r="J22" s="62">
        <v>560</v>
      </c>
      <c r="K22" s="65">
        <f>J22/J24</f>
        <v>0.04692475280710575</v>
      </c>
      <c r="L22" s="66">
        <f>J5*K22</f>
        <v>5567.1614948885535</v>
      </c>
      <c r="M22" s="64">
        <f t="shared" si="0"/>
        <v>32114.512523383193</v>
      </c>
      <c r="N22" s="52">
        <f t="shared" si="1"/>
        <v>148877.1610512284</v>
      </c>
      <c r="O22" s="48">
        <f t="shared" si="2"/>
        <v>180991.6735746116</v>
      </c>
      <c r="Q22" s="6"/>
      <c r="R22" s="26"/>
      <c r="S22" s="27"/>
    </row>
    <row r="23" spans="1:19" ht="12.75">
      <c r="A23" s="63" t="s">
        <v>12</v>
      </c>
      <c r="B23" s="29">
        <v>421154.17223396496</v>
      </c>
      <c r="C23" s="64">
        <f>B23*0.5</f>
        <v>210577.08611698248</v>
      </c>
      <c r="D23" s="62">
        <v>5484</v>
      </c>
      <c r="E23" s="65">
        <f>D23/D24</f>
        <v>0.09508782272467185</v>
      </c>
      <c r="F23" s="66">
        <f>D5*E23</f>
        <v>22562.47432913148</v>
      </c>
      <c r="G23" s="62">
        <v>5258</v>
      </c>
      <c r="H23" s="65">
        <f>G23/G24</f>
        <v>0.09558783427563765</v>
      </c>
      <c r="I23" s="66">
        <f>G5*H23</f>
        <v>22681.117257948987</v>
      </c>
      <c r="J23" s="62">
        <v>520</v>
      </c>
      <c r="K23" s="65">
        <f>J23/J24</f>
        <v>0.04357298474945534</v>
      </c>
      <c r="L23" s="66">
        <f>J5*K23</f>
        <v>5169.507102396514</v>
      </c>
      <c r="M23" s="64">
        <f t="shared" si="0"/>
        <v>50413.09868947698</v>
      </c>
      <c r="N23" s="52">
        <f t="shared" si="1"/>
        <v>210577.08611698248</v>
      </c>
      <c r="O23" s="48">
        <f t="shared" si="2"/>
        <v>260990.18480645947</v>
      </c>
      <c r="Q23" s="6"/>
      <c r="R23" s="26"/>
      <c r="S23" s="27"/>
    </row>
    <row r="24" spans="1:19" ht="12.75">
      <c r="A24" s="68" t="s">
        <v>11</v>
      </c>
      <c r="B24" s="69">
        <f>SUM(B8:B23)</f>
        <v>4708404.92</v>
      </c>
      <c r="C24" s="70">
        <f>SUM(C8:C23)</f>
        <v>2354202.46</v>
      </c>
      <c r="D24" s="68">
        <f aca="true" t="shared" si="3" ref="D24:M24">SUM(D8:D23)</f>
        <v>57673</v>
      </c>
      <c r="E24" s="71">
        <f t="shared" si="3"/>
        <v>1</v>
      </c>
      <c r="F24" s="70">
        <f t="shared" si="3"/>
        <v>237280.37600000002</v>
      </c>
      <c r="G24" s="68">
        <f t="shared" si="3"/>
        <v>55007</v>
      </c>
      <c r="H24" s="71">
        <f t="shared" si="3"/>
        <v>0.9999999999999999</v>
      </c>
      <c r="I24" s="70">
        <f t="shared" si="3"/>
        <v>237280.376</v>
      </c>
      <c r="J24" s="68">
        <f t="shared" si="3"/>
        <v>11934</v>
      </c>
      <c r="K24" s="71">
        <f t="shared" si="3"/>
        <v>0.9999999999999999</v>
      </c>
      <c r="L24" s="70">
        <f t="shared" si="3"/>
        <v>118640.18799999998</v>
      </c>
      <c r="M24" s="70">
        <f t="shared" si="3"/>
        <v>593200.94</v>
      </c>
      <c r="N24" s="69">
        <f>SUM(N8:N23)</f>
        <v>2354202.46</v>
      </c>
      <c r="O24" s="69">
        <f>SUM(O8:O23)</f>
        <v>2947403.4000000004</v>
      </c>
      <c r="Q24" s="4"/>
      <c r="R24" s="4"/>
      <c r="S24" s="3"/>
    </row>
    <row r="25" spans="2:15" ht="12.75">
      <c r="B25" s="3"/>
      <c r="N25" s="3"/>
      <c r="O25" s="3"/>
    </row>
    <row r="26" spans="1:18" ht="12.75">
      <c r="A26" s="5"/>
      <c r="C26" s="5"/>
      <c r="D26" s="6"/>
      <c r="R26" s="3"/>
    </row>
    <row r="27" spans="1:15" ht="20.25" customHeight="1">
      <c r="A27" s="12" t="s">
        <v>35</v>
      </c>
      <c r="B27" s="92"/>
      <c r="C27" s="12"/>
      <c r="D27" s="13"/>
      <c r="E27" s="13"/>
      <c r="F27" s="13"/>
      <c r="G27" s="13"/>
      <c r="J27" s="8"/>
      <c r="K27" s="8"/>
      <c r="L27" s="8"/>
      <c r="M27" s="8"/>
      <c r="N27" s="3"/>
      <c r="O27" s="3"/>
    </row>
    <row r="28" spans="1:13" ht="12.75">
      <c r="A28" s="30" t="s">
        <v>34</v>
      </c>
      <c r="C28" s="14"/>
      <c r="D28" s="15"/>
      <c r="J28" s="57"/>
      <c r="K28" s="57"/>
      <c r="L28" s="57"/>
      <c r="M28" s="6"/>
    </row>
    <row r="29" spans="8:13" ht="30">
      <c r="H29" s="16"/>
      <c r="I29" s="16"/>
      <c r="J29" s="8"/>
      <c r="K29" s="8"/>
      <c r="L29" s="58"/>
      <c r="M29" s="6"/>
    </row>
    <row r="30" spans="1:13" ht="30">
      <c r="A30" s="17"/>
      <c r="F30" s="28"/>
      <c r="G30" s="18"/>
      <c r="H30" s="16"/>
      <c r="I30" s="16"/>
      <c r="J30" s="8"/>
      <c r="K30" s="19"/>
      <c r="L30" s="59"/>
      <c r="M30" s="60"/>
    </row>
    <row r="31" spans="1:11" ht="30">
      <c r="A31" s="17"/>
      <c r="C31" s="17"/>
      <c r="F31" s="28"/>
      <c r="H31" s="20"/>
      <c r="I31" s="16"/>
      <c r="J31" s="19"/>
      <c r="K31" s="3"/>
    </row>
    <row r="32" spans="1:12" ht="30">
      <c r="A32" s="17"/>
      <c r="C32" s="17"/>
      <c r="H32" s="21"/>
      <c r="I32" s="21"/>
      <c r="K32" s="17"/>
      <c r="L32" s="22"/>
    </row>
    <row r="33" spans="1:4" ht="12.75">
      <c r="A33" s="14"/>
      <c r="C33" s="14"/>
      <c r="D33" s="15"/>
    </row>
    <row r="34" spans="1:3" ht="12.75">
      <c r="A34" s="17"/>
      <c r="C34" s="17"/>
    </row>
    <row r="37" ht="12.75">
      <c r="I37" s="17"/>
    </row>
    <row r="38" ht="12.75">
      <c r="E38" s="23"/>
    </row>
    <row r="39" ht="12.75">
      <c r="E39" s="24"/>
    </row>
    <row r="40" spans="1:3" ht="12.75">
      <c r="A40" s="25"/>
      <c r="C40" s="25"/>
    </row>
  </sheetData>
  <sheetProtection/>
  <mergeCells count="2">
    <mergeCell ref="D6:E6"/>
    <mergeCell ref="J28:L28"/>
  </mergeCells>
  <printOptions/>
  <pageMargins left="0.75" right="0.75" top="1" bottom="1" header="0.5" footer="0.5"/>
  <pageSetup fitToHeight="1" fitToWidth="1"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3">
      <selection activeCell="B2" sqref="B2"/>
    </sheetView>
  </sheetViews>
  <sheetFormatPr defaultColWidth="23.7109375" defaultRowHeight="30.75" customHeight="1"/>
  <cols>
    <col min="1" max="4" width="23.7109375" style="7" customWidth="1"/>
    <col min="5" max="16384" width="23.7109375" style="7" customWidth="1"/>
  </cols>
  <sheetData>
    <row r="1" spans="1:4" ht="30.75" customHeight="1">
      <c r="A1" s="42" t="s">
        <v>13</v>
      </c>
      <c r="B1" s="45" t="s">
        <v>38</v>
      </c>
      <c r="C1" s="31" t="s">
        <v>36</v>
      </c>
      <c r="D1" s="31" t="s">
        <v>37</v>
      </c>
    </row>
    <row r="2" spans="1:7" ht="30.75" customHeight="1">
      <c r="A2" s="43" t="s">
        <v>7</v>
      </c>
      <c r="B2" s="52">
        <v>66202.38288422015</v>
      </c>
      <c r="C2" s="41">
        <v>66202.38</v>
      </c>
      <c r="D2" s="41"/>
      <c r="E2" s="32"/>
      <c r="F2" s="32"/>
      <c r="G2" s="32"/>
    </row>
    <row r="3" spans="1:7" ht="30.75" customHeight="1">
      <c r="A3" s="43" t="s">
        <v>6</v>
      </c>
      <c r="B3" s="52">
        <v>239729.06925300686</v>
      </c>
      <c r="C3" s="41"/>
      <c r="D3" s="41">
        <f>B3</f>
        <v>239729.06925300686</v>
      </c>
      <c r="E3" s="32"/>
      <c r="F3" s="32"/>
      <c r="G3" s="32"/>
    </row>
    <row r="4" spans="1:7" ht="30.75" customHeight="1">
      <c r="A4" s="43" t="s">
        <v>3</v>
      </c>
      <c r="B4" s="52">
        <v>190364.56021778545</v>
      </c>
      <c r="C4" s="53">
        <v>130364.56</v>
      </c>
      <c r="D4" s="41">
        <v>60000</v>
      </c>
      <c r="E4" s="32"/>
      <c r="F4" s="32"/>
      <c r="G4" s="32"/>
    </row>
    <row r="5" spans="1:7" ht="30.75" customHeight="1">
      <c r="A5" s="43" t="s">
        <v>9</v>
      </c>
      <c r="B5" s="52">
        <v>124274.47649705576</v>
      </c>
      <c r="C5" s="41"/>
      <c r="D5" s="41">
        <f>B5</f>
        <v>124274.47649705576</v>
      </c>
      <c r="E5" s="33"/>
      <c r="F5" s="32"/>
      <c r="G5" s="32"/>
    </row>
    <row r="6" spans="1:7" ht="30.75" customHeight="1">
      <c r="A6" s="43" t="s">
        <v>19</v>
      </c>
      <c r="B6" s="52">
        <v>53487.57193156395</v>
      </c>
      <c r="C6" s="53">
        <v>42790.06</v>
      </c>
      <c r="D6" s="41">
        <v>10697.51</v>
      </c>
      <c r="E6" s="34"/>
      <c r="F6" s="35"/>
      <c r="G6" s="32"/>
    </row>
    <row r="7" spans="1:7" ht="30.75" customHeight="1">
      <c r="A7" s="43" t="s">
        <v>5</v>
      </c>
      <c r="B7" s="52">
        <v>316315.99694584403</v>
      </c>
      <c r="C7" s="47">
        <v>268916</v>
      </c>
      <c r="D7" s="41">
        <v>47400</v>
      </c>
      <c r="E7" s="34"/>
      <c r="F7" s="35"/>
      <c r="G7" s="32"/>
    </row>
    <row r="8" spans="1:7" ht="30.75" customHeight="1">
      <c r="A8" s="43" t="s">
        <v>20</v>
      </c>
      <c r="B8" s="52">
        <v>69181.70699366942</v>
      </c>
      <c r="C8" s="41">
        <v>39181.71</v>
      </c>
      <c r="D8" s="41">
        <v>30000</v>
      </c>
      <c r="E8" s="36"/>
      <c r="F8" s="36"/>
      <c r="G8" s="32"/>
    </row>
    <row r="9" spans="1:7" ht="30.75" customHeight="1">
      <c r="A9" s="43" t="s">
        <v>21</v>
      </c>
      <c r="B9" s="52">
        <v>183215.90042931674</v>
      </c>
      <c r="C9" s="41">
        <v>139377.9</v>
      </c>
      <c r="D9" s="41">
        <v>43838</v>
      </c>
      <c r="E9" s="35"/>
      <c r="F9" s="35"/>
      <c r="G9" s="32"/>
    </row>
    <row r="10" spans="1:7" ht="30.75" customHeight="1">
      <c r="A10" s="43" t="s">
        <v>22</v>
      </c>
      <c r="B10" s="52">
        <v>86429.99523270318</v>
      </c>
      <c r="C10" s="41">
        <v>80000</v>
      </c>
      <c r="D10" s="54">
        <v>6430</v>
      </c>
      <c r="E10" s="35"/>
      <c r="F10" s="35"/>
      <c r="G10" s="32"/>
    </row>
    <row r="11" spans="1:7" ht="30.75" customHeight="1">
      <c r="A11" s="43" t="s">
        <v>4</v>
      </c>
      <c r="B11" s="52">
        <v>193172.39312306367</v>
      </c>
      <c r="C11" s="41"/>
      <c r="D11" s="41">
        <f>B11</f>
        <v>193172.39312306367</v>
      </c>
      <c r="E11" s="35"/>
      <c r="F11" s="35"/>
      <c r="G11" s="32"/>
    </row>
    <row r="12" spans="1:7" ht="30.75" customHeight="1">
      <c r="A12" s="43" t="s">
        <v>23</v>
      </c>
      <c r="B12" s="52">
        <v>212050.4713347681</v>
      </c>
      <c r="C12" s="54">
        <v>144037.47</v>
      </c>
      <c r="D12" s="54">
        <v>68013</v>
      </c>
      <c r="E12" s="35"/>
      <c r="F12" s="35"/>
      <c r="G12" s="32"/>
    </row>
    <row r="13" spans="1:7" ht="30.75" customHeight="1">
      <c r="A13" s="43" t="s">
        <v>8</v>
      </c>
      <c r="B13" s="52">
        <v>300339.0604347792</v>
      </c>
      <c r="C13" s="41"/>
      <c r="D13" s="41">
        <f>B13</f>
        <v>300339.0604347792</v>
      </c>
      <c r="E13" s="35"/>
      <c r="F13" s="35"/>
      <c r="G13" s="32"/>
    </row>
    <row r="14" spans="1:7" ht="30.75" customHeight="1">
      <c r="A14" s="43" t="s">
        <v>24</v>
      </c>
      <c r="B14" s="52">
        <v>298060.9072120788</v>
      </c>
      <c r="C14" s="54">
        <v>193740.51</v>
      </c>
      <c r="D14" s="54">
        <v>104320.4</v>
      </c>
      <c r="E14" s="35"/>
      <c r="F14" s="35"/>
      <c r="G14" s="32"/>
    </row>
    <row r="15" spans="1:7" ht="30.75" customHeight="1">
      <c r="A15" s="43" t="s">
        <v>25</v>
      </c>
      <c r="B15" s="52">
        <v>172597.04912907362</v>
      </c>
      <c r="C15" s="41">
        <v>145000.05</v>
      </c>
      <c r="D15" s="55">
        <v>27597</v>
      </c>
      <c r="E15" s="35"/>
      <c r="F15" s="35"/>
      <c r="G15" s="32"/>
    </row>
    <row r="16" spans="1:7" ht="30.75" customHeight="1">
      <c r="A16" s="43" t="s">
        <v>10</v>
      </c>
      <c r="B16" s="52">
        <v>180991.6735746116</v>
      </c>
      <c r="C16" s="54">
        <v>125565.67</v>
      </c>
      <c r="D16" s="56">
        <v>55426</v>
      </c>
      <c r="E16" s="35"/>
      <c r="F16" s="35"/>
      <c r="G16" s="32"/>
    </row>
    <row r="17" spans="1:7" ht="30.75" customHeight="1">
      <c r="A17" s="43" t="s">
        <v>12</v>
      </c>
      <c r="B17" s="52">
        <v>260990.18480645947</v>
      </c>
      <c r="C17" s="41">
        <v>156990.18</v>
      </c>
      <c r="D17" s="41">
        <v>104000</v>
      </c>
      <c r="E17" s="35"/>
      <c r="F17" s="35"/>
      <c r="G17" s="32"/>
    </row>
    <row r="18" spans="1:7" ht="30.75" customHeight="1">
      <c r="A18" s="44" t="s">
        <v>39</v>
      </c>
      <c r="B18" s="46">
        <f>SUM(B2:B17)</f>
        <v>2947403.4000000004</v>
      </c>
      <c r="C18" s="46">
        <f>SUM(C2:C17)</f>
        <v>1532166.4899999998</v>
      </c>
      <c r="D18" s="46">
        <f>SUM(D2:D17)</f>
        <v>1415236.9093079052</v>
      </c>
      <c r="E18" s="35"/>
      <c r="F18" s="35"/>
      <c r="G18" s="32"/>
    </row>
    <row r="19" spans="1:7" ht="30.75" customHeight="1">
      <c r="A19" s="32"/>
      <c r="B19" s="49"/>
      <c r="C19" s="50"/>
      <c r="D19" s="51"/>
      <c r="E19" s="35"/>
      <c r="F19" s="35"/>
      <c r="G19" s="32"/>
    </row>
    <row r="20" spans="1:7" ht="30.75" customHeight="1">
      <c r="A20" s="32"/>
      <c r="B20" s="32"/>
      <c r="C20" s="32"/>
      <c r="D20" s="37"/>
      <c r="E20" s="35"/>
      <c r="F20" s="35"/>
      <c r="G20" s="32"/>
    </row>
    <row r="21" spans="1:7" ht="30.75" customHeight="1">
      <c r="A21" s="32"/>
      <c r="B21" s="32"/>
      <c r="C21" s="32"/>
      <c r="D21" s="37"/>
      <c r="E21" s="35"/>
      <c r="F21" s="35"/>
      <c r="G21" s="32"/>
    </row>
    <row r="22" spans="1:7" ht="30.75" customHeight="1">
      <c r="A22" s="32"/>
      <c r="B22" s="32"/>
      <c r="C22" s="32"/>
      <c r="D22" s="37"/>
      <c r="E22" s="35"/>
      <c r="F22" s="35"/>
      <c r="G22" s="32"/>
    </row>
    <row r="23" spans="1:7" ht="30.75" customHeight="1">
      <c r="A23" s="32"/>
      <c r="B23" s="32"/>
      <c r="C23" s="32"/>
      <c r="D23" s="37"/>
      <c r="E23" s="35"/>
      <c r="F23" s="35"/>
      <c r="G23" s="32"/>
    </row>
    <row r="24" spans="1:7" ht="30.75" customHeight="1">
      <c r="A24" s="32"/>
      <c r="B24" s="32"/>
      <c r="C24" s="32"/>
      <c r="D24" s="37"/>
      <c r="E24" s="35"/>
      <c r="F24" s="35"/>
      <c r="G24" s="32"/>
    </row>
    <row r="25" spans="1:7" ht="30.75" customHeight="1">
      <c r="A25" s="38"/>
      <c r="B25" s="38"/>
      <c r="C25" s="38"/>
      <c r="D25" s="39"/>
      <c r="E25" s="40"/>
      <c r="F25" s="40"/>
      <c r="G25" s="32"/>
    </row>
    <row r="26" spans="1:7" ht="30.75" customHeight="1">
      <c r="A26" s="32"/>
      <c r="B26" s="32"/>
      <c r="C26" s="32"/>
      <c r="D26" s="32"/>
      <c r="E26" s="32"/>
      <c r="F26" s="32"/>
      <c r="G26" s="32"/>
    </row>
    <row r="27" spans="1:7" ht="30.75" customHeight="1">
      <c r="A27" s="32"/>
      <c r="B27" s="32"/>
      <c r="C27" s="32"/>
      <c r="D27" s="32"/>
      <c r="E27" s="32"/>
      <c r="F27" s="32"/>
      <c r="G27" s="32"/>
    </row>
  </sheetData>
  <sheetProtection/>
  <printOptions/>
  <pageMargins left="0.7" right="0.7" top="0.75" bottom="0.75" header="0.3" footer="0.3"/>
  <pageSetup fitToHeight="0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bgoguen</dc:creator>
  <cp:keywords/>
  <dc:description/>
  <cp:lastModifiedBy>Goguen, Beth (EOL)</cp:lastModifiedBy>
  <cp:lastPrinted>2017-01-31T20:04:31Z</cp:lastPrinted>
  <dcterms:created xsi:type="dcterms:W3CDTF">2012-05-11T12:28:37Z</dcterms:created>
  <dcterms:modified xsi:type="dcterms:W3CDTF">2017-05-09T11:59:43Z</dcterms:modified>
  <cp:category/>
  <cp:version/>
  <cp:contentType/>
  <cp:contentStatus/>
</cp:coreProperties>
</file>