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L:\CONTRACT\POS Manuals\POS FY 21\"/>
    </mc:Choice>
  </mc:AlternateContent>
  <xr:revisionPtr revIDLastSave="0" documentId="8_{AB64F1F4-E806-4ADB-ADB9-A0F85CF1A187}" xr6:coauthVersionLast="44" xr6:coauthVersionMax="44" xr10:uidLastSave="{00000000-0000-0000-0000-000000000000}"/>
  <bookViews>
    <workbookView xWindow="-110" yWindow="-110" windowWidth="19420" windowHeight="10420" activeTab="1" xr2:uid="{00000000-000D-0000-FFFF-FFFF00000000}"/>
  </bookViews>
  <sheets>
    <sheet name="Instructions" sheetId="2" r:id="rId1"/>
    <sheet name="AAP Worksheet" sheetId="4" r:id="rId2"/>
  </sheets>
  <definedNames>
    <definedName name="_xlnm.Print_Area" localSheetId="1">'AAP Worksheet'!$C$1:$P$91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 i="4" l="1"/>
  <c r="G21" i="4" l="1"/>
  <c r="B87" i="4" l="1"/>
  <c r="B88" i="4" s="1"/>
  <c r="B81" i="4"/>
  <c r="B82" i="4" s="1"/>
  <c r="B75" i="4"/>
  <c r="B76" i="4" s="1"/>
  <c r="B69" i="4"/>
  <c r="B70" i="4" s="1"/>
  <c r="B63" i="4"/>
  <c r="B64" i="4" s="1"/>
  <c r="B57" i="4"/>
  <c r="B58" i="4" s="1"/>
  <c r="B51" i="4"/>
  <c r="B52" i="4" s="1"/>
  <c r="B45" i="4"/>
  <c r="B46" i="4" s="1"/>
  <c r="B39" i="4"/>
  <c r="B40" i="4" s="1"/>
  <c r="B33" i="4"/>
  <c r="B34" i="4" s="1"/>
  <c r="B27" i="4"/>
  <c r="B28" i="4" s="1"/>
  <c r="B21" i="4"/>
  <c r="B22" i="4" s="1"/>
  <c r="F22" i="4" s="1"/>
  <c r="F90" i="4" l="1"/>
  <c r="F89" i="4"/>
  <c r="F88" i="4"/>
  <c r="F84" i="4"/>
  <c r="F83" i="4"/>
  <c r="F82" i="4"/>
  <c r="F78" i="4"/>
  <c r="F77" i="4"/>
  <c r="F76" i="4"/>
  <c r="F72" i="4"/>
  <c r="F71" i="4"/>
  <c r="F70" i="4"/>
  <c r="F66" i="4"/>
  <c r="F65" i="4"/>
  <c r="F64" i="4"/>
  <c r="F60" i="4"/>
  <c r="F59" i="4"/>
  <c r="F58" i="4"/>
  <c r="F54" i="4"/>
  <c r="F53" i="4"/>
  <c r="F52" i="4"/>
  <c r="F48" i="4"/>
  <c r="F47" i="4"/>
  <c r="F46" i="4"/>
  <c r="F42" i="4"/>
  <c r="F41" i="4"/>
  <c r="F40" i="4"/>
  <c r="F36" i="4"/>
  <c r="F35" i="4"/>
  <c r="F34" i="4"/>
  <c r="F30" i="4"/>
  <c r="F29" i="4"/>
  <c r="F28" i="4"/>
  <c r="F24" i="4"/>
  <c r="F23" i="4"/>
  <c r="H42" i="4" l="1"/>
  <c r="I42" i="4" s="1"/>
  <c r="H41" i="4"/>
  <c r="I41" i="4" s="1"/>
  <c r="H40" i="4"/>
  <c r="I40" i="4" s="1"/>
  <c r="H36" i="4"/>
  <c r="I36" i="4" s="1"/>
  <c r="H35" i="4"/>
  <c r="I35" i="4" s="1"/>
  <c r="H34" i="4"/>
  <c r="I34" i="4" s="1"/>
  <c r="J93" i="4" l="1"/>
  <c r="N9" i="4" l="1"/>
  <c r="D21" i="4" l="1"/>
  <c r="L21" i="4" s="1"/>
  <c r="H23" i="4"/>
  <c r="I23" i="4" s="1"/>
  <c r="H24" i="4"/>
  <c r="I24" i="4" s="1"/>
  <c r="H22" i="4"/>
  <c r="I22" i="4" s="1"/>
  <c r="F21" i="4" l="1"/>
  <c r="D27" i="4" s="1"/>
  <c r="G27" i="4" l="1"/>
  <c r="G33" i="4" s="1"/>
  <c r="G39" i="4" s="1"/>
  <c r="F27" i="4"/>
  <c r="D33" i="4" s="1"/>
  <c r="F33" i="4" s="1"/>
  <c r="H21" i="4"/>
  <c r="H25" i="4" s="1"/>
  <c r="I25" i="4"/>
  <c r="K21" i="4" l="1"/>
  <c r="D39" i="4"/>
  <c r="H30" i="4"/>
  <c r="I30" i="4" s="1"/>
  <c r="H29" i="4"/>
  <c r="I29" i="4" s="1"/>
  <c r="H28" i="4"/>
  <c r="I28" i="4" s="1"/>
  <c r="H27" i="4"/>
  <c r="F39" i="4" l="1"/>
  <c r="H33" i="4"/>
  <c r="I31" i="4"/>
  <c r="H31" i="4"/>
  <c r="K27" i="4" l="1"/>
  <c r="L27" i="4" s="1"/>
  <c r="L33" i="4" s="1"/>
  <c r="L39" i="4" s="1"/>
  <c r="D45" i="4"/>
  <c r="F45" i="4" s="1"/>
  <c r="G45" i="4"/>
  <c r="H37" i="4"/>
  <c r="K33" i="4" s="1"/>
  <c r="I37" i="4"/>
  <c r="H39" i="4"/>
  <c r="L45" i="4" l="1"/>
  <c r="L51" i="4" s="1"/>
  <c r="D51" i="4"/>
  <c r="F51" i="4" s="1"/>
  <c r="D57" i="4" s="1"/>
  <c r="G51" i="4"/>
  <c r="H43" i="4"/>
  <c r="K39" i="4" s="1"/>
  <c r="I43" i="4"/>
  <c r="H48" i="4"/>
  <c r="I48" i="4" s="1"/>
  <c r="H46" i="4"/>
  <c r="I46" i="4" s="1"/>
  <c r="H47" i="4"/>
  <c r="I47" i="4" s="1"/>
  <c r="G57" i="4" l="1"/>
  <c r="F57" i="4"/>
  <c r="D63" i="4" s="1"/>
  <c r="I49" i="4"/>
  <c r="H45" i="4"/>
  <c r="H49" i="4" s="1"/>
  <c r="K45" i="4" s="1"/>
  <c r="G63" i="4" l="1"/>
  <c r="F63" i="4"/>
  <c r="D69" i="4" s="1"/>
  <c r="H54" i="4"/>
  <c r="I54" i="4" s="1"/>
  <c r="H53" i="4"/>
  <c r="I53" i="4" s="1"/>
  <c r="H52" i="4"/>
  <c r="I52" i="4" s="1"/>
  <c r="G69" i="4" l="1"/>
  <c r="G75" i="4" s="1"/>
  <c r="F69" i="4"/>
  <c r="D75" i="4" s="1"/>
  <c r="I55" i="4"/>
  <c r="H51" i="4"/>
  <c r="H55" i="4" s="1"/>
  <c r="H59" i="4"/>
  <c r="I59" i="4" s="1"/>
  <c r="H60" i="4"/>
  <c r="I60" i="4" s="1"/>
  <c r="H58" i="4"/>
  <c r="I58" i="4" s="1"/>
  <c r="K51" i="4" l="1"/>
  <c r="F75" i="4"/>
  <c r="I61" i="4"/>
  <c r="L57" i="4" s="1"/>
  <c r="H57" i="4"/>
  <c r="H61" i="4" s="1"/>
  <c r="K57" i="4" s="1"/>
  <c r="H64" i="4"/>
  <c r="I64" i="4" s="1"/>
  <c r="D81" i="4" l="1"/>
  <c r="F81" i="4" s="1"/>
  <c r="D87" i="4" s="1"/>
  <c r="G81" i="4"/>
  <c r="H65" i="4"/>
  <c r="I65" i="4" s="1"/>
  <c r="H66" i="4"/>
  <c r="I66" i="4" s="1"/>
  <c r="G87" i="4" l="1"/>
  <c r="F87" i="4"/>
  <c r="I67" i="4"/>
  <c r="H63" i="4"/>
  <c r="H67" i="4" s="1"/>
  <c r="K63" i="4" l="1"/>
  <c r="L63" i="4" s="1"/>
  <c r="H69" i="4"/>
  <c r="H72" i="4"/>
  <c r="I72" i="4" s="1"/>
  <c r="H70" i="4"/>
  <c r="I70" i="4" s="1"/>
  <c r="H71" i="4"/>
  <c r="I71" i="4" s="1"/>
  <c r="I73" i="4" l="1"/>
  <c r="H73" i="4"/>
  <c r="K69" i="4" l="1"/>
  <c r="L69" i="4" s="1"/>
  <c r="H76" i="4"/>
  <c r="I76" i="4" s="1"/>
  <c r="H78" i="4"/>
  <c r="I78" i="4" s="1"/>
  <c r="H77" i="4"/>
  <c r="I77" i="4" s="1"/>
  <c r="H75" i="4"/>
  <c r="I79" i="4" l="1"/>
  <c r="H79" i="4"/>
  <c r="K75" i="4" l="1"/>
  <c r="L75" i="4" s="1"/>
  <c r="H81" i="4"/>
  <c r="H84" i="4"/>
  <c r="I84" i="4" s="1"/>
  <c r="H82" i="4"/>
  <c r="I82" i="4" s="1"/>
  <c r="H83" i="4"/>
  <c r="I83" i="4" s="1"/>
  <c r="I85" i="4" l="1"/>
  <c r="H85" i="4"/>
  <c r="H87" i="4"/>
  <c r="K81" i="4" l="1"/>
  <c r="L81" i="4" s="1"/>
  <c r="H89" i="4"/>
  <c r="I89" i="4" s="1"/>
  <c r="H88" i="4"/>
  <c r="I88" i="4" s="1"/>
  <c r="H90" i="4"/>
  <c r="I90" i="4" s="1"/>
  <c r="I91" i="4" l="1"/>
  <c r="H91" i="4"/>
  <c r="N12" i="4" s="1"/>
  <c r="K87" i="4" l="1"/>
  <c r="L87" i="4" s="1"/>
  <c r="H93" i="4"/>
  <c r="I93" i="4"/>
  <c r="K93" i="4" l="1"/>
  <c r="N6" i="4"/>
  <c r="H94" i="4" s="1"/>
  <c r="P8" i="4" s="1"/>
</calcChain>
</file>

<file path=xl/sharedStrings.xml><?xml version="1.0" encoding="utf-8"?>
<sst xmlns="http://schemas.openxmlformats.org/spreadsheetml/2006/main" count="103" uniqueCount="74">
  <si>
    <t>APPROVED ABSENCE POLICY FOR RESIDENTIAL SERVICES WORKSHEET</t>
  </si>
  <si>
    <t>Month</t>
  </si>
  <si>
    <t>Reason for Absence</t>
  </si>
  <si>
    <t>July</t>
  </si>
  <si>
    <t>Totals for Month</t>
  </si>
  <si>
    <t>August</t>
  </si>
  <si>
    <t>September</t>
  </si>
  <si>
    <t>October</t>
  </si>
  <si>
    <t>November</t>
  </si>
  <si>
    <t>December</t>
  </si>
  <si>
    <t>January</t>
  </si>
  <si>
    <t>February</t>
  </si>
  <si>
    <t>March</t>
  </si>
  <si>
    <t>April</t>
  </si>
  <si>
    <t>May</t>
  </si>
  <si>
    <t>June</t>
  </si>
  <si>
    <t>Contractor Legal Name</t>
  </si>
  <si>
    <t>Cumulative UF Balance</t>
  </si>
  <si>
    <t>Units Billed</t>
  </si>
  <si>
    <t>Units</t>
  </si>
  <si>
    <t>AAP Units</t>
  </si>
  <si>
    <t>Absence Policy Units</t>
  </si>
  <si>
    <t>Total AAP Units</t>
  </si>
  <si>
    <t>Contract Start Date</t>
  </si>
  <si>
    <t>Contract ID</t>
  </si>
  <si>
    <t>Fiscal Year</t>
  </si>
  <si>
    <t>Note: Only fields colored blue are accessable for data entry.  All other fields are calculated automatically.</t>
  </si>
  <si>
    <t>The total capacity at the end of each month will be automatically carried over to the beginning of the next month.</t>
  </si>
  <si>
    <t>Requests for additional units under the AAP will not be considered until the declining balance is equal to or less than -0-.</t>
  </si>
  <si>
    <t>"Approved Absence Policy Eligibility" is Red until the UF declining balance is equal to or less than -0-; Green when -0- or less.</t>
  </si>
  <si>
    <t>A declining balance of UF reimbursement units will be calculated.</t>
  </si>
  <si>
    <t>Capacity and Billing</t>
  </si>
  <si>
    <t>Enter Capacity Change Date</t>
  </si>
  <si>
    <t>FY Totals</t>
  </si>
  <si>
    <t>Approved Absence Policy Status</t>
  </si>
  <si>
    <t>UF Units Remaining</t>
  </si>
  <si>
    <t>Calendar Days</t>
  </si>
  <si>
    <t>Initial Contract Capacity</t>
  </si>
  <si>
    <t>Days Not Billed</t>
  </si>
  <si>
    <t>Utilization Factor Balance</t>
  </si>
  <si>
    <t>Enter Total Capacity</t>
  </si>
  <si>
    <t>Change to Annual UF Days</t>
  </si>
  <si>
    <t>Instructions</t>
  </si>
  <si>
    <t>Complete Information in Form Header</t>
  </si>
  <si>
    <t>1)</t>
  </si>
  <si>
    <t>2)</t>
  </si>
  <si>
    <t>Enter the Provider Legal Name and the Contract ID Number.</t>
  </si>
  <si>
    <t>Enter the initial program capacity as stated in the most recent version of your contract.  (This will create the initial UF reimbursable units.)</t>
  </si>
  <si>
    <t>3)</t>
  </si>
  <si>
    <t>Enter the Contract Start Date</t>
  </si>
  <si>
    <t>Complete Capacity and Billing Worksheet</t>
  </si>
  <si>
    <t>Based on the information entered in the header section, the worksheet will auto-fill data into the top row of each month, and calculate the total number of Billable Units and Utilization Factor Days generated by the program. These initial calculations are based on the assumption that program capacity will remain the same for the entire fiscal year, and that the program will run from the Contract Start Date through to the last day of the fiscal year. The worksheet may be used to adjust these initial calculations to reflect changes in program capacity and number of units billed in each month. This information will be used to demonstrate exhaustion of absences built into the program through the Utilization Factor and therefore qualification to apply for billable units using the Approved Absence Policy</t>
  </si>
  <si>
    <t>Record Changes in Program Capacity</t>
  </si>
  <si>
    <t>a.</t>
  </si>
  <si>
    <t>In order to accurately relect the total number of Utilization Factor days and Billable Units inherent to a program, all changes in program capacity thoughout the year must be recorded</t>
  </si>
  <si>
    <t>b.</t>
  </si>
  <si>
    <r>
      <t xml:space="preserve">In the column labeled "Enter Total Capacity" enter the new </t>
    </r>
    <r>
      <rPr>
        <i/>
        <sz val="11"/>
        <color theme="1"/>
        <rFont val="Arial"/>
        <family val="2"/>
      </rPr>
      <t>total capacity</t>
    </r>
    <r>
      <rPr>
        <sz val="11"/>
        <color theme="1"/>
        <rFont val="Arial"/>
        <family val="2"/>
      </rPr>
      <t xml:space="preserve"> for the program.</t>
    </r>
  </si>
  <si>
    <t>In the column labeled "Units Billed" enter the total number of units billed to DDS for the month</t>
  </si>
  <si>
    <t>In the column labeled "Enter Capacity Change Date" enter the date that the capacity for the program was changed. Be sure to enter the date in a row pertaining to the correct month. Always use the first row available and enter multiple changes within the same month in chronological order.</t>
  </si>
  <si>
    <t>If you have previously been approved for and billed Approved Absence Policy Units for this program, do not include them in the column "Units Billed". These will be entered separately in the "AAP Units" column.</t>
  </si>
  <si>
    <t>Enter previously approved Approved Absence Policy Units that have been billed in the column labeled "AAP Units"</t>
  </si>
  <si>
    <t>Example:</t>
  </si>
  <si>
    <t xml:space="preserve"> In the month of October the capacity changed from 10 to 9</t>
  </si>
  <si>
    <t>Assume the consumer returned in April</t>
  </si>
  <si>
    <t>2. Enter a second line with "04/01/16", 30 "Calendar Days", and 10 "Total Capacity"</t>
  </si>
  <si>
    <t>If AAP Units are entered, provide a brief description of the reason for their need in the column labeled "Reason for Absence"</t>
  </si>
  <si>
    <t>1. Change line 1 in October to "0" "Calendar Days" (assuming the change occurred at the beginning of the month)</t>
  </si>
  <si>
    <t>2. Enter a second line with "10/01/15", 31 "Calendar Days", and 9 "Total Capacity"</t>
  </si>
  <si>
    <t>1. Change line 1 in April to "0" Calendar Days"</t>
  </si>
  <si>
    <t>Total Billable Units</t>
  </si>
  <si>
    <t>4)</t>
  </si>
  <si>
    <t xml:space="preserve">If applicable, enter a Total Units Adjustment. Units entered here will be added to "Total Billable Units". An adjustment should be entered to account for any difference between what appears on the worksheet and the total units indicated on your Service Summary Form. Adjustments may be needed to account for rounding errors. </t>
  </si>
  <si>
    <t>Total Units Adjustment</t>
  </si>
  <si>
    <t>Worksheet Version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</si>
</sst>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0.00;[Red]&quot;-&quot;[$$-409]#,##0.00"/>
  </numFmts>
  <fonts count="18" x14ac:knownFonts="1">
    <font>
      <sz val="11"/>
      <color theme="1"/>
      <name val="Arial"/>
      <family val="2"/>
    </font>
    <font>
      <b/>
      <i/>
      <sz val="16"/>
      <color theme="1"/>
      <name val="Arial"/>
      <family val="2"/>
    </font>
    <font>
      <b/>
      <i/>
      <u/>
      <sz val="11"/>
      <color theme="1"/>
      <name val="Arial"/>
      <family val="2"/>
    </font>
    <font>
      <b/>
      <sz val="11"/>
      <color theme="1"/>
      <name val="Arial"/>
      <family val="2"/>
    </font>
    <font>
      <b/>
      <u/>
      <sz val="11"/>
      <color theme="1"/>
      <name val="Arial"/>
      <family val="2"/>
    </font>
    <font>
      <b/>
      <sz val="11"/>
      <color rgb="FF000000"/>
      <name val="Arial"/>
      <family val="2"/>
    </font>
    <font>
      <b/>
      <sz val="12"/>
      <color theme="1"/>
      <name val="Arial"/>
      <family val="2"/>
    </font>
    <font>
      <b/>
      <sz val="14"/>
      <color theme="1"/>
      <name val="Arial"/>
      <family val="2"/>
    </font>
    <font>
      <b/>
      <sz val="16"/>
      <color theme="1"/>
      <name val="Arial"/>
      <family val="2"/>
    </font>
    <font>
      <sz val="16"/>
      <color theme="1"/>
      <name val="Arial"/>
      <family val="2"/>
    </font>
    <font>
      <sz val="11"/>
      <color theme="1"/>
      <name val="Arial"/>
      <family val="2"/>
    </font>
    <font>
      <b/>
      <sz val="11"/>
      <name val="Arial"/>
      <family val="2"/>
    </font>
    <font>
      <sz val="11"/>
      <name val="Arial"/>
      <family val="2"/>
    </font>
    <font>
      <i/>
      <sz val="11"/>
      <color theme="1"/>
      <name val="Arial"/>
      <family val="2"/>
    </font>
    <font>
      <i/>
      <sz val="9"/>
      <color theme="1"/>
      <name val="Arial"/>
      <family val="2"/>
    </font>
    <font>
      <i/>
      <sz val="10"/>
      <color theme="1"/>
      <name val="Arial"/>
      <family val="2"/>
    </font>
    <font>
      <u/>
      <sz val="11"/>
      <color theme="1"/>
      <name val="Arial"/>
      <family val="2"/>
    </font>
    <font>
      <b/>
      <sz val="20"/>
      <color theme="1"/>
      <name val="Arial"/>
      <family val="2"/>
    </font>
  </fonts>
  <fills count="7">
    <fill>
      <patternFill patternType="none"/>
    </fill>
    <fill>
      <patternFill patternType="gray125"/>
    </fill>
    <fill>
      <patternFill patternType="solid">
        <fgColor theme="3" tint="0.79998168889431442"/>
        <bgColor rgb="FFCCFFFF"/>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bgColor indexed="64"/>
      </patternFill>
    </fill>
    <fill>
      <patternFill patternType="solid">
        <fgColor theme="0"/>
        <bgColor indexed="64"/>
      </patternFill>
    </fill>
  </fills>
  <borders count="41">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6">
    <xf numFmtId="0" fontId="0" fillId="0" borderId="0"/>
    <xf numFmtId="0" fontId="1" fillId="0" borderId="0">
      <alignment horizontal="center"/>
    </xf>
    <xf numFmtId="0" fontId="1" fillId="0" borderId="0">
      <alignment horizontal="center" textRotation="90"/>
    </xf>
    <xf numFmtId="0" fontId="2" fillId="0" borderId="0"/>
    <xf numFmtId="165" fontId="2" fillId="0" borderId="0"/>
    <xf numFmtId="9" fontId="10" fillId="0" borderId="0" applyFont="0" applyFill="0" applyBorder="0" applyAlignment="0" applyProtection="0"/>
  </cellStyleXfs>
  <cellXfs count="152">
    <xf numFmtId="0" fontId="0" fillId="0" borderId="0" xfId="0"/>
    <xf numFmtId="0" fontId="3" fillId="0" borderId="0" xfId="0" applyFont="1"/>
    <xf numFmtId="0" fontId="0" fillId="0" borderId="0" xfId="0" applyFill="1"/>
    <xf numFmtId="0" fontId="5" fillId="0" borderId="0" xfId="0" applyFont="1" applyFill="1"/>
    <xf numFmtId="0" fontId="0" fillId="0" borderId="0" xfId="0" applyAlignment="1">
      <alignment horizontal="center"/>
    </xf>
    <xf numFmtId="0" fontId="0" fillId="0" borderId="0" xfId="0"/>
    <xf numFmtId="0" fontId="3" fillId="0" borderId="0" xfId="0" applyFont="1"/>
    <xf numFmtId="0" fontId="0" fillId="0" borderId="1" xfId="0" applyBorder="1"/>
    <xf numFmtId="0" fontId="0" fillId="0" borderId="0" xfId="0" applyFill="1" applyBorder="1"/>
    <xf numFmtId="0" fontId="0" fillId="0" borderId="0" xfId="0" applyBorder="1"/>
    <xf numFmtId="0" fontId="0" fillId="0" borderId="2" xfId="0" applyBorder="1"/>
    <xf numFmtId="1" fontId="0" fillId="0" borderId="5" xfId="0" applyNumberFormat="1" applyFill="1" applyBorder="1" applyAlignment="1">
      <alignment horizontal="center"/>
    </xf>
    <xf numFmtId="0" fontId="0" fillId="0" borderId="5" xfId="0" applyFill="1" applyBorder="1" applyAlignment="1">
      <alignment horizontal="center"/>
    </xf>
    <xf numFmtId="164" fontId="3" fillId="3" borderId="6" xfId="0" applyNumberFormat="1" applyFont="1" applyFill="1" applyBorder="1" applyAlignment="1">
      <alignment horizontal="center"/>
    </xf>
    <xf numFmtId="0" fontId="3" fillId="3" borderId="6" xfId="0" applyFont="1" applyFill="1" applyBorder="1" applyAlignment="1">
      <alignment horizontal="center"/>
    </xf>
    <xf numFmtId="2" fontId="3" fillId="3" borderId="6" xfId="0" applyNumberFormat="1" applyFont="1" applyFill="1" applyBorder="1" applyAlignment="1">
      <alignment horizontal="center"/>
    </xf>
    <xf numFmtId="1" fontId="3" fillId="3" borderId="6" xfId="0" applyNumberFormat="1" applyFont="1" applyFill="1" applyBorder="1" applyAlignment="1">
      <alignment horizontal="center"/>
    </xf>
    <xf numFmtId="0" fontId="0" fillId="0" borderId="0" xfId="0" applyBorder="1" applyAlignment="1">
      <alignment horizontal="center"/>
    </xf>
    <xf numFmtId="0" fontId="0" fillId="0" borderId="15" xfId="0" applyBorder="1" applyAlignment="1"/>
    <xf numFmtId="0" fontId="0" fillId="0" borderId="0" xfId="0" applyAlignment="1"/>
    <xf numFmtId="0" fontId="0" fillId="0" borderId="0" xfId="0" applyAlignment="1">
      <alignment horizontal="left"/>
    </xf>
    <xf numFmtId="0" fontId="0" fillId="0" borderId="0" xfId="0" applyBorder="1" applyAlignment="1"/>
    <xf numFmtId="0" fontId="3" fillId="0" borderId="0" xfId="0" applyFont="1" applyFill="1" applyAlignment="1">
      <alignment vertical="center" wrapText="1"/>
    </xf>
    <xf numFmtId="0" fontId="3" fillId="0" borderId="4" xfId="0" applyFont="1" applyFill="1" applyBorder="1" applyAlignment="1">
      <alignment horizontal="center"/>
    </xf>
    <xf numFmtId="0" fontId="0" fillId="0" borderId="0" xfId="0" applyFill="1" applyBorder="1" applyAlignment="1">
      <alignment horizontal="center"/>
    </xf>
    <xf numFmtId="0" fontId="0" fillId="0" borderId="0" xfId="0" applyFill="1" applyAlignment="1">
      <alignment horizontal="center"/>
    </xf>
    <xf numFmtId="0" fontId="0" fillId="0" borderId="1" xfId="0" applyBorder="1" applyAlignment="1">
      <alignment horizontal="center"/>
    </xf>
    <xf numFmtId="0" fontId="4" fillId="0" borderId="1" xfId="0" applyFont="1" applyBorder="1" applyAlignment="1">
      <alignment wrapText="1"/>
    </xf>
    <xf numFmtId="0" fontId="4" fillId="0" borderId="0" xfId="0" applyFont="1" applyBorder="1" applyAlignment="1">
      <alignment wrapText="1"/>
    </xf>
    <xf numFmtId="0" fontId="4" fillId="0" borderId="2" xfId="0" applyFont="1" applyBorder="1" applyAlignment="1">
      <alignment wrapText="1"/>
    </xf>
    <xf numFmtId="0" fontId="3" fillId="3" borderId="21" xfId="0" applyFont="1" applyFill="1" applyBorder="1"/>
    <xf numFmtId="0" fontId="0" fillId="0" borderId="2" xfId="0" applyBorder="1" applyAlignment="1">
      <alignment horizontal="center"/>
    </xf>
    <xf numFmtId="1" fontId="0" fillId="0" borderId="0" xfId="0" applyNumberFormat="1" applyBorder="1" applyAlignment="1">
      <alignment horizontal="center"/>
    </xf>
    <xf numFmtId="1" fontId="3" fillId="0" borderId="2" xfId="0" applyNumberFormat="1" applyFont="1" applyBorder="1" applyAlignment="1">
      <alignment horizontal="center" wrapText="1"/>
    </xf>
    <xf numFmtId="0" fontId="3" fillId="3" borderId="22" xfId="0" applyFont="1" applyFill="1" applyBorder="1"/>
    <xf numFmtId="164" fontId="3" fillId="3" borderId="23" xfId="0" applyNumberFormat="1" applyFont="1" applyFill="1" applyBorder="1" applyAlignment="1">
      <alignment horizontal="center"/>
    </xf>
    <xf numFmtId="0" fontId="3" fillId="3" borderId="23" xfId="0" applyFont="1" applyFill="1" applyBorder="1" applyAlignment="1">
      <alignment horizontal="center"/>
    </xf>
    <xf numFmtId="2" fontId="3" fillId="3" borderId="23" xfId="0" applyNumberFormat="1" applyFont="1" applyFill="1" applyBorder="1" applyAlignment="1">
      <alignment horizontal="center"/>
    </xf>
    <xf numFmtId="1" fontId="3" fillId="3" borderId="23" xfId="0" applyNumberFormat="1" applyFont="1" applyFill="1" applyBorder="1" applyAlignment="1">
      <alignment horizontal="center"/>
    </xf>
    <xf numFmtId="0" fontId="3" fillId="0" borderId="0" xfId="0" applyFont="1" applyFill="1" applyBorder="1" applyAlignment="1">
      <alignment horizontal="center"/>
    </xf>
    <xf numFmtId="1" fontId="3" fillId="0" borderId="0" xfId="0" applyNumberFormat="1" applyFont="1" applyFill="1" applyBorder="1" applyAlignment="1">
      <alignment horizontal="center"/>
    </xf>
    <xf numFmtId="2" fontId="3" fillId="0" borderId="0" xfId="0" applyNumberFormat="1" applyFont="1" applyFill="1" applyBorder="1" applyAlignment="1">
      <alignment horizontal="center"/>
    </xf>
    <xf numFmtId="0" fontId="8" fillId="0" borderId="0" xfId="0" applyFont="1" applyFill="1" applyBorder="1" applyAlignment="1">
      <alignment horizontal="center" vertical="center" shrinkToFit="1"/>
    </xf>
    <xf numFmtId="0" fontId="6"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16" fontId="0" fillId="0" borderId="0" xfId="0" applyNumberFormat="1"/>
    <xf numFmtId="14" fontId="0" fillId="0" borderId="0" xfId="0" applyNumberFormat="1"/>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shrinkToFit="1"/>
    </xf>
    <xf numFmtId="1" fontId="6" fillId="0" borderId="0" xfId="0" applyNumberFormat="1" applyFont="1" applyFill="1" applyBorder="1" applyAlignment="1">
      <alignment vertical="center"/>
    </xf>
    <xf numFmtId="0" fontId="7"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1" fontId="3" fillId="0" borderId="0" xfId="0" applyNumberFormat="1" applyFont="1" applyFill="1" applyBorder="1" applyAlignment="1">
      <alignment vertical="center"/>
    </xf>
    <xf numFmtId="0" fontId="7" fillId="0" borderId="0" xfId="0" applyFont="1" applyFill="1" applyBorder="1" applyAlignment="1" applyProtection="1">
      <alignment vertical="center" shrinkToFit="1"/>
    </xf>
    <xf numFmtId="0" fontId="8" fillId="0" borderId="0" xfId="0" applyFont="1" applyFill="1" applyBorder="1" applyAlignment="1" applyProtection="1">
      <alignment horizontal="center" vertical="center" shrinkToFit="1"/>
    </xf>
    <xf numFmtId="2" fontId="0" fillId="0" borderId="24" xfId="0" applyNumberFormat="1" applyFont="1" applyFill="1" applyBorder="1" applyAlignment="1">
      <alignment horizontal="center" wrapText="1"/>
    </xf>
    <xf numFmtId="0" fontId="11" fillId="5" borderId="0" xfId="0" applyFont="1" applyFill="1"/>
    <xf numFmtId="0" fontId="12" fillId="5" borderId="0" xfId="0" applyFont="1" applyFill="1"/>
    <xf numFmtId="1" fontId="11" fillId="5" borderId="0" xfId="0" applyNumberFormat="1" applyFont="1" applyFill="1" applyAlignment="1">
      <alignment horizontal="center"/>
    </xf>
    <xf numFmtId="1" fontId="11" fillId="5" borderId="0" xfId="0" applyNumberFormat="1" applyFont="1" applyFill="1" applyAlignment="1"/>
    <xf numFmtId="0" fontId="6" fillId="0" borderId="0" xfId="0" applyFont="1" applyFill="1" applyBorder="1" applyAlignment="1">
      <alignment vertical="center" wrapText="1"/>
    </xf>
    <xf numFmtId="0" fontId="0" fillId="2" borderId="5" xfId="0" applyFill="1" applyBorder="1" applyAlignment="1" applyProtection="1">
      <alignment horizontal="center"/>
      <protection locked="0"/>
    </xf>
    <xf numFmtId="0" fontId="0" fillId="6" borderId="5" xfId="0" applyFill="1" applyBorder="1" applyAlignment="1" applyProtection="1">
      <alignment horizontal="center"/>
    </xf>
    <xf numFmtId="1" fontId="0" fillId="6" borderId="5" xfId="0" applyNumberFormat="1" applyFill="1" applyBorder="1" applyAlignment="1" applyProtection="1">
      <alignment horizontal="center"/>
    </xf>
    <xf numFmtId="0" fontId="3" fillId="0" borderId="0" xfId="0" applyFont="1"/>
    <xf numFmtId="0" fontId="3" fillId="0" borderId="18" xfId="0" applyFont="1" applyBorder="1" applyAlignment="1">
      <alignment horizontal="center" vertical="center"/>
    </xf>
    <xf numFmtId="0" fontId="3" fillId="0" borderId="1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13" fillId="0" borderId="0" xfId="0" applyFont="1"/>
    <xf numFmtId="0" fontId="4" fillId="0" borderId="0" xfId="0" applyFont="1"/>
    <xf numFmtId="0" fontId="14" fillId="0" borderId="0" xfId="0" applyFont="1"/>
    <xf numFmtId="0" fontId="0" fillId="0" borderId="0" xfId="0" applyFont="1"/>
    <xf numFmtId="0" fontId="0" fillId="0" borderId="0" xfId="0" applyAlignment="1">
      <alignment horizontal="left" wrapText="1"/>
    </xf>
    <xf numFmtId="0" fontId="0" fillId="0" borderId="0" xfId="0" applyFont="1" applyAlignment="1">
      <alignment horizontal="left" wrapText="1"/>
    </xf>
    <xf numFmtId="0" fontId="13" fillId="0" borderId="0" xfId="0" applyFont="1" applyAlignment="1">
      <alignment horizontal="left" wrapText="1"/>
    </xf>
    <xf numFmtId="0" fontId="16" fillId="0" borderId="0" xfId="0" applyFont="1"/>
    <xf numFmtId="1" fontId="0" fillId="0" borderId="0" xfId="0" applyNumberFormat="1"/>
    <xf numFmtId="0" fontId="8" fillId="0" borderId="0" xfId="0" applyFont="1" applyBorder="1" applyAlignment="1">
      <alignment horizontal="center" vertical="center"/>
    </xf>
    <xf numFmtId="0" fontId="8" fillId="0" borderId="0" xfId="0" applyFont="1" applyFill="1" applyBorder="1" applyAlignment="1" applyProtection="1">
      <alignment horizontal="center" vertical="center"/>
      <protection locked="0"/>
    </xf>
    <xf numFmtId="0" fontId="0" fillId="0" borderId="0" xfId="0" applyAlignment="1">
      <alignment horizontal="left"/>
    </xf>
    <xf numFmtId="0" fontId="0" fillId="0" borderId="0" xfId="0" applyAlignment="1">
      <alignment horizontal="left" wrapText="1"/>
    </xf>
    <xf numFmtId="0" fontId="15" fillId="0" borderId="0" xfId="0" applyFont="1" applyAlignment="1">
      <alignment horizontal="left" vertical="center" wrapText="1"/>
    </xf>
    <xf numFmtId="0" fontId="3" fillId="0" borderId="0" xfId="0" applyFont="1" applyAlignment="1">
      <alignment horizontal="center"/>
    </xf>
    <xf numFmtId="0" fontId="3" fillId="0" borderId="3" xfId="0" applyFont="1" applyBorder="1" applyAlignment="1">
      <alignment horizontal="center"/>
    </xf>
    <xf numFmtId="0" fontId="0" fillId="0" borderId="0" xfId="0" applyFont="1" applyAlignment="1">
      <alignment horizontal="left" wrapText="1"/>
    </xf>
    <xf numFmtId="0" fontId="15" fillId="0" borderId="0" xfId="0" applyFont="1" applyAlignment="1">
      <alignment horizontal="left" wrapText="1"/>
    </xf>
    <xf numFmtId="0" fontId="0" fillId="0" borderId="0" xfId="0" applyFont="1" applyAlignment="1">
      <alignment horizontal="left"/>
    </xf>
    <xf numFmtId="164" fontId="0" fillId="2" borderId="24" xfId="0" applyNumberFormat="1" applyFill="1" applyBorder="1" applyAlignment="1" applyProtection="1">
      <alignment horizontal="center"/>
      <protection locked="0"/>
    </xf>
    <xf numFmtId="164" fontId="0" fillId="2" borderId="25" xfId="0" applyNumberFormat="1" applyFill="1" applyBorder="1" applyAlignment="1" applyProtection="1">
      <alignment horizontal="center"/>
      <protection locked="0"/>
    </xf>
    <xf numFmtId="0" fontId="17" fillId="0" borderId="0" xfId="0" applyFont="1" applyAlignment="1">
      <alignment horizontal="center"/>
    </xf>
    <xf numFmtId="164" fontId="0" fillId="0" borderId="24" xfId="0" applyNumberFormat="1" applyFill="1" applyBorder="1" applyAlignment="1" applyProtection="1">
      <alignment horizontal="center"/>
    </xf>
    <xf numFmtId="164" fontId="0" fillId="0" borderId="25" xfId="0" applyNumberFormat="1" applyFill="1" applyBorder="1" applyAlignment="1" applyProtection="1">
      <alignment horizontal="center"/>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1" fontId="3" fillId="0" borderId="7" xfId="0" applyNumberFormat="1" applyFont="1" applyFill="1" applyBorder="1" applyAlignment="1">
      <alignment horizontal="center" vertical="center"/>
    </xf>
    <xf numFmtId="1" fontId="3" fillId="0" borderId="9" xfId="0" applyNumberFormat="1" applyFont="1" applyFill="1" applyBorder="1" applyAlignment="1">
      <alignment horizontal="center" vertical="center"/>
    </xf>
    <xf numFmtId="0" fontId="7" fillId="0" borderId="3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7" fillId="0" borderId="32" xfId="0"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0" fontId="3" fillId="0" borderId="16" xfId="0" applyFont="1" applyFill="1" applyBorder="1" applyAlignment="1">
      <alignment horizontal="center" vertical="center"/>
    </xf>
    <xf numFmtId="0" fontId="9" fillId="4" borderId="5" xfId="0" applyFont="1" applyFill="1" applyBorder="1" applyAlignment="1" applyProtection="1">
      <alignment horizontal="center" vertical="center"/>
      <protection locked="0"/>
    </xf>
    <xf numFmtId="0" fontId="0" fillId="4" borderId="17" xfId="0" applyFont="1" applyFill="1" applyBorder="1" applyAlignment="1" applyProtection="1">
      <alignment horizontal="left" vertical="center" wrapText="1"/>
      <protection locked="0"/>
    </xf>
    <xf numFmtId="0" fontId="8" fillId="0" borderId="5" xfId="0" applyFont="1" applyFill="1" applyBorder="1" applyAlignment="1">
      <alignment horizontal="center" vertical="center"/>
    </xf>
    <xf numFmtId="0" fontId="8" fillId="4" borderId="7"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0" fontId="8" fillId="0" borderId="5" xfId="0" applyFont="1" applyBorder="1" applyAlignment="1">
      <alignment horizontal="center" vertical="center"/>
    </xf>
    <xf numFmtId="14" fontId="8" fillId="4" borderId="10" xfId="0" applyNumberFormat="1"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6" fillId="0" borderId="5" xfId="0" applyFont="1" applyFill="1" applyBorder="1" applyAlignment="1">
      <alignment horizontal="center" vertical="center"/>
    </xf>
    <xf numFmtId="0" fontId="0" fillId="0" borderId="0" xfId="0" applyAlignment="1">
      <alignment horizontal="center"/>
    </xf>
    <xf numFmtId="0" fontId="9" fillId="2" borderId="5" xfId="0" applyFont="1" applyFill="1" applyBorder="1" applyAlignment="1" applyProtection="1">
      <alignment horizontal="center" vertical="center"/>
      <protection locked="0"/>
    </xf>
    <xf numFmtId="1" fontId="9" fillId="0" borderId="5" xfId="0" applyNumberFormat="1" applyFont="1" applyBorder="1" applyAlignment="1">
      <alignment horizontal="center" vertical="center"/>
    </xf>
    <xf numFmtId="2" fontId="8" fillId="0" borderId="17" xfId="0" applyNumberFormat="1" applyFont="1" applyFill="1" applyBorder="1" applyAlignment="1">
      <alignment horizontal="center" vertical="center" wrapText="1"/>
    </xf>
    <xf numFmtId="9" fontId="0" fillId="0" borderId="0" xfId="5" applyFont="1" applyAlignment="1">
      <alignment horizontal="center"/>
    </xf>
    <xf numFmtId="1" fontId="9" fillId="0" borderId="19" xfId="0" applyNumberFormat="1" applyFont="1" applyBorder="1" applyAlignment="1">
      <alignment horizontal="center" vertical="center"/>
    </xf>
    <xf numFmtId="2" fontId="8" fillId="0" borderId="20" xfId="0" applyNumberFormat="1" applyFont="1" applyFill="1" applyBorder="1" applyAlignment="1">
      <alignment horizontal="center" vertical="center" wrapText="1"/>
    </xf>
    <xf numFmtId="0" fontId="3" fillId="0" borderId="16" xfId="0" applyFont="1" applyBorder="1" applyAlignment="1">
      <alignment horizontal="center" vertical="center"/>
    </xf>
    <xf numFmtId="0" fontId="0" fillId="4" borderId="38" xfId="0" applyFont="1" applyFill="1" applyBorder="1" applyAlignment="1" applyProtection="1">
      <alignment horizontal="left" vertical="center" wrapText="1"/>
      <protection locked="0"/>
    </xf>
    <xf numFmtId="0" fontId="0" fillId="4" borderId="39" xfId="0" applyFont="1" applyFill="1" applyBorder="1" applyAlignment="1" applyProtection="1">
      <alignment horizontal="left" vertical="center" wrapText="1"/>
      <protection locked="0"/>
    </xf>
    <xf numFmtId="0" fontId="0" fillId="4" borderId="40" xfId="0" applyFont="1" applyFill="1" applyBorder="1" applyAlignment="1" applyProtection="1">
      <alignment horizontal="left" vertical="center" wrapText="1"/>
      <protection locked="0"/>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3" fillId="0" borderId="18" xfId="0" applyFont="1" applyBorder="1" applyAlignment="1">
      <alignment horizontal="center" vertical="center"/>
    </xf>
    <xf numFmtId="0" fontId="9" fillId="4" borderId="19" xfId="0" applyFont="1" applyFill="1" applyBorder="1" applyAlignment="1" applyProtection="1">
      <alignment horizontal="center" vertical="center"/>
      <protection locked="0"/>
    </xf>
    <xf numFmtId="0" fontId="0" fillId="4" borderId="20" xfId="0" applyFont="1" applyFill="1" applyBorder="1" applyAlignment="1" applyProtection="1">
      <alignment horizontal="left" vertical="center" wrapText="1"/>
      <protection locked="0"/>
    </xf>
    <xf numFmtId="0" fontId="7" fillId="4" borderId="5" xfId="0" applyFont="1" applyFill="1" applyBorder="1" applyAlignment="1" applyProtection="1">
      <alignment horizontal="center" vertical="center" shrinkToFit="1"/>
      <protection locked="0"/>
    </xf>
    <xf numFmtId="49" fontId="8" fillId="4" borderId="5" xfId="0" applyNumberFormat="1" applyFont="1" applyFill="1" applyBorder="1" applyAlignment="1" applyProtection="1">
      <alignment horizontal="center" vertical="center" shrinkToFit="1"/>
      <protection locked="0"/>
    </xf>
    <xf numFmtId="0" fontId="6" fillId="0" borderId="5" xfId="0" applyFont="1" applyFill="1" applyBorder="1" applyAlignment="1">
      <alignment horizontal="center" vertical="center" shrinkToFit="1"/>
    </xf>
    <xf numFmtId="1" fontId="6" fillId="0" borderId="5" xfId="0" applyNumberFormat="1" applyFont="1" applyFill="1" applyBorder="1" applyAlignment="1">
      <alignment horizontal="center" vertical="center"/>
    </xf>
    <xf numFmtId="1" fontId="3" fillId="0" borderId="5" xfId="0" applyNumberFormat="1" applyFont="1" applyFill="1" applyBorder="1" applyAlignment="1">
      <alignment horizontal="center" vertical="center"/>
    </xf>
    <xf numFmtId="0" fontId="7" fillId="0" borderId="26" xfId="0" applyFont="1" applyFill="1" applyBorder="1" applyAlignment="1">
      <alignment horizontal="center" vertical="center" shrinkToFit="1"/>
    </xf>
    <xf numFmtId="0" fontId="7" fillId="0" borderId="28" xfId="0" applyFont="1" applyFill="1" applyBorder="1" applyAlignment="1">
      <alignment horizontal="center" vertical="center" shrinkToFit="1"/>
    </xf>
    <xf numFmtId="1" fontId="3" fillId="4" borderId="5" xfId="0" applyNumberFormat="1" applyFont="1" applyFill="1" applyBorder="1" applyAlignment="1" applyProtection="1">
      <alignment horizontal="center" vertical="center"/>
      <protection locked="0"/>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11" fillId="4" borderId="19" xfId="0" applyFont="1" applyFill="1" applyBorder="1" applyAlignment="1">
      <alignment horizontal="center" vertical="center" wrapText="1"/>
    </xf>
  </cellXfs>
  <cellStyles count="6">
    <cellStyle name="Heading" xfId="1" xr:uid="{00000000-0005-0000-0000-000000000000}"/>
    <cellStyle name="Heading1" xfId="2" xr:uid="{00000000-0005-0000-0000-000001000000}"/>
    <cellStyle name="Normal" xfId="0" builtinId="0" customBuiltin="1"/>
    <cellStyle name="Percent" xfId="5" builtinId="5"/>
    <cellStyle name="Result" xfId="3" xr:uid="{00000000-0005-0000-0000-000004000000}"/>
    <cellStyle name="Result2" xfId="4" xr:uid="{00000000-0005-0000-0000-000005000000}"/>
  </cellStyles>
  <dxfs count="6">
    <dxf>
      <fill>
        <patternFill>
          <bgColor rgb="FF00D25F"/>
        </patternFill>
      </fill>
    </dxf>
    <dxf>
      <fill>
        <patternFill>
          <bgColor rgb="FF00B0F0"/>
        </patternFill>
      </fill>
    </dxf>
    <dxf>
      <fill>
        <patternFill>
          <bgColor rgb="FFFFFF6D"/>
        </patternFill>
      </fill>
    </dxf>
    <dxf>
      <fill>
        <patternFill>
          <bgColor rgb="FFFDA039"/>
        </patternFill>
      </fill>
    </dxf>
    <dxf>
      <fill>
        <patternFill>
          <bgColor rgb="FFF44702"/>
        </patternFill>
      </fill>
    </dxf>
    <dxf>
      <fill>
        <patternFill>
          <bgColor rgb="FFFF2121"/>
        </patternFill>
      </fill>
    </dxf>
  </dxfs>
  <tableStyles count="0" defaultTableStyle="TableStyleMedium2" defaultPivotStyle="PivotStyleLight16"/>
  <colors>
    <mruColors>
      <color rgb="FFFFFF99"/>
      <color rgb="FFFDA039"/>
      <color rgb="FFF98423"/>
      <color rgb="FFF44702"/>
      <color rgb="FFFFFF6D"/>
      <color rgb="FF00D25F"/>
      <color rgb="FF00CC5C"/>
      <color rgb="FFFF4747"/>
      <color rgb="FFFF2121"/>
      <color rgb="FFFF25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62"/>
  <sheetViews>
    <sheetView workbookViewId="0">
      <selection activeCell="C14" sqref="C14:L17"/>
    </sheetView>
  </sheetViews>
  <sheetFormatPr defaultRowHeight="14" x14ac:dyDescent="0.3"/>
  <cols>
    <col min="1" max="1" width="10.75" customWidth="1"/>
    <col min="2" max="2" width="2.25" customWidth="1"/>
    <col min="3" max="3" width="2.33203125" customWidth="1"/>
    <col min="4" max="4" width="9" style="5"/>
  </cols>
  <sheetData>
    <row r="2" spans="2:12" x14ac:dyDescent="0.3">
      <c r="B2" s="86" t="s">
        <v>0</v>
      </c>
      <c r="C2" s="86"/>
      <c r="D2" s="86"/>
      <c r="E2" s="86"/>
      <c r="F2" s="86"/>
      <c r="G2" s="86"/>
      <c r="H2" s="86"/>
      <c r="I2" s="86"/>
      <c r="J2" s="86"/>
      <c r="K2" s="86"/>
      <c r="L2" s="86"/>
    </row>
    <row r="3" spans="2:12" x14ac:dyDescent="0.3">
      <c r="C3" s="1"/>
      <c r="D3" s="65"/>
    </row>
    <row r="4" spans="2:12" ht="15" customHeight="1" thickBot="1" x14ac:dyDescent="0.35">
      <c r="B4" s="87" t="s">
        <v>42</v>
      </c>
      <c r="C4" s="87"/>
      <c r="D4" s="87"/>
      <c r="E4" s="87"/>
      <c r="F4" s="87"/>
      <c r="G4" s="87"/>
      <c r="H4" s="87"/>
      <c r="I4" s="87"/>
      <c r="J4" s="87"/>
      <c r="K4" s="87"/>
      <c r="L4" s="87"/>
    </row>
    <row r="5" spans="2:12" ht="7.5" customHeight="1" x14ac:dyDescent="0.3">
      <c r="C5" s="1"/>
      <c r="D5" s="65"/>
    </row>
    <row r="6" spans="2:12" s="5" customFormat="1" x14ac:dyDescent="0.3">
      <c r="B6" s="74" t="s">
        <v>26</v>
      </c>
      <c r="C6" s="65"/>
      <c r="D6" s="65"/>
    </row>
    <row r="7" spans="2:12" s="5" customFormat="1" ht="8.25" customHeight="1" x14ac:dyDescent="0.3">
      <c r="C7" s="65"/>
      <c r="D7" s="65"/>
    </row>
    <row r="8" spans="2:12" s="5" customFormat="1" x14ac:dyDescent="0.3">
      <c r="B8" s="73" t="s">
        <v>43</v>
      </c>
      <c r="C8" s="65"/>
      <c r="D8" s="65"/>
    </row>
    <row r="9" spans="2:12" s="5" customFormat="1" ht="4.5" customHeight="1" x14ac:dyDescent="0.3">
      <c r="B9" s="73"/>
      <c r="C9" s="65"/>
      <c r="D9" s="65"/>
    </row>
    <row r="10" spans="2:12" s="5" customFormat="1" x14ac:dyDescent="0.3">
      <c r="B10" s="5" t="s">
        <v>44</v>
      </c>
      <c r="C10" s="83" t="s">
        <v>46</v>
      </c>
      <c r="D10" s="83"/>
      <c r="E10" s="83"/>
      <c r="F10" s="83"/>
      <c r="G10" s="83"/>
      <c r="H10" s="83"/>
      <c r="I10" s="83"/>
      <c r="J10" s="83"/>
      <c r="K10" s="83"/>
      <c r="L10" s="83"/>
    </row>
    <row r="11" spans="2:12" x14ac:dyDescent="0.3">
      <c r="B11" t="s">
        <v>45</v>
      </c>
      <c r="C11" s="84" t="s">
        <v>47</v>
      </c>
      <c r="D11" s="84"/>
      <c r="E11" s="84"/>
      <c r="F11" s="84"/>
      <c r="G11" s="84"/>
      <c r="H11" s="84"/>
      <c r="I11" s="84"/>
      <c r="J11" s="84"/>
      <c r="K11" s="84"/>
      <c r="L11" s="84"/>
    </row>
    <row r="12" spans="2:12" s="5" customFormat="1" x14ac:dyDescent="0.3">
      <c r="C12" s="84"/>
      <c r="D12" s="84"/>
      <c r="E12" s="84"/>
      <c r="F12" s="84"/>
      <c r="G12" s="84"/>
      <c r="H12" s="84"/>
      <c r="I12" s="84"/>
      <c r="J12" s="84"/>
      <c r="K12" s="84"/>
      <c r="L12" s="84"/>
    </row>
    <row r="13" spans="2:12" x14ac:dyDescent="0.3">
      <c r="B13" s="5" t="s">
        <v>48</v>
      </c>
      <c r="C13" s="83" t="s">
        <v>49</v>
      </c>
      <c r="D13" s="83"/>
      <c r="E13" s="83"/>
      <c r="F13" s="83"/>
      <c r="G13" s="83"/>
      <c r="H13" s="83"/>
      <c r="I13" s="83"/>
      <c r="J13" s="83"/>
      <c r="K13" s="83"/>
      <c r="L13" s="83"/>
    </row>
    <row r="14" spans="2:12" s="5" customFormat="1" ht="14.25" customHeight="1" x14ac:dyDescent="0.3">
      <c r="B14" s="5" t="s">
        <v>70</v>
      </c>
      <c r="C14" s="84" t="s">
        <v>71</v>
      </c>
      <c r="D14" s="84"/>
      <c r="E14" s="84"/>
      <c r="F14" s="84"/>
      <c r="G14" s="84"/>
      <c r="H14" s="84"/>
      <c r="I14" s="84"/>
      <c r="J14" s="84"/>
      <c r="K14" s="84"/>
      <c r="L14" s="84"/>
    </row>
    <row r="15" spans="2:12" s="5" customFormat="1" x14ac:dyDescent="0.3">
      <c r="C15" s="84"/>
      <c r="D15" s="84"/>
      <c r="E15" s="84"/>
      <c r="F15" s="84"/>
      <c r="G15" s="84"/>
      <c r="H15" s="84"/>
      <c r="I15" s="84"/>
      <c r="J15" s="84"/>
      <c r="K15" s="84"/>
      <c r="L15" s="84"/>
    </row>
    <row r="16" spans="2:12" s="5" customFormat="1" x14ac:dyDescent="0.3">
      <c r="C16" s="84"/>
      <c r="D16" s="84"/>
      <c r="E16" s="84"/>
      <c r="F16" s="84"/>
      <c r="G16" s="84"/>
      <c r="H16" s="84"/>
      <c r="I16" s="84"/>
      <c r="J16" s="84"/>
      <c r="K16" s="84"/>
      <c r="L16" s="84"/>
    </row>
    <row r="17" spans="2:12" s="5" customFormat="1" x14ac:dyDescent="0.3">
      <c r="C17" s="84"/>
      <c r="D17" s="84"/>
      <c r="E17" s="84"/>
      <c r="F17" s="84"/>
      <c r="G17" s="84"/>
      <c r="H17" s="84"/>
      <c r="I17" s="84"/>
      <c r="J17" s="84"/>
      <c r="K17" s="84"/>
      <c r="L17" s="84"/>
    </row>
    <row r="18" spans="2:12" s="5" customFormat="1" x14ac:dyDescent="0.3"/>
    <row r="19" spans="2:12" s="5" customFormat="1" x14ac:dyDescent="0.3">
      <c r="B19" s="73" t="s">
        <v>50</v>
      </c>
    </row>
    <row r="20" spans="2:12" s="5" customFormat="1" ht="5.25" customHeight="1" x14ac:dyDescent="0.3">
      <c r="B20" s="73"/>
    </row>
    <row r="21" spans="2:12" s="5" customFormat="1" ht="14.25" customHeight="1" x14ac:dyDescent="0.3">
      <c r="B21" s="85" t="s">
        <v>51</v>
      </c>
      <c r="C21" s="85"/>
      <c r="D21" s="85"/>
      <c r="E21" s="85"/>
      <c r="F21" s="85"/>
      <c r="G21" s="85"/>
      <c r="H21" s="85"/>
      <c r="I21" s="85"/>
      <c r="J21" s="85"/>
      <c r="K21" s="85"/>
      <c r="L21" s="85"/>
    </row>
    <row r="22" spans="2:12" s="5" customFormat="1" x14ac:dyDescent="0.3">
      <c r="B22" s="85"/>
      <c r="C22" s="85"/>
      <c r="D22" s="85"/>
      <c r="E22" s="85"/>
      <c r="F22" s="85"/>
      <c r="G22" s="85"/>
      <c r="H22" s="85"/>
      <c r="I22" s="85"/>
      <c r="J22" s="85"/>
      <c r="K22" s="85"/>
      <c r="L22" s="85"/>
    </row>
    <row r="23" spans="2:12" s="5" customFormat="1" x14ac:dyDescent="0.3">
      <c r="B23" s="85"/>
      <c r="C23" s="85"/>
      <c r="D23" s="85"/>
      <c r="E23" s="85"/>
      <c r="F23" s="85"/>
      <c r="G23" s="85"/>
      <c r="H23" s="85"/>
      <c r="I23" s="85"/>
      <c r="J23" s="85"/>
      <c r="K23" s="85"/>
      <c r="L23" s="85"/>
    </row>
    <row r="24" spans="2:12" s="5" customFormat="1" x14ac:dyDescent="0.3">
      <c r="B24" s="85"/>
      <c r="C24" s="85"/>
      <c r="D24" s="85"/>
      <c r="E24" s="85"/>
      <c r="F24" s="85"/>
      <c r="G24" s="85"/>
      <c r="H24" s="85"/>
      <c r="I24" s="85"/>
      <c r="J24" s="85"/>
      <c r="K24" s="85"/>
      <c r="L24" s="85"/>
    </row>
    <row r="25" spans="2:12" s="5" customFormat="1" x14ac:dyDescent="0.3">
      <c r="B25" s="85"/>
      <c r="C25" s="85"/>
      <c r="D25" s="85"/>
      <c r="E25" s="85"/>
      <c r="F25" s="85"/>
      <c r="G25" s="85"/>
      <c r="H25" s="85"/>
      <c r="I25" s="85"/>
      <c r="J25" s="85"/>
      <c r="K25" s="85"/>
      <c r="L25" s="85"/>
    </row>
    <row r="26" spans="2:12" s="5" customFormat="1" x14ac:dyDescent="0.3">
      <c r="B26" s="85"/>
      <c r="C26" s="85"/>
      <c r="D26" s="85"/>
      <c r="E26" s="85"/>
      <c r="F26" s="85"/>
      <c r="G26" s="85"/>
      <c r="H26" s="85"/>
      <c r="I26" s="85"/>
      <c r="J26" s="85"/>
      <c r="K26" s="85"/>
      <c r="L26" s="85"/>
    </row>
    <row r="27" spans="2:12" s="5" customFormat="1" x14ac:dyDescent="0.3">
      <c r="B27" s="85"/>
      <c r="C27" s="85"/>
      <c r="D27" s="85"/>
      <c r="E27" s="85"/>
      <c r="F27" s="85"/>
      <c r="G27" s="85"/>
      <c r="H27" s="85"/>
      <c r="I27" s="85"/>
      <c r="J27" s="85"/>
      <c r="K27" s="85"/>
      <c r="L27" s="85"/>
    </row>
    <row r="28" spans="2:12" s="5" customFormat="1" x14ac:dyDescent="0.3">
      <c r="B28" s="85"/>
      <c r="C28" s="85"/>
      <c r="D28" s="85"/>
      <c r="E28" s="85"/>
      <c r="F28" s="85"/>
      <c r="G28" s="85"/>
      <c r="H28" s="85"/>
      <c r="I28" s="85"/>
      <c r="J28" s="85"/>
      <c r="K28" s="85"/>
      <c r="L28" s="85"/>
    </row>
    <row r="29" spans="2:12" s="5" customFormat="1" x14ac:dyDescent="0.3">
      <c r="B29" s="85"/>
      <c r="C29" s="85"/>
      <c r="D29" s="85"/>
      <c r="E29" s="85"/>
      <c r="F29" s="85"/>
      <c r="G29" s="85"/>
      <c r="H29" s="85"/>
      <c r="I29" s="85"/>
      <c r="J29" s="85"/>
      <c r="K29" s="85"/>
      <c r="L29" s="85"/>
    </row>
    <row r="30" spans="2:12" s="5" customFormat="1" ht="14.5" x14ac:dyDescent="0.35">
      <c r="B30" s="72"/>
    </row>
    <row r="31" spans="2:12" s="5" customFormat="1" x14ac:dyDescent="0.3">
      <c r="B31" s="75" t="s">
        <v>44</v>
      </c>
      <c r="C31" s="83" t="s">
        <v>52</v>
      </c>
      <c r="D31" s="83"/>
      <c r="E31" s="83"/>
      <c r="F31" s="83"/>
      <c r="G31" s="83"/>
      <c r="H31" s="83"/>
      <c r="I31" s="83"/>
      <c r="J31" s="83"/>
      <c r="K31" s="83"/>
      <c r="L31" s="83"/>
    </row>
    <row r="32" spans="2:12" s="5" customFormat="1" x14ac:dyDescent="0.3">
      <c r="B32" s="89" t="s">
        <v>54</v>
      </c>
      <c r="C32" s="89"/>
      <c r="D32" s="89"/>
      <c r="E32" s="89"/>
      <c r="F32" s="89"/>
      <c r="G32" s="89"/>
      <c r="H32" s="89"/>
      <c r="I32" s="89"/>
      <c r="J32" s="89"/>
      <c r="K32" s="89"/>
      <c r="L32" s="89"/>
    </row>
    <row r="33" spans="2:12" s="5" customFormat="1" x14ac:dyDescent="0.3">
      <c r="B33" s="89"/>
      <c r="C33" s="89"/>
      <c r="D33" s="89"/>
      <c r="E33" s="89"/>
      <c r="F33" s="89"/>
      <c r="G33" s="89"/>
      <c r="H33" s="89"/>
      <c r="I33" s="89"/>
      <c r="J33" s="89"/>
      <c r="K33" s="89"/>
      <c r="L33" s="89"/>
    </row>
    <row r="34" spans="2:12" s="5" customFormat="1" ht="14.5" x14ac:dyDescent="0.35">
      <c r="B34" s="72"/>
      <c r="C34" s="72" t="s">
        <v>53</v>
      </c>
      <c r="D34" s="84" t="s">
        <v>58</v>
      </c>
      <c r="E34" s="84"/>
      <c r="F34" s="84"/>
      <c r="G34" s="84"/>
      <c r="H34" s="84"/>
      <c r="I34" s="84"/>
      <c r="J34" s="84"/>
      <c r="K34" s="84"/>
      <c r="L34" s="84"/>
    </row>
    <row r="35" spans="2:12" s="5" customFormat="1" ht="14.5" x14ac:dyDescent="0.35">
      <c r="B35" s="72"/>
      <c r="D35" s="84"/>
      <c r="E35" s="84"/>
      <c r="F35" s="84"/>
      <c r="G35" s="84"/>
      <c r="H35" s="84"/>
      <c r="I35" s="84"/>
      <c r="J35" s="84"/>
      <c r="K35" s="84"/>
      <c r="L35" s="84"/>
    </row>
    <row r="36" spans="2:12" s="5" customFormat="1" ht="14.5" x14ac:dyDescent="0.35">
      <c r="B36" s="72"/>
      <c r="D36" s="84"/>
      <c r="E36" s="84"/>
      <c r="F36" s="84"/>
      <c r="G36" s="84"/>
      <c r="H36" s="84"/>
      <c r="I36" s="84"/>
      <c r="J36" s="84"/>
      <c r="K36" s="84"/>
      <c r="L36" s="84"/>
    </row>
    <row r="37" spans="2:12" s="5" customFormat="1" ht="14.5" x14ac:dyDescent="0.35">
      <c r="B37" s="72"/>
      <c r="C37" s="72" t="s">
        <v>55</v>
      </c>
      <c r="D37" s="83" t="s">
        <v>56</v>
      </c>
      <c r="E37" s="83"/>
      <c r="F37" s="83"/>
      <c r="G37" s="83"/>
      <c r="H37" s="83"/>
      <c r="I37" s="83"/>
      <c r="J37" s="83"/>
      <c r="K37" s="83"/>
      <c r="L37" s="83"/>
    </row>
    <row r="38" spans="2:12" s="5" customFormat="1" ht="5.25" customHeight="1" x14ac:dyDescent="0.35">
      <c r="B38" s="72"/>
      <c r="C38" s="72"/>
    </row>
    <row r="39" spans="2:12" s="5" customFormat="1" x14ac:dyDescent="0.3">
      <c r="B39" s="75" t="s">
        <v>45</v>
      </c>
      <c r="C39" s="90" t="s">
        <v>57</v>
      </c>
      <c r="D39" s="90"/>
      <c r="E39" s="90"/>
      <c r="F39" s="90"/>
      <c r="G39" s="90"/>
      <c r="H39" s="90"/>
      <c r="I39" s="90"/>
      <c r="J39" s="90"/>
      <c r="K39" s="90"/>
      <c r="L39" s="90"/>
    </row>
    <row r="40" spans="2:12" s="5" customFormat="1" ht="14.25" customHeight="1" x14ac:dyDescent="0.35">
      <c r="B40" s="72"/>
      <c r="C40" s="72" t="s">
        <v>53</v>
      </c>
      <c r="D40" s="84" t="s">
        <v>59</v>
      </c>
      <c r="E40" s="84"/>
      <c r="F40" s="84"/>
      <c r="G40" s="84"/>
      <c r="H40" s="84"/>
      <c r="I40" s="84"/>
      <c r="J40" s="84"/>
      <c r="K40" s="84"/>
      <c r="L40" s="84"/>
    </row>
    <row r="41" spans="2:12" s="5" customFormat="1" ht="14.5" x14ac:dyDescent="0.35">
      <c r="B41" s="72"/>
      <c r="C41" s="72"/>
      <c r="D41" s="84"/>
      <c r="E41" s="84"/>
      <c r="F41" s="84"/>
      <c r="G41" s="84"/>
      <c r="H41" s="84"/>
      <c r="I41" s="84"/>
      <c r="J41" s="84"/>
      <c r="K41" s="84"/>
      <c r="L41" s="84"/>
    </row>
    <row r="42" spans="2:12" s="5" customFormat="1" ht="14.5" x14ac:dyDescent="0.35">
      <c r="B42" s="72"/>
      <c r="C42" s="72"/>
      <c r="D42" s="84"/>
      <c r="E42" s="84"/>
      <c r="F42" s="84"/>
      <c r="G42" s="84"/>
      <c r="H42" s="84"/>
      <c r="I42" s="84"/>
      <c r="J42" s="84"/>
      <c r="K42" s="84"/>
      <c r="L42" s="84"/>
    </row>
    <row r="43" spans="2:12" s="5" customFormat="1" ht="5.25" customHeight="1" x14ac:dyDescent="0.35">
      <c r="B43" s="72"/>
      <c r="C43" s="72"/>
      <c r="D43" s="76"/>
      <c r="E43" s="76"/>
      <c r="F43" s="76"/>
      <c r="G43" s="76"/>
      <c r="H43" s="76"/>
      <c r="I43" s="76"/>
      <c r="J43" s="76"/>
      <c r="K43" s="76"/>
      <c r="L43" s="76"/>
    </row>
    <row r="44" spans="2:12" s="5" customFormat="1" x14ac:dyDescent="0.3">
      <c r="B44" s="75" t="s">
        <v>48</v>
      </c>
      <c r="C44" s="88" t="s">
        <v>60</v>
      </c>
      <c r="D44" s="88"/>
      <c r="E44" s="88"/>
      <c r="F44" s="88"/>
      <c r="G44" s="88"/>
      <c r="H44" s="88"/>
      <c r="I44" s="88"/>
      <c r="J44" s="88"/>
      <c r="K44" s="88"/>
      <c r="L44" s="88"/>
    </row>
    <row r="45" spans="2:12" s="5" customFormat="1" ht="14.5" x14ac:dyDescent="0.35">
      <c r="B45" s="72"/>
      <c r="C45" s="88"/>
      <c r="D45" s="88"/>
      <c r="E45" s="88"/>
      <c r="F45" s="88"/>
      <c r="G45" s="88"/>
      <c r="H45" s="88"/>
      <c r="I45" s="88"/>
      <c r="J45" s="88"/>
      <c r="K45" s="88"/>
      <c r="L45" s="88"/>
    </row>
    <row r="46" spans="2:12" s="5" customFormat="1" ht="15" customHeight="1" x14ac:dyDescent="0.35">
      <c r="B46" s="72"/>
      <c r="C46" s="78" t="s">
        <v>53</v>
      </c>
      <c r="D46" s="88" t="s">
        <v>65</v>
      </c>
      <c r="E46" s="88"/>
      <c r="F46" s="88"/>
      <c r="G46" s="88"/>
      <c r="H46" s="88"/>
      <c r="I46" s="88"/>
      <c r="J46" s="88"/>
      <c r="K46" s="88"/>
      <c r="L46" s="88"/>
    </row>
    <row r="47" spans="2:12" s="5" customFormat="1" ht="14.5" x14ac:dyDescent="0.35">
      <c r="B47" s="72"/>
      <c r="C47" s="77"/>
      <c r="D47" s="88"/>
      <c r="E47" s="88"/>
      <c r="F47" s="88"/>
      <c r="G47" s="88"/>
      <c r="H47" s="88"/>
      <c r="I47" s="88"/>
      <c r="J47" s="88"/>
      <c r="K47" s="88"/>
      <c r="L47" s="88"/>
    </row>
    <row r="48" spans="2:12" s="5" customFormat="1" ht="14.5" x14ac:dyDescent="0.35">
      <c r="B48" s="72"/>
      <c r="C48" s="77"/>
      <c r="D48" s="77"/>
      <c r="E48" s="77"/>
      <c r="F48" s="77"/>
      <c r="G48" s="77"/>
      <c r="H48" s="77"/>
      <c r="I48" s="77"/>
      <c r="J48" s="77"/>
      <c r="K48" s="77"/>
      <c r="L48" s="77"/>
    </row>
    <row r="49" spans="1:13" s="5" customFormat="1" x14ac:dyDescent="0.3"/>
    <row r="50" spans="1:13" s="5" customFormat="1" x14ac:dyDescent="0.3">
      <c r="B50" s="5" t="s">
        <v>61</v>
      </c>
    </row>
    <row r="51" spans="1:13" s="5" customFormat="1" x14ac:dyDescent="0.3">
      <c r="B51" s="79"/>
      <c r="D51" s="5" t="s">
        <v>62</v>
      </c>
    </row>
    <row r="52" spans="1:13" s="5" customFormat="1" x14ac:dyDescent="0.3">
      <c r="B52" s="79"/>
      <c r="D52" s="5" t="s">
        <v>66</v>
      </c>
    </row>
    <row r="53" spans="1:13" s="5" customFormat="1" x14ac:dyDescent="0.3">
      <c r="B53" s="79"/>
      <c r="D53" s="5" t="s">
        <v>67</v>
      </c>
    </row>
    <row r="54" spans="1:13" s="5" customFormat="1" x14ac:dyDescent="0.3">
      <c r="B54" s="79"/>
      <c r="D54" s="5" t="s">
        <v>63</v>
      </c>
    </row>
    <row r="55" spans="1:13" s="5" customFormat="1" x14ac:dyDescent="0.3">
      <c r="B55" s="79"/>
      <c r="D55" s="5" t="s">
        <v>68</v>
      </c>
    </row>
    <row r="56" spans="1:13" s="5" customFormat="1" x14ac:dyDescent="0.3">
      <c r="B56" s="79"/>
      <c r="D56" s="5" t="s">
        <v>64</v>
      </c>
    </row>
    <row r="57" spans="1:13" s="5" customFormat="1" x14ac:dyDescent="0.3">
      <c r="B57" s="79"/>
    </row>
    <row r="58" spans="1:13" x14ac:dyDescent="0.3">
      <c r="A58" s="5"/>
      <c r="B58" s="5" t="s">
        <v>27</v>
      </c>
      <c r="C58" s="5"/>
      <c r="E58" s="5"/>
      <c r="F58" s="5"/>
      <c r="G58" s="5"/>
      <c r="H58" s="5"/>
      <c r="I58" s="5"/>
      <c r="J58" s="5"/>
      <c r="K58" s="5"/>
      <c r="L58" s="5"/>
      <c r="M58" s="5"/>
    </row>
    <row r="59" spans="1:13" s="5" customFormat="1" x14ac:dyDescent="0.3">
      <c r="A59"/>
      <c r="B59" t="s">
        <v>30</v>
      </c>
      <c r="C59"/>
      <c r="E59"/>
      <c r="F59"/>
      <c r="G59"/>
      <c r="H59"/>
      <c r="I59"/>
      <c r="J59"/>
      <c r="K59"/>
      <c r="L59"/>
      <c r="M59"/>
    </row>
    <row r="60" spans="1:13" x14ac:dyDescent="0.3">
      <c r="B60" t="s">
        <v>28</v>
      </c>
    </row>
    <row r="61" spans="1:13" x14ac:dyDescent="0.3">
      <c r="A61" s="5"/>
      <c r="B61" s="5" t="s">
        <v>29</v>
      </c>
      <c r="C61" s="5"/>
      <c r="E61" s="5"/>
      <c r="F61" s="5"/>
      <c r="G61" s="5"/>
      <c r="H61" s="5"/>
      <c r="I61" s="5"/>
      <c r="J61" s="5"/>
      <c r="K61" s="5"/>
      <c r="L61" s="5"/>
      <c r="M61" s="5"/>
    </row>
    <row r="62" spans="1:13" s="5" customFormat="1" x14ac:dyDescent="0.3">
      <c r="A62"/>
      <c r="B62"/>
      <c r="C62"/>
      <c r="E62"/>
      <c r="F62"/>
      <c r="G62"/>
      <c r="H62"/>
      <c r="I62"/>
      <c r="J62"/>
      <c r="K62"/>
      <c r="L62"/>
      <c r="M62"/>
    </row>
  </sheetData>
  <mergeCells count="15">
    <mergeCell ref="D40:L42"/>
    <mergeCell ref="C44:L45"/>
    <mergeCell ref="D46:L47"/>
    <mergeCell ref="C31:L31"/>
    <mergeCell ref="B32:L33"/>
    <mergeCell ref="D34:L36"/>
    <mergeCell ref="D37:L37"/>
    <mergeCell ref="C39:L39"/>
    <mergeCell ref="C10:L10"/>
    <mergeCell ref="C11:L12"/>
    <mergeCell ref="C13:L13"/>
    <mergeCell ref="B21:L29"/>
    <mergeCell ref="B2:L2"/>
    <mergeCell ref="B4:L4"/>
    <mergeCell ref="C14:L17"/>
  </mergeCells>
  <pageMargins left="0" right="0" top="0.4" bottom="0.4" header="0" footer="0"/>
  <pageSetup fitToWidth="0" fitToHeight="0" pageOrder="overThenDown" orientation="landscape" useFirstPageNumber="1" r:id="rId1"/>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T99"/>
  <sheetViews>
    <sheetView showGridLines="0" tabSelected="1" zoomScale="70" zoomScaleNormal="70" workbookViewId="0">
      <pane ySplit="19" topLeftCell="A20" activePane="bottomLeft" state="frozen"/>
      <selection pane="bottomLeft" activeCell="F10" sqref="F10:F12"/>
    </sheetView>
  </sheetViews>
  <sheetFormatPr defaultColWidth="9" defaultRowHeight="14" x14ac:dyDescent="0.3"/>
  <cols>
    <col min="1" max="1" width="3.08203125" style="5" customWidth="1"/>
    <col min="2" max="2" width="10.75" style="5" hidden="1" customWidth="1"/>
    <col min="3" max="3" width="15.25" style="5" customWidth="1"/>
    <col min="4" max="4" width="9.83203125" style="5" customWidth="1"/>
    <col min="5" max="5" width="8.83203125" style="5" customWidth="1"/>
    <col min="6" max="6" width="13.25" style="5" bestFit="1" customWidth="1"/>
    <col min="7" max="7" width="10.5" style="5" customWidth="1"/>
    <col min="8" max="8" width="10" style="5" customWidth="1"/>
    <col min="9" max="9" width="11.25" style="5" customWidth="1"/>
    <col min="10" max="10" width="11.83203125" style="5" customWidth="1"/>
    <col min="11" max="11" width="13.58203125" style="5" customWidth="1"/>
    <col min="12" max="12" width="12.33203125" style="5" bestFit="1" customWidth="1"/>
    <col min="13" max="13" width="0.83203125" style="5" customWidth="1"/>
    <col min="14" max="15" width="10.75" style="5" customWidth="1"/>
    <col min="16" max="16" width="34.5" style="5" customWidth="1"/>
    <col min="17" max="1027" width="10.75" style="5" customWidth="1"/>
    <col min="1028" max="16384" width="9" style="5"/>
  </cols>
  <sheetData>
    <row r="1" spans="3:16" ht="25.5" customHeight="1" x14ac:dyDescent="0.5">
      <c r="C1" s="93" t="s">
        <v>73</v>
      </c>
      <c r="D1" s="93"/>
      <c r="E1" s="93"/>
      <c r="F1" s="93"/>
      <c r="G1" s="93"/>
      <c r="H1" s="93"/>
      <c r="I1" s="93"/>
      <c r="J1" s="93"/>
      <c r="K1" s="93"/>
      <c r="L1" s="93"/>
      <c r="M1" s="93"/>
      <c r="N1" s="93"/>
      <c r="O1" s="93"/>
      <c r="P1" s="93"/>
    </row>
    <row r="3" spans="3:16" ht="20.25" customHeight="1" x14ac:dyDescent="0.3">
      <c r="C3" s="117" t="s">
        <v>16</v>
      </c>
      <c r="D3" s="117"/>
      <c r="E3" s="117"/>
      <c r="F3" s="140"/>
      <c r="G3" s="140"/>
      <c r="H3" s="140"/>
      <c r="I3" s="140"/>
      <c r="K3" s="142" t="s">
        <v>25</v>
      </c>
      <c r="L3" s="142"/>
      <c r="M3" s="142"/>
      <c r="N3" s="144" t="str">
        <f>IF(F14="","",IF(MONTH(F14)&gt;6,YEAR($F$14)+1,YEAR($F$14)))</f>
        <v/>
      </c>
      <c r="P3" s="19"/>
    </row>
    <row r="4" spans="3:16" ht="15" customHeight="1" x14ac:dyDescent="0.3">
      <c r="C4" s="117"/>
      <c r="D4" s="117"/>
      <c r="E4" s="117"/>
      <c r="F4" s="140"/>
      <c r="G4" s="140"/>
      <c r="H4" s="140"/>
      <c r="I4" s="140"/>
      <c r="J4" s="18"/>
      <c r="K4" s="142"/>
      <c r="L4" s="142"/>
      <c r="M4" s="142"/>
      <c r="N4" s="144"/>
      <c r="O4" s="39"/>
      <c r="P4" s="19"/>
    </row>
    <row r="5" spans="3:16" ht="7.5" customHeight="1" thickBot="1" x14ac:dyDescent="0.35">
      <c r="C5" s="47"/>
      <c r="D5" s="47"/>
      <c r="E5" s="47"/>
      <c r="F5" s="54"/>
      <c r="G5" s="54"/>
      <c r="H5" s="54"/>
      <c r="I5" s="54"/>
      <c r="J5" s="21"/>
      <c r="K5" s="49"/>
      <c r="L5" s="49"/>
      <c r="M5" s="49"/>
      <c r="N5" s="50"/>
      <c r="O5" s="40"/>
      <c r="P5" s="51"/>
    </row>
    <row r="6" spans="3:16" ht="15" customHeight="1" x14ac:dyDescent="0.3">
      <c r="C6" s="113" t="s">
        <v>24</v>
      </c>
      <c r="D6" s="113"/>
      <c r="E6" s="113"/>
      <c r="F6" s="141"/>
      <c r="G6" s="141"/>
      <c r="H6" s="141"/>
      <c r="I6" s="141"/>
      <c r="J6" s="21"/>
      <c r="K6" s="142" t="s">
        <v>17</v>
      </c>
      <c r="L6" s="142"/>
      <c r="M6" s="142"/>
      <c r="N6" s="143" t="str">
        <f>IFERROR(ROUND($L$87,0),"")</f>
        <v/>
      </c>
      <c r="O6" s="40"/>
      <c r="P6" s="145" t="s">
        <v>34</v>
      </c>
    </row>
    <row r="7" spans="3:16" ht="15" customHeight="1" thickBot="1" x14ac:dyDescent="0.35">
      <c r="C7" s="113"/>
      <c r="D7" s="113"/>
      <c r="E7" s="113"/>
      <c r="F7" s="141"/>
      <c r="G7" s="141"/>
      <c r="H7" s="141"/>
      <c r="I7" s="141"/>
      <c r="J7" s="21"/>
      <c r="K7" s="142"/>
      <c r="L7" s="142"/>
      <c r="M7" s="142"/>
      <c r="N7" s="143"/>
      <c r="O7" s="40"/>
      <c r="P7" s="146"/>
    </row>
    <row r="8" spans="3:16" ht="6" customHeight="1" x14ac:dyDescent="0.3">
      <c r="C8" s="48"/>
      <c r="D8" s="48"/>
      <c r="E8" s="48"/>
      <c r="F8" s="55"/>
      <c r="G8" s="55"/>
      <c r="H8" s="55"/>
      <c r="I8" s="55"/>
      <c r="J8" s="21"/>
      <c r="K8" s="42"/>
      <c r="L8" s="42"/>
      <c r="M8" s="42"/>
      <c r="N8" s="43"/>
      <c r="O8" s="40"/>
      <c r="P8" s="134" t="str">
        <f>IFERROR(IF(AND($H$94&lt;=0,$N$12&gt;0),"ELIGIBLE",IF(AND($H$94&lt;=0.05,$H$94&gt;=0),"Less Than 5% of UF Days Remaining",IF(AND($H$94&lt;=0.1,$H$94&gt;0.05),"Less Than 10% of UF Days Remaining",IF(AND($H$94&lt;=0.15,$H$94&gt;0.1),"Less than 15% of UF Days Remaining",IF(AND($H$94&lt;=0.2,$H$94&gt;0.15),"Less Than 20% of UF Days Remaining","More than 20% of UF Days Remaining"))))),"")</f>
        <v/>
      </c>
    </row>
    <row r="9" spans="3:16" ht="15" customHeight="1" x14ac:dyDescent="0.3">
      <c r="J9" s="19"/>
      <c r="K9" s="122" t="s">
        <v>22</v>
      </c>
      <c r="L9" s="122"/>
      <c r="M9" s="122"/>
      <c r="N9" s="102">
        <f>SUM(O21,O27,O33,O39,O45,O51,O57,O63,O69,O75,O81,O87)</f>
        <v>0</v>
      </c>
      <c r="O9" s="41"/>
      <c r="P9" s="135"/>
    </row>
    <row r="10" spans="3:16" ht="15" customHeight="1" thickBot="1" x14ac:dyDescent="0.35">
      <c r="C10" s="113" t="s">
        <v>37</v>
      </c>
      <c r="D10" s="113"/>
      <c r="E10" s="113"/>
      <c r="F10" s="114"/>
      <c r="J10" s="20"/>
      <c r="K10" s="122"/>
      <c r="L10" s="122"/>
      <c r="M10" s="122"/>
      <c r="N10" s="103"/>
      <c r="O10" s="39"/>
      <c r="P10" s="136"/>
    </row>
    <row r="11" spans="3:16" ht="6.75" customHeight="1" x14ac:dyDescent="0.3">
      <c r="C11" s="113"/>
      <c r="D11" s="113"/>
      <c r="E11" s="113"/>
      <c r="F11" s="115"/>
      <c r="J11" s="20"/>
      <c r="K11" s="43"/>
      <c r="L11" s="43"/>
      <c r="M11" s="43"/>
      <c r="N11" s="44"/>
      <c r="O11" s="39"/>
    </row>
    <row r="12" spans="3:16" ht="15" customHeight="1" x14ac:dyDescent="0.3">
      <c r="C12" s="113"/>
      <c r="D12" s="113"/>
      <c r="E12" s="113"/>
      <c r="F12" s="116"/>
      <c r="J12" s="19"/>
      <c r="K12" s="96" t="s">
        <v>69</v>
      </c>
      <c r="L12" s="97"/>
      <c r="M12" s="98"/>
      <c r="N12" s="102">
        <f>IFERROR(SUM(H25,H31,H37,H43,H49,H55,H61,H67,H73,H79,H85,H91)*0.95+N15,0)</f>
        <v>0</v>
      </c>
      <c r="O12" s="40"/>
    </row>
    <row r="13" spans="3:16" ht="15" customHeight="1" x14ac:dyDescent="0.3">
      <c r="J13" s="19"/>
      <c r="K13" s="99"/>
      <c r="L13" s="100"/>
      <c r="M13" s="101"/>
      <c r="N13" s="103"/>
      <c r="O13" s="39"/>
      <c r="P13" s="61"/>
    </row>
    <row r="14" spans="3:16" ht="6" customHeight="1" x14ac:dyDescent="0.3">
      <c r="C14" s="117" t="s">
        <v>23</v>
      </c>
      <c r="D14" s="117"/>
      <c r="E14" s="117"/>
      <c r="F14" s="118"/>
      <c r="G14" s="119"/>
      <c r="J14" s="19"/>
      <c r="K14" s="52"/>
      <c r="L14" s="52"/>
      <c r="M14" s="52"/>
      <c r="N14" s="53"/>
      <c r="O14" s="39"/>
      <c r="P14" s="8"/>
    </row>
    <row r="15" spans="3:16" ht="22.5" customHeight="1" x14ac:dyDescent="0.3">
      <c r="C15" s="117"/>
      <c r="D15" s="117"/>
      <c r="E15" s="117"/>
      <c r="F15" s="120"/>
      <c r="G15" s="121"/>
      <c r="J15" s="19"/>
      <c r="K15" s="142" t="s">
        <v>72</v>
      </c>
      <c r="L15" s="142"/>
      <c r="M15" s="142"/>
      <c r="N15" s="147"/>
      <c r="O15" s="39"/>
      <c r="P15" s="8"/>
    </row>
    <row r="16" spans="3:16" ht="4.5" customHeight="1" x14ac:dyDescent="0.3">
      <c r="C16" s="81"/>
      <c r="D16" s="81"/>
      <c r="E16" s="81"/>
      <c r="F16" s="82"/>
      <c r="G16" s="82"/>
      <c r="J16" s="19"/>
      <c r="K16" s="142"/>
      <c r="L16" s="142"/>
      <c r="M16" s="142"/>
      <c r="N16" s="147"/>
      <c r="O16" s="39"/>
      <c r="P16" s="8"/>
    </row>
    <row r="17" spans="1:20" ht="8.25" customHeight="1" thickBot="1" x14ac:dyDescent="0.35"/>
    <row r="18" spans="1:20" ht="18" x14ac:dyDescent="0.4">
      <c r="C18" s="104" t="s">
        <v>31</v>
      </c>
      <c r="D18" s="105"/>
      <c r="E18" s="105"/>
      <c r="F18" s="105"/>
      <c r="G18" s="105"/>
      <c r="H18" s="105"/>
      <c r="I18" s="105"/>
      <c r="J18" s="105"/>
      <c r="K18" s="105"/>
      <c r="L18" s="106"/>
      <c r="M18" s="2"/>
      <c r="N18" s="107" t="s">
        <v>21</v>
      </c>
      <c r="O18" s="108"/>
      <c r="P18" s="109"/>
      <c r="T18" s="45"/>
    </row>
    <row r="19" spans="1:20" ht="42.5" thickBot="1" x14ac:dyDescent="0.35">
      <c r="C19" s="66" t="s">
        <v>1</v>
      </c>
      <c r="D19" s="151" t="s">
        <v>32</v>
      </c>
      <c r="E19" s="151"/>
      <c r="F19" s="67" t="s">
        <v>36</v>
      </c>
      <c r="G19" s="68" t="s">
        <v>40</v>
      </c>
      <c r="H19" s="67" t="s">
        <v>19</v>
      </c>
      <c r="I19" s="67" t="s">
        <v>41</v>
      </c>
      <c r="J19" s="68" t="s">
        <v>18</v>
      </c>
      <c r="K19" s="67" t="s">
        <v>38</v>
      </c>
      <c r="L19" s="71" t="s">
        <v>39</v>
      </c>
      <c r="M19" s="22"/>
      <c r="N19" s="70" t="s">
        <v>1</v>
      </c>
      <c r="O19" s="69" t="s">
        <v>20</v>
      </c>
      <c r="P19" s="71" t="s">
        <v>2</v>
      </c>
    </row>
    <row r="20" spans="1:20" x14ac:dyDescent="0.3">
      <c r="C20" s="27"/>
      <c r="D20" s="28"/>
      <c r="E20" s="28"/>
      <c r="F20" s="28"/>
      <c r="G20" s="28"/>
      <c r="H20" s="28"/>
      <c r="I20" s="28"/>
      <c r="J20" s="28"/>
      <c r="K20" s="28"/>
      <c r="L20" s="29"/>
      <c r="M20" s="2"/>
      <c r="N20" s="7"/>
      <c r="O20" s="9"/>
      <c r="P20" s="10"/>
    </row>
    <row r="21" spans="1:20" ht="14.25" customHeight="1" x14ac:dyDescent="0.3">
      <c r="B21" s="46" t="str">
        <f>IF(ISBLANK(F14),"",IF(MONTH($F$14)&gt;6,DATE(YEAR($F$14),7,1),DATE(YEAR($F$14)-1,7,1)))</f>
        <v/>
      </c>
      <c r="C21" s="148" t="s">
        <v>3</v>
      </c>
      <c r="D21" s="94" t="str">
        <f>IF(F14="","",IF(B21&lt;$F$14,IF(MONTH($F$14)=MONTH(B21),$F$14,""),IF(MONTH($F$14)=MONTH(B21),$F$14,B21)))</f>
        <v/>
      </c>
      <c r="E21" s="95"/>
      <c r="F21" s="11" t="str">
        <f>IFERROR(IF(ISBLANK(D22),B22-D21+1,D22-D21),"")</f>
        <v/>
      </c>
      <c r="G21" s="63">
        <f>$F$10</f>
        <v>0</v>
      </c>
      <c r="H21" s="12" t="str">
        <f>IF(OR(G21="",F21=""),"",F21*G21)</f>
        <v/>
      </c>
      <c r="I21" s="56"/>
      <c r="J21" s="124"/>
      <c r="K21" s="125" t="str">
        <f>IF(D21="","",IF(OR(J21="",$F$10=""),0,H25-J21))</f>
        <v/>
      </c>
      <c r="L21" s="126" t="str">
        <f>IF(D21="","",F10*ROUNDDOWN(($B$88-D21+1)*0.05,0)+I25-K21)</f>
        <v/>
      </c>
      <c r="M21" s="24"/>
      <c r="N21" s="110" t="s">
        <v>3</v>
      </c>
      <c r="O21" s="111"/>
      <c r="P21" s="112"/>
      <c r="T21" s="46"/>
    </row>
    <row r="22" spans="1:20" ht="14.25" customHeight="1" x14ac:dyDescent="0.3">
      <c r="B22" s="46" t="str">
        <f>IFERROR(B21+30,"")</f>
        <v/>
      </c>
      <c r="C22" s="149"/>
      <c r="D22" s="91"/>
      <c r="E22" s="92"/>
      <c r="F22" s="11" t="str">
        <f>IF(ISBLANK(D22), "", IF(ISBLANK(D23), $B$22-D22+1,D23-D22))</f>
        <v/>
      </c>
      <c r="G22" s="62"/>
      <c r="H22" s="12" t="str">
        <f>IF(OR(G22="",OR(F22="",F22="DATE ERROR")),"",F22*G22)</f>
        <v/>
      </c>
      <c r="I22" s="56" t="str">
        <f>IF(OR(G22="",H22=""),"",(G22-G21)*ROUNDDOWN(($B$88-D22+1)*0.05,0))</f>
        <v/>
      </c>
      <c r="J22" s="124"/>
      <c r="K22" s="125"/>
      <c r="L22" s="126"/>
      <c r="M22" s="24"/>
      <c r="N22" s="110"/>
      <c r="O22" s="111"/>
      <c r="P22" s="112"/>
      <c r="R22" s="46"/>
      <c r="S22" s="46"/>
    </row>
    <row r="23" spans="1:20" ht="14.25" customHeight="1" x14ac:dyDescent="0.3">
      <c r="C23" s="149"/>
      <c r="D23" s="91"/>
      <c r="E23" s="92"/>
      <c r="F23" s="11" t="str">
        <f>IF(ISBLANK(D23), "", IF(ISBLANK(D24), $B$22-D23+1,D24-D23))</f>
        <v/>
      </c>
      <c r="G23" s="62"/>
      <c r="H23" s="12" t="str">
        <f>IF(OR(G23="",OR(F23="",F23="DATE ERROR")),"",F23*G23)</f>
        <v/>
      </c>
      <c r="I23" s="56" t="str">
        <f>IF(OR(G23="",H23=""),"",(G23-G22)*ROUNDDOWN(($B$88-D23+1)*0.05,0))</f>
        <v/>
      </c>
      <c r="J23" s="124"/>
      <c r="K23" s="125"/>
      <c r="L23" s="126"/>
      <c r="M23" s="24"/>
      <c r="N23" s="110"/>
      <c r="O23" s="111"/>
      <c r="P23" s="112"/>
      <c r="R23" s="46"/>
      <c r="S23" s="46"/>
    </row>
    <row r="24" spans="1:20" ht="14.25" customHeight="1" x14ac:dyDescent="0.3">
      <c r="C24" s="150"/>
      <c r="D24" s="91"/>
      <c r="E24" s="92"/>
      <c r="F24" s="11" t="str">
        <f>IF(ISBLANK(D24), "", IF(ISBLANK(D25), $B$22-D24+1,D25-D24))</f>
        <v/>
      </c>
      <c r="G24" s="62"/>
      <c r="H24" s="12" t="str">
        <f>IF(OR(G24="",OR(F24="",F24="DATE ERROR")),"",F24*G24)</f>
        <v/>
      </c>
      <c r="I24" s="56" t="str">
        <f>IF(OR(G24="",H24=""),"",(G24-G23)*ROUNDDOWN(($B$88-D24+1)*0.05,0))</f>
        <v/>
      </c>
      <c r="J24" s="124"/>
      <c r="K24" s="125"/>
      <c r="L24" s="126"/>
      <c r="M24" s="24"/>
      <c r="N24" s="110"/>
      <c r="O24" s="111"/>
      <c r="P24" s="112"/>
    </row>
    <row r="25" spans="1:20" s="6" customFormat="1" x14ac:dyDescent="0.3">
      <c r="A25" s="65"/>
      <c r="C25" s="30" t="s">
        <v>4</v>
      </c>
      <c r="D25" s="13"/>
      <c r="E25" s="13"/>
      <c r="F25" s="16"/>
      <c r="G25" s="16"/>
      <c r="H25" s="14">
        <f>SUM(H21:H24)</f>
        <v>0</v>
      </c>
      <c r="I25" s="15">
        <f>SUM(I21:I24)</f>
        <v>0</v>
      </c>
      <c r="J25" s="124"/>
      <c r="K25" s="125"/>
      <c r="L25" s="126"/>
      <c r="M25" s="23"/>
      <c r="N25" s="110"/>
      <c r="O25" s="111"/>
      <c r="P25" s="112"/>
      <c r="R25" s="3"/>
    </row>
    <row r="26" spans="1:20" x14ac:dyDescent="0.3">
      <c r="C26" s="7"/>
      <c r="D26" s="17"/>
      <c r="E26" s="17"/>
      <c r="F26" s="17"/>
      <c r="G26" s="17"/>
      <c r="H26" s="17"/>
      <c r="I26" s="17"/>
      <c r="J26" s="17"/>
      <c r="K26" s="17"/>
      <c r="L26" s="31"/>
      <c r="M26" s="24"/>
      <c r="N26" s="26"/>
      <c r="O26" s="17"/>
      <c r="P26" s="10"/>
    </row>
    <row r="27" spans="1:20" ht="14.25" customHeight="1" x14ac:dyDescent="0.3">
      <c r="B27" s="46" t="str">
        <f>IF(ISBLANK(F14),"",IF(MONTH($F$14)&gt;6,DATE(YEAR($F$14),8,1),DATE(YEAR($F$14)-1,8,1)))</f>
        <v/>
      </c>
      <c r="C27" s="148" t="s">
        <v>5</v>
      </c>
      <c r="D27" s="94" t="str">
        <f>IFERROR(IF(ISBLANK(F21),"",IF(B27&lt;$F$14,IF(MONTH($F$14)=MONTH(B27),$F$14,""),IF(MONTH($F$14)=MONTH(B27),$F$14,B27))),"")</f>
        <v/>
      </c>
      <c r="E27" s="95"/>
      <c r="F27" s="11" t="str">
        <f>IFERROR(IF(ISBLANK(D28),B28-D27+1,D28-D27),"")</f>
        <v/>
      </c>
      <c r="G27" s="64">
        <f>IF(G21="",IF(D27="","",$F$10),IF(ISNUMBER(G24), G24, IF(ISNUMBER(G23), G23, IF(ISNUMBER(G22), G22, G21))))</f>
        <v>0</v>
      </c>
      <c r="H27" s="12" t="str">
        <f>IF(OR(G27="",F27=""),"",F27*G27)</f>
        <v/>
      </c>
      <c r="I27" s="56"/>
      <c r="J27" s="124"/>
      <c r="K27" s="125" t="str">
        <f>IF(D27="","",IF(OR(J27="",$F$10=""),0,H31-J27))</f>
        <v/>
      </c>
      <c r="L27" s="126" t="str">
        <f>IF(L21="",IF(D27="","",$F$10*ROUNDDOWN(($B$88-D27+1)*0.05,0)+I31-K27),L21-K27+I31)</f>
        <v/>
      </c>
      <c r="M27" s="24"/>
      <c r="N27" s="110" t="s">
        <v>5</v>
      </c>
      <c r="O27" s="111"/>
      <c r="P27" s="112"/>
      <c r="S27" s="46"/>
    </row>
    <row r="28" spans="1:20" ht="14.25" customHeight="1" x14ac:dyDescent="0.3">
      <c r="B28" s="46" t="str">
        <f>IFERROR(B27+30,"")</f>
        <v/>
      </c>
      <c r="C28" s="149"/>
      <c r="D28" s="91"/>
      <c r="E28" s="92"/>
      <c r="F28" s="11" t="str">
        <f>IF(ISBLANK(D28), "", IF(ISBLANK(D29), $B$28-D28+1,D29-D28))</f>
        <v/>
      </c>
      <c r="G28" s="62"/>
      <c r="H28" s="12" t="str">
        <f>IF(OR(G28="",F28=""),"",F28*G28)</f>
        <v/>
      </c>
      <c r="I28" s="56" t="str">
        <f>IF(OR(G28="",H28=""),"",(G28-G27)*ROUNDDOWN(($B$88-D28+1)*0.05,0))</f>
        <v/>
      </c>
      <c r="J28" s="124"/>
      <c r="K28" s="125"/>
      <c r="L28" s="126"/>
      <c r="M28" s="24"/>
      <c r="N28" s="110"/>
      <c r="O28" s="111"/>
      <c r="P28" s="112"/>
    </row>
    <row r="29" spans="1:20" ht="14.25" customHeight="1" x14ac:dyDescent="0.3">
      <c r="C29" s="149"/>
      <c r="D29" s="91"/>
      <c r="E29" s="92"/>
      <c r="F29" s="11" t="str">
        <f>IF(ISBLANK(D29), "", IF(ISBLANK(D30), $B$28-D29+1,D30-D29))</f>
        <v/>
      </c>
      <c r="G29" s="62"/>
      <c r="H29" s="12" t="str">
        <f>IF(OR(G29="",F29=""),"",F29*G29)</f>
        <v/>
      </c>
      <c r="I29" s="56" t="str">
        <f>IF(OR(G29="",H29=""),"",(G29-G28)*ROUNDDOWN(($B$88-D29+1)*0.05,0))</f>
        <v/>
      </c>
      <c r="J29" s="124"/>
      <c r="K29" s="125"/>
      <c r="L29" s="126"/>
      <c r="M29" s="24"/>
      <c r="N29" s="110"/>
      <c r="O29" s="111"/>
      <c r="P29" s="112"/>
    </row>
    <row r="30" spans="1:20" ht="14.25" customHeight="1" x14ac:dyDescent="0.3">
      <c r="C30" s="150"/>
      <c r="D30" s="91"/>
      <c r="E30" s="92"/>
      <c r="F30" s="11" t="str">
        <f>IF(ISBLANK(D30), "", IF(ISBLANK(D31), $B$28-D30+1,D31-D30))</f>
        <v/>
      </c>
      <c r="G30" s="62"/>
      <c r="H30" s="12" t="str">
        <f>IF(OR(G30="",F30=""),"",F30*G30)</f>
        <v/>
      </c>
      <c r="I30" s="56" t="str">
        <f>IF(OR(G30="",H30=""),"",(G30-G29)*ROUNDDOWN(($B$88-D30+1)*0.05,0))</f>
        <v/>
      </c>
      <c r="J30" s="124"/>
      <c r="K30" s="125"/>
      <c r="L30" s="126"/>
      <c r="M30" s="24"/>
      <c r="N30" s="110"/>
      <c r="O30" s="111"/>
      <c r="P30" s="112"/>
    </row>
    <row r="31" spans="1:20" s="6" customFormat="1" ht="15" customHeight="1" x14ac:dyDescent="0.3">
      <c r="A31" s="65"/>
      <c r="C31" s="30" t="s">
        <v>4</v>
      </c>
      <c r="D31" s="13"/>
      <c r="E31" s="13"/>
      <c r="F31" s="16"/>
      <c r="G31" s="16"/>
      <c r="H31" s="14">
        <f>SUM(H27:H30)</f>
        <v>0</v>
      </c>
      <c r="I31" s="15">
        <f>SUM(I27:I30)</f>
        <v>0</v>
      </c>
      <c r="J31" s="124"/>
      <c r="K31" s="125"/>
      <c r="L31" s="126"/>
      <c r="M31" s="23"/>
      <c r="N31" s="110"/>
      <c r="O31" s="111"/>
      <c r="P31" s="112"/>
    </row>
    <row r="32" spans="1:20" x14ac:dyDescent="0.3">
      <c r="C32" s="7"/>
      <c r="D32" s="17"/>
      <c r="E32" s="17"/>
      <c r="F32" s="17"/>
      <c r="G32" s="17"/>
      <c r="H32" s="17"/>
      <c r="I32" s="17"/>
      <c r="J32" s="17"/>
      <c r="K32" s="17"/>
      <c r="L32" s="31"/>
      <c r="M32" s="24"/>
      <c r="N32" s="26"/>
      <c r="O32" s="17"/>
      <c r="P32" s="10"/>
    </row>
    <row r="33" spans="2:16" ht="14.25" customHeight="1" x14ac:dyDescent="0.3">
      <c r="B33" s="46" t="str">
        <f>IF(ISBLANK(F14),"",IF(MONTH($F$14)&gt;6,DATE(YEAR($F$14),9,1),DATE(YEAR($F$14)-1,9,1)))</f>
        <v/>
      </c>
      <c r="C33" s="148" t="s">
        <v>6</v>
      </c>
      <c r="D33" s="94" t="str">
        <f>IFERROR(IF(ISBLANK(F27),"",IF(B33&lt;$F$14,IF(MONTH($F$14)=MONTH(B33),$F$14,""),IF(MONTH($F$14)=MONTH(B33),$F$14,B33))),"")</f>
        <v/>
      </c>
      <c r="E33" s="95"/>
      <c r="F33" s="11" t="str">
        <f>IFERROR(IF(ISBLANK(D34),B34-D33+1,D34-D33),"")</f>
        <v/>
      </c>
      <c r="G33" s="64">
        <f>IF(G27="",IF(D33="","",$F$10),IF(ISNUMBER(G30), G30, IF(ISNUMBER(G29), G29, IF(ISNUMBER(G28), G28, G27))))</f>
        <v>0</v>
      </c>
      <c r="H33" s="12" t="str">
        <f>IF(OR(G33="",F33=""),"",F33*G33)</f>
        <v/>
      </c>
      <c r="I33" s="56"/>
      <c r="J33" s="124"/>
      <c r="K33" s="125" t="str">
        <f>IF(D33="","",IF(OR(J33="",$F$10=""),0,H37-J33))</f>
        <v/>
      </c>
      <c r="L33" s="126" t="str">
        <f>IF(L27="",IF(D33="","",$F$10*ROUNDDOWN(($B$88-D33+1)*0.05,0)+I37-K33),L27-K33+I37)</f>
        <v/>
      </c>
      <c r="M33" s="24"/>
      <c r="N33" s="130" t="s">
        <v>6</v>
      </c>
      <c r="O33" s="111"/>
      <c r="P33" s="112"/>
    </row>
    <row r="34" spans="2:16" ht="14.25" customHeight="1" x14ac:dyDescent="0.3">
      <c r="B34" s="46" t="str">
        <f>IFERROR(B33+29,"")</f>
        <v/>
      </c>
      <c r="C34" s="149"/>
      <c r="D34" s="91"/>
      <c r="E34" s="92"/>
      <c r="F34" s="11" t="str">
        <f>IF(ISBLANK(D34), "", IF(ISBLANK(D35), $B$34-D34+1,D35-D34))</f>
        <v/>
      </c>
      <c r="G34" s="62"/>
      <c r="H34" s="12" t="str">
        <f>IF(OR(G34="",F34=""),"",F34*G34)</f>
        <v/>
      </c>
      <c r="I34" s="56" t="str">
        <f>IF(OR(G34="",H34=""),"",(G34-G33)*ROUNDDOWN(($B$88-D34+1)*0.05,0))</f>
        <v/>
      </c>
      <c r="J34" s="124"/>
      <c r="K34" s="125"/>
      <c r="L34" s="126"/>
      <c r="M34" s="24"/>
      <c r="N34" s="130"/>
      <c r="O34" s="111"/>
      <c r="P34" s="112"/>
    </row>
    <row r="35" spans="2:16" ht="14.25" customHeight="1" x14ac:dyDescent="0.3">
      <c r="C35" s="149"/>
      <c r="D35" s="91"/>
      <c r="E35" s="92"/>
      <c r="F35" s="11" t="str">
        <f>IF(ISBLANK(D35), "", IF(ISBLANK(D36), $B$34-D35+1,D36-D35))</f>
        <v/>
      </c>
      <c r="G35" s="62"/>
      <c r="H35" s="12" t="str">
        <f>IF(OR(G35="",F35=""),"",F35*G35)</f>
        <v/>
      </c>
      <c r="I35" s="56" t="str">
        <f>IF(OR(G35="",H35=""),"",(G35-G34)*ROUNDDOWN(($B$88-D35+1)*0.05,0))</f>
        <v/>
      </c>
      <c r="J35" s="124"/>
      <c r="K35" s="125"/>
      <c r="L35" s="126"/>
      <c r="M35" s="24"/>
      <c r="N35" s="130"/>
      <c r="O35" s="111"/>
      <c r="P35" s="112"/>
    </row>
    <row r="36" spans="2:16" ht="14.25" customHeight="1" x14ac:dyDescent="0.3">
      <c r="C36" s="150"/>
      <c r="D36" s="91"/>
      <c r="E36" s="92"/>
      <c r="F36" s="11" t="str">
        <f>IF(ISBLANK(D36), "", IF(ISBLANK(D37), $B$34-D36+1,D37-D36))</f>
        <v/>
      </c>
      <c r="G36" s="62"/>
      <c r="H36" s="12" t="str">
        <f>IF(OR(G36="",F36=""),"",F36*G36)</f>
        <v/>
      </c>
      <c r="I36" s="56" t="str">
        <f>IF(OR(G36="",H36=""),"",(G36-G35)*ROUNDDOWN(($B$88-D36+1)*0.05,0))</f>
        <v/>
      </c>
      <c r="J36" s="124"/>
      <c r="K36" s="125"/>
      <c r="L36" s="126"/>
      <c r="M36" s="24"/>
      <c r="N36" s="130"/>
      <c r="O36" s="111"/>
      <c r="P36" s="112"/>
    </row>
    <row r="37" spans="2:16" ht="15" customHeight="1" x14ac:dyDescent="0.3">
      <c r="C37" s="30" t="s">
        <v>4</v>
      </c>
      <c r="D37" s="13"/>
      <c r="E37" s="13"/>
      <c r="F37" s="16"/>
      <c r="G37" s="16"/>
      <c r="H37" s="14">
        <f>SUM(H33:H36)</f>
        <v>0</v>
      </c>
      <c r="I37" s="15">
        <f>SUM(I33:I36)</f>
        <v>0</v>
      </c>
      <c r="J37" s="124"/>
      <c r="K37" s="125"/>
      <c r="L37" s="126"/>
      <c r="M37" s="23"/>
      <c r="N37" s="130"/>
      <c r="O37" s="111"/>
      <c r="P37" s="112"/>
    </row>
    <row r="38" spans="2:16" x14ac:dyDescent="0.3">
      <c r="C38" s="7"/>
      <c r="D38" s="17"/>
      <c r="E38" s="17"/>
      <c r="F38" s="17"/>
      <c r="G38" s="17"/>
      <c r="H38" s="17"/>
      <c r="I38" s="17"/>
      <c r="J38" s="17"/>
      <c r="K38" s="17"/>
      <c r="L38" s="31"/>
      <c r="M38" s="25"/>
      <c r="N38" s="26"/>
      <c r="O38" s="17"/>
      <c r="P38" s="10"/>
    </row>
    <row r="39" spans="2:16" ht="14.25" customHeight="1" x14ac:dyDescent="0.3">
      <c r="B39" s="46" t="str">
        <f>IF(ISBLANK(F14),"",IF(MONTH($F$14)&gt;6,DATE(YEAR($F$14),10,1),DATE(YEAR($F$14)-1,10,1)))</f>
        <v/>
      </c>
      <c r="C39" s="148" t="s">
        <v>7</v>
      </c>
      <c r="D39" s="94" t="str">
        <f>IFERROR(IF(ISBLANK(F33),"",IF(B39&lt;$F$14,IF(MONTH($F$14)=MONTH(B39),$F$14,""),IF(MONTH($F$14)=MONTH(B39),$F$14,B39))),"")</f>
        <v/>
      </c>
      <c r="E39" s="95"/>
      <c r="F39" s="11" t="str">
        <f>IFERROR(IF(ISBLANK(D40),B40-D39+1,D40-D39),"")</f>
        <v/>
      </c>
      <c r="G39" s="64">
        <f>IF(G33="",IF(D39="","",$F$10),IF(ISNUMBER(G36), G36, IF(ISNUMBER(G35), G35, IF(ISNUMBER(G34), G34, G33))))</f>
        <v>0</v>
      </c>
      <c r="H39" s="12" t="str">
        <f>IF(OR(G39="",F39=""),"",F39*G39)</f>
        <v/>
      </c>
      <c r="I39" s="56"/>
      <c r="J39" s="124"/>
      <c r="K39" s="125" t="str">
        <f>IF(D39="","",IF(OR(J39="",$F$10=""),0,H43-J39))</f>
        <v/>
      </c>
      <c r="L39" s="126" t="str">
        <f>IF(L33="",IF(D39="","",$F$10*ROUNDDOWN(($B$88-D39+1)*0.05,0)+I43-K39),L33-K39+I43)</f>
        <v/>
      </c>
      <c r="M39" s="24"/>
      <c r="N39" s="130" t="s">
        <v>7</v>
      </c>
      <c r="O39" s="111"/>
      <c r="P39" s="131"/>
    </row>
    <row r="40" spans="2:16" ht="14.25" customHeight="1" x14ac:dyDescent="0.3">
      <c r="B40" s="46" t="str">
        <f>IFERROR(B39+30,"")</f>
        <v/>
      </c>
      <c r="C40" s="149"/>
      <c r="D40" s="91"/>
      <c r="E40" s="92"/>
      <c r="F40" s="11" t="str">
        <f>IF(ISBLANK(D40), "", IF(ISBLANK(D41), $B$40-D40+1,D41-D40))</f>
        <v/>
      </c>
      <c r="G40" s="62"/>
      <c r="H40" s="12" t="str">
        <f>IF(OR(G40="",F40=""),"",F40*G40)</f>
        <v/>
      </c>
      <c r="I40" s="56" t="str">
        <f>IF(OR(G40="",H40=""),"",(G40-G39)*ROUNDDOWN(($B$88-D40+1)*0.05,0))</f>
        <v/>
      </c>
      <c r="J40" s="124"/>
      <c r="K40" s="125"/>
      <c r="L40" s="126"/>
      <c r="M40" s="24"/>
      <c r="N40" s="130"/>
      <c r="O40" s="111"/>
      <c r="P40" s="132"/>
    </row>
    <row r="41" spans="2:16" ht="14.25" customHeight="1" x14ac:dyDescent="0.3">
      <c r="C41" s="149"/>
      <c r="D41" s="91"/>
      <c r="E41" s="92"/>
      <c r="F41" s="11" t="str">
        <f>IF(ISBLANK(D41), "", IF(ISBLANK(D42), $B$40-D41+1,D42-D41))</f>
        <v/>
      </c>
      <c r="G41" s="62"/>
      <c r="H41" s="12" t="str">
        <f>IF(OR(G41="",F41=""),"",F41*G41)</f>
        <v/>
      </c>
      <c r="I41" s="56" t="str">
        <f>IF(OR(G41="",H41=""),"",(G41-G40)*ROUNDDOWN(($B$88-D41+1)*0.05,0))</f>
        <v/>
      </c>
      <c r="J41" s="124"/>
      <c r="K41" s="125"/>
      <c r="L41" s="126"/>
      <c r="M41" s="24"/>
      <c r="N41" s="130"/>
      <c r="O41" s="111"/>
      <c r="P41" s="132"/>
    </row>
    <row r="42" spans="2:16" ht="14.25" customHeight="1" x14ac:dyDescent="0.3">
      <c r="C42" s="150"/>
      <c r="D42" s="91"/>
      <c r="E42" s="92"/>
      <c r="F42" s="11" t="str">
        <f>IF(ISBLANK(D42), "", IF(ISBLANK(D43), $B$40-D42+1,D43-D42))</f>
        <v/>
      </c>
      <c r="G42" s="62"/>
      <c r="H42" s="12" t="str">
        <f>IF(OR(G42="",F42=""),"",F42*G42)</f>
        <v/>
      </c>
      <c r="I42" s="56" t="str">
        <f>IF(OR(G42="",H42=""),"",(G42-G41)*ROUNDDOWN(($B$88-D42+1)*0.05,0))</f>
        <v/>
      </c>
      <c r="J42" s="124"/>
      <c r="K42" s="125"/>
      <c r="L42" s="126"/>
      <c r="M42" s="24"/>
      <c r="N42" s="130"/>
      <c r="O42" s="111"/>
      <c r="P42" s="132"/>
    </row>
    <row r="43" spans="2:16" ht="15" customHeight="1" x14ac:dyDescent="0.3">
      <c r="C43" s="30" t="s">
        <v>4</v>
      </c>
      <c r="D43" s="13"/>
      <c r="E43" s="13"/>
      <c r="F43" s="16"/>
      <c r="G43" s="16"/>
      <c r="H43" s="14">
        <f>SUM(H39:H42)</f>
        <v>0</v>
      </c>
      <c r="I43" s="15">
        <f>SUM(I39:I42)</f>
        <v>0</v>
      </c>
      <c r="J43" s="124"/>
      <c r="K43" s="125"/>
      <c r="L43" s="126"/>
      <c r="M43" s="23"/>
      <c r="N43" s="130"/>
      <c r="O43" s="111"/>
      <c r="P43" s="133"/>
    </row>
    <row r="44" spans="2:16" x14ac:dyDescent="0.3">
      <c r="C44" s="7"/>
      <c r="D44" s="17"/>
      <c r="E44" s="17"/>
      <c r="F44" s="17"/>
      <c r="G44" s="17"/>
      <c r="H44" s="17"/>
      <c r="I44" s="17"/>
      <c r="J44" s="17"/>
      <c r="K44" s="17"/>
      <c r="L44" s="31"/>
      <c r="M44" s="25"/>
      <c r="N44" s="26"/>
      <c r="O44" s="17"/>
      <c r="P44" s="10"/>
    </row>
    <row r="45" spans="2:16" ht="14.25" customHeight="1" x14ac:dyDescent="0.3">
      <c r="B45" s="46" t="str">
        <f>IF(ISBLANK(F14),"",IF(MONTH($F$14)&gt;6,DATE(YEAR($F$14),11,1),DATE(YEAR($F$14)-1,11,1)))</f>
        <v/>
      </c>
      <c r="C45" s="148" t="s">
        <v>8</v>
      </c>
      <c r="D45" s="94" t="str">
        <f>IFERROR(IF(ISBLANK(F39),"",IF(B45&lt;$F$14,IF(MONTH($F$14)=MONTH(B45),$F$14,""),IF(MONTH($F$14)=MONTH(B45),$F$14,B45))),"")</f>
        <v/>
      </c>
      <c r="E45" s="95"/>
      <c r="F45" s="11" t="str">
        <f>IFERROR(IF(ISBLANK(D46),B46-D45+1,D46-D45),"")</f>
        <v/>
      </c>
      <c r="G45" s="64">
        <f>IF(G39="",IF(D45="","",$F$10),IF(ISNUMBER(G42), G42, IF(ISNUMBER(G41), G41, IF(ISNUMBER(G40), G40, G39))))</f>
        <v>0</v>
      </c>
      <c r="H45" s="12" t="str">
        <f>IF(OR(G45="",F45=""),"",F45*G45)</f>
        <v/>
      </c>
      <c r="I45" s="56"/>
      <c r="J45" s="124"/>
      <c r="K45" s="125" t="str">
        <f>IF(D45="","",IF(OR(J45="",$F$10=""),0,H49-J45))</f>
        <v/>
      </c>
      <c r="L45" s="126" t="str">
        <f>IF(L39="",IF(D45="","",$F$10*ROUNDDOWN(($B$88-D45+1)*0.05,0)+I49-K45),L39-K45+I49)</f>
        <v/>
      </c>
      <c r="M45" s="24"/>
      <c r="N45" s="130" t="s">
        <v>8</v>
      </c>
      <c r="O45" s="111"/>
      <c r="P45" s="131"/>
    </row>
    <row r="46" spans="2:16" ht="14.25" customHeight="1" x14ac:dyDescent="0.3">
      <c r="B46" s="46" t="str">
        <f>IFERROR(B45+29,"")</f>
        <v/>
      </c>
      <c r="C46" s="149"/>
      <c r="D46" s="91"/>
      <c r="E46" s="92"/>
      <c r="F46" s="11" t="str">
        <f>IF(ISBLANK(D46), "", IF(ISBLANK(D47), $B$46-D46+1,D47-D46))</f>
        <v/>
      </c>
      <c r="G46" s="62"/>
      <c r="H46" s="12" t="str">
        <f>IF(OR(G46="",F46=""),"",F46*G46)</f>
        <v/>
      </c>
      <c r="I46" s="56" t="str">
        <f>IF(OR(G46="",H46=""),"",(G46-G45)*ROUNDDOWN(($B$88-D46+1)*0.05,0))</f>
        <v/>
      </c>
      <c r="J46" s="124"/>
      <c r="K46" s="125"/>
      <c r="L46" s="126"/>
      <c r="M46" s="24"/>
      <c r="N46" s="130"/>
      <c r="O46" s="111"/>
      <c r="P46" s="132"/>
    </row>
    <row r="47" spans="2:16" ht="14.25" customHeight="1" x14ac:dyDescent="0.3">
      <c r="C47" s="149"/>
      <c r="D47" s="91"/>
      <c r="E47" s="92"/>
      <c r="F47" s="11" t="str">
        <f>IF(ISBLANK(D47), "", IF(ISBLANK(D48), $B$46-D47+1,D48-D47))</f>
        <v/>
      </c>
      <c r="G47" s="62"/>
      <c r="H47" s="12" t="str">
        <f>IF(OR(G47="",F47=""),"",F47*G47)</f>
        <v/>
      </c>
      <c r="I47" s="56" t="str">
        <f>IF(OR(G47="",H47=""),"",(G47-G46)*ROUNDDOWN(($B$88-D47+1)*0.05,0))</f>
        <v/>
      </c>
      <c r="J47" s="124"/>
      <c r="K47" s="125"/>
      <c r="L47" s="126"/>
      <c r="M47" s="24"/>
      <c r="N47" s="130"/>
      <c r="O47" s="111"/>
      <c r="P47" s="132"/>
    </row>
    <row r="48" spans="2:16" ht="14.25" customHeight="1" x14ac:dyDescent="0.3">
      <c r="C48" s="150"/>
      <c r="D48" s="91"/>
      <c r="E48" s="92"/>
      <c r="F48" s="11" t="str">
        <f>IF(ISBLANK(D48), "", IF(ISBLANK(D49), $B$46-D48+1,D49-D48))</f>
        <v/>
      </c>
      <c r="G48" s="62"/>
      <c r="H48" s="12" t="str">
        <f>IF(OR(G48="",F48=""),"",F48*G48)</f>
        <v/>
      </c>
      <c r="I48" s="56" t="str">
        <f>IF(OR(G48="",H48=""),"",(G48-G47)*ROUNDDOWN(($B$88-D48+1)*0.05,0))</f>
        <v/>
      </c>
      <c r="J48" s="124"/>
      <c r="K48" s="125"/>
      <c r="L48" s="126"/>
      <c r="M48" s="24"/>
      <c r="N48" s="130"/>
      <c r="O48" s="111"/>
      <c r="P48" s="132"/>
    </row>
    <row r="49" spans="2:16" ht="15" customHeight="1" x14ac:dyDescent="0.3">
      <c r="C49" s="30" t="s">
        <v>4</v>
      </c>
      <c r="D49" s="13"/>
      <c r="E49" s="13"/>
      <c r="F49" s="16"/>
      <c r="G49" s="16"/>
      <c r="H49" s="14">
        <f>SUM(H45:H48)</f>
        <v>0</v>
      </c>
      <c r="I49" s="15">
        <f>SUM(I45:I48)</f>
        <v>0</v>
      </c>
      <c r="J49" s="124"/>
      <c r="K49" s="125"/>
      <c r="L49" s="126"/>
      <c r="M49" s="23"/>
      <c r="N49" s="130"/>
      <c r="O49" s="111"/>
      <c r="P49" s="133"/>
    </row>
    <row r="50" spans="2:16" x14ac:dyDescent="0.3">
      <c r="C50" s="7"/>
      <c r="D50" s="17"/>
      <c r="E50" s="17"/>
      <c r="F50" s="17"/>
      <c r="G50" s="17"/>
      <c r="H50" s="17"/>
      <c r="I50" s="17"/>
      <c r="J50" s="17"/>
      <c r="K50" s="17"/>
      <c r="L50" s="31"/>
      <c r="M50" s="25"/>
      <c r="N50" s="26"/>
      <c r="O50" s="17"/>
      <c r="P50" s="10"/>
    </row>
    <row r="51" spans="2:16" ht="14.25" customHeight="1" x14ac:dyDescent="0.3">
      <c r="B51" s="46" t="str">
        <f>IF(ISBLANK(F14),"",IF(MONTH($F$14)&gt;6,DATE(YEAR($F$14),12,1),DATE(YEAR($F$14)-1,12,1)))</f>
        <v/>
      </c>
      <c r="C51" s="148" t="s">
        <v>9</v>
      </c>
      <c r="D51" s="94" t="str">
        <f>IFERROR(IF(ISBLANK(F45),"",IF(B51&lt;$F$14,IF(MONTH($F$14)=MONTH(B51),$F$14,""),IF(MONTH($F$14)=MONTH(B51),$F$14,B51))),"")</f>
        <v/>
      </c>
      <c r="E51" s="95"/>
      <c r="F51" s="11" t="str">
        <f>IFERROR(IF(ISBLANK(D52),B52-D51+1,D52-D51),"")</f>
        <v/>
      </c>
      <c r="G51" s="64">
        <f>IF(G45="",IF(D51="","",$F$10),IF(ISNUMBER(G48), G48, IF(ISNUMBER(G47), G47, IF(ISNUMBER(G46), G46, G45))))</f>
        <v>0</v>
      </c>
      <c r="H51" s="12" t="str">
        <f>IF(OR(G51="",F51=""),"",F51*G51)</f>
        <v/>
      </c>
      <c r="I51" s="56"/>
      <c r="J51" s="124"/>
      <c r="K51" s="125" t="str">
        <f>IF(D51="","",IF(OR(J51="",$F$10=""),0,H55-J51))</f>
        <v/>
      </c>
      <c r="L51" s="126" t="str">
        <f>IF(L45="",IF(D51="","",$F$10*ROUNDDOWN(($B$88-D51+1)*0.05,0)+I55-K51),L45-K51+I55)</f>
        <v/>
      </c>
      <c r="M51" s="24"/>
      <c r="N51" s="130" t="s">
        <v>9</v>
      </c>
      <c r="O51" s="111"/>
      <c r="P51" s="131"/>
    </row>
    <row r="52" spans="2:16" ht="14.25" customHeight="1" x14ac:dyDescent="0.3">
      <c r="B52" s="46" t="str">
        <f>IFERROR(B51+30,"")</f>
        <v/>
      </c>
      <c r="C52" s="149"/>
      <c r="D52" s="91"/>
      <c r="E52" s="92"/>
      <c r="F52" s="11" t="str">
        <f>IF(ISBLANK(D52), "", IF(ISBLANK(D53), $B$52-D52+1,D53-D52))</f>
        <v/>
      </c>
      <c r="G52" s="62"/>
      <c r="H52" s="12" t="str">
        <f>IF(OR(G52="",F52=""),"",F52*G52)</f>
        <v/>
      </c>
      <c r="I52" s="56" t="str">
        <f>IF(OR(G52="",H52=""),"",(G52-G51)*ROUNDDOWN(($B$88-D52+1)*0.05,0))</f>
        <v/>
      </c>
      <c r="J52" s="124"/>
      <c r="K52" s="125"/>
      <c r="L52" s="126"/>
      <c r="M52" s="24"/>
      <c r="N52" s="130"/>
      <c r="O52" s="111"/>
      <c r="P52" s="132"/>
    </row>
    <row r="53" spans="2:16" ht="14.25" customHeight="1" x14ac:dyDescent="0.3">
      <c r="C53" s="149"/>
      <c r="D53" s="91"/>
      <c r="E53" s="92"/>
      <c r="F53" s="11" t="str">
        <f>IF(ISBLANK(D53), "", IF(ISBLANK(D54), $B$52-D53+1,D54-D53))</f>
        <v/>
      </c>
      <c r="G53" s="62"/>
      <c r="H53" s="12" t="str">
        <f>IF(OR(G53="",F53=""),"",F53*G53)</f>
        <v/>
      </c>
      <c r="I53" s="56" t="str">
        <f>IF(OR(G53="",H53=""),"",(G53-G52)*ROUNDDOWN(($B$88-D53+1)*0.05,0))</f>
        <v/>
      </c>
      <c r="J53" s="124"/>
      <c r="K53" s="125"/>
      <c r="L53" s="126"/>
      <c r="M53" s="24"/>
      <c r="N53" s="130"/>
      <c r="O53" s="111"/>
      <c r="P53" s="132"/>
    </row>
    <row r="54" spans="2:16" ht="14.25" customHeight="1" x14ac:dyDescent="0.3">
      <c r="C54" s="150"/>
      <c r="D54" s="91"/>
      <c r="E54" s="92"/>
      <c r="F54" s="11" t="str">
        <f>IF(ISBLANK(D54), "", IF(ISBLANK(D55), $B$52-D54+1,D55-D54))</f>
        <v/>
      </c>
      <c r="G54" s="62"/>
      <c r="H54" s="12" t="str">
        <f>IF(OR(G54="",F54=""),"",F54*G54)</f>
        <v/>
      </c>
      <c r="I54" s="56" t="str">
        <f>IF(OR(G54="",H54=""),"",(G54-G53)*ROUNDDOWN(($B$88-D54+1)*0.05,0))</f>
        <v/>
      </c>
      <c r="J54" s="124"/>
      <c r="K54" s="125"/>
      <c r="L54" s="126"/>
      <c r="M54" s="24"/>
      <c r="N54" s="130"/>
      <c r="O54" s="111"/>
      <c r="P54" s="132"/>
    </row>
    <row r="55" spans="2:16" ht="15" customHeight="1" x14ac:dyDescent="0.3">
      <c r="C55" s="30" t="s">
        <v>4</v>
      </c>
      <c r="D55" s="13"/>
      <c r="E55" s="13"/>
      <c r="F55" s="13"/>
      <c r="G55" s="16"/>
      <c r="H55" s="14">
        <f>SUM(H51:H54)</f>
        <v>0</v>
      </c>
      <c r="I55" s="15">
        <f>SUM(I51:I54)</f>
        <v>0</v>
      </c>
      <c r="J55" s="124"/>
      <c r="K55" s="125"/>
      <c r="L55" s="126"/>
      <c r="M55" s="23"/>
      <c r="N55" s="130"/>
      <c r="O55" s="111"/>
      <c r="P55" s="133"/>
    </row>
    <row r="56" spans="2:16" x14ac:dyDescent="0.3">
      <c r="C56" s="7"/>
      <c r="D56" s="17"/>
      <c r="E56" s="17"/>
      <c r="F56" s="17"/>
      <c r="G56" s="17"/>
      <c r="H56" s="17"/>
      <c r="I56" s="32"/>
      <c r="J56" s="17"/>
      <c r="K56" s="17"/>
      <c r="L56" s="33"/>
      <c r="M56" s="25"/>
      <c r="N56" s="26"/>
      <c r="O56" s="17"/>
      <c r="P56" s="10"/>
    </row>
    <row r="57" spans="2:16" ht="14.25" customHeight="1" x14ac:dyDescent="0.3">
      <c r="B57" s="46" t="str">
        <f>IF(ISBLANK(F14),"",IF(MONTH($F$14)&gt;6,DATE(YEAR($F$14)+1,1,1),DATE(YEAR($F$14),1,1)))</f>
        <v/>
      </c>
      <c r="C57" s="148" t="s">
        <v>10</v>
      </c>
      <c r="D57" s="94" t="str">
        <f>IFERROR(IF(ISBLANK(F51),"",IF(B57&lt;$F$14,IF(MONTH($F$14)=MONTH(B57),$F$14,""),IF(MONTH($F$14)=MONTH(B57),$F$14,B57))),"")</f>
        <v/>
      </c>
      <c r="E57" s="95"/>
      <c r="F57" s="11" t="str">
        <f>IFERROR(IF(ISBLANK(D58),B58-D57+1,D58-D57),"")</f>
        <v/>
      </c>
      <c r="G57" s="64">
        <f>IF(G51="",IF(D57="","",$F$10),IF(ISNUMBER(G54), G54, IF(ISNUMBER(G53), G53, IF(ISNUMBER(G52), G52, G51))))</f>
        <v>0</v>
      </c>
      <c r="H57" s="12" t="str">
        <f>IF(OR(G57="",F57=""),"",F57*G57)</f>
        <v/>
      </c>
      <c r="I57" s="56"/>
      <c r="J57" s="124"/>
      <c r="K57" s="125" t="str">
        <f>IF(D57="","",IF(OR(J57="",$F$10=""),0,H61-J57))</f>
        <v/>
      </c>
      <c r="L57" s="126" t="str">
        <f>IF(L51="",IF(D57="","",$F$10*ROUNDDOWN(($B$88-D57+1)*0.05,0)+I61-K57),L51-K57+I61)</f>
        <v/>
      </c>
      <c r="M57" s="24"/>
      <c r="N57" s="130" t="s">
        <v>10</v>
      </c>
      <c r="O57" s="111"/>
      <c r="P57" s="131"/>
    </row>
    <row r="58" spans="2:16" ht="14.25" customHeight="1" x14ac:dyDescent="0.3">
      <c r="B58" s="46" t="str">
        <f>IFERROR(B57+30,"")</f>
        <v/>
      </c>
      <c r="C58" s="149"/>
      <c r="D58" s="91"/>
      <c r="E58" s="92"/>
      <c r="F58" s="11" t="str">
        <f>IF(ISBLANK(D58), "", IF(ISBLANK(D59), $B$58-D58+1,D59-D58))</f>
        <v/>
      </c>
      <c r="G58" s="62"/>
      <c r="H58" s="12" t="str">
        <f>IF(OR(G58="",F58=""),"",F58*G58)</f>
        <v/>
      </c>
      <c r="I58" s="56" t="str">
        <f>IF(OR(G58="",H58=""),"",(G58-G57)*ROUNDDOWN(($B$88-D58+1)*0.05,0))</f>
        <v/>
      </c>
      <c r="J58" s="124"/>
      <c r="K58" s="125"/>
      <c r="L58" s="126"/>
      <c r="M58" s="24"/>
      <c r="N58" s="130"/>
      <c r="O58" s="111"/>
      <c r="P58" s="132"/>
    </row>
    <row r="59" spans="2:16" ht="14.25" customHeight="1" x14ac:dyDescent="0.3">
      <c r="C59" s="149"/>
      <c r="D59" s="91"/>
      <c r="E59" s="92"/>
      <c r="F59" s="11" t="str">
        <f>IF(ISBLANK(D59), "", IF(ISBLANK(D60), $B$58-D59+1,D60-D59))</f>
        <v/>
      </c>
      <c r="G59" s="62"/>
      <c r="H59" s="12" t="str">
        <f>IF(OR(G59="",F59=""),"",F59*G59)</f>
        <v/>
      </c>
      <c r="I59" s="56" t="str">
        <f>IF(OR(G59="",H59=""),"",(G59-G58)*ROUNDDOWN(($B$88-D59+1)*0.05,0))</f>
        <v/>
      </c>
      <c r="J59" s="124"/>
      <c r="K59" s="125"/>
      <c r="L59" s="126"/>
      <c r="M59" s="24"/>
      <c r="N59" s="130"/>
      <c r="O59" s="111"/>
      <c r="P59" s="132"/>
    </row>
    <row r="60" spans="2:16" ht="14.25" customHeight="1" x14ac:dyDescent="0.3">
      <c r="C60" s="150"/>
      <c r="D60" s="91"/>
      <c r="E60" s="92"/>
      <c r="F60" s="11" t="str">
        <f>IF(ISBLANK(D60), "", IF(ISBLANK(D61), $B$58-D60+1,D61-D60))</f>
        <v/>
      </c>
      <c r="G60" s="62"/>
      <c r="H60" s="12" t="str">
        <f>IF(OR(G60="",F60=""),"",F60*G60)</f>
        <v/>
      </c>
      <c r="I60" s="56" t="str">
        <f>IF(OR(G60="",H60=""),"",(G60-G59)*ROUNDDOWN(($B$88-D60+1)*0.05,0))</f>
        <v/>
      </c>
      <c r="J60" s="124"/>
      <c r="K60" s="125"/>
      <c r="L60" s="126"/>
      <c r="M60" s="24"/>
      <c r="N60" s="130"/>
      <c r="O60" s="111"/>
      <c r="P60" s="132"/>
    </row>
    <row r="61" spans="2:16" ht="15" customHeight="1" x14ac:dyDescent="0.3">
      <c r="C61" s="30" t="s">
        <v>4</v>
      </c>
      <c r="D61" s="13"/>
      <c r="E61" s="13"/>
      <c r="F61" s="13"/>
      <c r="G61" s="16"/>
      <c r="H61" s="14">
        <f>SUM(H57:H60)</f>
        <v>0</v>
      </c>
      <c r="I61" s="15">
        <f>SUM(I57:I60)</f>
        <v>0</v>
      </c>
      <c r="J61" s="124"/>
      <c r="K61" s="125"/>
      <c r="L61" s="126"/>
      <c r="M61" s="23"/>
      <c r="N61" s="130"/>
      <c r="O61" s="111"/>
      <c r="P61" s="133"/>
    </row>
    <row r="62" spans="2:16" x14ac:dyDescent="0.3">
      <c r="C62" s="7"/>
      <c r="D62" s="17"/>
      <c r="E62" s="17"/>
      <c r="F62" s="17"/>
      <c r="G62" s="17"/>
      <c r="H62" s="17"/>
      <c r="I62" s="32"/>
      <c r="J62" s="17"/>
      <c r="K62" s="17"/>
      <c r="L62" s="33"/>
      <c r="M62" s="25"/>
      <c r="N62" s="26"/>
      <c r="O62" s="17"/>
      <c r="P62" s="10"/>
    </row>
    <row r="63" spans="2:16" ht="14.25" customHeight="1" x14ac:dyDescent="0.3">
      <c r="B63" s="46" t="str">
        <f>IF(ISBLANK(F14),"",IF(MONTH($F$14)&gt;6,DATE(YEAR($F$14)+1,2,1),DATE(YEAR($F$14),2,1)))</f>
        <v/>
      </c>
      <c r="C63" s="148" t="s">
        <v>11</v>
      </c>
      <c r="D63" s="94" t="str">
        <f>IFERROR(IF(ISBLANK(F57),"",IF(B63&lt;$F$14,IF(MONTH($F$14)=MONTH(B63),$F$14,""),IF(MONTH($F$14)=MONTH(B63),$F$14,B63))),"")</f>
        <v/>
      </c>
      <c r="E63" s="95"/>
      <c r="F63" s="11" t="str">
        <f>IFERROR(IF(ISBLANK(D64),B64-D63+1,D64-D63),"")</f>
        <v/>
      </c>
      <c r="G63" s="64">
        <f>IF(G57="",IF(D63="","",$F$10),IF(ISNUMBER(G60), G60, IF(ISNUMBER(G59), G59, IF(ISNUMBER(G58), G58, G57))))</f>
        <v>0</v>
      </c>
      <c r="H63" s="12" t="str">
        <f>IF(OR(G63="",F63=""),"",F63*G63)</f>
        <v/>
      </c>
      <c r="I63" s="56"/>
      <c r="J63" s="124"/>
      <c r="K63" s="125" t="str">
        <f>IF(D63="","",IF(OR(J63="",$F$10=""),0,H67-J63))</f>
        <v/>
      </c>
      <c r="L63" s="126" t="str">
        <f>IF(L57="",IF(D63="","",$F$10*ROUNDDOWN(($B$88-D63+1)*0.05,0)+I67-K63),L57-K63+I67)</f>
        <v/>
      </c>
      <c r="M63" s="24"/>
      <c r="N63" s="130" t="s">
        <v>11</v>
      </c>
      <c r="O63" s="111"/>
      <c r="P63" s="112"/>
    </row>
    <row r="64" spans="2:16" ht="14.25" customHeight="1" x14ac:dyDescent="0.3">
      <c r="B64" s="46" t="str">
        <f>IFERROR(IF(OR(MOD(YEAR(B63),400)=0,AND(MOD(YEAR(B63),4)=0,MOD(YEAR(B63),100)&lt;&gt;0)),B63+28,B63+27),"")</f>
        <v/>
      </c>
      <c r="C64" s="149"/>
      <c r="D64" s="91"/>
      <c r="E64" s="92"/>
      <c r="F64" s="11" t="str">
        <f>IF(ISBLANK(D64), "", IF(ISBLANK(D65), $B$64-D64+1,D65-D64))</f>
        <v/>
      </c>
      <c r="G64" s="62"/>
      <c r="H64" s="12" t="str">
        <f>IF(OR(G64="",F64=""),"",F64*G64)</f>
        <v/>
      </c>
      <c r="I64" s="56" t="str">
        <f>IF(OR(G64="",H64=""),"",(G64-G63)*ROUNDDOWN(($B$88-D64+1)*0.05,0))</f>
        <v/>
      </c>
      <c r="J64" s="124"/>
      <c r="K64" s="125"/>
      <c r="L64" s="126"/>
      <c r="M64" s="24"/>
      <c r="N64" s="130"/>
      <c r="O64" s="111"/>
      <c r="P64" s="112"/>
    </row>
    <row r="65" spans="2:16" ht="14.25" customHeight="1" x14ac:dyDescent="0.3">
      <c r="C65" s="149"/>
      <c r="D65" s="91"/>
      <c r="E65" s="92"/>
      <c r="F65" s="11" t="str">
        <f>IF(ISBLANK(D65), "", IF(ISBLANK(D66), $B$64-D65+1,D66-D65))</f>
        <v/>
      </c>
      <c r="G65" s="62"/>
      <c r="H65" s="12" t="str">
        <f>IF(OR(G65="",F65=""),"",F65*G65)</f>
        <v/>
      </c>
      <c r="I65" s="56" t="str">
        <f>IF(OR(G65="",H65=""),"",(G65-G64)*ROUNDDOWN(($B$88-D65+1)*0.05,0))</f>
        <v/>
      </c>
      <c r="J65" s="124"/>
      <c r="K65" s="125"/>
      <c r="L65" s="126"/>
      <c r="M65" s="24"/>
      <c r="N65" s="130"/>
      <c r="O65" s="111"/>
      <c r="P65" s="112"/>
    </row>
    <row r="66" spans="2:16" ht="14.25" customHeight="1" x14ac:dyDescent="0.3">
      <c r="C66" s="150"/>
      <c r="D66" s="91"/>
      <c r="E66" s="92"/>
      <c r="F66" s="11" t="str">
        <f>IF(ISBLANK(D66), "", IF(ISBLANK(D67), $B$64-D66+1,D67-D66))</f>
        <v/>
      </c>
      <c r="G66" s="62"/>
      <c r="H66" s="12" t="str">
        <f>IF(OR(G66="",F66=""),"",F66*G66)</f>
        <v/>
      </c>
      <c r="I66" s="56" t="str">
        <f>IF(OR(G66="",H66=""),"",(G66-G65)*ROUNDDOWN(($B$88-D66+1)*0.05,0))</f>
        <v/>
      </c>
      <c r="J66" s="124"/>
      <c r="K66" s="125"/>
      <c r="L66" s="126"/>
      <c r="M66" s="24"/>
      <c r="N66" s="130"/>
      <c r="O66" s="111"/>
      <c r="P66" s="112"/>
    </row>
    <row r="67" spans="2:16" ht="15" customHeight="1" x14ac:dyDescent="0.3">
      <c r="C67" s="30" t="s">
        <v>4</v>
      </c>
      <c r="D67" s="13"/>
      <c r="E67" s="13"/>
      <c r="F67" s="13"/>
      <c r="G67" s="16"/>
      <c r="H67" s="14">
        <f>SUM(H63:H66)</f>
        <v>0</v>
      </c>
      <c r="I67" s="15">
        <f>SUM(I63:I66)</f>
        <v>0</v>
      </c>
      <c r="J67" s="124"/>
      <c r="K67" s="125"/>
      <c r="L67" s="126"/>
      <c r="M67" s="23"/>
      <c r="N67" s="130"/>
      <c r="O67" s="111"/>
      <c r="P67" s="112"/>
    </row>
    <row r="68" spans="2:16" x14ac:dyDescent="0.3">
      <c r="C68" s="7"/>
      <c r="D68" s="17"/>
      <c r="E68" s="17"/>
      <c r="F68" s="17"/>
      <c r="G68" s="17"/>
      <c r="H68" s="17"/>
      <c r="I68" s="17"/>
      <c r="J68" s="17"/>
      <c r="K68" s="17"/>
      <c r="L68" s="31"/>
      <c r="M68" s="25"/>
      <c r="N68" s="26"/>
      <c r="O68" s="17"/>
      <c r="P68" s="10"/>
    </row>
    <row r="69" spans="2:16" ht="14.25" customHeight="1" x14ac:dyDescent="0.3">
      <c r="B69" s="46" t="str">
        <f>IF(ISBLANK(F14),"",IF(MONTH($F$14)&gt;6,DATE(YEAR($F$14)+1,3,1),DATE(YEAR($F$14),3,1)))</f>
        <v/>
      </c>
      <c r="C69" s="148" t="s">
        <v>12</v>
      </c>
      <c r="D69" s="94" t="str">
        <f>IFERROR(IF(ISBLANK(F63),"",IF(B69&lt;$F$14,IF(MONTH($F$14)=MONTH(B69),$F$14,""),IF(MONTH($F$14)=MONTH(B69),$F$14,B69))),"")</f>
        <v/>
      </c>
      <c r="E69" s="95"/>
      <c r="F69" s="11" t="str">
        <f>IFERROR(IF(ISBLANK(D70),B70-D69+1,D70-D69),"")</f>
        <v/>
      </c>
      <c r="G69" s="64">
        <f>IF(G63="",IF(D69="","",$F$10),IF(ISNUMBER(G66), G66, IF(ISNUMBER(G65), G65, IF(ISNUMBER(G64), G64, G63))))</f>
        <v>0</v>
      </c>
      <c r="H69" s="12" t="str">
        <f>IF(OR(G69="",F69=""),"",F69*G69)</f>
        <v/>
      </c>
      <c r="I69" s="56"/>
      <c r="J69" s="124"/>
      <c r="K69" s="125" t="str">
        <f>IF(D69="","",IF(OR(J69="",$F$10=""),0,H73-J69))</f>
        <v/>
      </c>
      <c r="L69" s="126" t="str">
        <f>IF(L63="",IF(D69="","",$F$10*ROUNDDOWN(($B$88-D69+1)*0.05,0)+I73-K69),L63-K69+I73)</f>
        <v/>
      </c>
      <c r="M69" s="24"/>
      <c r="N69" s="130" t="s">
        <v>12</v>
      </c>
      <c r="O69" s="111"/>
      <c r="P69" s="112"/>
    </row>
    <row r="70" spans="2:16" ht="14.25" customHeight="1" x14ac:dyDescent="0.3">
      <c r="B70" s="46" t="str">
        <f>IFERROR(B69+30,"")</f>
        <v/>
      </c>
      <c r="C70" s="149"/>
      <c r="D70" s="91"/>
      <c r="E70" s="92"/>
      <c r="F70" s="11" t="str">
        <f>IF(ISBLANK(D70), "", IF(ISBLANK(D71), $B$70-D70+1,D71-D70))</f>
        <v/>
      </c>
      <c r="G70" s="62"/>
      <c r="H70" s="12" t="str">
        <f>IF(OR(G70="",F70=""),"",F70*G70)</f>
        <v/>
      </c>
      <c r="I70" s="56" t="str">
        <f>IF(OR(G70="",H70=""),"",(G70-G69)*ROUNDDOWN(($B$88-D70+1)*0.05,0))</f>
        <v/>
      </c>
      <c r="J70" s="124"/>
      <c r="K70" s="125"/>
      <c r="L70" s="126"/>
      <c r="M70" s="24"/>
      <c r="N70" s="130"/>
      <c r="O70" s="111"/>
      <c r="P70" s="112"/>
    </row>
    <row r="71" spans="2:16" ht="14.25" customHeight="1" x14ac:dyDescent="0.3">
      <c r="C71" s="149"/>
      <c r="D71" s="91"/>
      <c r="E71" s="92"/>
      <c r="F71" s="11" t="str">
        <f>IF(ISBLANK(D71), "", IF(ISBLANK(D72), $B$70-D71+1,D72-D71))</f>
        <v/>
      </c>
      <c r="G71" s="62"/>
      <c r="H71" s="12" t="str">
        <f>IF(OR(G71="",F71=""),"",F71*G71)</f>
        <v/>
      </c>
      <c r="I71" s="56" t="str">
        <f>IF(OR(G71="",H71=""),"",(G71-G70)*ROUNDDOWN(($B$88-D71+1)*0.05,0))</f>
        <v/>
      </c>
      <c r="J71" s="124"/>
      <c r="K71" s="125"/>
      <c r="L71" s="126"/>
      <c r="M71" s="24"/>
      <c r="N71" s="130"/>
      <c r="O71" s="111"/>
      <c r="P71" s="112"/>
    </row>
    <row r="72" spans="2:16" ht="14.25" customHeight="1" x14ac:dyDescent="0.3">
      <c r="C72" s="150"/>
      <c r="D72" s="91"/>
      <c r="E72" s="92"/>
      <c r="F72" s="11" t="str">
        <f>IF(ISBLANK(D72), "", IF(ISBLANK(D73), $B$70-D72+1,D73-D72))</f>
        <v/>
      </c>
      <c r="G72" s="62"/>
      <c r="H72" s="12" t="str">
        <f>IF(OR(G72="",F72=""),"",F72*G72)</f>
        <v/>
      </c>
      <c r="I72" s="56" t="str">
        <f>IF(OR(G72="",H72=""),"",(G72-G71)*ROUNDDOWN(($B$88-D72+1)*0.05,0))</f>
        <v/>
      </c>
      <c r="J72" s="124"/>
      <c r="K72" s="125"/>
      <c r="L72" s="126"/>
      <c r="M72" s="24"/>
      <c r="N72" s="130"/>
      <c r="O72" s="111"/>
      <c r="P72" s="112"/>
    </row>
    <row r="73" spans="2:16" ht="15" customHeight="1" x14ac:dyDescent="0.3">
      <c r="C73" s="30" t="s">
        <v>4</v>
      </c>
      <c r="D73" s="13"/>
      <c r="E73" s="13"/>
      <c r="F73" s="13"/>
      <c r="G73" s="16"/>
      <c r="H73" s="14">
        <f>SUM(H69:H72)</f>
        <v>0</v>
      </c>
      <c r="I73" s="15">
        <f>SUM(I69:I72)</f>
        <v>0</v>
      </c>
      <c r="J73" s="124"/>
      <c r="K73" s="125"/>
      <c r="L73" s="126"/>
      <c r="M73" s="23"/>
      <c r="N73" s="130"/>
      <c r="O73" s="111"/>
      <c r="P73" s="112"/>
    </row>
    <row r="74" spans="2:16" x14ac:dyDescent="0.3">
      <c r="C74" s="7"/>
      <c r="D74" s="17"/>
      <c r="E74" s="17"/>
      <c r="F74" s="17"/>
      <c r="G74" s="17"/>
      <c r="H74" s="17"/>
      <c r="I74" s="17"/>
      <c r="J74" s="17"/>
      <c r="K74" s="17"/>
      <c r="L74" s="31"/>
      <c r="M74" s="25"/>
      <c r="N74" s="26"/>
      <c r="O74" s="17"/>
      <c r="P74" s="10"/>
    </row>
    <row r="75" spans="2:16" ht="14.25" customHeight="1" x14ac:dyDescent="0.3">
      <c r="B75" s="46" t="str">
        <f>IF(ISBLANK(F14),"",IF(MONTH($F$14)&gt;6,DATE(YEAR($F$14)+1,4,1),DATE(YEAR($F$14),4,1)))</f>
        <v/>
      </c>
      <c r="C75" s="148" t="s">
        <v>13</v>
      </c>
      <c r="D75" s="94" t="str">
        <f>IFERROR(IF(ISBLANK(F69),"",IF(B75&lt;$F$14,IF(MONTH($F$14)=MONTH(B75),$F$14,""),IF(MONTH($F$14)=MONTH(B75),$F$14,B75))),"")</f>
        <v/>
      </c>
      <c r="E75" s="95"/>
      <c r="F75" s="11" t="str">
        <f>IFERROR(IF(ISBLANK(D76),B76-D75+1,D76-D75),"")</f>
        <v/>
      </c>
      <c r="G75" s="64">
        <f>IF(G69="",IF(D75="","",$F$10),IF(ISNUMBER(G72), G72, IF(ISNUMBER(G71), G71, IF(ISNUMBER(G70), G70, G69))))</f>
        <v>0</v>
      </c>
      <c r="H75" s="12" t="str">
        <f>IF(OR(G75="",F75=""),"",F75*G75)</f>
        <v/>
      </c>
      <c r="I75" s="56"/>
      <c r="J75" s="124"/>
      <c r="K75" s="125" t="str">
        <f>IF(D75="","",IF(OR(J75="",$F$10=""),0,H79-J75))</f>
        <v/>
      </c>
      <c r="L75" s="126" t="str">
        <f>IF(L69="",IF(D75="","",$F$10*ROUNDDOWN(($B$88-D75+1)*0.05,0)+I79-K75),L69-K75+I79)</f>
        <v/>
      </c>
      <c r="M75" s="24"/>
      <c r="N75" s="130" t="s">
        <v>13</v>
      </c>
      <c r="O75" s="111"/>
      <c r="P75" s="112"/>
    </row>
    <row r="76" spans="2:16" ht="14.25" customHeight="1" x14ac:dyDescent="0.3">
      <c r="B76" s="46" t="str">
        <f>IFERROR(B75+29,"")</f>
        <v/>
      </c>
      <c r="C76" s="149"/>
      <c r="D76" s="91"/>
      <c r="E76" s="92"/>
      <c r="F76" s="11" t="str">
        <f>IF(ISBLANK(D76), "", IF(ISBLANK(D77), $B$76-D76+1,D77-D76))</f>
        <v/>
      </c>
      <c r="G76" s="62"/>
      <c r="H76" s="12" t="str">
        <f>IF(OR(G76="",F76=""),"",F76*G76)</f>
        <v/>
      </c>
      <c r="I76" s="56" t="str">
        <f>IF(OR(G76="",H76=""),"",(G76-G75)*ROUNDDOWN(($B$88-D76+1)*0.05,0))</f>
        <v/>
      </c>
      <c r="J76" s="124"/>
      <c r="K76" s="125"/>
      <c r="L76" s="126"/>
      <c r="M76" s="24"/>
      <c r="N76" s="130"/>
      <c r="O76" s="111"/>
      <c r="P76" s="112"/>
    </row>
    <row r="77" spans="2:16" ht="14.25" customHeight="1" x14ac:dyDescent="0.3">
      <c r="C77" s="149"/>
      <c r="D77" s="91"/>
      <c r="E77" s="92"/>
      <c r="F77" s="11" t="str">
        <f>IF(ISBLANK(D77), "", IF(ISBLANK(D78), $B$76-D77+1,D78-D77))</f>
        <v/>
      </c>
      <c r="G77" s="62"/>
      <c r="H77" s="12" t="str">
        <f>IF(OR(G77="",F77=""),"",F77*G77)</f>
        <v/>
      </c>
      <c r="I77" s="56" t="str">
        <f>IF(OR(G77="",H77=""),"",(G77-G76)*ROUNDDOWN(($B$88-D77+1)*0.05,0))</f>
        <v/>
      </c>
      <c r="J77" s="124"/>
      <c r="K77" s="125"/>
      <c r="L77" s="126"/>
      <c r="M77" s="24"/>
      <c r="N77" s="130"/>
      <c r="O77" s="111"/>
      <c r="P77" s="112"/>
    </row>
    <row r="78" spans="2:16" ht="14.25" customHeight="1" x14ac:dyDescent="0.3">
      <c r="C78" s="150"/>
      <c r="D78" s="91"/>
      <c r="E78" s="92"/>
      <c r="F78" s="11" t="str">
        <f>IF(ISBLANK(D78), "", IF(ISBLANK(D79), $B$76-D78+1,D79-D78))</f>
        <v/>
      </c>
      <c r="G78" s="62"/>
      <c r="H78" s="12" t="str">
        <f>IF(OR(G78="",F78=""),"",F78*G78)</f>
        <v/>
      </c>
      <c r="I78" s="56" t="str">
        <f>IF(OR(G78="",H78=""),"",(G78-G77)*ROUNDDOWN(($B$88-D78+1)*0.05,0))</f>
        <v/>
      </c>
      <c r="J78" s="124"/>
      <c r="K78" s="125"/>
      <c r="L78" s="126"/>
      <c r="M78" s="24"/>
      <c r="N78" s="130"/>
      <c r="O78" s="111"/>
      <c r="P78" s="112"/>
    </row>
    <row r="79" spans="2:16" ht="15" customHeight="1" x14ac:dyDescent="0.3">
      <c r="C79" s="30" t="s">
        <v>4</v>
      </c>
      <c r="D79" s="13"/>
      <c r="E79" s="13"/>
      <c r="F79" s="13"/>
      <c r="G79" s="16"/>
      <c r="H79" s="14">
        <f>SUM(H75:H78)</f>
        <v>0</v>
      </c>
      <c r="I79" s="15">
        <f>SUM(I75:I78)</f>
        <v>0</v>
      </c>
      <c r="J79" s="124"/>
      <c r="K79" s="125"/>
      <c r="L79" s="126"/>
      <c r="M79" s="23"/>
      <c r="N79" s="130"/>
      <c r="O79" s="111"/>
      <c r="P79" s="112"/>
    </row>
    <row r="80" spans="2:16" x14ac:dyDescent="0.3">
      <c r="C80" s="7"/>
      <c r="D80" s="17"/>
      <c r="E80" s="17"/>
      <c r="F80" s="17"/>
      <c r="G80" s="17"/>
      <c r="H80" s="17"/>
      <c r="I80" s="17"/>
      <c r="J80" s="17"/>
      <c r="K80" s="17"/>
      <c r="L80" s="31"/>
      <c r="M80" s="25"/>
      <c r="N80" s="26"/>
      <c r="O80" s="17"/>
      <c r="P80" s="10"/>
    </row>
    <row r="81" spans="2:16" ht="14.25" customHeight="1" x14ac:dyDescent="0.3">
      <c r="B81" s="46" t="str">
        <f>IF(ISBLANK(F14),"",IF(MONTH($F$14)&gt;6,DATE(YEAR($F$14)+1,5,1),DATE(YEAR($F$14),5,1)))</f>
        <v/>
      </c>
      <c r="C81" s="148" t="s">
        <v>14</v>
      </c>
      <c r="D81" s="94" t="str">
        <f>IFERROR(IF(ISBLANK(F75),"",IF(B81&lt;$F$14,IF(MONTH($F$14)=MONTH(B81),$F$14,""),IF(MONTH($F$14)=MONTH(B81),$F$14,B81))),"")</f>
        <v/>
      </c>
      <c r="E81" s="95"/>
      <c r="F81" s="11" t="str">
        <f>IFERROR(IF(ISBLANK(D82),B82-D81+1,D82-D81),"")</f>
        <v/>
      </c>
      <c r="G81" s="64">
        <f>IF(G75="",IF(D81="","",$F$10),IF(ISNUMBER(G78), G78, IF(ISNUMBER(G77), G77, IF(ISNUMBER(G76), G76, G75))))</f>
        <v>0</v>
      </c>
      <c r="H81" s="12" t="str">
        <f>IF(OR(G81="",F81=""),"",F81*G81)</f>
        <v/>
      </c>
      <c r="I81" s="56"/>
      <c r="J81" s="124"/>
      <c r="K81" s="125" t="str">
        <f>IF(D81="","",IF(OR(J81="",$F$10=""),0,H85-J81))</f>
        <v/>
      </c>
      <c r="L81" s="126" t="str">
        <f>IF(L75="",IF(D81="","",$F$10*ROUNDDOWN(($B$88-D81+1)*0.05,0)+I85-K81),L75-K81+I85)</f>
        <v/>
      </c>
      <c r="M81" s="24"/>
      <c r="N81" s="130" t="s">
        <v>14</v>
      </c>
      <c r="O81" s="111"/>
      <c r="P81" s="112"/>
    </row>
    <row r="82" spans="2:16" ht="14.25" customHeight="1" x14ac:dyDescent="0.3">
      <c r="B82" s="46" t="str">
        <f>IFERROR(B81+30,"")</f>
        <v/>
      </c>
      <c r="C82" s="149"/>
      <c r="D82" s="91"/>
      <c r="E82" s="92"/>
      <c r="F82" s="11" t="str">
        <f>IF(ISBLANK(D82), "", IF(ISBLANK(D83), $B$82-D82+1,D83-D82))</f>
        <v/>
      </c>
      <c r="G82" s="62"/>
      <c r="H82" s="12" t="str">
        <f>IF(OR(G82="",F82=""),"",F82*G82)</f>
        <v/>
      </c>
      <c r="I82" s="56" t="str">
        <f>IF(OR(G82="",H82=""),"",(G82-G81)*ROUNDDOWN(($B$88-D82+1)*0.05,0))</f>
        <v/>
      </c>
      <c r="J82" s="124"/>
      <c r="K82" s="125"/>
      <c r="L82" s="126"/>
      <c r="M82" s="24"/>
      <c r="N82" s="130"/>
      <c r="O82" s="111"/>
      <c r="P82" s="112"/>
    </row>
    <row r="83" spans="2:16" ht="14.25" customHeight="1" x14ac:dyDescent="0.3">
      <c r="C83" s="149"/>
      <c r="D83" s="91"/>
      <c r="E83" s="92"/>
      <c r="F83" s="11" t="str">
        <f>IF(ISBLANK(D83), "", IF(ISBLANK(D84), $B$82-D83+1,D84-D83))</f>
        <v/>
      </c>
      <c r="G83" s="62"/>
      <c r="H83" s="12" t="str">
        <f>IF(OR(G83="",F83=""),"",F83*G83)</f>
        <v/>
      </c>
      <c r="I83" s="56" t="str">
        <f>IF(OR(G83="",H83=""),"",(G83-G82)*ROUNDDOWN(($B$88-D83+1)*0.05,0))</f>
        <v/>
      </c>
      <c r="J83" s="124"/>
      <c r="K83" s="125"/>
      <c r="L83" s="126"/>
      <c r="M83" s="24"/>
      <c r="N83" s="130"/>
      <c r="O83" s="111"/>
      <c r="P83" s="112"/>
    </row>
    <row r="84" spans="2:16" ht="14.25" customHeight="1" x14ac:dyDescent="0.3">
      <c r="C84" s="150"/>
      <c r="D84" s="91"/>
      <c r="E84" s="92"/>
      <c r="F84" s="11" t="str">
        <f>IF(ISBLANK(D84), "", IF(ISBLANK(D85), $B$82-D84+1,D85-D84))</f>
        <v/>
      </c>
      <c r="G84" s="62"/>
      <c r="H84" s="12" t="str">
        <f>IF(OR(G84="",F84=""),"",F84*G84)</f>
        <v/>
      </c>
      <c r="I84" s="56" t="str">
        <f>IF(OR(G84="",H84=""),"",(G84-G83)*ROUNDDOWN(($B$88-D84+1)*0.05,0))</f>
        <v/>
      </c>
      <c r="J84" s="124"/>
      <c r="K84" s="125"/>
      <c r="L84" s="126"/>
      <c r="M84" s="24"/>
      <c r="N84" s="130"/>
      <c r="O84" s="111"/>
      <c r="P84" s="112"/>
    </row>
    <row r="85" spans="2:16" ht="15" customHeight="1" x14ac:dyDescent="0.3">
      <c r="C85" s="30" t="s">
        <v>4</v>
      </c>
      <c r="D85" s="13"/>
      <c r="E85" s="13"/>
      <c r="F85" s="13"/>
      <c r="G85" s="16"/>
      <c r="H85" s="14">
        <f>SUM(H81:H84)</f>
        <v>0</v>
      </c>
      <c r="I85" s="15">
        <f>SUM(I81:I84)</f>
        <v>0</v>
      </c>
      <c r="J85" s="124"/>
      <c r="K85" s="125"/>
      <c r="L85" s="126"/>
      <c r="M85" s="23"/>
      <c r="N85" s="130"/>
      <c r="O85" s="111"/>
      <c r="P85" s="112"/>
    </row>
    <row r="86" spans="2:16" x14ac:dyDescent="0.3">
      <c r="C86" s="7"/>
      <c r="D86" s="17"/>
      <c r="E86" s="17"/>
      <c r="F86" s="17"/>
      <c r="G86" s="17"/>
      <c r="H86" s="17"/>
      <c r="I86" s="17"/>
      <c r="J86" s="17"/>
      <c r="K86" s="17"/>
      <c r="L86" s="31"/>
      <c r="M86" s="25"/>
      <c r="N86" s="26"/>
      <c r="O86" s="17"/>
      <c r="P86" s="10"/>
    </row>
    <row r="87" spans="2:16" ht="14.25" customHeight="1" x14ac:dyDescent="0.3">
      <c r="B87" s="46" t="str">
        <f>IF(ISBLANK(F14),"",IF(MONTH($F$14)&gt;6,DATE(YEAR($F$14)+1,6,1),DATE(YEAR($F$14),6,1)))</f>
        <v/>
      </c>
      <c r="C87" s="148" t="s">
        <v>15</v>
      </c>
      <c r="D87" s="94" t="str">
        <f>IFERROR(IF(ISBLANK(F81),"",IF(B87&lt;$F$14,IF(MONTH($F$14)=MONTH(B87),$F$14,""),IF(MONTH($F$14)=MONTH(B87),$F$14,B87))),"")</f>
        <v/>
      </c>
      <c r="E87" s="95"/>
      <c r="F87" s="11" t="str">
        <f>IFERROR(IF(ISBLANK(D88),B88-D87+1,D88-D87),"")</f>
        <v/>
      </c>
      <c r="G87" s="64">
        <f>IF(G81="",IF(D87="","",$F$10),IF(ISNUMBER(G84), G84, IF(ISNUMBER(G83), G83, IF(ISNUMBER(G82), G82, G81))))</f>
        <v>0</v>
      </c>
      <c r="H87" s="12" t="str">
        <f>IF(OR(G87="",F87=""),"",F87*G87)</f>
        <v/>
      </c>
      <c r="I87" s="56"/>
      <c r="J87" s="124"/>
      <c r="K87" s="125" t="str">
        <f>IF(D87="","",IF(OR(J87="",$F$10=""),0,H91-J87))</f>
        <v/>
      </c>
      <c r="L87" s="126" t="str">
        <f>IF(L81="",IF(D87="","",$F$10*ROUNDDOWN(($B$88-D87+1)*0.05,0)+I91-K87),L81-K87+I91)</f>
        <v/>
      </c>
      <c r="M87" s="24"/>
      <c r="N87" s="130" t="s">
        <v>15</v>
      </c>
      <c r="O87" s="111"/>
      <c r="P87" s="112"/>
    </row>
    <row r="88" spans="2:16" ht="14.25" customHeight="1" x14ac:dyDescent="0.3">
      <c r="B88" s="46" t="str">
        <f>IFERROR(B87+29,"")</f>
        <v/>
      </c>
      <c r="C88" s="149"/>
      <c r="D88" s="91"/>
      <c r="E88" s="92"/>
      <c r="F88" s="11" t="str">
        <f>IF(ISBLANK(D88), "", IF(ISBLANK(D89), $B$88-D88+1,D89-D88))</f>
        <v/>
      </c>
      <c r="G88" s="62"/>
      <c r="H88" s="12" t="str">
        <f>IF(OR(G88="",F88=""),"",F88*G88)</f>
        <v/>
      </c>
      <c r="I88" s="56" t="str">
        <f>IF(OR(G88="",H88=""),"",(G88-G87)*ROUNDDOWN(($B$88-D88+1)*0.05,0))</f>
        <v/>
      </c>
      <c r="J88" s="124"/>
      <c r="K88" s="125"/>
      <c r="L88" s="126"/>
      <c r="M88" s="24"/>
      <c r="N88" s="130"/>
      <c r="O88" s="111"/>
      <c r="P88" s="112"/>
    </row>
    <row r="89" spans="2:16" ht="14.25" customHeight="1" x14ac:dyDescent="0.3">
      <c r="C89" s="149"/>
      <c r="D89" s="91"/>
      <c r="E89" s="92"/>
      <c r="F89" s="11" t="str">
        <f>IF(ISBLANK(D89), "", IF(ISBLANK(D90), $B$88-D89+1,D90-D89))</f>
        <v/>
      </c>
      <c r="G89" s="62"/>
      <c r="H89" s="12" t="str">
        <f>IF(OR(G89="",F89=""),"",F89*G89)</f>
        <v/>
      </c>
      <c r="I89" s="56" t="str">
        <f>IF(OR(G89="",H89=""),"",(G89-G88)*ROUNDDOWN(($B$88-D89+1)*0.05,0))</f>
        <v/>
      </c>
      <c r="J89" s="124"/>
      <c r="K89" s="125"/>
      <c r="L89" s="126"/>
      <c r="M89" s="24"/>
      <c r="N89" s="130"/>
      <c r="O89" s="111"/>
      <c r="P89" s="112"/>
    </row>
    <row r="90" spans="2:16" ht="14.25" customHeight="1" x14ac:dyDescent="0.3">
      <c r="C90" s="150"/>
      <c r="D90" s="91"/>
      <c r="E90" s="92"/>
      <c r="F90" s="11" t="str">
        <f>IF(ISBLANK(D90), "", IF(ISBLANK(D91), $B$88-D90+1,D91-D90))</f>
        <v/>
      </c>
      <c r="G90" s="62"/>
      <c r="H90" s="12" t="str">
        <f>IF(OR(G90="",F90=""),"",F90*G90)</f>
        <v/>
      </c>
      <c r="I90" s="56" t="str">
        <f>IF(OR(G90="",H90=""),"",(G90-G89)*ROUNDDOWN(($B$88-D90+1)*0.05,0))</f>
        <v/>
      </c>
      <c r="J90" s="124"/>
      <c r="K90" s="125"/>
      <c r="L90" s="126"/>
      <c r="M90" s="24"/>
      <c r="N90" s="130"/>
      <c r="O90" s="111"/>
      <c r="P90" s="112"/>
    </row>
    <row r="91" spans="2:16" ht="15.75" customHeight="1" thickBot="1" x14ac:dyDescent="0.35">
      <c r="C91" s="34" t="s">
        <v>4</v>
      </c>
      <c r="D91" s="35"/>
      <c r="E91" s="35"/>
      <c r="F91" s="35"/>
      <c r="G91" s="38"/>
      <c r="H91" s="36">
        <f>SUM(H87:H90)</f>
        <v>0</v>
      </c>
      <c r="I91" s="37">
        <f>SUM(I87:I90)</f>
        <v>0</v>
      </c>
      <c r="J91" s="124"/>
      <c r="K91" s="128"/>
      <c r="L91" s="129"/>
      <c r="M91" s="23"/>
      <c r="N91" s="137"/>
      <c r="O91" s="138"/>
      <c r="P91" s="139"/>
    </row>
    <row r="93" spans="2:16" hidden="1" x14ac:dyDescent="0.3">
      <c r="C93" s="57" t="s">
        <v>33</v>
      </c>
      <c r="D93" s="58"/>
      <c r="E93" s="59"/>
      <c r="F93" s="58"/>
      <c r="G93" s="58"/>
      <c r="H93" s="59">
        <f>SUM(H91,H85,H79,H73,H67,H61,H55,H49,H43,H37,H31,H25)</f>
        <v>0</v>
      </c>
      <c r="I93" s="59">
        <f>SUM(I91,I85,I79,I73,I67,I61,I55,I49,I43,I37,I31,I25)</f>
        <v>0</v>
      </c>
      <c r="J93" s="59">
        <f>SUM(J87,J81,J75,J69,J63,J57,J51,J45,J39,J33,J27,J21)</f>
        <v>0</v>
      </c>
      <c r="K93" s="59">
        <f>SUM(K87,K81,K75,K69,K63,K57,K51,K45,K39,K33,K27,K21)</f>
        <v>0</v>
      </c>
      <c r="L93" s="60"/>
      <c r="M93" s="58"/>
      <c r="N93" s="58"/>
      <c r="O93" s="58"/>
      <c r="P93" s="58"/>
    </row>
    <row r="94" spans="2:16" hidden="1" x14ac:dyDescent="0.3">
      <c r="E94" s="4"/>
      <c r="F94" s="123" t="s">
        <v>35</v>
      </c>
      <c r="G94" s="123"/>
      <c r="H94" s="127" t="e">
        <f>$N$6/(($F$10*365*0.05)+$I$93)</f>
        <v>#VALUE!</v>
      </c>
      <c r="I94" s="127"/>
      <c r="K94" s="19"/>
      <c r="L94" s="19"/>
    </row>
    <row r="95" spans="2:16" x14ac:dyDescent="0.3">
      <c r="E95" s="4"/>
    </row>
    <row r="98" spans="6:6" x14ac:dyDescent="0.3">
      <c r="F98" s="80"/>
    </row>
    <row r="99" spans="6:6" x14ac:dyDescent="0.3">
      <c r="F99" s="80"/>
    </row>
  </sheetData>
  <sheetProtection sheet="1" objects="1" scenarios="1" selectLockedCells="1"/>
  <mergeCells count="158">
    <mergeCell ref="K15:M16"/>
    <mergeCell ref="N15:N16"/>
    <mergeCell ref="C75:C78"/>
    <mergeCell ref="C81:C84"/>
    <mergeCell ref="C87:C90"/>
    <mergeCell ref="C21:C24"/>
    <mergeCell ref="C27:C30"/>
    <mergeCell ref="C33:C36"/>
    <mergeCell ref="C39:C42"/>
    <mergeCell ref="C45:C48"/>
    <mergeCell ref="C51:C54"/>
    <mergeCell ref="C57:C60"/>
    <mergeCell ref="C63:C66"/>
    <mergeCell ref="C69:C72"/>
    <mergeCell ref="J21:J25"/>
    <mergeCell ref="D24:E24"/>
    <mergeCell ref="D19:E19"/>
    <mergeCell ref="D21:E21"/>
    <mergeCell ref="D58:E58"/>
    <mergeCell ref="D59:E59"/>
    <mergeCell ref="D60:E60"/>
    <mergeCell ref="D64:E64"/>
    <mergeCell ref="D65:E65"/>
    <mergeCell ref="D34:E34"/>
    <mergeCell ref="F3:I4"/>
    <mergeCell ref="C3:E4"/>
    <mergeCell ref="C6:E7"/>
    <mergeCell ref="F6:I7"/>
    <mergeCell ref="K6:M7"/>
    <mergeCell ref="N6:N7"/>
    <mergeCell ref="K3:M4"/>
    <mergeCell ref="N3:N4"/>
    <mergeCell ref="P6:P7"/>
    <mergeCell ref="N57:N61"/>
    <mergeCell ref="O57:O61"/>
    <mergeCell ref="P57:P61"/>
    <mergeCell ref="N87:N91"/>
    <mergeCell ref="O87:O91"/>
    <mergeCell ref="P87:P91"/>
    <mergeCell ref="N81:N85"/>
    <mergeCell ref="O81:O85"/>
    <mergeCell ref="P81:P85"/>
    <mergeCell ref="N63:N67"/>
    <mergeCell ref="O63:O67"/>
    <mergeCell ref="P63:P67"/>
    <mergeCell ref="N69:N73"/>
    <mergeCell ref="O69:O73"/>
    <mergeCell ref="P69:P73"/>
    <mergeCell ref="N75:N79"/>
    <mergeCell ref="O75:O79"/>
    <mergeCell ref="P75:P79"/>
    <mergeCell ref="N39:N43"/>
    <mergeCell ref="O39:O43"/>
    <mergeCell ref="P39:P43"/>
    <mergeCell ref="N45:N49"/>
    <mergeCell ref="O45:O49"/>
    <mergeCell ref="P8:P10"/>
    <mergeCell ref="N51:N55"/>
    <mergeCell ref="O51:O55"/>
    <mergeCell ref="P51:P55"/>
    <mergeCell ref="P45:P49"/>
    <mergeCell ref="N27:N31"/>
    <mergeCell ref="L21:L25"/>
    <mergeCell ref="K21:K25"/>
    <mergeCell ref="D29:E29"/>
    <mergeCell ref="D30:E30"/>
    <mergeCell ref="D27:E27"/>
    <mergeCell ref="D33:E33"/>
    <mergeCell ref="O27:O31"/>
    <mergeCell ref="P27:P31"/>
    <mergeCell ref="N33:N37"/>
    <mergeCell ref="O33:O37"/>
    <mergeCell ref="P33:P37"/>
    <mergeCell ref="D36:E36"/>
    <mergeCell ref="D88:E88"/>
    <mergeCell ref="D89:E89"/>
    <mergeCell ref="D90:E90"/>
    <mergeCell ref="D77:E77"/>
    <mergeCell ref="D78:E78"/>
    <mergeCell ref="D82:E82"/>
    <mergeCell ref="D83:E83"/>
    <mergeCell ref="D84:E84"/>
    <mergeCell ref="D66:E66"/>
    <mergeCell ref="D70:E70"/>
    <mergeCell ref="D71:E71"/>
    <mergeCell ref="D72:E72"/>
    <mergeCell ref="D76:E76"/>
    <mergeCell ref="D81:E81"/>
    <mergeCell ref="D87:E87"/>
    <mergeCell ref="L57:L61"/>
    <mergeCell ref="J39:J43"/>
    <mergeCell ref="K39:K43"/>
    <mergeCell ref="L39:L43"/>
    <mergeCell ref="J45:J49"/>
    <mergeCell ref="K45:K49"/>
    <mergeCell ref="L45:L49"/>
    <mergeCell ref="J27:J31"/>
    <mergeCell ref="K27:K31"/>
    <mergeCell ref="L27:L31"/>
    <mergeCell ref="J33:J37"/>
    <mergeCell ref="K33:K37"/>
    <mergeCell ref="L33:L37"/>
    <mergeCell ref="J51:J55"/>
    <mergeCell ref="K51:K55"/>
    <mergeCell ref="L51:L55"/>
    <mergeCell ref="J57:J61"/>
    <mergeCell ref="K57:K61"/>
    <mergeCell ref="F94:G94"/>
    <mergeCell ref="J75:J79"/>
    <mergeCell ref="K75:K79"/>
    <mergeCell ref="L75:L79"/>
    <mergeCell ref="J81:J85"/>
    <mergeCell ref="K81:K85"/>
    <mergeCell ref="L81:L85"/>
    <mergeCell ref="J63:J67"/>
    <mergeCell ref="K63:K67"/>
    <mergeCell ref="L63:L67"/>
    <mergeCell ref="J69:J73"/>
    <mergeCell ref="K69:K73"/>
    <mergeCell ref="L69:L73"/>
    <mergeCell ref="H94:I94"/>
    <mergeCell ref="J87:J91"/>
    <mergeCell ref="K87:K91"/>
    <mergeCell ref="L87:L91"/>
    <mergeCell ref="D51:E51"/>
    <mergeCell ref="D57:E57"/>
    <mergeCell ref="D63:E63"/>
    <mergeCell ref="D69:E69"/>
    <mergeCell ref="D75:E75"/>
    <mergeCell ref="D47:E47"/>
    <mergeCell ref="D48:E48"/>
    <mergeCell ref="D52:E52"/>
    <mergeCell ref="D53:E53"/>
    <mergeCell ref="D54:E54"/>
    <mergeCell ref="D40:E40"/>
    <mergeCell ref="D41:E41"/>
    <mergeCell ref="D42:E42"/>
    <mergeCell ref="D46:E46"/>
    <mergeCell ref="D28:E28"/>
    <mergeCell ref="C1:P1"/>
    <mergeCell ref="D39:E39"/>
    <mergeCell ref="D45:E45"/>
    <mergeCell ref="D35:E35"/>
    <mergeCell ref="K12:M13"/>
    <mergeCell ref="N12:N13"/>
    <mergeCell ref="C18:L18"/>
    <mergeCell ref="N18:P18"/>
    <mergeCell ref="N21:N25"/>
    <mergeCell ref="O21:O25"/>
    <mergeCell ref="P21:P25"/>
    <mergeCell ref="C10:E12"/>
    <mergeCell ref="F10:F12"/>
    <mergeCell ref="C14:E15"/>
    <mergeCell ref="F14:G15"/>
    <mergeCell ref="K9:M10"/>
    <mergeCell ref="N9:N10"/>
    <mergeCell ref="D22:E22"/>
    <mergeCell ref="D23:E23"/>
  </mergeCells>
  <conditionalFormatting sqref="P8">
    <cfRule type="expression" dxfId="5" priority="1">
      <formula>$P$8="More Than 20% of UF Days Remaining"</formula>
    </cfRule>
    <cfRule type="expression" dxfId="4" priority="2">
      <formula>$P$8="Less Than 20% of UF Days Remaining"</formula>
    </cfRule>
    <cfRule type="expression" dxfId="3" priority="3">
      <formula>$P$8="Less Than 15% of UF Days Remaining"</formula>
    </cfRule>
    <cfRule type="expression" dxfId="2" priority="4">
      <formula>$P$8="Less Than 10% of UF Days Remaining"</formula>
    </cfRule>
    <cfRule type="expression" dxfId="1" priority="5">
      <formula>$P$8="Less Than 5% of UF Days Remaining"</formula>
    </cfRule>
    <cfRule type="expression" dxfId="0" priority="6">
      <formula>$P$8="ELIGIBLE"</formula>
    </cfRule>
  </conditionalFormatting>
  <dataValidations count="14">
    <dataValidation type="whole" operator="lessThanOrEqual" allowBlank="1" showInputMessage="1" showErrorMessage="1" errorTitle="Excess Units Billed" error="You cannot bill units in excess of capacity for the month." sqref="J21:J25 J27:J31 J33:J37 J39:J43 J45:J49 J51:J55 J57:J61 J81:J85 J63:J67 J69:J73 J75:J79 J87:J91" xr:uid="{00000000-0002-0000-0100-000000000000}">
      <formula1>H25</formula1>
    </dataValidation>
    <dataValidation type="custom" allowBlank="1" showInputMessage="1" showErrorMessage="1" errorTitle="Invalid Capacity" error="Capacity cannot be a negative value." sqref="G22:G24 G28:G30 G34:G36 G40:G42 G46:G48 G52:G54 G58:G60 G64:G66 G70:G72 G76:G78 G82:G84 G88:G90" xr:uid="{00000000-0002-0000-0100-000001000000}">
      <formula1>G22&gt;=0</formula1>
    </dataValidation>
    <dataValidation type="date" allowBlank="1" showInputMessage="1" showErrorMessage="1" errorTitle="Invalid Date" error="Please enter a date during the selected month.  The date cannot be before the previous change date." sqref="D46:E48" xr:uid="{00000000-0002-0000-0100-000002000000}">
      <formula1>D45</formula1>
      <formula2>$B$46</formula2>
    </dataValidation>
    <dataValidation type="date" allowBlank="1" showInputMessage="1" showErrorMessage="1" errorTitle="Invalid Date" error="Please enter a date during the selected month.  The date cannot be before the previous change date." sqref="D22:E24" xr:uid="{00000000-0002-0000-0100-000003000000}">
      <formula1>D21</formula1>
      <formula2>$B$22</formula2>
    </dataValidation>
    <dataValidation type="date" allowBlank="1" showInputMessage="1" showErrorMessage="1" errorTitle="Invalid Date" error="Please enter a date during the selected month.  The date cannot be before the previous change date." sqref="D28:E30" xr:uid="{00000000-0002-0000-0100-000004000000}">
      <formula1>D27</formula1>
      <formula2>$B$28</formula2>
    </dataValidation>
    <dataValidation type="date" allowBlank="1" showInputMessage="1" showErrorMessage="1" errorTitle="Invalid Date" error="Please enter a date during the selected month.  The date cannot be before the previous change date." sqref="D34:E36" xr:uid="{00000000-0002-0000-0100-000005000000}">
      <formula1>D33</formula1>
      <formula2>$B$34</formula2>
    </dataValidation>
    <dataValidation type="date" allowBlank="1" showInputMessage="1" showErrorMessage="1" errorTitle="Invalid Date" error="Please enter a date during the selected month.  The date cannot be before the previous change date." sqref="D40:E42" xr:uid="{00000000-0002-0000-0100-000006000000}">
      <formula1>D39</formula1>
      <formula2>$B$40</formula2>
    </dataValidation>
    <dataValidation type="date" allowBlank="1" showInputMessage="1" showErrorMessage="1" errorTitle="Invalid Date" error="Please enter a date during the selected month.  The date cannot be before the previous change date." sqref="D52:E54" xr:uid="{00000000-0002-0000-0100-000007000000}">
      <formula1>D51</formula1>
      <formula2>$B$52</formula2>
    </dataValidation>
    <dataValidation type="date" allowBlank="1" showInputMessage="1" showErrorMessage="1" errorTitle="Invalid Date" error="Please enter a date during the selected month.  The date cannot be before the previous change date." sqref="D58:E60" xr:uid="{00000000-0002-0000-0100-000008000000}">
      <formula1>D57</formula1>
      <formula2>$B$58</formula2>
    </dataValidation>
    <dataValidation type="date" allowBlank="1" showInputMessage="1" showErrorMessage="1" errorTitle="Invalid Date" error="Please enter a date during the selected month.  The date cannot be before the previous change date." sqref="D64:E66" xr:uid="{00000000-0002-0000-0100-000009000000}">
      <formula1>D63</formula1>
      <formula2>$B$64</formula2>
    </dataValidation>
    <dataValidation type="date" allowBlank="1" showInputMessage="1" showErrorMessage="1" errorTitle="Invalid Date" error="Please enter a date during the selected month.  The date cannot be before the previous change date." sqref="D70:E72" xr:uid="{00000000-0002-0000-0100-00000A000000}">
      <formula1>D69</formula1>
      <formula2>$B$70</formula2>
    </dataValidation>
    <dataValidation type="date" allowBlank="1" showInputMessage="1" showErrorMessage="1" errorTitle="Invalid Date" error="Please enter a date during the selected month.  The date cannot be before the previous change date." sqref="D76:E78" xr:uid="{00000000-0002-0000-0100-00000B000000}">
      <formula1>D75</formula1>
      <formula2>$B$76</formula2>
    </dataValidation>
    <dataValidation type="date" allowBlank="1" showInputMessage="1" showErrorMessage="1" errorTitle="Invalid Date" error="Please enter a date during the selected month.  The date cannot be before the previous change date." sqref="D82:E84" xr:uid="{00000000-0002-0000-0100-00000C000000}">
      <formula1>D81</formula1>
      <formula2>$B$82</formula2>
    </dataValidation>
    <dataValidation type="date" allowBlank="1" showInputMessage="1" showErrorMessage="1" errorTitle="Invalid Date" error="Please enter a date during the selected month.  The date cannot be before the previous change date." sqref="D88:E90" xr:uid="{00000000-0002-0000-0100-00000D000000}">
      <formula1>D87</formula1>
      <formula2>$B$88</formula2>
    </dataValidation>
  </dataValidations>
  <pageMargins left="0" right="0" top="0.4" bottom="0.4" header="0" footer="0"/>
  <pageSetup scale="72" fitToHeight="0" pageOrder="overThenDown" orientation="landscape" useFirstPageNumber="1" r:id="rId1"/>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otalTime>356</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AAP Worksheet</vt:lpstr>
      <vt:lpstr>'AAP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slater</dc:creator>
  <cp:lastModifiedBy>Gustus, Toni (DDS)</cp:lastModifiedBy>
  <cp:revision>19</cp:revision>
  <cp:lastPrinted>2015-07-21T20:32:02Z</cp:lastPrinted>
  <dcterms:created xsi:type="dcterms:W3CDTF">2015-04-01T07:14:08Z</dcterms:created>
  <dcterms:modified xsi:type="dcterms:W3CDTF">2020-06-30T18:51:04Z</dcterms:modified>
</cp:coreProperties>
</file>